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7.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hidePivotFieldList="1"/>
  <mc:AlternateContent xmlns:mc="http://schemas.openxmlformats.org/markup-compatibility/2006">
    <mc:Choice Requires="x15">
      <x15ac:absPath xmlns:x15ac="http://schemas.microsoft.com/office/spreadsheetml/2010/11/ac" url="/Users/KarlJohnson/Documents/MATLAB/incident_classification/"/>
    </mc:Choice>
  </mc:AlternateContent>
  <xr:revisionPtr revIDLastSave="0" documentId="13_ncr:1_{8CAB9038-D968-114B-A819-B75C6A6D4DFD}" xr6:coauthVersionLast="46" xr6:coauthVersionMax="46" xr10:uidLastSave="{00000000-0000-0000-0000-000000000000}"/>
  <bookViews>
    <workbookView xWindow="0" yWindow="460" windowWidth="28800" windowHeight="16460" tabRatio="541" activeTab="1" xr2:uid="{00000000-000D-0000-FFFF-FFFF00000000}"/>
  </bookViews>
  <sheets>
    <sheet name="Incident Classification" sheetId="1" r:id="rId1"/>
    <sheet name="CREAM Categories" sheetId="3" r:id="rId2"/>
    <sheet name="General Analysis" sheetId="5" r:id="rId3"/>
    <sheet name="MAN Analysis" sheetId="6" r:id="rId4"/>
    <sheet name="Years vs. Design Failure" sheetId="8" r:id="rId5"/>
    <sheet name="PMBOK Categories" sheetId="2" r:id="rId6"/>
    <sheet name="version" sheetId="9" r:id="rId7"/>
  </sheets>
  <definedNames>
    <definedName name="_xlnm._FilterDatabase" localSheetId="1" hidden="1">'CREAM Categories'!$A$4:$BE$242</definedName>
    <definedName name="_xlnm._FilterDatabase" localSheetId="2" hidden="1">'General Analysis'!$CK$7:$CM$212</definedName>
    <definedName name="_xlnm._FilterDatabase" localSheetId="0" hidden="1">'Incident Classification'!$A$2:$N$240</definedName>
    <definedName name="_xlnm._FilterDatabase" localSheetId="3" hidden="1">'MAN Analysis'!$K$1:$AM$201</definedName>
  </definedNames>
  <calcPr calcId="191029"/>
  <pivotCaches>
    <pivotCache cacheId="14" r:id="rId8"/>
    <pivotCache cacheId="15" r:id="rId9"/>
    <pivotCache cacheId="16" r:id="rId10"/>
    <pivotCache cacheId="17" r:id="rId11"/>
    <pivotCache cacheId="18" r:id="rId12"/>
    <pivotCache cacheId="19" r:id="rId13"/>
    <pivotCache cacheId="20" r:id="rId1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54" i="5" l="1"/>
  <c r="H53" i="5"/>
  <c r="H52" i="5"/>
  <c r="H51" i="5"/>
  <c r="H50" i="5"/>
  <c r="H49" i="5"/>
  <c r="H48" i="5"/>
  <c r="H47" i="5"/>
  <c r="H46" i="5"/>
  <c r="H45" i="5"/>
  <c r="H44" i="5"/>
  <c r="H43" i="5"/>
  <c r="H42" i="5"/>
  <c r="H41" i="5"/>
  <c r="H40" i="5"/>
  <c r="H39" i="5"/>
  <c r="H38" i="5"/>
  <c r="H37" i="5"/>
  <c r="H36" i="5"/>
  <c r="H35" i="5"/>
  <c r="H34" i="5"/>
  <c r="H33" i="5"/>
  <c r="H32" i="5"/>
  <c r="H31" i="5"/>
  <c r="H30" i="5"/>
  <c r="H29" i="5"/>
  <c r="H28" i="5"/>
  <c r="H27" i="5"/>
  <c r="H26" i="5"/>
  <c r="H25" i="5"/>
  <c r="H24" i="5"/>
  <c r="H23" i="5"/>
  <c r="H22" i="5"/>
  <c r="H21" i="5"/>
  <c r="H20" i="5"/>
  <c r="H19" i="5"/>
  <c r="H18" i="5"/>
  <c r="H17" i="5"/>
  <c r="H16" i="5"/>
  <c r="H15" i="5"/>
  <c r="H14" i="5"/>
  <c r="H13" i="5"/>
  <c r="H12" i="5"/>
  <c r="H11" i="5"/>
  <c r="H10" i="5"/>
  <c r="H9" i="5"/>
  <c r="H8" i="5"/>
  <c r="H7" i="5"/>
  <c r="H6" i="5"/>
  <c r="H5" i="5"/>
  <c r="H4" i="5"/>
  <c r="H3" i="5"/>
  <c r="H2" i="5"/>
  <c r="BI4" i="6" l="1"/>
  <c r="H48" i="8"/>
  <c r="H38" i="8"/>
  <c r="H28" i="8"/>
  <c r="H22" i="8"/>
  <c r="H15" i="8"/>
  <c r="H8" i="8"/>
  <c r="H3" i="8"/>
  <c r="E40" i="8"/>
  <c r="E41" i="8"/>
  <c r="E42" i="8"/>
  <c r="E43" i="8"/>
  <c r="E44" i="8"/>
  <c r="E45" i="8"/>
  <c r="E46" i="8"/>
  <c r="E47" i="8"/>
  <c r="E48" i="8"/>
  <c r="E49" i="8"/>
  <c r="E50" i="8"/>
  <c r="E39" i="8"/>
  <c r="D51" i="8"/>
  <c r="D50" i="8"/>
  <c r="D49" i="8"/>
  <c r="D48" i="8"/>
  <c r="D47" i="8"/>
  <c r="D46" i="8"/>
  <c r="D45" i="8"/>
  <c r="D44" i="8"/>
  <c r="D43" i="8"/>
  <c r="D42" i="8"/>
  <c r="D41" i="8"/>
  <c r="D40" i="8"/>
  <c r="D39" i="8"/>
  <c r="BI40" i="6"/>
  <c r="BI41" i="6"/>
  <c r="BI42" i="6"/>
  <c r="BI43" i="6"/>
  <c r="BI44" i="6"/>
  <c r="BI45" i="6"/>
  <c r="BI46" i="6"/>
  <c r="BI47" i="6"/>
  <c r="BI48" i="6"/>
  <c r="BI49" i="6"/>
  <c r="BI50" i="6"/>
  <c r="BI51" i="6"/>
  <c r="BH40" i="6"/>
  <c r="BH41" i="6"/>
  <c r="BH42" i="6"/>
  <c r="BH43" i="6"/>
  <c r="BH44" i="6"/>
  <c r="BH45" i="6"/>
  <c r="BH46" i="6"/>
  <c r="BH47" i="6"/>
  <c r="BH48" i="6"/>
  <c r="BH49" i="6"/>
  <c r="BH50" i="6"/>
  <c r="BH51" i="6"/>
  <c r="BG42" i="6"/>
  <c r="BG43" i="6"/>
  <c r="BG44" i="6"/>
  <c r="BG45" i="6"/>
  <c r="BG46" i="6"/>
  <c r="BG47" i="6"/>
  <c r="BG48" i="6"/>
  <c r="BG49" i="6"/>
  <c r="BG50" i="6"/>
  <c r="BG51" i="6"/>
  <c r="BG41" i="6"/>
  <c r="BG40" i="6"/>
  <c r="M3" i="6" l="1"/>
  <c r="N3" i="6"/>
  <c r="O3" i="6"/>
  <c r="P3" i="6"/>
  <c r="Q3" i="6"/>
  <c r="R3" i="6"/>
  <c r="S3" i="6"/>
  <c r="T3" i="6"/>
  <c r="U3" i="6"/>
  <c r="V3" i="6"/>
  <c r="W3" i="6"/>
  <c r="X3" i="6"/>
  <c r="Y3" i="6"/>
  <c r="Z3" i="6"/>
  <c r="AA3" i="6"/>
  <c r="AB3" i="6"/>
  <c r="AC3" i="6"/>
  <c r="AD3" i="6"/>
  <c r="AE3" i="6"/>
  <c r="AF3" i="6"/>
  <c r="AG3" i="6"/>
  <c r="AH3" i="6"/>
  <c r="AI3" i="6"/>
  <c r="AJ3" i="6"/>
  <c r="AK3" i="6"/>
  <c r="AL3" i="6"/>
  <c r="AM3" i="6"/>
  <c r="M4" i="6"/>
  <c r="N4" i="6"/>
  <c r="O4" i="6"/>
  <c r="P4" i="6"/>
  <c r="Q4" i="6"/>
  <c r="R4" i="6"/>
  <c r="S4" i="6"/>
  <c r="T4" i="6"/>
  <c r="U4" i="6"/>
  <c r="V4" i="6"/>
  <c r="W4" i="6"/>
  <c r="X4" i="6"/>
  <c r="Y4" i="6"/>
  <c r="Z4" i="6"/>
  <c r="AA4" i="6"/>
  <c r="AB4" i="6"/>
  <c r="AC4" i="6"/>
  <c r="AD4" i="6"/>
  <c r="AE4" i="6"/>
  <c r="AF4" i="6"/>
  <c r="AG4" i="6"/>
  <c r="AH4" i="6"/>
  <c r="AI4" i="6"/>
  <c r="AJ4" i="6"/>
  <c r="AK4" i="6"/>
  <c r="AL4" i="6"/>
  <c r="AM4" i="6"/>
  <c r="M5" i="6"/>
  <c r="N5" i="6"/>
  <c r="O5" i="6"/>
  <c r="P5" i="6"/>
  <c r="Q5" i="6"/>
  <c r="R5" i="6"/>
  <c r="S5" i="6"/>
  <c r="T5" i="6"/>
  <c r="U5" i="6"/>
  <c r="V5" i="6"/>
  <c r="W5" i="6"/>
  <c r="X5" i="6"/>
  <c r="Y5" i="6"/>
  <c r="Z5" i="6"/>
  <c r="AA5" i="6"/>
  <c r="AB5" i="6"/>
  <c r="AC5" i="6"/>
  <c r="AD5" i="6"/>
  <c r="AE5" i="6"/>
  <c r="AF5" i="6"/>
  <c r="AG5" i="6"/>
  <c r="AH5" i="6"/>
  <c r="AI5" i="6"/>
  <c r="AJ5" i="6"/>
  <c r="AK5" i="6"/>
  <c r="AL5" i="6"/>
  <c r="AM5" i="6"/>
  <c r="M6" i="6"/>
  <c r="N6" i="6"/>
  <c r="O6" i="6"/>
  <c r="P6" i="6"/>
  <c r="Q6" i="6"/>
  <c r="R6" i="6"/>
  <c r="S6" i="6"/>
  <c r="T6" i="6"/>
  <c r="U6" i="6"/>
  <c r="V6" i="6"/>
  <c r="W6" i="6"/>
  <c r="X6" i="6"/>
  <c r="Y6" i="6"/>
  <c r="Z6" i="6"/>
  <c r="AA6" i="6"/>
  <c r="AB6" i="6"/>
  <c r="AC6" i="6"/>
  <c r="AD6" i="6"/>
  <c r="AE6" i="6"/>
  <c r="AF6" i="6"/>
  <c r="AG6" i="6"/>
  <c r="AH6" i="6"/>
  <c r="AI6" i="6"/>
  <c r="AJ6" i="6"/>
  <c r="AK6" i="6"/>
  <c r="AL6" i="6"/>
  <c r="AM6" i="6"/>
  <c r="M7" i="6"/>
  <c r="N7" i="6"/>
  <c r="O7" i="6"/>
  <c r="P7" i="6"/>
  <c r="Q7" i="6"/>
  <c r="R7" i="6"/>
  <c r="S7" i="6"/>
  <c r="T7" i="6"/>
  <c r="U7" i="6"/>
  <c r="V7" i="6"/>
  <c r="W7" i="6"/>
  <c r="X7" i="6"/>
  <c r="Y7" i="6"/>
  <c r="Z7" i="6"/>
  <c r="AA7" i="6"/>
  <c r="AB7" i="6"/>
  <c r="AC7" i="6"/>
  <c r="AD7" i="6"/>
  <c r="AE7" i="6"/>
  <c r="AF7" i="6"/>
  <c r="AG7" i="6"/>
  <c r="AH7" i="6"/>
  <c r="AI7" i="6"/>
  <c r="AJ7" i="6"/>
  <c r="AK7" i="6"/>
  <c r="AL7" i="6"/>
  <c r="AM7" i="6"/>
  <c r="M8" i="6"/>
  <c r="N8" i="6"/>
  <c r="O8" i="6"/>
  <c r="P8" i="6"/>
  <c r="Q8" i="6"/>
  <c r="R8" i="6"/>
  <c r="S8" i="6"/>
  <c r="T8" i="6"/>
  <c r="U8" i="6"/>
  <c r="V8" i="6"/>
  <c r="W8" i="6"/>
  <c r="X8" i="6"/>
  <c r="Y8" i="6"/>
  <c r="Z8" i="6"/>
  <c r="AA8" i="6"/>
  <c r="AB8" i="6"/>
  <c r="AC8" i="6"/>
  <c r="AD8" i="6"/>
  <c r="AE8" i="6"/>
  <c r="AF8" i="6"/>
  <c r="AG8" i="6"/>
  <c r="AH8" i="6"/>
  <c r="AI8" i="6"/>
  <c r="AJ8" i="6"/>
  <c r="AK8" i="6"/>
  <c r="AL8" i="6"/>
  <c r="AM8" i="6"/>
  <c r="M9" i="6"/>
  <c r="N9" i="6"/>
  <c r="O9" i="6"/>
  <c r="P9" i="6"/>
  <c r="Q9" i="6"/>
  <c r="R9" i="6"/>
  <c r="S9" i="6"/>
  <c r="T9" i="6"/>
  <c r="U9" i="6"/>
  <c r="V9" i="6"/>
  <c r="W9" i="6"/>
  <c r="X9" i="6"/>
  <c r="Y9" i="6"/>
  <c r="Z9" i="6"/>
  <c r="AA9" i="6"/>
  <c r="AB9" i="6"/>
  <c r="AC9" i="6"/>
  <c r="AD9" i="6"/>
  <c r="AE9" i="6"/>
  <c r="AF9" i="6"/>
  <c r="AG9" i="6"/>
  <c r="AH9" i="6"/>
  <c r="AI9" i="6"/>
  <c r="AJ9" i="6"/>
  <c r="AK9" i="6"/>
  <c r="AL9" i="6"/>
  <c r="AM9" i="6"/>
  <c r="M10" i="6"/>
  <c r="N10" i="6"/>
  <c r="O10" i="6"/>
  <c r="P10" i="6"/>
  <c r="Q10" i="6"/>
  <c r="R10" i="6"/>
  <c r="S10" i="6"/>
  <c r="T10" i="6"/>
  <c r="U10" i="6"/>
  <c r="V10" i="6"/>
  <c r="W10" i="6"/>
  <c r="X10" i="6"/>
  <c r="Y10" i="6"/>
  <c r="Z10" i="6"/>
  <c r="AA10" i="6"/>
  <c r="AB10" i="6"/>
  <c r="AC10" i="6"/>
  <c r="AD10" i="6"/>
  <c r="AE10" i="6"/>
  <c r="AF10" i="6"/>
  <c r="AG10" i="6"/>
  <c r="AH10" i="6"/>
  <c r="AI10" i="6"/>
  <c r="AJ10" i="6"/>
  <c r="AK10" i="6"/>
  <c r="AL10" i="6"/>
  <c r="AM10" i="6"/>
  <c r="M11" i="6"/>
  <c r="N11" i="6"/>
  <c r="O11" i="6"/>
  <c r="P11" i="6"/>
  <c r="Q11" i="6"/>
  <c r="R11" i="6"/>
  <c r="S11" i="6"/>
  <c r="T11" i="6"/>
  <c r="U11" i="6"/>
  <c r="V11" i="6"/>
  <c r="W11" i="6"/>
  <c r="X11" i="6"/>
  <c r="Y11" i="6"/>
  <c r="Z11" i="6"/>
  <c r="AA11" i="6"/>
  <c r="AB11" i="6"/>
  <c r="AC11" i="6"/>
  <c r="AD11" i="6"/>
  <c r="AE11" i="6"/>
  <c r="AF11" i="6"/>
  <c r="AG11" i="6"/>
  <c r="AH11" i="6"/>
  <c r="AI11" i="6"/>
  <c r="AJ11" i="6"/>
  <c r="AK11" i="6"/>
  <c r="AL11" i="6"/>
  <c r="AM11" i="6"/>
  <c r="M12" i="6"/>
  <c r="N12" i="6"/>
  <c r="O12" i="6"/>
  <c r="P12" i="6"/>
  <c r="Q12" i="6"/>
  <c r="R12" i="6"/>
  <c r="S12" i="6"/>
  <c r="T12" i="6"/>
  <c r="U12" i="6"/>
  <c r="V12" i="6"/>
  <c r="W12" i="6"/>
  <c r="X12" i="6"/>
  <c r="Y12" i="6"/>
  <c r="Z12" i="6"/>
  <c r="AA12" i="6"/>
  <c r="AB12" i="6"/>
  <c r="AC12" i="6"/>
  <c r="AD12" i="6"/>
  <c r="AE12" i="6"/>
  <c r="AF12" i="6"/>
  <c r="AG12" i="6"/>
  <c r="AH12" i="6"/>
  <c r="AI12" i="6"/>
  <c r="AJ12" i="6"/>
  <c r="AK12" i="6"/>
  <c r="AL12" i="6"/>
  <c r="AM12" i="6"/>
  <c r="M13" i="6"/>
  <c r="N13" i="6"/>
  <c r="O13" i="6"/>
  <c r="P13" i="6"/>
  <c r="Q13" i="6"/>
  <c r="R13" i="6"/>
  <c r="S13" i="6"/>
  <c r="T13" i="6"/>
  <c r="U13" i="6"/>
  <c r="V13" i="6"/>
  <c r="W13" i="6"/>
  <c r="X13" i="6"/>
  <c r="Y13" i="6"/>
  <c r="Z13" i="6"/>
  <c r="AA13" i="6"/>
  <c r="AB13" i="6"/>
  <c r="AC13" i="6"/>
  <c r="AD13" i="6"/>
  <c r="AE13" i="6"/>
  <c r="AF13" i="6"/>
  <c r="AG13" i="6"/>
  <c r="AH13" i="6"/>
  <c r="AI13" i="6"/>
  <c r="AJ13" i="6"/>
  <c r="AK13" i="6"/>
  <c r="AL13" i="6"/>
  <c r="AM13" i="6"/>
  <c r="M14" i="6"/>
  <c r="N14" i="6"/>
  <c r="O14" i="6"/>
  <c r="P14" i="6"/>
  <c r="Q14" i="6"/>
  <c r="R14" i="6"/>
  <c r="S14" i="6"/>
  <c r="T14" i="6"/>
  <c r="U14" i="6"/>
  <c r="V14" i="6"/>
  <c r="W14" i="6"/>
  <c r="X14" i="6"/>
  <c r="Y14" i="6"/>
  <c r="Z14" i="6"/>
  <c r="AA14" i="6"/>
  <c r="AB14" i="6"/>
  <c r="AC14" i="6"/>
  <c r="AD14" i="6"/>
  <c r="AE14" i="6"/>
  <c r="AF14" i="6"/>
  <c r="AG14" i="6"/>
  <c r="AH14" i="6"/>
  <c r="AI14" i="6"/>
  <c r="AJ14" i="6"/>
  <c r="AK14" i="6"/>
  <c r="AL14" i="6"/>
  <c r="AM14" i="6"/>
  <c r="M15" i="6"/>
  <c r="N15" i="6"/>
  <c r="O15" i="6"/>
  <c r="P15" i="6"/>
  <c r="Q15" i="6"/>
  <c r="R15" i="6"/>
  <c r="S15" i="6"/>
  <c r="T15" i="6"/>
  <c r="U15" i="6"/>
  <c r="V15" i="6"/>
  <c r="W15" i="6"/>
  <c r="X15" i="6"/>
  <c r="Y15" i="6"/>
  <c r="Z15" i="6"/>
  <c r="AA15" i="6"/>
  <c r="AB15" i="6"/>
  <c r="AC15" i="6"/>
  <c r="AD15" i="6"/>
  <c r="AE15" i="6"/>
  <c r="AF15" i="6"/>
  <c r="AG15" i="6"/>
  <c r="AH15" i="6"/>
  <c r="AI15" i="6"/>
  <c r="AJ15" i="6"/>
  <c r="AK15" i="6"/>
  <c r="AL15" i="6"/>
  <c r="AM15" i="6"/>
  <c r="M16" i="6"/>
  <c r="N16" i="6"/>
  <c r="O16" i="6"/>
  <c r="P16" i="6"/>
  <c r="Q16" i="6"/>
  <c r="R16" i="6"/>
  <c r="S16" i="6"/>
  <c r="T16" i="6"/>
  <c r="U16" i="6"/>
  <c r="V16" i="6"/>
  <c r="W16" i="6"/>
  <c r="X16" i="6"/>
  <c r="Y16" i="6"/>
  <c r="Z16" i="6"/>
  <c r="AA16" i="6"/>
  <c r="AB16" i="6"/>
  <c r="AC16" i="6"/>
  <c r="AD16" i="6"/>
  <c r="AE16" i="6"/>
  <c r="AF16" i="6"/>
  <c r="AG16" i="6"/>
  <c r="AH16" i="6"/>
  <c r="AI16" i="6"/>
  <c r="AJ16" i="6"/>
  <c r="AK16" i="6"/>
  <c r="AL16" i="6"/>
  <c r="AM16" i="6"/>
  <c r="M17" i="6"/>
  <c r="N17" i="6"/>
  <c r="O17" i="6"/>
  <c r="P17" i="6"/>
  <c r="Q17" i="6"/>
  <c r="R17" i="6"/>
  <c r="S17" i="6"/>
  <c r="T17" i="6"/>
  <c r="U17" i="6"/>
  <c r="V17" i="6"/>
  <c r="W17" i="6"/>
  <c r="X17" i="6"/>
  <c r="Y17" i="6"/>
  <c r="Z17" i="6"/>
  <c r="AA17" i="6"/>
  <c r="AB17" i="6"/>
  <c r="AC17" i="6"/>
  <c r="AD17" i="6"/>
  <c r="AE17" i="6"/>
  <c r="AF17" i="6"/>
  <c r="AG17" i="6"/>
  <c r="AH17" i="6"/>
  <c r="AI17" i="6"/>
  <c r="AJ17" i="6"/>
  <c r="AK17" i="6"/>
  <c r="AL17" i="6"/>
  <c r="AM17" i="6"/>
  <c r="M18" i="6"/>
  <c r="N18" i="6"/>
  <c r="O18" i="6"/>
  <c r="P18" i="6"/>
  <c r="Q18" i="6"/>
  <c r="R18" i="6"/>
  <c r="S18" i="6"/>
  <c r="T18" i="6"/>
  <c r="U18" i="6"/>
  <c r="V18" i="6"/>
  <c r="W18" i="6"/>
  <c r="X18" i="6"/>
  <c r="Y18" i="6"/>
  <c r="Z18" i="6"/>
  <c r="AA18" i="6"/>
  <c r="AB18" i="6"/>
  <c r="AC18" i="6"/>
  <c r="AD18" i="6"/>
  <c r="AE18" i="6"/>
  <c r="AF18" i="6"/>
  <c r="AG18" i="6"/>
  <c r="AH18" i="6"/>
  <c r="AI18" i="6"/>
  <c r="AJ18" i="6"/>
  <c r="AK18" i="6"/>
  <c r="AL18" i="6"/>
  <c r="AM18" i="6"/>
  <c r="M19" i="6"/>
  <c r="N19" i="6"/>
  <c r="O19" i="6"/>
  <c r="P19" i="6"/>
  <c r="Q19" i="6"/>
  <c r="R19" i="6"/>
  <c r="S19" i="6"/>
  <c r="T19" i="6"/>
  <c r="U19" i="6"/>
  <c r="V19" i="6"/>
  <c r="W19" i="6"/>
  <c r="X19" i="6"/>
  <c r="Y19" i="6"/>
  <c r="Z19" i="6"/>
  <c r="AA19" i="6"/>
  <c r="AB19" i="6"/>
  <c r="AC19" i="6"/>
  <c r="AD19" i="6"/>
  <c r="AE19" i="6"/>
  <c r="AF19" i="6"/>
  <c r="AG19" i="6"/>
  <c r="AH19" i="6"/>
  <c r="AI19" i="6"/>
  <c r="AJ19" i="6"/>
  <c r="AK19" i="6"/>
  <c r="AL19" i="6"/>
  <c r="AM19" i="6"/>
  <c r="M20" i="6"/>
  <c r="N20" i="6"/>
  <c r="O20" i="6"/>
  <c r="P20" i="6"/>
  <c r="Q20" i="6"/>
  <c r="R20" i="6"/>
  <c r="S20" i="6"/>
  <c r="T20" i="6"/>
  <c r="U20" i="6"/>
  <c r="V20" i="6"/>
  <c r="W20" i="6"/>
  <c r="X20" i="6"/>
  <c r="Y20" i="6"/>
  <c r="Z20" i="6"/>
  <c r="AA20" i="6"/>
  <c r="AB20" i="6"/>
  <c r="AC20" i="6"/>
  <c r="AD20" i="6"/>
  <c r="AE20" i="6"/>
  <c r="AF20" i="6"/>
  <c r="AG20" i="6"/>
  <c r="AH20" i="6"/>
  <c r="AI20" i="6"/>
  <c r="AJ20" i="6"/>
  <c r="AK20" i="6"/>
  <c r="AL20" i="6"/>
  <c r="AM20" i="6"/>
  <c r="M21" i="6"/>
  <c r="N21" i="6"/>
  <c r="O21" i="6"/>
  <c r="P21" i="6"/>
  <c r="Q21" i="6"/>
  <c r="R21" i="6"/>
  <c r="S21" i="6"/>
  <c r="T21" i="6"/>
  <c r="U21" i="6"/>
  <c r="V21" i="6"/>
  <c r="W21" i="6"/>
  <c r="X21" i="6"/>
  <c r="Y21" i="6"/>
  <c r="Z21" i="6"/>
  <c r="AA21" i="6"/>
  <c r="AB21" i="6"/>
  <c r="AC21" i="6"/>
  <c r="AD21" i="6"/>
  <c r="AE21" i="6"/>
  <c r="AF21" i="6"/>
  <c r="AG21" i="6"/>
  <c r="AH21" i="6"/>
  <c r="AI21" i="6"/>
  <c r="AJ21" i="6"/>
  <c r="AK21" i="6"/>
  <c r="AL21" i="6"/>
  <c r="AM21" i="6"/>
  <c r="M22" i="6"/>
  <c r="N22" i="6"/>
  <c r="O22" i="6"/>
  <c r="P22" i="6"/>
  <c r="Q22" i="6"/>
  <c r="R22" i="6"/>
  <c r="S22" i="6"/>
  <c r="T22" i="6"/>
  <c r="U22" i="6"/>
  <c r="V22" i="6"/>
  <c r="W22" i="6"/>
  <c r="X22" i="6"/>
  <c r="Y22" i="6"/>
  <c r="Z22" i="6"/>
  <c r="AA22" i="6"/>
  <c r="AB22" i="6"/>
  <c r="AC22" i="6"/>
  <c r="AD22" i="6"/>
  <c r="AE22" i="6"/>
  <c r="AF22" i="6"/>
  <c r="AG22" i="6"/>
  <c r="AH22" i="6"/>
  <c r="AI22" i="6"/>
  <c r="AJ22" i="6"/>
  <c r="AK22" i="6"/>
  <c r="AL22" i="6"/>
  <c r="AM22" i="6"/>
  <c r="M23" i="6"/>
  <c r="N23" i="6"/>
  <c r="O23" i="6"/>
  <c r="P23" i="6"/>
  <c r="Q23" i="6"/>
  <c r="R23" i="6"/>
  <c r="S23" i="6"/>
  <c r="T23" i="6"/>
  <c r="U23" i="6"/>
  <c r="V23" i="6"/>
  <c r="W23" i="6"/>
  <c r="X23" i="6"/>
  <c r="Y23" i="6"/>
  <c r="Z23" i="6"/>
  <c r="AA23" i="6"/>
  <c r="AB23" i="6"/>
  <c r="AC23" i="6"/>
  <c r="AD23" i="6"/>
  <c r="AE23" i="6"/>
  <c r="AF23" i="6"/>
  <c r="AG23" i="6"/>
  <c r="AH23" i="6"/>
  <c r="AI23" i="6"/>
  <c r="AJ23" i="6"/>
  <c r="AK23" i="6"/>
  <c r="AL23" i="6"/>
  <c r="AM23" i="6"/>
  <c r="M24" i="6"/>
  <c r="N24" i="6"/>
  <c r="O24" i="6"/>
  <c r="P24" i="6"/>
  <c r="Q24" i="6"/>
  <c r="R24" i="6"/>
  <c r="S24" i="6"/>
  <c r="T24" i="6"/>
  <c r="U24" i="6"/>
  <c r="V24" i="6"/>
  <c r="W24" i="6"/>
  <c r="X24" i="6"/>
  <c r="Y24" i="6"/>
  <c r="Z24" i="6"/>
  <c r="AA24" i="6"/>
  <c r="AB24" i="6"/>
  <c r="AC24" i="6"/>
  <c r="AD24" i="6"/>
  <c r="AE24" i="6"/>
  <c r="AF24" i="6"/>
  <c r="AG24" i="6"/>
  <c r="AH24" i="6"/>
  <c r="AI24" i="6"/>
  <c r="AJ24" i="6"/>
  <c r="AK24" i="6"/>
  <c r="AL24" i="6"/>
  <c r="AM24" i="6"/>
  <c r="M25" i="6"/>
  <c r="N25" i="6"/>
  <c r="O25" i="6"/>
  <c r="P25" i="6"/>
  <c r="Q25" i="6"/>
  <c r="R25" i="6"/>
  <c r="S25" i="6"/>
  <c r="T25" i="6"/>
  <c r="U25" i="6"/>
  <c r="V25" i="6"/>
  <c r="W25" i="6"/>
  <c r="X25" i="6"/>
  <c r="Y25" i="6"/>
  <c r="Z25" i="6"/>
  <c r="AA25" i="6"/>
  <c r="AB25" i="6"/>
  <c r="AC25" i="6"/>
  <c r="AD25" i="6"/>
  <c r="AE25" i="6"/>
  <c r="AF25" i="6"/>
  <c r="AG25" i="6"/>
  <c r="AH25" i="6"/>
  <c r="AI25" i="6"/>
  <c r="AJ25" i="6"/>
  <c r="AK25" i="6"/>
  <c r="AL25" i="6"/>
  <c r="AM25" i="6"/>
  <c r="M26" i="6"/>
  <c r="N26" i="6"/>
  <c r="O26" i="6"/>
  <c r="P26" i="6"/>
  <c r="Q26" i="6"/>
  <c r="R26" i="6"/>
  <c r="S26" i="6"/>
  <c r="T26" i="6"/>
  <c r="U26" i="6"/>
  <c r="V26" i="6"/>
  <c r="W26" i="6"/>
  <c r="X26" i="6"/>
  <c r="Y26" i="6"/>
  <c r="Z26" i="6"/>
  <c r="AA26" i="6"/>
  <c r="AB26" i="6"/>
  <c r="AC26" i="6"/>
  <c r="AD26" i="6"/>
  <c r="AE26" i="6"/>
  <c r="AF26" i="6"/>
  <c r="AG26" i="6"/>
  <c r="AH26" i="6"/>
  <c r="AI26" i="6"/>
  <c r="AJ26" i="6"/>
  <c r="AK26" i="6"/>
  <c r="AL26" i="6"/>
  <c r="AM26" i="6"/>
  <c r="M27" i="6"/>
  <c r="N27" i="6"/>
  <c r="O27" i="6"/>
  <c r="P27" i="6"/>
  <c r="Q27" i="6"/>
  <c r="R27" i="6"/>
  <c r="S27" i="6"/>
  <c r="T27" i="6"/>
  <c r="U27" i="6"/>
  <c r="V27" i="6"/>
  <c r="W27" i="6"/>
  <c r="X27" i="6"/>
  <c r="Y27" i="6"/>
  <c r="Z27" i="6"/>
  <c r="AA27" i="6"/>
  <c r="AB27" i="6"/>
  <c r="AC27" i="6"/>
  <c r="AD27" i="6"/>
  <c r="AE27" i="6"/>
  <c r="AF27" i="6"/>
  <c r="AG27" i="6"/>
  <c r="AH27" i="6"/>
  <c r="AI27" i="6"/>
  <c r="AJ27" i="6"/>
  <c r="AK27" i="6"/>
  <c r="AL27" i="6"/>
  <c r="AM27" i="6"/>
  <c r="M28" i="6"/>
  <c r="N28" i="6"/>
  <c r="O28" i="6"/>
  <c r="P28" i="6"/>
  <c r="Q28" i="6"/>
  <c r="R28" i="6"/>
  <c r="S28" i="6"/>
  <c r="T28" i="6"/>
  <c r="U28" i="6"/>
  <c r="V28" i="6"/>
  <c r="W28" i="6"/>
  <c r="X28" i="6"/>
  <c r="Y28" i="6"/>
  <c r="Z28" i="6"/>
  <c r="AA28" i="6"/>
  <c r="AB28" i="6"/>
  <c r="AC28" i="6"/>
  <c r="AD28" i="6"/>
  <c r="AE28" i="6"/>
  <c r="AF28" i="6"/>
  <c r="AG28" i="6"/>
  <c r="AH28" i="6"/>
  <c r="AI28" i="6"/>
  <c r="AJ28" i="6"/>
  <c r="AK28" i="6"/>
  <c r="AL28" i="6"/>
  <c r="AM28" i="6"/>
  <c r="M29" i="6"/>
  <c r="N29" i="6"/>
  <c r="O29" i="6"/>
  <c r="P29" i="6"/>
  <c r="Q29" i="6"/>
  <c r="R29" i="6"/>
  <c r="S29" i="6"/>
  <c r="T29" i="6"/>
  <c r="U29" i="6"/>
  <c r="V29" i="6"/>
  <c r="W29" i="6"/>
  <c r="X29" i="6"/>
  <c r="Y29" i="6"/>
  <c r="Z29" i="6"/>
  <c r="AA29" i="6"/>
  <c r="AB29" i="6"/>
  <c r="AC29" i="6"/>
  <c r="AD29" i="6"/>
  <c r="AE29" i="6"/>
  <c r="AF29" i="6"/>
  <c r="AG29" i="6"/>
  <c r="AH29" i="6"/>
  <c r="AI29" i="6"/>
  <c r="AJ29" i="6"/>
  <c r="AK29" i="6"/>
  <c r="AL29" i="6"/>
  <c r="AM29" i="6"/>
  <c r="M30" i="6"/>
  <c r="N30" i="6"/>
  <c r="O30" i="6"/>
  <c r="P30" i="6"/>
  <c r="Q30" i="6"/>
  <c r="R30" i="6"/>
  <c r="S30" i="6"/>
  <c r="T30" i="6"/>
  <c r="U30" i="6"/>
  <c r="V30" i="6"/>
  <c r="W30" i="6"/>
  <c r="X30" i="6"/>
  <c r="Y30" i="6"/>
  <c r="Z30" i="6"/>
  <c r="AA30" i="6"/>
  <c r="AB30" i="6"/>
  <c r="AC30" i="6"/>
  <c r="AD30" i="6"/>
  <c r="AE30" i="6"/>
  <c r="AF30" i="6"/>
  <c r="AG30" i="6"/>
  <c r="AH30" i="6"/>
  <c r="AI30" i="6"/>
  <c r="AJ30" i="6"/>
  <c r="AK30" i="6"/>
  <c r="AL30" i="6"/>
  <c r="AM30" i="6"/>
  <c r="M31" i="6"/>
  <c r="N31" i="6"/>
  <c r="O31" i="6"/>
  <c r="P31" i="6"/>
  <c r="Q31" i="6"/>
  <c r="R31" i="6"/>
  <c r="S31" i="6"/>
  <c r="T31" i="6"/>
  <c r="U31" i="6"/>
  <c r="V31" i="6"/>
  <c r="W31" i="6"/>
  <c r="X31" i="6"/>
  <c r="Y31" i="6"/>
  <c r="Z31" i="6"/>
  <c r="AA31" i="6"/>
  <c r="AB31" i="6"/>
  <c r="AC31" i="6"/>
  <c r="AD31" i="6"/>
  <c r="AE31" i="6"/>
  <c r="AF31" i="6"/>
  <c r="AG31" i="6"/>
  <c r="AH31" i="6"/>
  <c r="AI31" i="6"/>
  <c r="AJ31" i="6"/>
  <c r="AK31" i="6"/>
  <c r="AL31" i="6"/>
  <c r="AM31" i="6"/>
  <c r="M32" i="6"/>
  <c r="N32" i="6"/>
  <c r="O32" i="6"/>
  <c r="P32" i="6"/>
  <c r="Q32" i="6"/>
  <c r="R32" i="6"/>
  <c r="S32" i="6"/>
  <c r="T32" i="6"/>
  <c r="U32" i="6"/>
  <c r="V32" i="6"/>
  <c r="W32" i="6"/>
  <c r="X32" i="6"/>
  <c r="Y32" i="6"/>
  <c r="Z32" i="6"/>
  <c r="AA32" i="6"/>
  <c r="AB32" i="6"/>
  <c r="AC32" i="6"/>
  <c r="AD32" i="6"/>
  <c r="AE32" i="6"/>
  <c r="AF32" i="6"/>
  <c r="AG32" i="6"/>
  <c r="AH32" i="6"/>
  <c r="AI32" i="6"/>
  <c r="AJ32" i="6"/>
  <c r="AK32" i="6"/>
  <c r="AL32" i="6"/>
  <c r="AM32" i="6"/>
  <c r="M33" i="6"/>
  <c r="N33" i="6"/>
  <c r="O33" i="6"/>
  <c r="P33" i="6"/>
  <c r="Q33" i="6"/>
  <c r="R33" i="6"/>
  <c r="S33" i="6"/>
  <c r="T33" i="6"/>
  <c r="U33" i="6"/>
  <c r="V33" i="6"/>
  <c r="W33" i="6"/>
  <c r="X33" i="6"/>
  <c r="Y33" i="6"/>
  <c r="Z33" i="6"/>
  <c r="AA33" i="6"/>
  <c r="AB33" i="6"/>
  <c r="AC33" i="6"/>
  <c r="AD33" i="6"/>
  <c r="AE33" i="6"/>
  <c r="AF33" i="6"/>
  <c r="AG33" i="6"/>
  <c r="AH33" i="6"/>
  <c r="AI33" i="6"/>
  <c r="AJ33" i="6"/>
  <c r="AK33" i="6"/>
  <c r="AL33" i="6"/>
  <c r="AM33" i="6"/>
  <c r="M34" i="6"/>
  <c r="N34" i="6"/>
  <c r="O34" i="6"/>
  <c r="P34" i="6"/>
  <c r="Q34" i="6"/>
  <c r="R34" i="6"/>
  <c r="S34" i="6"/>
  <c r="T34" i="6"/>
  <c r="U34" i="6"/>
  <c r="V34" i="6"/>
  <c r="W34" i="6"/>
  <c r="X34" i="6"/>
  <c r="Y34" i="6"/>
  <c r="Z34" i="6"/>
  <c r="AA34" i="6"/>
  <c r="AB34" i="6"/>
  <c r="AC34" i="6"/>
  <c r="AD34" i="6"/>
  <c r="AE34" i="6"/>
  <c r="AF34" i="6"/>
  <c r="AG34" i="6"/>
  <c r="AH34" i="6"/>
  <c r="AI34" i="6"/>
  <c r="AJ34" i="6"/>
  <c r="AK34" i="6"/>
  <c r="AL34" i="6"/>
  <c r="AM34" i="6"/>
  <c r="M35" i="6"/>
  <c r="N35" i="6"/>
  <c r="O35" i="6"/>
  <c r="P35" i="6"/>
  <c r="Q35" i="6"/>
  <c r="R35" i="6"/>
  <c r="S35" i="6"/>
  <c r="T35" i="6"/>
  <c r="U35" i="6"/>
  <c r="V35" i="6"/>
  <c r="W35" i="6"/>
  <c r="X35" i="6"/>
  <c r="Y35" i="6"/>
  <c r="Z35" i="6"/>
  <c r="AA35" i="6"/>
  <c r="AB35" i="6"/>
  <c r="AC35" i="6"/>
  <c r="AD35" i="6"/>
  <c r="AE35" i="6"/>
  <c r="AF35" i="6"/>
  <c r="AG35" i="6"/>
  <c r="AH35" i="6"/>
  <c r="AI35" i="6"/>
  <c r="AJ35" i="6"/>
  <c r="AK35" i="6"/>
  <c r="AL35" i="6"/>
  <c r="AM35" i="6"/>
  <c r="M36" i="6"/>
  <c r="N36" i="6"/>
  <c r="O36" i="6"/>
  <c r="P36" i="6"/>
  <c r="Q36" i="6"/>
  <c r="R36" i="6"/>
  <c r="S36" i="6"/>
  <c r="T36" i="6"/>
  <c r="U36" i="6"/>
  <c r="V36" i="6"/>
  <c r="W36" i="6"/>
  <c r="X36" i="6"/>
  <c r="Y36" i="6"/>
  <c r="Z36" i="6"/>
  <c r="AA36" i="6"/>
  <c r="AB36" i="6"/>
  <c r="AC36" i="6"/>
  <c r="AD36" i="6"/>
  <c r="AE36" i="6"/>
  <c r="AF36" i="6"/>
  <c r="AG36" i="6"/>
  <c r="AH36" i="6"/>
  <c r="AI36" i="6"/>
  <c r="AJ36" i="6"/>
  <c r="AK36" i="6"/>
  <c r="AL36" i="6"/>
  <c r="AM36" i="6"/>
  <c r="M37" i="6"/>
  <c r="N37" i="6"/>
  <c r="O37" i="6"/>
  <c r="P37" i="6"/>
  <c r="Q37" i="6"/>
  <c r="R37" i="6"/>
  <c r="S37" i="6"/>
  <c r="T37" i="6"/>
  <c r="U37" i="6"/>
  <c r="V37" i="6"/>
  <c r="W37" i="6"/>
  <c r="X37" i="6"/>
  <c r="Y37" i="6"/>
  <c r="Z37" i="6"/>
  <c r="AA37" i="6"/>
  <c r="AB37" i="6"/>
  <c r="AC37" i="6"/>
  <c r="AD37" i="6"/>
  <c r="AE37" i="6"/>
  <c r="AF37" i="6"/>
  <c r="AG37" i="6"/>
  <c r="AH37" i="6"/>
  <c r="AI37" i="6"/>
  <c r="AJ37" i="6"/>
  <c r="AK37" i="6"/>
  <c r="AL37" i="6"/>
  <c r="AM37" i="6"/>
  <c r="M38" i="6"/>
  <c r="N38" i="6"/>
  <c r="O38" i="6"/>
  <c r="P38" i="6"/>
  <c r="Q38" i="6"/>
  <c r="R38" i="6"/>
  <c r="S38" i="6"/>
  <c r="T38" i="6"/>
  <c r="U38" i="6"/>
  <c r="V38" i="6"/>
  <c r="W38" i="6"/>
  <c r="X38" i="6"/>
  <c r="Y38" i="6"/>
  <c r="Z38" i="6"/>
  <c r="AA38" i="6"/>
  <c r="AB38" i="6"/>
  <c r="AC38" i="6"/>
  <c r="AD38" i="6"/>
  <c r="AE38" i="6"/>
  <c r="AF38" i="6"/>
  <c r="AG38" i="6"/>
  <c r="AH38" i="6"/>
  <c r="AI38" i="6"/>
  <c r="AJ38" i="6"/>
  <c r="AK38" i="6"/>
  <c r="AL38" i="6"/>
  <c r="AM38" i="6"/>
  <c r="M39" i="6"/>
  <c r="N39" i="6"/>
  <c r="O39" i="6"/>
  <c r="P39" i="6"/>
  <c r="Q39" i="6"/>
  <c r="R39" i="6"/>
  <c r="S39" i="6"/>
  <c r="T39" i="6"/>
  <c r="U39" i="6"/>
  <c r="V39" i="6"/>
  <c r="W39" i="6"/>
  <c r="X39" i="6"/>
  <c r="Y39" i="6"/>
  <c r="Z39" i="6"/>
  <c r="AA39" i="6"/>
  <c r="AB39" i="6"/>
  <c r="AC39" i="6"/>
  <c r="AD39" i="6"/>
  <c r="AE39" i="6"/>
  <c r="AF39" i="6"/>
  <c r="AG39" i="6"/>
  <c r="AH39" i="6"/>
  <c r="AI39" i="6"/>
  <c r="AJ39" i="6"/>
  <c r="AK39" i="6"/>
  <c r="AL39" i="6"/>
  <c r="AM39" i="6"/>
  <c r="M40" i="6"/>
  <c r="N40" i="6"/>
  <c r="O40" i="6"/>
  <c r="P40" i="6"/>
  <c r="Q40" i="6"/>
  <c r="R40" i="6"/>
  <c r="S40" i="6"/>
  <c r="T40" i="6"/>
  <c r="U40" i="6"/>
  <c r="V40" i="6"/>
  <c r="W40" i="6"/>
  <c r="X40" i="6"/>
  <c r="Y40" i="6"/>
  <c r="Z40" i="6"/>
  <c r="AA40" i="6"/>
  <c r="AB40" i="6"/>
  <c r="AC40" i="6"/>
  <c r="AD40" i="6"/>
  <c r="AE40" i="6"/>
  <c r="AF40" i="6"/>
  <c r="AG40" i="6"/>
  <c r="AH40" i="6"/>
  <c r="AI40" i="6"/>
  <c r="AJ40" i="6"/>
  <c r="AK40" i="6"/>
  <c r="AL40" i="6"/>
  <c r="AM40" i="6"/>
  <c r="M41" i="6"/>
  <c r="N41" i="6"/>
  <c r="O41" i="6"/>
  <c r="P41" i="6"/>
  <c r="Q41" i="6"/>
  <c r="R41" i="6"/>
  <c r="S41" i="6"/>
  <c r="T41" i="6"/>
  <c r="U41" i="6"/>
  <c r="V41" i="6"/>
  <c r="W41" i="6"/>
  <c r="X41" i="6"/>
  <c r="Y41" i="6"/>
  <c r="Z41" i="6"/>
  <c r="AA41" i="6"/>
  <c r="AB41" i="6"/>
  <c r="AC41" i="6"/>
  <c r="AD41" i="6"/>
  <c r="AE41" i="6"/>
  <c r="AF41" i="6"/>
  <c r="AG41" i="6"/>
  <c r="AH41" i="6"/>
  <c r="AI41" i="6"/>
  <c r="AJ41" i="6"/>
  <c r="AK41" i="6"/>
  <c r="AL41" i="6"/>
  <c r="AM41" i="6"/>
  <c r="M42" i="6"/>
  <c r="N42" i="6"/>
  <c r="O42" i="6"/>
  <c r="P42" i="6"/>
  <c r="Q42" i="6"/>
  <c r="R42" i="6"/>
  <c r="S42" i="6"/>
  <c r="T42" i="6"/>
  <c r="U42" i="6"/>
  <c r="V42" i="6"/>
  <c r="W42" i="6"/>
  <c r="X42" i="6"/>
  <c r="Y42" i="6"/>
  <c r="Z42" i="6"/>
  <c r="AA42" i="6"/>
  <c r="AB42" i="6"/>
  <c r="AC42" i="6"/>
  <c r="AD42" i="6"/>
  <c r="AE42" i="6"/>
  <c r="AF42" i="6"/>
  <c r="AG42" i="6"/>
  <c r="AH42" i="6"/>
  <c r="AI42" i="6"/>
  <c r="AJ42" i="6"/>
  <c r="AK42" i="6"/>
  <c r="AL42" i="6"/>
  <c r="AM42" i="6"/>
  <c r="M43" i="6"/>
  <c r="N43" i="6"/>
  <c r="O43" i="6"/>
  <c r="P43" i="6"/>
  <c r="Q43" i="6"/>
  <c r="R43" i="6"/>
  <c r="S43" i="6"/>
  <c r="T43" i="6"/>
  <c r="U43" i="6"/>
  <c r="V43" i="6"/>
  <c r="W43" i="6"/>
  <c r="X43" i="6"/>
  <c r="Y43" i="6"/>
  <c r="Z43" i="6"/>
  <c r="AA43" i="6"/>
  <c r="AB43" i="6"/>
  <c r="AC43" i="6"/>
  <c r="AD43" i="6"/>
  <c r="AE43" i="6"/>
  <c r="AF43" i="6"/>
  <c r="AG43" i="6"/>
  <c r="AH43" i="6"/>
  <c r="AI43" i="6"/>
  <c r="AJ43" i="6"/>
  <c r="AK43" i="6"/>
  <c r="AL43" i="6"/>
  <c r="AM43" i="6"/>
  <c r="M44" i="6"/>
  <c r="N44" i="6"/>
  <c r="O44" i="6"/>
  <c r="P44" i="6"/>
  <c r="Q44" i="6"/>
  <c r="R44" i="6"/>
  <c r="S44" i="6"/>
  <c r="T44" i="6"/>
  <c r="U44" i="6"/>
  <c r="V44" i="6"/>
  <c r="W44" i="6"/>
  <c r="X44" i="6"/>
  <c r="Y44" i="6"/>
  <c r="Z44" i="6"/>
  <c r="AA44" i="6"/>
  <c r="AB44" i="6"/>
  <c r="AC44" i="6"/>
  <c r="AD44" i="6"/>
  <c r="AE44" i="6"/>
  <c r="AF44" i="6"/>
  <c r="AG44" i="6"/>
  <c r="AH44" i="6"/>
  <c r="AI44" i="6"/>
  <c r="AJ44" i="6"/>
  <c r="AK44" i="6"/>
  <c r="AL44" i="6"/>
  <c r="AM44" i="6"/>
  <c r="M45" i="6"/>
  <c r="N45" i="6"/>
  <c r="O45" i="6"/>
  <c r="P45" i="6"/>
  <c r="Q45" i="6"/>
  <c r="R45" i="6"/>
  <c r="S45" i="6"/>
  <c r="T45" i="6"/>
  <c r="U45" i="6"/>
  <c r="V45" i="6"/>
  <c r="W45" i="6"/>
  <c r="X45" i="6"/>
  <c r="Y45" i="6"/>
  <c r="Z45" i="6"/>
  <c r="AA45" i="6"/>
  <c r="AB45" i="6"/>
  <c r="AC45" i="6"/>
  <c r="AD45" i="6"/>
  <c r="AE45" i="6"/>
  <c r="AF45" i="6"/>
  <c r="AG45" i="6"/>
  <c r="AH45" i="6"/>
  <c r="AI45" i="6"/>
  <c r="AJ45" i="6"/>
  <c r="AK45" i="6"/>
  <c r="AL45" i="6"/>
  <c r="AM45" i="6"/>
  <c r="M46" i="6"/>
  <c r="N46" i="6"/>
  <c r="O46" i="6"/>
  <c r="P46" i="6"/>
  <c r="Q46" i="6"/>
  <c r="R46" i="6"/>
  <c r="S46" i="6"/>
  <c r="T46" i="6"/>
  <c r="U46" i="6"/>
  <c r="V46" i="6"/>
  <c r="W46" i="6"/>
  <c r="X46" i="6"/>
  <c r="Y46" i="6"/>
  <c r="Z46" i="6"/>
  <c r="AA46" i="6"/>
  <c r="AB46" i="6"/>
  <c r="AC46" i="6"/>
  <c r="AD46" i="6"/>
  <c r="AE46" i="6"/>
  <c r="AF46" i="6"/>
  <c r="AG46" i="6"/>
  <c r="AH46" i="6"/>
  <c r="AI46" i="6"/>
  <c r="AJ46" i="6"/>
  <c r="AK46" i="6"/>
  <c r="AL46" i="6"/>
  <c r="AM46" i="6"/>
  <c r="M47" i="6"/>
  <c r="N47" i="6"/>
  <c r="O47" i="6"/>
  <c r="P47" i="6"/>
  <c r="Q47" i="6"/>
  <c r="R47" i="6"/>
  <c r="S47" i="6"/>
  <c r="T47" i="6"/>
  <c r="U47" i="6"/>
  <c r="V47" i="6"/>
  <c r="W47" i="6"/>
  <c r="X47" i="6"/>
  <c r="Y47" i="6"/>
  <c r="Z47" i="6"/>
  <c r="AA47" i="6"/>
  <c r="AB47" i="6"/>
  <c r="AC47" i="6"/>
  <c r="AD47" i="6"/>
  <c r="AE47" i="6"/>
  <c r="AF47" i="6"/>
  <c r="AG47" i="6"/>
  <c r="AH47" i="6"/>
  <c r="AI47" i="6"/>
  <c r="AJ47" i="6"/>
  <c r="AK47" i="6"/>
  <c r="AL47" i="6"/>
  <c r="AM47" i="6"/>
  <c r="M48" i="6"/>
  <c r="N48" i="6"/>
  <c r="O48" i="6"/>
  <c r="P48" i="6"/>
  <c r="Q48" i="6"/>
  <c r="R48" i="6"/>
  <c r="S48" i="6"/>
  <c r="T48" i="6"/>
  <c r="U48" i="6"/>
  <c r="V48" i="6"/>
  <c r="W48" i="6"/>
  <c r="X48" i="6"/>
  <c r="Y48" i="6"/>
  <c r="Z48" i="6"/>
  <c r="AA48" i="6"/>
  <c r="AB48" i="6"/>
  <c r="AC48" i="6"/>
  <c r="AD48" i="6"/>
  <c r="AE48" i="6"/>
  <c r="AF48" i="6"/>
  <c r="AG48" i="6"/>
  <c r="AH48" i="6"/>
  <c r="AI48" i="6"/>
  <c r="AJ48" i="6"/>
  <c r="AK48" i="6"/>
  <c r="AL48" i="6"/>
  <c r="AM48" i="6"/>
  <c r="M49" i="6"/>
  <c r="N49" i="6"/>
  <c r="O49" i="6"/>
  <c r="P49" i="6"/>
  <c r="Q49" i="6"/>
  <c r="R49" i="6"/>
  <c r="S49" i="6"/>
  <c r="T49" i="6"/>
  <c r="U49" i="6"/>
  <c r="V49" i="6"/>
  <c r="W49" i="6"/>
  <c r="X49" i="6"/>
  <c r="Y49" i="6"/>
  <c r="Z49" i="6"/>
  <c r="AA49" i="6"/>
  <c r="AB49" i="6"/>
  <c r="AC49" i="6"/>
  <c r="AD49" i="6"/>
  <c r="AE49" i="6"/>
  <c r="AF49" i="6"/>
  <c r="AG49" i="6"/>
  <c r="AH49" i="6"/>
  <c r="AI49" i="6"/>
  <c r="AJ49" i="6"/>
  <c r="AK49" i="6"/>
  <c r="AL49" i="6"/>
  <c r="AM49" i="6"/>
  <c r="M50" i="6"/>
  <c r="N50" i="6"/>
  <c r="O50" i="6"/>
  <c r="P50" i="6"/>
  <c r="Q50" i="6"/>
  <c r="R50" i="6"/>
  <c r="S50" i="6"/>
  <c r="T50" i="6"/>
  <c r="U50" i="6"/>
  <c r="V50" i="6"/>
  <c r="W50" i="6"/>
  <c r="X50" i="6"/>
  <c r="Y50" i="6"/>
  <c r="Z50" i="6"/>
  <c r="AA50" i="6"/>
  <c r="AB50" i="6"/>
  <c r="AC50" i="6"/>
  <c r="AD50" i="6"/>
  <c r="AE50" i="6"/>
  <c r="AF50" i="6"/>
  <c r="AG50" i="6"/>
  <c r="AH50" i="6"/>
  <c r="AI50" i="6"/>
  <c r="AJ50" i="6"/>
  <c r="AK50" i="6"/>
  <c r="AL50" i="6"/>
  <c r="AM50" i="6"/>
  <c r="M51" i="6"/>
  <c r="N51" i="6"/>
  <c r="O51" i="6"/>
  <c r="P51" i="6"/>
  <c r="Q51" i="6"/>
  <c r="R51" i="6"/>
  <c r="S51" i="6"/>
  <c r="T51" i="6"/>
  <c r="U51" i="6"/>
  <c r="V51" i="6"/>
  <c r="W51" i="6"/>
  <c r="X51" i="6"/>
  <c r="Y51" i="6"/>
  <c r="Z51" i="6"/>
  <c r="AA51" i="6"/>
  <c r="AB51" i="6"/>
  <c r="AC51" i="6"/>
  <c r="AD51" i="6"/>
  <c r="AE51" i="6"/>
  <c r="AF51" i="6"/>
  <c r="AG51" i="6"/>
  <c r="AH51" i="6"/>
  <c r="AI51" i="6"/>
  <c r="AJ51" i="6"/>
  <c r="AK51" i="6"/>
  <c r="AL51" i="6"/>
  <c r="AM51" i="6"/>
  <c r="M52" i="6"/>
  <c r="N52" i="6"/>
  <c r="O52" i="6"/>
  <c r="P52" i="6"/>
  <c r="Q52" i="6"/>
  <c r="R52" i="6"/>
  <c r="S52" i="6"/>
  <c r="T52" i="6"/>
  <c r="U52" i="6"/>
  <c r="V52" i="6"/>
  <c r="W52" i="6"/>
  <c r="X52" i="6"/>
  <c r="Y52" i="6"/>
  <c r="Z52" i="6"/>
  <c r="AA52" i="6"/>
  <c r="AB52" i="6"/>
  <c r="AC52" i="6"/>
  <c r="AD52" i="6"/>
  <c r="AE52" i="6"/>
  <c r="AF52" i="6"/>
  <c r="AG52" i="6"/>
  <c r="AH52" i="6"/>
  <c r="AI52" i="6"/>
  <c r="AJ52" i="6"/>
  <c r="AK52" i="6"/>
  <c r="AL52" i="6"/>
  <c r="AM52" i="6"/>
  <c r="M53" i="6"/>
  <c r="N53" i="6"/>
  <c r="O53" i="6"/>
  <c r="P53" i="6"/>
  <c r="Q53" i="6"/>
  <c r="R53" i="6"/>
  <c r="S53" i="6"/>
  <c r="T53" i="6"/>
  <c r="U53" i="6"/>
  <c r="V53" i="6"/>
  <c r="W53" i="6"/>
  <c r="X53" i="6"/>
  <c r="Y53" i="6"/>
  <c r="Z53" i="6"/>
  <c r="AA53" i="6"/>
  <c r="AB53" i="6"/>
  <c r="AC53" i="6"/>
  <c r="AD53" i="6"/>
  <c r="AE53" i="6"/>
  <c r="AF53" i="6"/>
  <c r="AG53" i="6"/>
  <c r="AH53" i="6"/>
  <c r="AI53" i="6"/>
  <c r="AJ53" i="6"/>
  <c r="AK53" i="6"/>
  <c r="AL53" i="6"/>
  <c r="AM53" i="6"/>
  <c r="M54" i="6"/>
  <c r="N54" i="6"/>
  <c r="O54" i="6"/>
  <c r="P54" i="6"/>
  <c r="Q54" i="6"/>
  <c r="R54" i="6"/>
  <c r="S54" i="6"/>
  <c r="T54" i="6"/>
  <c r="U54" i="6"/>
  <c r="V54" i="6"/>
  <c r="W54" i="6"/>
  <c r="X54" i="6"/>
  <c r="Y54" i="6"/>
  <c r="Z54" i="6"/>
  <c r="AA54" i="6"/>
  <c r="AB54" i="6"/>
  <c r="AC54" i="6"/>
  <c r="AD54" i="6"/>
  <c r="AE54" i="6"/>
  <c r="AF54" i="6"/>
  <c r="AG54" i="6"/>
  <c r="AH54" i="6"/>
  <c r="AI54" i="6"/>
  <c r="AJ54" i="6"/>
  <c r="AK54" i="6"/>
  <c r="AL54" i="6"/>
  <c r="AM54" i="6"/>
  <c r="M55" i="6"/>
  <c r="N55" i="6"/>
  <c r="O55" i="6"/>
  <c r="P55" i="6"/>
  <c r="Q55" i="6"/>
  <c r="R55" i="6"/>
  <c r="S55" i="6"/>
  <c r="T55" i="6"/>
  <c r="U55" i="6"/>
  <c r="V55" i="6"/>
  <c r="W55" i="6"/>
  <c r="X55" i="6"/>
  <c r="Y55" i="6"/>
  <c r="Z55" i="6"/>
  <c r="AA55" i="6"/>
  <c r="AB55" i="6"/>
  <c r="AC55" i="6"/>
  <c r="AD55" i="6"/>
  <c r="AE55" i="6"/>
  <c r="AF55" i="6"/>
  <c r="AG55" i="6"/>
  <c r="AH55" i="6"/>
  <c r="AI55" i="6"/>
  <c r="AJ55" i="6"/>
  <c r="AK55" i="6"/>
  <c r="AL55" i="6"/>
  <c r="AM55" i="6"/>
  <c r="M56" i="6"/>
  <c r="N56" i="6"/>
  <c r="O56" i="6"/>
  <c r="P56" i="6"/>
  <c r="Q56" i="6"/>
  <c r="R56" i="6"/>
  <c r="S56" i="6"/>
  <c r="T56" i="6"/>
  <c r="U56" i="6"/>
  <c r="V56" i="6"/>
  <c r="W56" i="6"/>
  <c r="X56" i="6"/>
  <c r="Y56" i="6"/>
  <c r="Z56" i="6"/>
  <c r="AA56" i="6"/>
  <c r="AB56" i="6"/>
  <c r="AC56" i="6"/>
  <c r="AD56" i="6"/>
  <c r="AE56" i="6"/>
  <c r="AF56" i="6"/>
  <c r="AG56" i="6"/>
  <c r="AH56" i="6"/>
  <c r="AI56" i="6"/>
  <c r="AJ56" i="6"/>
  <c r="AK56" i="6"/>
  <c r="AL56" i="6"/>
  <c r="AM56" i="6"/>
  <c r="M57" i="6"/>
  <c r="N57" i="6"/>
  <c r="O57" i="6"/>
  <c r="P57" i="6"/>
  <c r="Q57" i="6"/>
  <c r="R57" i="6"/>
  <c r="S57" i="6"/>
  <c r="T57" i="6"/>
  <c r="U57" i="6"/>
  <c r="V57" i="6"/>
  <c r="W57" i="6"/>
  <c r="X57" i="6"/>
  <c r="Y57" i="6"/>
  <c r="Z57" i="6"/>
  <c r="AA57" i="6"/>
  <c r="AB57" i="6"/>
  <c r="AC57" i="6"/>
  <c r="AD57" i="6"/>
  <c r="AE57" i="6"/>
  <c r="AF57" i="6"/>
  <c r="AG57" i="6"/>
  <c r="AH57" i="6"/>
  <c r="AI57" i="6"/>
  <c r="AJ57" i="6"/>
  <c r="AK57" i="6"/>
  <c r="AL57" i="6"/>
  <c r="AM57" i="6"/>
  <c r="M58" i="6"/>
  <c r="N58" i="6"/>
  <c r="O58" i="6"/>
  <c r="P58" i="6"/>
  <c r="Q58" i="6"/>
  <c r="R58" i="6"/>
  <c r="S58" i="6"/>
  <c r="T58" i="6"/>
  <c r="U58" i="6"/>
  <c r="V58" i="6"/>
  <c r="W58" i="6"/>
  <c r="X58" i="6"/>
  <c r="Y58" i="6"/>
  <c r="Z58" i="6"/>
  <c r="AA58" i="6"/>
  <c r="AB58" i="6"/>
  <c r="AC58" i="6"/>
  <c r="AD58" i="6"/>
  <c r="AE58" i="6"/>
  <c r="AF58" i="6"/>
  <c r="AG58" i="6"/>
  <c r="AH58" i="6"/>
  <c r="AI58" i="6"/>
  <c r="AJ58" i="6"/>
  <c r="AK58" i="6"/>
  <c r="AL58" i="6"/>
  <c r="AM58" i="6"/>
  <c r="M59" i="6"/>
  <c r="N59" i="6"/>
  <c r="O59" i="6"/>
  <c r="P59" i="6"/>
  <c r="Q59" i="6"/>
  <c r="R59" i="6"/>
  <c r="S59" i="6"/>
  <c r="T59" i="6"/>
  <c r="U59" i="6"/>
  <c r="V59" i="6"/>
  <c r="W59" i="6"/>
  <c r="X59" i="6"/>
  <c r="Y59" i="6"/>
  <c r="Z59" i="6"/>
  <c r="AA59" i="6"/>
  <c r="AB59" i="6"/>
  <c r="AC59" i="6"/>
  <c r="AD59" i="6"/>
  <c r="AE59" i="6"/>
  <c r="AF59" i="6"/>
  <c r="AG59" i="6"/>
  <c r="AH59" i="6"/>
  <c r="AI59" i="6"/>
  <c r="AJ59" i="6"/>
  <c r="AK59" i="6"/>
  <c r="AL59" i="6"/>
  <c r="AM59" i="6"/>
  <c r="M60" i="6"/>
  <c r="N60" i="6"/>
  <c r="O60" i="6"/>
  <c r="P60" i="6"/>
  <c r="Q60" i="6"/>
  <c r="R60" i="6"/>
  <c r="S60" i="6"/>
  <c r="T60" i="6"/>
  <c r="U60" i="6"/>
  <c r="V60" i="6"/>
  <c r="W60" i="6"/>
  <c r="X60" i="6"/>
  <c r="Y60" i="6"/>
  <c r="Z60" i="6"/>
  <c r="AA60" i="6"/>
  <c r="AB60" i="6"/>
  <c r="AC60" i="6"/>
  <c r="AD60" i="6"/>
  <c r="AE60" i="6"/>
  <c r="AF60" i="6"/>
  <c r="AG60" i="6"/>
  <c r="AH60" i="6"/>
  <c r="AI60" i="6"/>
  <c r="AJ60" i="6"/>
  <c r="AK60" i="6"/>
  <c r="AL60" i="6"/>
  <c r="AM60" i="6"/>
  <c r="M61" i="6"/>
  <c r="N61" i="6"/>
  <c r="O61" i="6"/>
  <c r="P61" i="6"/>
  <c r="Q61" i="6"/>
  <c r="R61" i="6"/>
  <c r="S61" i="6"/>
  <c r="T61" i="6"/>
  <c r="U61" i="6"/>
  <c r="V61" i="6"/>
  <c r="W61" i="6"/>
  <c r="X61" i="6"/>
  <c r="Y61" i="6"/>
  <c r="Z61" i="6"/>
  <c r="AA61" i="6"/>
  <c r="AB61" i="6"/>
  <c r="AC61" i="6"/>
  <c r="AD61" i="6"/>
  <c r="AE61" i="6"/>
  <c r="AF61" i="6"/>
  <c r="AG61" i="6"/>
  <c r="AH61" i="6"/>
  <c r="AI61" i="6"/>
  <c r="AJ61" i="6"/>
  <c r="AK61" i="6"/>
  <c r="AL61" i="6"/>
  <c r="AM61" i="6"/>
  <c r="M62" i="6"/>
  <c r="N62" i="6"/>
  <c r="O62" i="6"/>
  <c r="P62" i="6"/>
  <c r="Q62" i="6"/>
  <c r="R62" i="6"/>
  <c r="S62" i="6"/>
  <c r="T62" i="6"/>
  <c r="U62" i="6"/>
  <c r="V62" i="6"/>
  <c r="W62" i="6"/>
  <c r="X62" i="6"/>
  <c r="Y62" i="6"/>
  <c r="Z62" i="6"/>
  <c r="AA62" i="6"/>
  <c r="AB62" i="6"/>
  <c r="AC62" i="6"/>
  <c r="AD62" i="6"/>
  <c r="AE62" i="6"/>
  <c r="AF62" i="6"/>
  <c r="AG62" i="6"/>
  <c r="AH62" i="6"/>
  <c r="AI62" i="6"/>
  <c r="AJ62" i="6"/>
  <c r="AK62" i="6"/>
  <c r="AL62" i="6"/>
  <c r="AM62" i="6"/>
  <c r="M63" i="6"/>
  <c r="N63" i="6"/>
  <c r="O63" i="6"/>
  <c r="P63" i="6"/>
  <c r="Q63" i="6"/>
  <c r="R63" i="6"/>
  <c r="S63" i="6"/>
  <c r="T63" i="6"/>
  <c r="U63" i="6"/>
  <c r="V63" i="6"/>
  <c r="W63" i="6"/>
  <c r="X63" i="6"/>
  <c r="Y63" i="6"/>
  <c r="Z63" i="6"/>
  <c r="AA63" i="6"/>
  <c r="AB63" i="6"/>
  <c r="AC63" i="6"/>
  <c r="AD63" i="6"/>
  <c r="AE63" i="6"/>
  <c r="AF63" i="6"/>
  <c r="AG63" i="6"/>
  <c r="AH63" i="6"/>
  <c r="AI63" i="6"/>
  <c r="AJ63" i="6"/>
  <c r="AK63" i="6"/>
  <c r="AL63" i="6"/>
  <c r="AM63" i="6"/>
  <c r="M64" i="6"/>
  <c r="N64" i="6"/>
  <c r="O64" i="6"/>
  <c r="P64" i="6"/>
  <c r="Q64" i="6"/>
  <c r="R64" i="6"/>
  <c r="S64" i="6"/>
  <c r="T64" i="6"/>
  <c r="U64" i="6"/>
  <c r="V64" i="6"/>
  <c r="W64" i="6"/>
  <c r="X64" i="6"/>
  <c r="Y64" i="6"/>
  <c r="Z64" i="6"/>
  <c r="AA64" i="6"/>
  <c r="AB64" i="6"/>
  <c r="AC64" i="6"/>
  <c r="AD64" i="6"/>
  <c r="AE64" i="6"/>
  <c r="AF64" i="6"/>
  <c r="AG64" i="6"/>
  <c r="AH64" i="6"/>
  <c r="AI64" i="6"/>
  <c r="AJ64" i="6"/>
  <c r="AK64" i="6"/>
  <c r="AL64" i="6"/>
  <c r="AM64" i="6"/>
  <c r="M65" i="6"/>
  <c r="N65" i="6"/>
  <c r="O65" i="6"/>
  <c r="P65" i="6"/>
  <c r="Q65" i="6"/>
  <c r="R65" i="6"/>
  <c r="S65" i="6"/>
  <c r="T65" i="6"/>
  <c r="U65" i="6"/>
  <c r="V65" i="6"/>
  <c r="W65" i="6"/>
  <c r="X65" i="6"/>
  <c r="Y65" i="6"/>
  <c r="Z65" i="6"/>
  <c r="AA65" i="6"/>
  <c r="AB65" i="6"/>
  <c r="AC65" i="6"/>
  <c r="AD65" i="6"/>
  <c r="AE65" i="6"/>
  <c r="AF65" i="6"/>
  <c r="AG65" i="6"/>
  <c r="AH65" i="6"/>
  <c r="AI65" i="6"/>
  <c r="AJ65" i="6"/>
  <c r="AK65" i="6"/>
  <c r="AL65" i="6"/>
  <c r="AM65" i="6"/>
  <c r="M66" i="6"/>
  <c r="N66" i="6"/>
  <c r="O66" i="6"/>
  <c r="P66" i="6"/>
  <c r="Q66" i="6"/>
  <c r="R66" i="6"/>
  <c r="S66" i="6"/>
  <c r="T66" i="6"/>
  <c r="U66" i="6"/>
  <c r="V66" i="6"/>
  <c r="W66" i="6"/>
  <c r="X66" i="6"/>
  <c r="Y66" i="6"/>
  <c r="Z66" i="6"/>
  <c r="AA66" i="6"/>
  <c r="AB66" i="6"/>
  <c r="AC66" i="6"/>
  <c r="AD66" i="6"/>
  <c r="AE66" i="6"/>
  <c r="AF66" i="6"/>
  <c r="AG66" i="6"/>
  <c r="AH66" i="6"/>
  <c r="AI66" i="6"/>
  <c r="AJ66" i="6"/>
  <c r="AK66" i="6"/>
  <c r="AL66" i="6"/>
  <c r="AM66" i="6"/>
  <c r="M67" i="6"/>
  <c r="N67" i="6"/>
  <c r="O67" i="6"/>
  <c r="P67" i="6"/>
  <c r="Q67" i="6"/>
  <c r="R67" i="6"/>
  <c r="S67" i="6"/>
  <c r="T67" i="6"/>
  <c r="U67" i="6"/>
  <c r="V67" i="6"/>
  <c r="W67" i="6"/>
  <c r="X67" i="6"/>
  <c r="Y67" i="6"/>
  <c r="Z67" i="6"/>
  <c r="AA67" i="6"/>
  <c r="AB67" i="6"/>
  <c r="AC67" i="6"/>
  <c r="AD67" i="6"/>
  <c r="AE67" i="6"/>
  <c r="AF67" i="6"/>
  <c r="AG67" i="6"/>
  <c r="AH67" i="6"/>
  <c r="AI67" i="6"/>
  <c r="AJ67" i="6"/>
  <c r="AK67" i="6"/>
  <c r="AL67" i="6"/>
  <c r="AM67" i="6"/>
  <c r="M68" i="6"/>
  <c r="N68" i="6"/>
  <c r="O68" i="6"/>
  <c r="P68" i="6"/>
  <c r="Q68" i="6"/>
  <c r="R68" i="6"/>
  <c r="S68" i="6"/>
  <c r="T68" i="6"/>
  <c r="U68" i="6"/>
  <c r="V68" i="6"/>
  <c r="W68" i="6"/>
  <c r="X68" i="6"/>
  <c r="Y68" i="6"/>
  <c r="Z68" i="6"/>
  <c r="AA68" i="6"/>
  <c r="AB68" i="6"/>
  <c r="AC68" i="6"/>
  <c r="AD68" i="6"/>
  <c r="AE68" i="6"/>
  <c r="AF68" i="6"/>
  <c r="AG68" i="6"/>
  <c r="AH68" i="6"/>
  <c r="AI68" i="6"/>
  <c r="AJ68" i="6"/>
  <c r="AK68" i="6"/>
  <c r="AL68" i="6"/>
  <c r="AM68" i="6"/>
  <c r="M69" i="6"/>
  <c r="N69" i="6"/>
  <c r="O69" i="6"/>
  <c r="P69" i="6"/>
  <c r="Q69" i="6"/>
  <c r="R69" i="6"/>
  <c r="S69" i="6"/>
  <c r="T69" i="6"/>
  <c r="U69" i="6"/>
  <c r="V69" i="6"/>
  <c r="W69" i="6"/>
  <c r="X69" i="6"/>
  <c r="Y69" i="6"/>
  <c r="Z69" i="6"/>
  <c r="AA69" i="6"/>
  <c r="AB69" i="6"/>
  <c r="AC69" i="6"/>
  <c r="AD69" i="6"/>
  <c r="AE69" i="6"/>
  <c r="AF69" i="6"/>
  <c r="AG69" i="6"/>
  <c r="AH69" i="6"/>
  <c r="AI69" i="6"/>
  <c r="AJ69" i="6"/>
  <c r="AK69" i="6"/>
  <c r="AL69" i="6"/>
  <c r="AM69" i="6"/>
  <c r="M70" i="6"/>
  <c r="N70" i="6"/>
  <c r="O70" i="6"/>
  <c r="P70" i="6"/>
  <c r="Q70" i="6"/>
  <c r="R70" i="6"/>
  <c r="S70" i="6"/>
  <c r="T70" i="6"/>
  <c r="U70" i="6"/>
  <c r="V70" i="6"/>
  <c r="W70" i="6"/>
  <c r="X70" i="6"/>
  <c r="Y70" i="6"/>
  <c r="Z70" i="6"/>
  <c r="AA70" i="6"/>
  <c r="AB70" i="6"/>
  <c r="AC70" i="6"/>
  <c r="AD70" i="6"/>
  <c r="AE70" i="6"/>
  <c r="AF70" i="6"/>
  <c r="AG70" i="6"/>
  <c r="AH70" i="6"/>
  <c r="AI70" i="6"/>
  <c r="AJ70" i="6"/>
  <c r="AK70" i="6"/>
  <c r="AL70" i="6"/>
  <c r="AM70" i="6"/>
  <c r="M71" i="6"/>
  <c r="N71" i="6"/>
  <c r="O71" i="6"/>
  <c r="P71" i="6"/>
  <c r="Q71" i="6"/>
  <c r="R71" i="6"/>
  <c r="S71" i="6"/>
  <c r="T71" i="6"/>
  <c r="U71" i="6"/>
  <c r="V71" i="6"/>
  <c r="W71" i="6"/>
  <c r="X71" i="6"/>
  <c r="Y71" i="6"/>
  <c r="Z71" i="6"/>
  <c r="AA71" i="6"/>
  <c r="AB71" i="6"/>
  <c r="AC71" i="6"/>
  <c r="AD71" i="6"/>
  <c r="AE71" i="6"/>
  <c r="AF71" i="6"/>
  <c r="AG71" i="6"/>
  <c r="AH71" i="6"/>
  <c r="AI71" i="6"/>
  <c r="AJ71" i="6"/>
  <c r="AK71" i="6"/>
  <c r="AL71" i="6"/>
  <c r="AM71" i="6"/>
  <c r="M72" i="6"/>
  <c r="N72" i="6"/>
  <c r="O72" i="6"/>
  <c r="P72" i="6"/>
  <c r="Q72" i="6"/>
  <c r="R72" i="6"/>
  <c r="S72" i="6"/>
  <c r="T72" i="6"/>
  <c r="U72" i="6"/>
  <c r="V72" i="6"/>
  <c r="W72" i="6"/>
  <c r="X72" i="6"/>
  <c r="Y72" i="6"/>
  <c r="Z72" i="6"/>
  <c r="AA72" i="6"/>
  <c r="AB72" i="6"/>
  <c r="AC72" i="6"/>
  <c r="AD72" i="6"/>
  <c r="AE72" i="6"/>
  <c r="AF72" i="6"/>
  <c r="AG72" i="6"/>
  <c r="AH72" i="6"/>
  <c r="AI72" i="6"/>
  <c r="AJ72" i="6"/>
  <c r="AK72" i="6"/>
  <c r="AL72" i="6"/>
  <c r="AM72" i="6"/>
  <c r="M73" i="6"/>
  <c r="N73" i="6"/>
  <c r="O73" i="6"/>
  <c r="P73" i="6"/>
  <c r="Q73" i="6"/>
  <c r="R73" i="6"/>
  <c r="S73" i="6"/>
  <c r="T73" i="6"/>
  <c r="U73" i="6"/>
  <c r="V73" i="6"/>
  <c r="W73" i="6"/>
  <c r="X73" i="6"/>
  <c r="Y73" i="6"/>
  <c r="Z73" i="6"/>
  <c r="AA73" i="6"/>
  <c r="AB73" i="6"/>
  <c r="AC73" i="6"/>
  <c r="AD73" i="6"/>
  <c r="AE73" i="6"/>
  <c r="AF73" i="6"/>
  <c r="AG73" i="6"/>
  <c r="AH73" i="6"/>
  <c r="AI73" i="6"/>
  <c r="AJ73" i="6"/>
  <c r="AK73" i="6"/>
  <c r="AL73" i="6"/>
  <c r="AM73" i="6"/>
  <c r="M74" i="6"/>
  <c r="N74" i="6"/>
  <c r="O74" i="6"/>
  <c r="P74" i="6"/>
  <c r="Q74" i="6"/>
  <c r="R74" i="6"/>
  <c r="S74" i="6"/>
  <c r="T74" i="6"/>
  <c r="U74" i="6"/>
  <c r="V74" i="6"/>
  <c r="W74" i="6"/>
  <c r="X74" i="6"/>
  <c r="Y74" i="6"/>
  <c r="Z74" i="6"/>
  <c r="AA74" i="6"/>
  <c r="AB74" i="6"/>
  <c r="AC74" i="6"/>
  <c r="AD74" i="6"/>
  <c r="AE74" i="6"/>
  <c r="AF74" i="6"/>
  <c r="AG74" i="6"/>
  <c r="AH74" i="6"/>
  <c r="AI74" i="6"/>
  <c r="AJ74" i="6"/>
  <c r="AK74" i="6"/>
  <c r="AL74" i="6"/>
  <c r="AM74" i="6"/>
  <c r="M75" i="6"/>
  <c r="N75" i="6"/>
  <c r="O75" i="6"/>
  <c r="P75" i="6"/>
  <c r="Q75" i="6"/>
  <c r="R75" i="6"/>
  <c r="S75" i="6"/>
  <c r="T75" i="6"/>
  <c r="U75" i="6"/>
  <c r="V75" i="6"/>
  <c r="W75" i="6"/>
  <c r="X75" i="6"/>
  <c r="Y75" i="6"/>
  <c r="Z75" i="6"/>
  <c r="AA75" i="6"/>
  <c r="AB75" i="6"/>
  <c r="AC75" i="6"/>
  <c r="AD75" i="6"/>
  <c r="AE75" i="6"/>
  <c r="AF75" i="6"/>
  <c r="AG75" i="6"/>
  <c r="AH75" i="6"/>
  <c r="AI75" i="6"/>
  <c r="AJ75" i="6"/>
  <c r="AK75" i="6"/>
  <c r="AL75" i="6"/>
  <c r="AM75" i="6"/>
  <c r="M76" i="6"/>
  <c r="N76" i="6"/>
  <c r="O76" i="6"/>
  <c r="P76" i="6"/>
  <c r="Q76" i="6"/>
  <c r="R76" i="6"/>
  <c r="S76" i="6"/>
  <c r="T76" i="6"/>
  <c r="U76" i="6"/>
  <c r="V76" i="6"/>
  <c r="W76" i="6"/>
  <c r="X76" i="6"/>
  <c r="Y76" i="6"/>
  <c r="Z76" i="6"/>
  <c r="AA76" i="6"/>
  <c r="AB76" i="6"/>
  <c r="AC76" i="6"/>
  <c r="AD76" i="6"/>
  <c r="AE76" i="6"/>
  <c r="AF76" i="6"/>
  <c r="AG76" i="6"/>
  <c r="AH76" i="6"/>
  <c r="AI76" i="6"/>
  <c r="AJ76" i="6"/>
  <c r="AK76" i="6"/>
  <c r="AL76" i="6"/>
  <c r="AM76" i="6"/>
  <c r="M77" i="6"/>
  <c r="N77" i="6"/>
  <c r="O77" i="6"/>
  <c r="P77" i="6"/>
  <c r="Q77" i="6"/>
  <c r="R77" i="6"/>
  <c r="S77" i="6"/>
  <c r="T77" i="6"/>
  <c r="U77" i="6"/>
  <c r="V77" i="6"/>
  <c r="W77" i="6"/>
  <c r="X77" i="6"/>
  <c r="Y77" i="6"/>
  <c r="Z77" i="6"/>
  <c r="AA77" i="6"/>
  <c r="AB77" i="6"/>
  <c r="AC77" i="6"/>
  <c r="AD77" i="6"/>
  <c r="AE77" i="6"/>
  <c r="AF77" i="6"/>
  <c r="AG77" i="6"/>
  <c r="AH77" i="6"/>
  <c r="AI77" i="6"/>
  <c r="AJ77" i="6"/>
  <c r="AK77" i="6"/>
  <c r="AL77" i="6"/>
  <c r="AM77" i="6"/>
  <c r="M78" i="6"/>
  <c r="N78" i="6"/>
  <c r="O78" i="6"/>
  <c r="P78" i="6"/>
  <c r="Q78" i="6"/>
  <c r="R78" i="6"/>
  <c r="S78" i="6"/>
  <c r="T78" i="6"/>
  <c r="U78" i="6"/>
  <c r="V78" i="6"/>
  <c r="W78" i="6"/>
  <c r="X78" i="6"/>
  <c r="Y78" i="6"/>
  <c r="Z78" i="6"/>
  <c r="AA78" i="6"/>
  <c r="AB78" i="6"/>
  <c r="AC78" i="6"/>
  <c r="AD78" i="6"/>
  <c r="AE78" i="6"/>
  <c r="AF78" i="6"/>
  <c r="AG78" i="6"/>
  <c r="AH78" i="6"/>
  <c r="AI78" i="6"/>
  <c r="AJ78" i="6"/>
  <c r="AK78" i="6"/>
  <c r="AL78" i="6"/>
  <c r="AM78" i="6"/>
  <c r="M79" i="6"/>
  <c r="N79" i="6"/>
  <c r="O79" i="6"/>
  <c r="P79" i="6"/>
  <c r="Q79" i="6"/>
  <c r="R79" i="6"/>
  <c r="S79" i="6"/>
  <c r="T79" i="6"/>
  <c r="U79" i="6"/>
  <c r="V79" i="6"/>
  <c r="W79" i="6"/>
  <c r="X79" i="6"/>
  <c r="Y79" i="6"/>
  <c r="Z79" i="6"/>
  <c r="AA79" i="6"/>
  <c r="AB79" i="6"/>
  <c r="AC79" i="6"/>
  <c r="AD79" i="6"/>
  <c r="AE79" i="6"/>
  <c r="AF79" i="6"/>
  <c r="AG79" i="6"/>
  <c r="AH79" i="6"/>
  <c r="AI79" i="6"/>
  <c r="AJ79" i="6"/>
  <c r="AK79" i="6"/>
  <c r="AL79" i="6"/>
  <c r="AM79" i="6"/>
  <c r="M80" i="6"/>
  <c r="N80" i="6"/>
  <c r="O80" i="6"/>
  <c r="P80" i="6"/>
  <c r="Q80" i="6"/>
  <c r="R80" i="6"/>
  <c r="S80" i="6"/>
  <c r="T80" i="6"/>
  <c r="U80" i="6"/>
  <c r="V80" i="6"/>
  <c r="W80" i="6"/>
  <c r="X80" i="6"/>
  <c r="Y80" i="6"/>
  <c r="Z80" i="6"/>
  <c r="AA80" i="6"/>
  <c r="AB80" i="6"/>
  <c r="AC80" i="6"/>
  <c r="AD80" i="6"/>
  <c r="AE80" i="6"/>
  <c r="AF80" i="6"/>
  <c r="AG80" i="6"/>
  <c r="AH80" i="6"/>
  <c r="AI80" i="6"/>
  <c r="AJ80" i="6"/>
  <c r="AK80" i="6"/>
  <c r="AL80" i="6"/>
  <c r="AM80" i="6"/>
  <c r="M81" i="6"/>
  <c r="N81" i="6"/>
  <c r="O81" i="6"/>
  <c r="P81" i="6"/>
  <c r="Q81" i="6"/>
  <c r="R81" i="6"/>
  <c r="S81" i="6"/>
  <c r="T81" i="6"/>
  <c r="U81" i="6"/>
  <c r="V81" i="6"/>
  <c r="W81" i="6"/>
  <c r="X81" i="6"/>
  <c r="Y81" i="6"/>
  <c r="Z81" i="6"/>
  <c r="AA81" i="6"/>
  <c r="AB81" i="6"/>
  <c r="AC81" i="6"/>
  <c r="AD81" i="6"/>
  <c r="AE81" i="6"/>
  <c r="AF81" i="6"/>
  <c r="AG81" i="6"/>
  <c r="AH81" i="6"/>
  <c r="AI81" i="6"/>
  <c r="AJ81" i="6"/>
  <c r="AK81" i="6"/>
  <c r="AL81" i="6"/>
  <c r="AM81" i="6"/>
  <c r="M82" i="6"/>
  <c r="N82" i="6"/>
  <c r="O82" i="6"/>
  <c r="P82" i="6"/>
  <c r="Q82" i="6"/>
  <c r="R82" i="6"/>
  <c r="S82" i="6"/>
  <c r="T82" i="6"/>
  <c r="U82" i="6"/>
  <c r="V82" i="6"/>
  <c r="W82" i="6"/>
  <c r="X82" i="6"/>
  <c r="Y82" i="6"/>
  <c r="Z82" i="6"/>
  <c r="AA82" i="6"/>
  <c r="AB82" i="6"/>
  <c r="AC82" i="6"/>
  <c r="AD82" i="6"/>
  <c r="AE82" i="6"/>
  <c r="AF82" i="6"/>
  <c r="AG82" i="6"/>
  <c r="AH82" i="6"/>
  <c r="AI82" i="6"/>
  <c r="AJ82" i="6"/>
  <c r="AK82" i="6"/>
  <c r="AL82" i="6"/>
  <c r="AM82" i="6"/>
  <c r="M83" i="6"/>
  <c r="N83" i="6"/>
  <c r="O83" i="6"/>
  <c r="P83" i="6"/>
  <c r="Q83" i="6"/>
  <c r="R83" i="6"/>
  <c r="S83" i="6"/>
  <c r="T83" i="6"/>
  <c r="U83" i="6"/>
  <c r="V83" i="6"/>
  <c r="W83" i="6"/>
  <c r="X83" i="6"/>
  <c r="Y83" i="6"/>
  <c r="Z83" i="6"/>
  <c r="AA83" i="6"/>
  <c r="AB83" i="6"/>
  <c r="AC83" i="6"/>
  <c r="AD83" i="6"/>
  <c r="AE83" i="6"/>
  <c r="AF83" i="6"/>
  <c r="AG83" i="6"/>
  <c r="AH83" i="6"/>
  <c r="AI83" i="6"/>
  <c r="AJ83" i="6"/>
  <c r="AK83" i="6"/>
  <c r="AL83" i="6"/>
  <c r="AM83" i="6"/>
  <c r="M84" i="6"/>
  <c r="N84" i="6"/>
  <c r="O84" i="6"/>
  <c r="P84" i="6"/>
  <c r="Q84" i="6"/>
  <c r="R84" i="6"/>
  <c r="S84" i="6"/>
  <c r="T84" i="6"/>
  <c r="U84" i="6"/>
  <c r="V84" i="6"/>
  <c r="W84" i="6"/>
  <c r="X84" i="6"/>
  <c r="Y84" i="6"/>
  <c r="Z84" i="6"/>
  <c r="AA84" i="6"/>
  <c r="AB84" i="6"/>
  <c r="AC84" i="6"/>
  <c r="AD84" i="6"/>
  <c r="AE84" i="6"/>
  <c r="AF84" i="6"/>
  <c r="AG84" i="6"/>
  <c r="AH84" i="6"/>
  <c r="AI84" i="6"/>
  <c r="AJ84" i="6"/>
  <c r="AK84" i="6"/>
  <c r="AL84" i="6"/>
  <c r="AM84" i="6"/>
  <c r="M85" i="6"/>
  <c r="N85" i="6"/>
  <c r="O85" i="6"/>
  <c r="P85" i="6"/>
  <c r="Q85" i="6"/>
  <c r="R85" i="6"/>
  <c r="S85" i="6"/>
  <c r="T85" i="6"/>
  <c r="U85" i="6"/>
  <c r="V85" i="6"/>
  <c r="W85" i="6"/>
  <c r="X85" i="6"/>
  <c r="Y85" i="6"/>
  <c r="Z85" i="6"/>
  <c r="AA85" i="6"/>
  <c r="AB85" i="6"/>
  <c r="AC85" i="6"/>
  <c r="AD85" i="6"/>
  <c r="AE85" i="6"/>
  <c r="AF85" i="6"/>
  <c r="AG85" i="6"/>
  <c r="AH85" i="6"/>
  <c r="AI85" i="6"/>
  <c r="AJ85" i="6"/>
  <c r="AK85" i="6"/>
  <c r="AL85" i="6"/>
  <c r="AM85" i="6"/>
  <c r="M86" i="6"/>
  <c r="N86" i="6"/>
  <c r="O86" i="6"/>
  <c r="P86" i="6"/>
  <c r="Q86" i="6"/>
  <c r="R86" i="6"/>
  <c r="S86" i="6"/>
  <c r="T86" i="6"/>
  <c r="U86" i="6"/>
  <c r="V86" i="6"/>
  <c r="W86" i="6"/>
  <c r="X86" i="6"/>
  <c r="Y86" i="6"/>
  <c r="Z86" i="6"/>
  <c r="AA86" i="6"/>
  <c r="AB86" i="6"/>
  <c r="AC86" i="6"/>
  <c r="AD86" i="6"/>
  <c r="AE86" i="6"/>
  <c r="AF86" i="6"/>
  <c r="AG86" i="6"/>
  <c r="AH86" i="6"/>
  <c r="AI86" i="6"/>
  <c r="AJ86" i="6"/>
  <c r="AK86" i="6"/>
  <c r="AL86" i="6"/>
  <c r="AM86" i="6"/>
  <c r="M87" i="6"/>
  <c r="N87" i="6"/>
  <c r="O87" i="6"/>
  <c r="P87" i="6"/>
  <c r="Q87" i="6"/>
  <c r="R87" i="6"/>
  <c r="S87" i="6"/>
  <c r="T87" i="6"/>
  <c r="U87" i="6"/>
  <c r="V87" i="6"/>
  <c r="W87" i="6"/>
  <c r="X87" i="6"/>
  <c r="Y87" i="6"/>
  <c r="Z87" i="6"/>
  <c r="AA87" i="6"/>
  <c r="AB87" i="6"/>
  <c r="AC87" i="6"/>
  <c r="AD87" i="6"/>
  <c r="AE87" i="6"/>
  <c r="AF87" i="6"/>
  <c r="AG87" i="6"/>
  <c r="AH87" i="6"/>
  <c r="AI87" i="6"/>
  <c r="AJ87" i="6"/>
  <c r="AK87" i="6"/>
  <c r="AL87" i="6"/>
  <c r="AM87" i="6"/>
  <c r="M88" i="6"/>
  <c r="N88" i="6"/>
  <c r="O88" i="6"/>
  <c r="P88" i="6"/>
  <c r="Q88" i="6"/>
  <c r="R88" i="6"/>
  <c r="S88" i="6"/>
  <c r="T88" i="6"/>
  <c r="U88" i="6"/>
  <c r="V88" i="6"/>
  <c r="W88" i="6"/>
  <c r="X88" i="6"/>
  <c r="Y88" i="6"/>
  <c r="Z88" i="6"/>
  <c r="AA88" i="6"/>
  <c r="AB88" i="6"/>
  <c r="AC88" i="6"/>
  <c r="AD88" i="6"/>
  <c r="AE88" i="6"/>
  <c r="AF88" i="6"/>
  <c r="AG88" i="6"/>
  <c r="AH88" i="6"/>
  <c r="AI88" i="6"/>
  <c r="AJ88" i="6"/>
  <c r="AK88" i="6"/>
  <c r="AL88" i="6"/>
  <c r="AM88" i="6"/>
  <c r="M89" i="6"/>
  <c r="N89" i="6"/>
  <c r="O89" i="6"/>
  <c r="P89" i="6"/>
  <c r="Q89" i="6"/>
  <c r="R89" i="6"/>
  <c r="S89" i="6"/>
  <c r="T89" i="6"/>
  <c r="U89" i="6"/>
  <c r="V89" i="6"/>
  <c r="W89" i="6"/>
  <c r="X89" i="6"/>
  <c r="Y89" i="6"/>
  <c r="Z89" i="6"/>
  <c r="AA89" i="6"/>
  <c r="AB89" i="6"/>
  <c r="AC89" i="6"/>
  <c r="AD89" i="6"/>
  <c r="AE89" i="6"/>
  <c r="AF89" i="6"/>
  <c r="AG89" i="6"/>
  <c r="AH89" i="6"/>
  <c r="AI89" i="6"/>
  <c r="AJ89" i="6"/>
  <c r="AK89" i="6"/>
  <c r="AL89" i="6"/>
  <c r="AM89" i="6"/>
  <c r="M90" i="6"/>
  <c r="N90" i="6"/>
  <c r="O90" i="6"/>
  <c r="P90" i="6"/>
  <c r="Q90" i="6"/>
  <c r="R90" i="6"/>
  <c r="S90" i="6"/>
  <c r="T90" i="6"/>
  <c r="U90" i="6"/>
  <c r="V90" i="6"/>
  <c r="W90" i="6"/>
  <c r="X90" i="6"/>
  <c r="Y90" i="6"/>
  <c r="Z90" i="6"/>
  <c r="AA90" i="6"/>
  <c r="AB90" i="6"/>
  <c r="AC90" i="6"/>
  <c r="AD90" i="6"/>
  <c r="AE90" i="6"/>
  <c r="AF90" i="6"/>
  <c r="AG90" i="6"/>
  <c r="AH90" i="6"/>
  <c r="AI90" i="6"/>
  <c r="AJ90" i="6"/>
  <c r="AK90" i="6"/>
  <c r="AL90" i="6"/>
  <c r="AM90" i="6"/>
  <c r="M91" i="6"/>
  <c r="N91" i="6"/>
  <c r="O91" i="6"/>
  <c r="P91" i="6"/>
  <c r="Q91" i="6"/>
  <c r="R91" i="6"/>
  <c r="S91" i="6"/>
  <c r="T91" i="6"/>
  <c r="U91" i="6"/>
  <c r="V91" i="6"/>
  <c r="W91" i="6"/>
  <c r="X91" i="6"/>
  <c r="Y91" i="6"/>
  <c r="Z91" i="6"/>
  <c r="AA91" i="6"/>
  <c r="AB91" i="6"/>
  <c r="AC91" i="6"/>
  <c r="AD91" i="6"/>
  <c r="AE91" i="6"/>
  <c r="AF91" i="6"/>
  <c r="AG91" i="6"/>
  <c r="AH91" i="6"/>
  <c r="AI91" i="6"/>
  <c r="AJ91" i="6"/>
  <c r="AK91" i="6"/>
  <c r="AL91" i="6"/>
  <c r="AM91" i="6"/>
  <c r="M92" i="6"/>
  <c r="N92" i="6"/>
  <c r="O92" i="6"/>
  <c r="P92" i="6"/>
  <c r="Q92" i="6"/>
  <c r="R92" i="6"/>
  <c r="S92" i="6"/>
  <c r="T92" i="6"/>
  <c r="U92" i="6"/>
  <c r="V92" i="6"/>
  <c r="W92" i="6"/>
  <c r="X92" i="6"/>
  <c r="Y92" i="6"/>
  <c r="Z92" i="6"/>
  <c r="AA92" i="6"/>
  <c r="AB92" i="6"/>
  <c r="AC92" i="6"/>
  <c r="AD92" i="6"/>
  <c r="AE92" i="6"/>
  <c r="AF92" i="6"/>
  <c r="AG92" i="6"/>
  <c r="AH92" i="6"/>
  <c r="AI92" i="6"/>
  <c r="AJ92" i="6"/>
  <c r="AK92" i="6"/>
  <c r="AL92" i="6"/>
  <c r="AM92" i="6"/>
  <c r="M93" i="6"/>
  <c r="N93" i="6"/>
  <c r="O93" i="6"/>
  <c r="P93" i="6"/>
  <c r="Q93" i="6"/>
  <c r="R93" i="6"/>
  <c r="S93" i="6"/>
  <c r="T93" i="6"/>
  <c r="U93" i="6"/>
  <c r="V93" i="6"/>
  <c r="W93" i="6"/>
  <c r="X93" i="6"/>
  <c r="Y93" i="6"/>
  <c r="Z93" i="6"/>
  <c r="AA93" i="6"/>
  <c r="AB93" i="6"/>
  <c r="AC93" i="6"/>
  <c r="AD93" i="6"/>
  <c r="AE93" i="6"/>
  <c r="AF93" i="6"/>
  <c r="AG93" i="6"/>
  <c r="AH93" i="6"/>
  <c r="AI93" i="6"/>
  <c r="AJ93" i="6"/>
  <c r="AK93" i="6"/>
  <c r="AL93" i="6"/>
  <c r="AM93" i="6"/>
  <c r="M94" i="6"/>
  <c r="N94" i="6"/>
  <c r="O94" i="6"/>
  <c r="P94" i="6"/>
  <c r="Q94" i="6"/>
  <c r="R94" i="6"/>
  <c r="S94" i="6"/>
  <c r="T94" i="6"/>
  <c r="U94" i="6"/>
  <c r="V94" i="6"/>
  <c r="W94" i="6"/>
  <c r="X94" i="6"/>
  <c r="Y94" i="6"/>
  <c r="Z94" i="6"/>
  <c r="AA94" i="6"/>
  <c r="AB94" i="6"/>
  <c r="AC94" i="6"/>
  <c r="AD94" i="6"/>
  <c r="AE94" i="6"/>
  <c r="AF94" i="6"/>
  <c r="AG94" i="6"/>
  <c r="AH94" i="6"/>
  <c r="AI94" i="6"/>
  <c r="AJ94" i="6"/>
  <c r="AK94" i="6"/>
  <c r="AL94" i="6"/>
  <c r="AM94" i="6"/>
  <c r="M95" i="6"/>
  <c r="N95" i="6"/>
  <c r="O95" i="6"/>
  <c r="P95" i="6"/>
  <c r="Q95" i="6"/>
  <c r="R95" i="6"/>
  <c r="S95" i="6"/>
  <c r="T95" i="6"/>
  <c r="U95" i="6"/>
  <c r="V95" i="6"/>
  <c r="W95" i="6"/>
  <c r="X95" i="6"/>
  <c r="Y95" i="6"/>
  <c r="Z95" i="6"/>
  <c r="AA95" i="6"/>
  <c r="AB95" i="6"/>
  <c r="AC95" i="6"/>
  <c r="AD95" i="6"/>
  <c r="AE95" i="6"/>
  <c r="AF95" i="6"/>
  <c r="AG95" i="6"/>
  <c r="AH95" i="6"/>
  <c r="AI95" i="6"/>
  <c r="AJ95" i="6"/>
  <c r="AK95" i="6"/>
  <c r="AL95" i="6"/>
  <c r="AM95" i="6"/>
  <c r="M96" i="6"/>
  <c r="N96" i="6"/>
  <c r="O96" i="6"/>
  <c r="P96" i="6"/>
  <c r="Q96" i="6"/>
  <c r="R96" i="6"/>
  <c r="S96" i="6"/>
  <c r="T96" i="6"/>
  <c r="U96" i="6"/>
  <c r="V96" i="6"/>
  <c r="W96" i="6"/>
  <c r="X96" i="6"/>
  <c r="Y96" i="6"/>
  <c r="Z96" i="6"/>
  <c r="AA96" i="6"/>
  <c r="AB96" i="6"/>
  <c r="AC96" i="6"/>
  <c r="AD96" i="6"/>
  <c r="AE96" i="6"/>
  <c r="AF96" i="6"/>
  <c r="AG96" i="6"/>
  <c r="AH96" i="6"/>
  <c r="AI96" i="6"/>
  <c r="AJ96" i="6"/>
  <c r="AK96" i="6"/>
  <c r="AL96" i="6"/>
  <c r="AM96" i="6"/>
  <c r="M97" i="6"/>
  <c r="N97" i="6"/>
  <c r="O97" i="6"/>
  <c r="P97" i="6"/>
  <c r="Q97" i="6"/>
  <c r="R97" i="6"/>
  <c r="S97" i="6"/>
  <c r="T97" i="6"/>
  <c r="U97" i="6"/>
  <c r="V97" i="6"/>
  <c r="W97" i="6"/>
  <c r="X97" i="6"/>
  <c r="Y97" i="6"/>
  <c r="Z97" i="6"/>
  <c r="AA97" i="6"/>
  <c r="AB97" i="6"/>
  <c r="AC97" i="6"/>
  <c r="AD97" i="6"/>
  <c r="AE97" i="6"/>
  <c r="AF97" i="6"/>
  <c r="AG97" i="6"/>
  <c r="AH97" i="6"/>
  <c r="AI97" i="6"/>
  <c r="AJ97" i="6"/>
  <c r="AK97" i="6"/>
  <c r="AL97" i="6"/>
  <c r="AM97" i="6"/>
  <c r="M98" i="6"/>
  <c r="N98" i="6"/>
  <c r="O98" i="6"/>
  <c r="P98" i="6"/>
  <c r="Q98" i="6"/>
  <c r="R98" i="6"/>
  <c r="S98" i="6"/>
  <c r="T98" i="6"/>
  <c r="U98" i="6"/>
  <c r="V98" i="6"/>
  <c r="W98" i="6"/>
  <c r="X98" i="6"/>
  <c r="Y98" i="6"/>
  <c r="Z98" i="6"/>
  <c r="AA98" i="6"/>
  <c r="AB98" i="6"/>
  <c r="AC98" i="6"/>
  <c r="AD98" i="6"/>
  <c r="AE98" i="6"/>
  <c r="AF98" i="6"/>
  <c r="AG98" i="6"/>
  <c r="AH98" i="6"/>
  <c r="AI98" i="6"/>
  <c r="AJ98" i="6"/>
  <c r="AK98" i="6"/>
  <c r="AL98" i="6"/>
  <c r="AM98" i="6"/>
  <c r="M99" i="6"/>
  <c r="N99" i="6"/>
  <c r="O99" i="6"/>
  <c r="P99" i="6"/>
  <c r="Q99" i="6"/>
  <c r="R99" i="6"/>
  <c r="S99" i="6"/>
  <c r="T99" i="6"/>
  <c r="U99" i="6"/>
  <c r="V99" i="6"/>
  <c r="W99" i="6"/>
  <c r="X99" i="6"/>
  <c r="Y99" i="6"/>
  <c r="Z99" i="6"/>
  <c r="AA99" i="6"/>
  <c r="AB99" i="6"/>
  <c r="AC99" i="6"/>
  <c r="AD99" i="6"/>
  <c r="AE99" i="6"/>
  <c r="AF99" i="6"/>
  <c r="AG99" i="6"/>
  <c r="AH99" i="6"/>
  <c r="AI99" i="6"/>
  <c r="AJ99" i="6"/>
  <c r="AK99" i="6"/>
  <c r="AL99" i="6"/>
  <c r="AM99" i="6"/>
  <c r="M100" i="6"/>
  <c r="N100" i="6"/>
  <c r="O100" i="6"/>
  <c r="P100" i="6"/>
  <c r="Q100" i="6"/>
  <c r="R100" i="6"/>
  <c r="S100" i="6"/>
  <c r="T100" i="6"/>
  <c r="U100" i="6"/>
  <c r="V100" i="6"/>
  <c r="W100" i="6"/>
  <c r="X100" i="6"/>
  <c r="Y100" i="6"/>
  <c r="Z100" i="6"/>
  <c r="AA100" i="6"/>
  <c r="AB100" i="6"/>
  <c r="AC100" i="6"/>
  <c r="AD100" i="6"/>
  <c r="AE100" i="6"/>
  <c r="AF100" i="6"/>
  <c r="AG100" i="6"/>
  <c r="AH100" i="6"/>
  <c r="AI100" i="6"/>
  <c r="AJ100" i="6"/>
  <c r="AK100" i="6"/>
  <c r="AL100" i="6"/>
  <c r="AM100" i="6"/>
  <c r="M101" i="6"/>
  <c r="N101" i="6"/>
  <c r="O101" i="6"/>
  <c r="P101" i="6"/>
  <c r="Q101" i="6"/>
  <c r="R101" i="6"/>
  <c r="S101" i="6"/>
  <c r="T101" i="6"/>
  <c r="U101" i="6"/>
  <c r="V101" i="6"/>
  <c r="W101" i="6"/>
  <c r="X101" i="6"/>
  <c r="Y101" i="6"/>
  <c r="Z101" i="6"/>
  <c r="AA101" i="6"/>
  <c r="AB101" i="6"/>
  <c r="AC101" i="6"/>
  <c r="AD101" i="6"/>
  <c r="AE101" i="6"/>
  <c r="AF101" i="6"/>
  <c r="AG101" i="6"/>
  <c r="AH101" i="6"/>
  <c r="AI101" i="6"/>
  <c r="AJ101" i="6"/>
  <c r="AK101" i="6"/>
  <c r="AL101" i="6"/>
  <c r="AM101" i="6"/>
  <c r="M102" i="6"/>
  <c r="N102" i="6"/>
  <c r="O102" i="6"/>
  <c r="P102" i="6"/>
  <c r="Q102" i="6"/>
  <c r="R102" i="6"/>
  <c r="S102" i="6"/>
  <c r="T102" i="6"/>
  <c r="U102" i="6"/>
  <c r="V102" i="6"/>
  <c r="W102" i="6"/>
  <c r="X102" i="6"/>
  <c r="Y102" i="6"/>
  <c r="Z102" i="6"/>
  <c r="AA102" i="6"/>
  <c r="AB102" i="6"/>
  <c r="AC102" i="6"/>
  <c r="AD102" i="6"/>
  <c r="AE102" i="6"/>
  <c r="AF102" i="6"/>
  <c r="AG102" i="6"/>
  <c r="AH102" i="6"/>
  <c r="AI102" i="6"/>
  <c r="AJ102" i="6"/>
  <c r="AK102" i="6"/>
  <c r="AL102" i="6"/>
  <c r="AM102" i="6"/>
  <c r="M103" i="6"/>
  <c r="N103" i="6"/>
  <c r="O103" i="6"/>
  <c r="P103" i="6"/>
  <c r="Q103" i="6"/>
  <c r="R103" i="6"/>
  <c r="S103" i="6"/>
  <c r="T103" i="6"/>
  <c r="U103" i="6"/>
  <c r="V103" i="6"/>
  <c r="W103" i="6"/>
  <c r="X103" i="6"/>
  <c r="Y103" i="6"/>
  <c r="Z103" i="6"/>
  <c r="AA103" i="6"/>
  <c r="AB103" i="6"/>
  <c r="AC103" i="6"/>
  <c r="AD103" i="6"/>
  <c r="AE103" i="6"/>
  <c r="AF103" i="6"/>
  <c r="AG103" i="6"/>
  <c r="AH103" i="6"/>
  <c r="AI103" i="6"/>
  <c r="AJ103" i="6"/>
  <c r="AK103" i="6"/>
  <c r="AL103" i="6"/>
  <c r="AM103" i="6"/>
  <c r="M104" i="6"/>
  <c r="N104" i="6"/>
  <c r="O104" i="6"/>
  <c r="P104" i="6"/>
  <c r="Q104" i="6"/>
  <c r="R104" i="6"/>
  <c r="S104" i="6"/>
  <c r="T104" i="6"/>
  <c r="U104" i="6"/>
  <c r="V104" i="6"/>
  <c r="W104" i="6"/>
  <c r="X104" i="6"/>
  <c r="Y104" i="6"/>
  <c r="Z104" i="6"/>
  <c r="AA104" i="6"/>
  <c r="AB104" i="6"/>
  <c r="AC104" i="6"/>
  <c r="AD104" i="6"/>
  <c r="AE104" i="6"/>
  <c r="AF104" i="6"/>
  <c r="AG104" i="6"/>
  <c r="AH104" i="6"/>
  <c r="AI104" i="6"/>
  <c r="AJ104" i="6"/>
  <c r="AK104" i="6"/>
  <c r="AL104" i="6"/>
  <c r="AM104" i="6"/>
  <c r="M105" i="6"/>
  <c r="N105" i="6"/>
  <c r="O105" i="6"/>
  <c r="P105" i="6"/>
  <c r="Q105" i="6"/>
  <c r="R105" i="6"/>
  <c r="S105" i="6"/>
  <c r="T105" i="6"/>
  <c r="U105" i="6"/>
  <c r="V105" i="6"/>
  <c r="W105" i="6"/>
  <c r="X105" i="6"/>
  <c r="Y105" i="6"/>
  <c r="Z105" i="6"/>
  <c r="AA105" i="6"/>
  <c r="AB105" i="6"/>
  <c r="AC105" i="6"/>
  <c r="AD105" i="6"/>
  <c r="AE105" i="6"/>
  <c r="AF105" i="6"/>
  <c r="AG105" i="6"/>
  <c r="AH105" i="6"/>
  <c r="AI105" i="6"/>
  <c r="AJ105" i="6"/>
  <c r="AK105" i="6"/>
  <c r="AL105" i="6"/>
  <c r="AM105" i="6"/>
  <c r="M106" i="6"/>
  <c r="N106" i="6"/>
  <c r="O106" i="6"/>
  <c r="P106" i="6"/>
  <c r="Q106" i="6"/>
  <c r="R106" i="6"/>
  <c r="S106" i="6"/>
  <c r="T106" i="6"/>
  <c r="U106" i="6"/>
  <c r="V106" i="6"/>
  <c r="W106" i="6"/>
  <c r="X106" i="6"/>
  <c r="Y106" i="6"/>
  <c r="Z106" i="6"/>
  <c r="AA106" i="6"/>
  <c r="AB106" i="6"/>
  <c r="AC106" i="6"/>
  <c r="AD106" i="6"/>
  <c r="AE106" i="6"/>
  <c r="AF106" i="6"/>
  <c r="AG106" i="6"/>
  <c r="AH106" i="6"/>
  <c r="AI106" i="6"/>
  <c r="AJ106" i="6"/>
  <c r="AK106" i="6"/>
  <c r="AL106" i="6"/>
  <c r="AM106" i="6"/>
  <c r="M107" i="6"/>
  <c r="N107" i="6"/>
  <c r="O107" i="6"/>
  <c r="P107" i="6"/>
  <c r="Q107" i="6"/>
  <c r="R107" i="6"/>
  <c r="S107" i="6"/>
  <c r="T107" i="6"/>
  <c r="U107" i="6"/>
  <c r="V107" i="6"/>
  <c r="W107" i="6"/>
  <c r="X107" i="6"/>
  <c r="Y107" i="6"/>
  <c r="Z107" i="6"/>
  <c r="AA107" i="6"/>
  <c r="AB107" i="6"/>
  <c r="AC107" i="6"/>
  <c r="AD107" i="6"/>
  <c r="AE107" i="6"/>
  <c r="AF107" i="6"/>
  <c r="AG107" i="6"/>
  <c r="AH107" i="6"/>
  <c r="AI107" i="6"/>
  <c r="AJ107" i="6"/>
  <c r="AK107" i="6"/>
  <c r="AL107" i="6"/>
  <c r="AM107" i="6"/>
  <c r="M108" i="6"/>
  <c r="N108" i="6"/>
  <c r="O108" i="6"/>
  <c r="P108" i="6"/>
  <c r="Q108" i="6"/>
  <c r="R108" i="6"/>
  <c r="S108" i="6"/>
  <c r="T108" i="6"/>
  <c r="U108" i="6"/>
  <c r="V108" i="6"/>
  <c r="W108" i="6"/>
  <c r="X108" i="6"/>
  <c r="Y108" i="6"/>
  <c r="Z108" i="6"/>
  <c r="AA108" i="6"/>
  <c r="AB108" i="6"/>
  <c r="AC108" i="6"/>
  <c r="AD108" i="6"/>
  <c r="AE108" i="6"/>
  <c r="AF108" i="6"/>
  <c r="AG108" i="6"/>
  <c r="AH108" i="6"/>
  <c r="AI108" i="6"/>
  <c r="AJ108" i="6"/>
  <c r="AK108" i="6"/>
  <c r="AL108" i="6"/>
  <c r="AM108" i="6"/>
  <c r="M109" i="6"/>
  <c r="N109" i="6"/>
  <c r="O109" i="6"/>
  <c r="P109" i="6"/>
  <c r="Q109" i="6"/>
  <c r="R109" i="6"/>
  <c r="S109" i="6"/>
  <c r="T109" i="6"/>
  <c r="U109" i="6"/>
  <c r="V109" i="6"/>
  <c r="W109" i="6"/>
  <c r="X109" i="6"/>
  <c r="Y109" i="6"/>
  <c r="Z109" i="6"/>
  <c r="AA109" i="6"/>
  <c r="AB109" i="6"/>
  <c r="AC109" i="6"/>
  <c r="AD109" i="6"/>
  <c r="AE109" i="6"/>
  <c r="AF109" i="6"/>
  <c r="AG109" i="6"/>
  <c r="AH109" i="6"/>
  <c r="AI109" i="6"/>
  <c r="AJ109" i="6"/>
  <c r="AK109" i="6"/>
  <c r="AL109" i="6"/>
  <c r="AM109" i="6"/>
  <c r="M110" i="6"/>
  <c r="N110" i="6"/>
  <c r="O110" i="6"/>
  <c r="P110" i="6"/>
  <c r="Q110" i="6"/>
  <c r="R110" i="6"/>
  <c r="S110" i="6"/>
  <c r="T110" i="6"/>
  <c r="U110" i="6"/>
  <c r="V110" i="6"/>
  <c r="W110" i="6"/>
  <c r="X110" i="6"/>
  <c r="Y110" i="6"/>
  <c r="Z110" i="6"/>
  <c r="AA110" i="6"/>
  <c r="AB110" i="6"/>
  <c r="AC110" i="6"/>
  <c r="AD110" i="6"/>
  <c r="AE110" i="6"/>
  <c r="AF110" i="6"/>
  <c r="AG110" i="6"/>
  <c r="AH110" i="6"/>
  <c r="AI110" i="6"/>
  <c r="AJ110" i="6"/>
  <c r="AK110" i="6"/>
  <c r="AL110" i="6"/>
  <c r="AM110" i="6"/>
  <c r="M111" i="6"/>
  <c r="N111" i="6"/>
  <c r="O111" i="6"/>
  <c r="P111" i="6"/>
  <c r="Q111" i="6"/>
  <c r="R111" i="6"/>
  <c r="S111" i="6"/>
  <c r="T111" i="6"/>
  <c r="U111" i="6"/>
  <c r="V111" i="6"/>
  <c r="W111" i="6"/>
  <c r="X111" i="6"/>
  <c r="Y111" i="6"/>
  <c r="Z111" i="6"/>
  <c r="AA111" i="6"/>
  <c r="AB111" i="6"/>
  <c r="AC111" i="6"/>
  <c r="AD111" i="6"/>
  <c r="AE111" i="6"/>
  <c r="AF111" i="6"/>
  <c r="AG111" i="6"/>
  <c r="AH111" i="6"/>
  <c r="AI111" i="6"/>
  <c r="AJ111" i="6"/>
  <c r="AK111" i="6"/>
  <c r="AL111" i="6"/>
  <c r="AM111" i="6"/>
  <c r="M112" i="6"/>
  <c r="N112" i="6"/>
  <c r="O112" i="6"/>
  <c r="P112" i="6"/>
  <c r="Q112" i="6"/>
  <c r="R112" i="6"/>
  <c r="S112" i="6"/>
  <c r="T112" i="6"/>
  <c r="U112" i="6"/>
  <c r="V112" i="6"/>
  <c r="W112" i="6"/>
  <c r="X112" i="6"/>
  <c r="Y112" i="6"/>
  <c r="Z112" i="6"/>
  <c r="AA112" i="6"/>
  <c r="AB112" i="6"/>
  <c r="AC112" i="6"/>
  <c r="AD112" i="6"/>
  <c r="AE112" i="6"/>
  <c r="AF112" i="6"/>
  <c r="AG112" i="6"/>
  <c r="AH112" i="6"/>
  <c r="AI112" i="6"/>
  <c r="AJ112" i="6"/>
  <c r="AK112" i="6"/>
  <c r="AL112" i="6"/>
  <c r="AM112" i="6"/>
  <c r="M113" i="6"/>
  <c r="N113" i="6"/>
  <c r="O113" i="6"/>
  <c r="P113" i="6"/>
  <c r="Q113" i="6"/>
  <c r="R113" i="6"/>
  <c r="S113" i="6"/>
  <c r="T113" i="6"/>
  <c r="U113" i="6"/>
  <c r="V113" i="6"/>
  <c r="W113" i="6"/>
  <c r="X113" i="6"/>
  <c r="Y113" i="6"/>
  <c r="Z113" i="6"/>
  <c r="AA113" i="6"/>
  <c r="AB113" i="6"/>
  <c r="AC113" i="6"/>
  <c r="AD113" i="6"/>
  <c r="AE113" i="6"/>
  <c r="AF113" i="6"/>
  <c r="AG113" i="6"/>
  <c r="AH113" i="6"/>
  <c r="AI113" i="6"/>
  <c r="AJ113" i="6"/>
  <c r="AK113" i="6"/>
  <c r="AL113" i="6"/>
  <c r="AM113" i="6"/>
  <c r="M114" i="6"/>
  <c r="N114" i="6"/>
  <c r="O114" i="6"/>
  <c r="P114" i="6"/>
  <c r="Q114" i="6"/>
  <c r="R114" i="6"/>
  <c r="S114" i="6"/>
  <c r="T114" i="6"/>
  <c r="U114" i="6"/>
  <c r="V114" i="6"/>
  <c r="W114" i="6"/>
  <c r="X114" i="6"/>
  <c r="Y114" i="6"/>
  <c r="Z114" i="6"/>
  <c r="AA114" i="6"/>
  <c r="AB114" i="6"/>
  <c r="AC114" i="6"/>
  <c r="AD114" i="6"/>
  <c r="AE114" i="6"/>
  <c r="AF114" i="6"/>
  <c r="AG114" i="6"/>
  <c r="AH114" i="6"/>
  <c r="AI114" i="6"/>
  <c r="AJ114" i="6"/>
  <c r="AK114" i="6"/>
  <c r="AL114" i="6"/>
  <c r="AM114" i="6"/>
  <c r="M115" i="6"/>
  <c r="N115" i="6"/>
  <c r="O115" i="6"/>
  <c r="P115" i="6"/>
  <c r="Q115" i="6"/>
  <c r="R115" i="6"/>
  <c r="S115" i="6"/>
  <c r="T115" i="6"/>
  <c r="U115" i="6"/>
  <c r="V115" i="6"/>
  <c r="W115" i="6"/>
  <c r="X115" i="6"/>
  <c r="Y115" i="6"/>
  <c r="Z115" i="6"/>
  <c r="AA115" i="6"/>
  <c r="AB115" i="6"/>
  <c r="AC115" i="6"/>
  <c r="AD115" i="6"/>
  <c r="AE115" i="6"/>
  <c r="AF115" i="6"/>
  <c r="AG115" i="6"/>
  <c r="AH115" i="6"/>
  <c r="AI115" i="6"/>
  <c r="AJ115" i="6"/>
  <c r="AK115" i="6"/>
  <c r="AL115" i="6"/>
  <c r="AM115" i="6"/>
  <c r="M116" i="6"/>
  <c r="N116" i="6"/>
  <c r="O116" i="6"/>
  <c r="P116" i="6"/>
  <c r="Q116" i="6"/>
  <c r="R116" i="6"/>
  <c r="S116" i="6"/>
  <c r="T116" i="6"/>
  <c r="U116" i="6"/>
  <c r="V116" i="6"/>
  <c r="W116" i="6"/>
  <c r="X116" i="6"/>
  <c r="Y116" i="6"/>
  <c r="Z116" i="6"/>
  <c r="AA116" i="6"/>
  <c r="AB116" i="6"/>
  <c r="AC116" i="6"/>
  <c r="AD116" i="6"/>
  <c r="AE116" i="6"/>
  <c r="AF116" i="6"/>
  <c r="AG116" i="6"/>
  <c r="AH116" i="6"/>
  <c r="AI116" i="6"/>
  <c r="AJ116" i="6"/>
  <c r="AK116" i="6"/>
  <c r="AL116" i="6"/>
  <c r="AM116" i="6"/>
  <c r="M117" i="6"/>
  <c r="N117" i="6"/>
  <c r="O117" i="6"/>
  <c r="P117" i="6"/>
  <c r="Q117" i="6"/>
  <c r="R117" i="6"/>
  <c r="S117" i="6"/>
  <c r="T117" i="6"/>
  <c r="U117" i="6"/>
  <c r="V117" i="6"/>
  <c r="W117" i="6"/>
  <c r="X117" i="6"/>
  <c r="Y117" i="6"/>
  <c r="Z117" i="6"/>
  <c r="AA117" i="6"/>
  <c r="AB117" i="6"/>
  <c r="AC117" i="6"/>
  <c r="AD117" i="6"/>
  <c r="AE117" i="6"/>
  <c r="AF117" i="6"/>
  <c r="AG117" i="6"/>
  <c r="AH117" i="6"/>
  <c r="AI117" i="6"/>
  <c r="AJ117" i="6"/>
  <c r="AK117" i="6"/>
  <c r="AL117" i="6"/>
  <c r="AM117" i="6"/>
  <c r="M118" i="6"/>
  <c r="N118" i="6"/>
  <c r="O118" i="6"/>
  <c r="P118" i="6"/>
  <c r="Q118" i="6"/>
  <c r="R118" i="6"/>
  <c r="S118" i="6"/>
  <c r="T118" i="6"/>
  <c r="U118" i="6"/>
  <c r="V118" i="6"/>
  <c r="W118" i="6"/>
  <c r="X118" i="6"/>
  <c r="Y118" i="6"/>
  <c r="Z118" i="6"/>
  <c r="AA118" i="6"/>
  <c r="AB118" i="6"/>
  <c r="AC118" i="6"/>
  <c r="AD118" i="6"/>
  <c r="AE118" i="6"/>
  <c r="AF118" i="6"/>
  <c r="AG118" i="6"/>
  <c r="AH118" i="6"/>
  <c r="AI118" i="6"/>
  <c r="AJ118" i="6"/>
  <c r="AK118" i="6"/>
  <c r="AL118" i="6"/>
  <c r="AM118" i="6"/>
  <c r="M119" i="6"/>
  <c r="N119" i="6"/>
  <c r="O119" i="6"/>
  <c r="P119" i="6"/>
  <c r="Q119" i="6"/>
  <c r="R119" i="6"/>
  <c r="S119" i="6"/>
  <c r="T119" i="6"/>
  <c r="U119" i="6"/>
  <c r="V119" i="6"/>
  <c r="W119" i="6"/>
  <c r="X119" i="6"/>
  <c r="Y119" i="6"/>
  <c r="Z119" i="6"/>
  <c r="AA119" i="6"/>
  <c r="AB119" i="6"/>
  <c r="AC119" i="6"/>
  <c r="AD119" i="6"/>
  <c r="AE119" i="6"/>
  <c r="AF119" i="6"/>
  <c r="AG119" i="6"/>
  <c r="AH119" i="6"/>
  <c r="AI119" i="6"/>
  <c r="AJ119" i="6"/>
  <c r="AK119" i="6"/>
  <c r="AL119" i="6"/>
  <c r="AM119" i="6"/>
  <c r="M120" i="6"/>
  <c r="N120" i="6"/>
  <c r="O120" i="6"/>
  <c r="P120" i="6"/>
  <c r="Q120" i="6"/>
  <c r="R120" i="6"/>
  <c r="S120" i="6"/>
  <c r="T120" i="6"/>
  <c r="U120" i="6"/>
  <c r="V120" i="6"/>
  <c r="W120" i="6"/>
  <c r="X120" i="6"/>
  <c r="Y120" i="6"/>
  <c r="Z120" i="6"/>
  <c r="AA120" i="6"/>
  <c r="AB120" i="6"/>
  <c r="AC120" i="6"/>
  <c r="AD120" i="6"/>
  <c r="AE120" i="6"/>
  <c r="AF120" i="6"/>
  <c r="AG120" i="6"/>
  <c r="AH120" i="6"/>
  <c r="AI120" i="6"/>
  <c r="AJ120" i="6"/>
  <c r="AK120" i="6"/>
  <c r="AL120" i="6"/>
  <c r="AM120" i="6"/>
  <c r="M121" i="6"/>
  <c r="N121" i="6"/>
  <c r="O121" i="6"/>
  <c r="P121" i="6"/>
  <c r="Q121" i="6"/>
  <c r="R121" i="6"/>
  <c r="S121" i="6"/>
  <c r="T121" i="6"/>
  <c r="U121" i="6"/>
  <c r="V121" i="6"/>
  <c r="W121" i="6"/>
  <c r="X121" i="6"/>
  <c r="Y121" i="6"/>
  <c r="Z121" i="6"/>
  <c r="AA121" i="6"/>
  <c r="AB121" i="6"/>
  <c r="AC121" i="6"/>
  <c r="AD121" i="6"/>
  <c r="AE121" i="6"/>
  <c r="AF121" i="6"/>
  <c r="AG121" i="6"/>
  <c r="AH121" i="6"/>
  <c r="AI121" i="6"/>
  <c r="AJ121" i="6"/>
  <c r="AK121" i="6"/>
  <c r="AL121" i="6"/>
  <c r="AM121" i="6"/>
  <c r="M122" i="6"/>
  <c r="N122" i="6"/>
  <c r="O122" i="6"/>
  <c r="P122" i="6"/>
  <c r="Q122" i="6"/>
  <c r="R122" i="6"/>
  <c r="S122" i="6"/>
  <c r="T122" i="6"/>
  <c r="U122" i="6"/>
  <c r="V122" i="6"/>
  <c r="W122" i="6"/>
  <c r="X122" i="6"/>
  <c r="Y122" i="6"/>
  <c r="Z122" i="6"/>
  <c r="AA122" i="6"/>
  <c r="AB122" i="6"/>
  <c r="AC122" i="6"/>
  <c r="AD122" i="6"/>
  <c r="AE122" i="6"/>
  <c r="AF122" i="6"/>
  <c r="AG122" i="6"/>
  <c r="AH122" i="6"/>
  <c r="AI122" i="6"/>
  <c r="AJ122" i="6"/>
  <c r="AK122" i="6"/>
  <c r="AL122" i="6"/>
  <c r="AM122" i="6"/>
  <c r="M123" i="6"/>
  <c r="N123" i="6"/>
  <c r="O123" i="6"/>
  <c r="P123" i="6"/>
  <c r="Q123" i="6"/>
  <c r="R123" i="6"/>
  <c r="S123" i="6"/>
  <c r="T123" i="6"/>
  <c r="U123" i="6"/>
  <c r="V123" i="6"/>
  <c r="W123" i="6"/>
  <c r="X123" i="6"/>
  <c r="Y123" i="6"/>
  <c r="Z123" i="6"/>
  <c r="AA123" i="6"/>
  <c r="AB123" i="6"/>
  <c r="AC123" i="6"/>
  <c r="AD123" i="6"/>
  <c r="AE123" i="6"/>
  <c r="AF123" i="6"/>
  <c r="AG123" i="6"/>
  <c r="AH123" i="6"/>
  <c r="AI123" i="6"/>
  <c r="AJ123" i="6"/>
  <c r="AK123" i="6"/>
  <c r="AL123" i="6"/>
  <c r="AM123" i="6"/>
  <c r="M124" i="6"/>
  <c r="N124" i="6"/>
  <c r="O124" i="6"/>
  <c r="P124" i="6"/>
  <c r="Q124" i="6"/>
  <c r="R124" i="6"/>
  <c r="S124" i="6"/>
  <c r="T124" i="6"/>
  <c r="U124" i="6"/>
  <c r="V124" i="6"/>
  <c r="W124" i="6"/>
  <c r="X124" i="6"/>
  <c r="Y124" i="6"/>
  <c r="Z124" i="6"/>
  <c r="AA124" i="6"/>
  <c r="AB124" i="6"/>
  <c r="AC124" i="6"/>
  <c r="AD124" i="6"/>
  <c r="AE124" i="6"/>
  <c r="AF124" i="6"/>
  <c r="AG124" i="6"/>
  <c r="AH124" i="6"/>
  <c r="AI124" i="6"/>
  <c r="AJ124" i="6"/>
  <c r="AK124" i="6"/>
  <c r="AL124" i="6"/>
  <c r="AM124" i="6"/>
  <c r="M125" i="6"/>
  <c r="N125" i="6"/>
  <c r="O125" i="6"/>
  <c r="P125" i="6"/>
  <c r="Q125" i="6"/>
  <c r="R125" i="6"/>
  <c r="S125" i="6"/>
  <c r="T125" i="6"/>
  <c r="U125" i="6"/>
  <c r="V125" i="6"/>
  <c r="W125" i="6"/>
  <c r="X125" i="6"/>
  <c r="Y125" i="6"/>
  <c r="Z125" i="6"/>
  <c r="AA125" i="6"/>
  <c r="AB125" i="6"/>
  <c r="AC125" i="6"/>
  <c r="AD125" i="6"/>
  <c r="AE125" i="6"/>
  <c r="AF125" i="6"/>
  <c r="AG125" i="6"/>
  <c r="AH125" i="6"/>
  <c r="AI125" i="6"/>
  <c r="AJ125" i="6"/>
  <c r="AK125" i="6"/>
  <c r="AL125" i="6"/>
  <c r="AM125" i="6"/>
  <c r="M126" i="6"/>
  <c r="N126" i="6"/>
  <c r="O126" i="6"/>
  <c r="P126" i="6"/>
  <c r="Q126" i="6"/>
  <c r="R126" i="6"/>
  <c r="S126" i="6"/>
  <c r="T126" i="6"/>
  <c r="U126" i="6"/>
  <c r="V126" i="6"/>
  <c r="W126" i="6"/>
  <c r="X126" i="6"/>
  <c r="Y126" i="6"/>
  <c r="Z126" i="6"/>
  <c r="AA126" i="6"/>
  <c r="AB126" i="6"/>
  <c r="AC126" i="6"/>
  <c r="AD126" i="6"/>
  <c r="AE126" i="6"/>
  <c r="AF126" i="6"/>
  <c r="AG126" i="6"/>
  <c r="AH126" i="6"/>
  <c r="AI126" i="6"/>
  <c r="AJ126" i="6"/>
  <c r="AK126" i="6"/>
  <c r="AL126" i="6"/>
  <c r="AM126" i="6"/>
  <c r="M127" i="6"/>
  <c r="N127" i="6"/>
  <c r="O127" i="6"/>
  <c r="P127" i="6"/>
  <c r="Q127" i="6"/>
  <c r="R127" i="6"/>
  <c r="S127" i="6"/>
  <c r="T127" i="6"/>
  <c r="U127" i="6"/>
  <c r="V127" i="6"/>
  <c r="W127" i="6"/>
  <c r="X127" i="6"/>
  <c r="Y127" i="6"/>
  <c r="Z127" i="6"/>
  <c r="AA127" i="6"/>
  <c r="AB127" i="6"/>
  <c r="AC127" i="6"/>
  <c r="AD127" i="6"/>
  <c r="AE127" i="6"/>
  <c r="AF127" i="6"/>
  <c r="AG127" i="6"/>
  <c r="AH127" i="6"/>
  <c r="AI127" i="6"/>
  <c r="AJ127" i="6"/>
  <c r="AK127" i="6"/>
  <c r="AL127" i="6"/>
  <c r="AM127" i="6"/>
  <c r="M128" i="6"/>
  <c r="N128" i="6"/>
  <c r="O128" i="6"/>
  <c r="P128" i="6"/>
  <c r="Q128" i="6"/>
  <c r="R128" i="6"/>
  <c r="S128" i="6"/>
  <c r="T128" i="6"/>
  <c r="U128" i="6"/>
  <c r="V128" i="6"/>
  <c r="W128" i="6"/>
  <c r="X128" i="6"/>
  <c r="Y128" i="6"/>
  <c r="Z128" i="6"/>
  <c r="AA128" i="6"/>
  <c r="AB128" i="6"/>
  <c r="AC128" i="6"/>
  <c r="AD128" i="6"/>
  <c r="AE128" i="6"/>
  <c r="AF128" i="6"/>
  <c r="AG128" i="6"/>
  <c r="AH128" i="6"/>
  <c r="AI128" i="6"/>
  <c r="AJ128" i="6"/>
  <c r="AK128" i="6"/>
  <c r="AL128" i="6"/>
  <c r="AM128" i="6"/>
  <c r="M129" i="6"/>
  <c r="N129" i="6"/>
  <c r="O129" i="6"/>
  <c r="P129" i="6"/>
  <c r="Q129" i="6"/>
  <c r="R129" i="6"/>
  <c r="S129" i="6"/>
  <c r="T129" i="6"/>
  <c r="U129" i="6"/>
  <c r="V129" i="6"/>
  <c r="W129" i="6"/>
  <c r="X129" i="6"/>
  <c r="Y129" i="6"/>
  <c r="Z129" i="6"/>
  <c r="AA129" i="6"/>
  <c r="AB129" i="6"/>
  <c r="AC129" i="6"/>
  <c r="AD129" i="6"/>
  <c r="AE129" i="6"/>
  <c r="AF129" i="6"/>
  <c r="AG129" i="6"/>
  <c r="AH129" i="6"/>
  <c r="AI129" i="6"/>
  <c r="AJ129" i="6"/>
  <c r="AK129" i="6"/>
  <c r="AL129" i="6"/>
  <c r="AM129" i="6"/>
  <c r="M130" i="6"/>
  <c r="N130" i="6"/>
  <c r="O130" i="6"/>
  <c r="P130" i="6"/>
  <c r="Q130" i="6"/>
  <c r="R130" i="6"/>
  <c r="S130" i="6"/>
  <c r="T130" i="6"/>
  <c r="U130" i="6"/>
  <c r="V130" i="6"/>
  <c r="W130" i="6"/>
  <c r="X130" i="6"/>
  <c r="Y130" i="6"/>
  <c r="Z130" i="6"/>
  <c r="AA130" i="6"/>
  <c r="AB130" i="6"/>
  <c r="AC130" i="6"/>
  <c r="AD130" i="6"/>
  <c r="AE130" i="6"/>
  <c r="AF130" i="6"/>
  <c r="AG130" i="6"/>
  <c r="AH130" i="6"/>
  <c r="AI130" i="6"/>
  <c r="AJ130" i="6"/>
  <c r="AK130" i="6"/>
  <c r="AL130" i="6"/>
  <c r="AM130" i="6"/>
  <c r="M131" i="6"/>
  <c r="N131" i="6"/>
  <c r="O131" i="6"/>
  <c r="P131" i="6"/>
  <c r="Q131" i="6"/>
  <c r="R131" i="6"/>
  <c r="S131" i="6"/>
  <c r="T131" i="6"/>
  <c r="U131" i="6"/>
  <c r="V131" i="6"/>
  <c r="W131" i="6"/>
  <c r="X131" i="6"/>
  <c r="Y131" i="6"/>
  <c r="Z131" i="6"/>
  <c r="AA131" i="6"/>
  <c r="AB131" i="6"/>
  <c r="AC131" i="6"/>
  <c r="AD131" i="6"/>
  <c r="AE131" i="6"/>
  <c r="AF131" i="6"/>
  <c r="AG131" i="6"/>
  <c r="AH131" i="6"/>
  <c r="AI131" i="6"/>
  <c r="AJ131" i="6"/>
  <c r="AK131" i="6"/>
  <c r="AL131" i="6"/>
  <c r="AM131" i="6"/>
  <c r="M132" i="6"/>
  <c r="N132" i="6"/>
  <c r="O132" i="6"/>
  <c r="P132" i="6"/>
  <c r="Q132" i="6"/>
  <c r="R132" i="6"/>
  <c r="S132" i="6"/>
  <c r="T132" i="6"/>
  <c r="U132" i="6"/>
  <c r="V132" i="6"/>
  <c r="W132" i="6"/>
  <c r="X132" i="6"/>
  <c r="Y132" i="6"/>
  <c r="Z132" i="6"/>
  <c r="AA132" i="6"/>
  <c r="AB132" i="6"/>
  <c r="AC132" i="6"/>
  <c r="AD132" i="6"/>
  <c r="AE132" i="6"/>
  <c r="AF132" i="6"/>
  <c r="AG132" i="6"/>
  <c r="AH132" i="6"/>
  <c r="AI132" i="6"/>
  <c r="AJ132" i="6"/>
  <c r="AK132" i="6"/>
  <c r="AL132" i="6"/>
  <c r="AM132" i="6"/>
  <c r="M133" i="6"/>
  <c r="N133" i="6"/>
  <c r="O133" i="6"/>
  <c r="P133" i="6"/>
  <c r="Q133" i="6"/>
  <c r="R133" i="6"/>
  <c r="S133" i="6"/>
  <c r="T133" i="6"/>
  <c r="U133" i="6"/>
  <c r="V133" i="6"/>
  <c r="W133" i="6"/>
  <c r="X133" i="6"/>
  <c r="Y133" i="6"/>
  <c r="Z133" i="6"/>
  <c r="AA133" i="6"/>
  <c r="AB133" i="6"/>
  <c r="AC133" i="6"/>
  <c r="AD133" i="6"/>
  <c r="AE133" i="6"/>
  <c r="AF133" i="6"/>
  <c r="AG133" i="6"/>
  <c r="AH133" i="6"/>
  <c r="AI133" i="6"/>
  <c r="AJ133" i="6"/>
  <c r="AK133" i="6"/>
  <c r="AL133" i="6"/>
  <c r="AM133" i="6"/>
  <c r="M134" i="6"/>
  <c r="N134" i="6"/>
  <c r="O134" i="6"/>
  <c r="P134" i="6"/>
  <c r="Q134" i="6"/>
  <c r="R134" i="6"/>
  <c r="S134" i="6"/>
  <c r="T134" i="6"/>
  <c r="U134" i="6"/>
  <c r="V134" i="6"/>
  <c r="W134" i="6"/>
  <c r="X134" i="6"/>
  <c r="Y134" i="6"/>
  <c r="Z134" i="6"/>
  <c r="AA134" i="6"/>
  <c r="AB134" i="6"/>
  <c r="AC134" i="6"/>
  <c r="AD134" i="6"/>
  <c r="AE134" i="6"/>
  <c r="AF134" i="6"/>
  <c r="AG134" i="6"/>
  <c r="AH134" i="6"/>
  <c r="AI134" i="6"/>
  <c r="AJ134" i="6"/>
  <c r="AK134" i="6"/>
  <c r="AL134" i="6"/>
  <c r="AM134" i="6"/>
  <c r="M135" i="6"/>
  <c r="N135" i="6"/>
  <c r="O135" i="6"/>
  <c r="P135" i="6"/>
  <c r="Q135" i="6"/>
  <c r="R135" i="6"/>
  <c r="S135" i="6"/>
  <c r="T135" i="6"/>
  <c r="U135" i="6"/>
  <c r="V135" i="6"/>
  <c r="W135" i="6"/>
  <c r="X135" i="6"/>
  <c r="Y135" i="6"/>
  <c r="Z135" i="6"/>
  <c r="AA135" i="6"/>
  <c r="AB135" i="6"/>
  <c r="AC135" i="6"/>
  <c r="AD135" i="6"/>
  <c r="AE135" i="6"/>
  <c r="AF135" i="6"/>
  <c r="AG135" i="6"/>
  <c r="AH135" i="6"/>
  <c r="AI135" i="6"/>
  <c r="AJ135" i="6"/>
  <c r="AK135" i="6"/>
  <c r="AL135" i="6"/>
  <c r="AM135" i="6"/>
  <c r="M136" i="6"/>
  <c r="N136" i="6"/>
  <c r="O136" i="6"/>
  <c r="P136" i="6"/>
  <c r="Q136" i="6"/>
  <c r="R136" i="6"/>
  <c r="S136" i="6"/>
  <c r="T136" i="6"/>
  <c r="U136" i="6"/>
  <c r="V136" i="6"/>
  <c r="W136" i="6"/>
  <c r="X136" i="6"/>
  <c r="Y136" i="6"/>
  <c r="Z136" i="6"/>
  <c r="AA136" i="6"/>
  <c r="AB136" i="6"/>
  <c r="AC136" i="6"/>
  <c r="AD136" i="6"/>
  <c r="AE136" i="6"/>
  <c r="AF136" i="6"/>
  <c r="AG136" i="6"/>
  <c r="AH136" i="6"/>
  <c r="AI136" i="6"/>
  <c r="AJ136" i="6"/>
  <c r="AK136" i="6"/>
  <c r="AL136" i="6"/>
  <c r="AM136" i="6"/>
  <c r="M137" i="6"/>
  <c r="N137" i="6"/>
  <c r="O137" i="6"/>
  <c r="P137" i="6"/>
  <c r="Q137" i="6"/>
  <c r="R137" i="6"/>
  <c r="S137" i="6"/>
  <c r="T137" i="6"/>
  <c r="U137" i="6"/>
  <c r="V137" i="6"/>
  <c r="W137" i="6"/>
  <c r="X137" i="6"/>
  <c r="Y137" i="6"/>
  <c r="Z137" i="6"/>
  <c r="AA137" i="6"/>
  <c r="AB137" i="6"/>
  <c r="AC137" i="6"/>
  <c r="AD137" i="6"/>
  <c r="AE137" i="6"/>
  <c r="AF137" i="6"/>
  <c r="AG137" i="6"/>
  <c r="AH137" i="6"/>
  <c r="AI137" i="6"/>
  <c r="AJ137" i="6"/>
  <c r="AK137" i="6"/>
  <c r="AL137" i="6"/>
  <c r="AM137" i="6"/>
  <c r="M138" i="6"/>
  <c r="N138" i="6"/>
  <c r="O138" i="6"/>
  <c r="P138" i="6"/>
  <c r="Q138" i="6"/>
  <c r="R138" i="6"/>
  <c r="S138" i="6"/>
  <c r="T138" i="6"/>
  <c r="U138" i="6"/>
  <c r="V138" i="6"/>
  <c r="W138" i="6"/>
  <c r="X138" i="6"/>
  <c r="Y138" i="6"/>
  <c r="Z138" i="6"/>
  <c r="AA138" i="6"/>
  <c r="AB138" i="6"/>
  <c r="AC138" i="6"/>
  <c r="AD138" i="6"/>
  <c r="AE138" i="6"/>
  <c r="AF138" i="6"/>
  <c r="AG138" i="6"/>
  <c r="AH138" i="6"/>
  <c r="AI138" i="6"/>
  <c r="AJ138" i="6"/>
  <c r="AK138" i="6"/>
  <c r="AL138" i="6"/>
  <c r="AM138" i="6"/>
  <c r="M139" i="6"/>
  <c r="N139" i="6"/>
  <c r="O139" i="6"/>
  <c r="P139" i="6"/>
  <c r="Q139" i="6"/>
  <c r="R139" i="6"/>
  <c r="S139" i="6"/>
  <c r="T139" i="6"/>
  <c r="U139" i="6"/>
  <c r="V139" i="6"/>
  <c r="W139" i="6"/>
  <c r="X139" i="6"/>
  <c r="Y139" i="6"/>
  <c r="Z139" i="6"/>
  <c r="AA139" i="6"/>
  <c r="AB139" i="6"/>
  <c r="AC139" i="6"/>
  <c r="AD139" i="6"/>
  <c r="AE139" i="6"/>
  <c r="AF139" i="6"/>
  <c r="AG139" i="6"/>
  <c r="AH139" i="6"/>
  <c r="AI139" i="6"/>
  <c r="AJ139" i="6"/>
  <c r="AK139" i="6"/>
  <c r="AL139" i="6"/>
  <c r="AM139" i="6"/>
  <c r="M140" i="6"/>
  <c r="N140" i="6"/>
  <c r="O140" i="6"/>
  <c r="P140" i="6"/>
  <c r="Q140" i="6"/>
  <c r="R140" i="6"/>
  <c r="S140" i="6"/>
  <c r="T140" i="6"/>
  <c r="U140" i="6"/>
  <c r="V140" i="6"/>
  <c r="W140" i="6"/>
  <c r="X140" i="6"/>
  <c r="Y140" i="6"/>
  <c r="Z140" i="6"/>
  <c r="AA140" i="6"/>
  <c r="AB140" i="6"/>
  <c r="AC140" i="6"/>
  <c r="AD140" i="6"/>
  <c r="AE140" i="6"/>
  <c r="AF140" i="6"/>
  <c r="AG140" i="6"/>
  <c r="AH140" i="6"/>
  <c r="AI140" i="6"/>
  <c r="AJ140" i="6"/>
  <c r="AK140" i="6"/>
  <c r="AL140" i="6"/>
  <c r="AM140" i="6"/>
  <c r="M141" i="6"/>
  <c r="N141" i="6"/>
  <c r="O141" i="6"/>
  <c r="P141" i="6"/>
  <c r="Q141" i="6"/>
  <c r="R141" i="6"/>
  <c r="S141" i="6"/>
  <c r="T141" i="6"/>
  <c r="U141" i="6"/>
  <c r="V141" i="6"/>
  <c r="W141" i="6"/>
  <c r="X141" i="6"/>
  <c r="Y141" i="6"/>
  <c r="Z141" i="6"/>
  <c r="AA141" i="6"/>
  <c r="AB141" i="6"/>
  <c r="AC141" i="6"/>
  <c r="AD141" i="6"/>
  <c r="AE141" i="6"/>
  <c r="AF141" i="6"/>
  <c r="AG141" i="6"/>
  <c r="AH141" i="6"/>
  <c r="AI141" i="6"/>
  <c r="AJ141" i="6"/>
  <c r="AK141" i="6"/>
  <c r="AL141" i="6"/>
  <c r="AM141" i="6"/>
  <c r="M142" i="6"/>
  <c r="N142" i="6"/>
  <c r="O142" i="6"/>
  <c r="P142" i="6"/>
  <c r="Q142" i="6"/>
  <c r="R142" i="6"/>
  <c r="S142" i="6"/>
  <c r="T142" i="6"/>
  <c r="U142" i="6"/>
  <c r="V142" i="6"/>
  <c r="W142" i="6"/>
  <c r="X142" i="6"/>
  <c r="Y142" i="6"/>
  <c r="Z142" i="6"/>
  <c r="AA142" i="6"/>
  <c r="AB142" i="6"/>
  <c r="AC142" i="6"/>
  <c r="AD142" i="6"/>
  <c r="AE142" i="6"/>
  <c r="AF142" i="6"/>
  <c r="AG142" i="6"/>
  <c r="AH142" i="6"/>
  <c r="AI142" i="6"/>
  <c r="AJ142" i="6"/>
  <c r="AK142" i="6"/>
  <c r="AL142" i="6"/>
  <c r="AM142" i="6"/>
  <c r="M143" i="6"/>
  <c r="N143" i="6"/>
  <c r="O143" i="6"/>
  <c r="P143" i="6"/>
  <c r="Q143" i="6"/>
  <c r="R143" i="6"/>
  <c r="S143" i="6"/>
  <c r="T143" i="6"/>
  <c r="U143" i="6"/>
  <c r="V143" i="6"/>
  <c r="W143" i="6"/>
  <c r="X143" i="6"/>
  <c r="Y143" i="6"/>
  <c r="Z143" i="6"/>
  <c r="AA143" i="6"/>
  <c r="AB143" i="6"/>
  <c r="AC143" i="6"/>
  <c r="AD143" i="6"/>
  <c r="AE143" i="6"/>
  <c r="AF143" i="6"/>
  <c r="AG143" i="6"/>
  <c r="AH143" i="6"/>
  <c r="AI143" i="6"/>
  <c r="AJ143" i="6"/>
  <c r="AK143" i="6"/>
  <c r="AL143" i="6"/>
  <c r="AM143" i="6"/>
  <c r="M144" i="6"/>
  <c r="N144" i="6"/>
  <c r="O144" i="6"/>
  <c r="P144" i="6"/>
  <c r="Q144" i="6"/>
  <c r="R144" i="6"/>
  <c r="S144" i="6"/>
  <c r="T144" i="6"/>
  <c r="U144" i="6"/>
  <c r="V144" i="6"/>
  <c r="W144" i="6"/>
  <c r="X144" i="6"/>
  <c r="Y144" i="6"/>
  <c r="Z144" i="6"/>
  <c r="AA144" i="6"/>
  <c r="AB144" i="6"/>
  <c r="AC144" i="6"/>
  <c r="AD144" i="6"/>
  <c r="AE144" i="6"/>
  <c r="AF144" i="6"/>
  <c r="AG144" i="6"/>
  <c r="AH144" i="6"/>
  <c r="AI144" i="6"/>
  <c r="AJ144" i="6"/>
  <c r="AK144" i="6"/>
  <c r="AL144" i="6"/>
  <c r="AM144" i="6"/>
  <c r="M145" i="6"/>
  <c r="N145" i="6"/>
  <c r="O145" i="6"/>
  <c r="P145" i="6"/>
  <c r="Q145" i="6"/>
  <c r="R145" i="6"/>
  <c r="S145" i="6"/>
  <c r="T145" i="6"/>
  <c r="U145" i="6"/>
  <c r="V145" i="6"/>
  <c r="W145" i="6"/>
  <c r="X145" i="6"/>
  <c r="Y145" i="6"/>
  <c r="Z145" i="6"/>
  <c r="AA145" i="6"/>
  <c r="AB145" i="6"/>
  <c r="AC145" i="6"/>
  <c r="AD145" i="6"/>
  <c r="AE145" i="6"/>
  <c r="AF145" i="6"/>
  <c r="AG145" i="6"/>
  <c r="AH145" i="6"/>
  <c r="AI145" i="6"/>
  <c r="AJ145" i="6"/>
  <c r="AK145" i="6"/>
  <c r="AL145" i="6"/>
  <c r="AM145" i="6"/>
  <c r="M146" i="6"/>
  <c r="N146" i="6"/>
  <c r="O146" i="6"/>
  <c r="P146" i="6"/>
  <c r="Q146" i="6"/>
  <c r="R146" i="6"/>
  <c r="S146" i="6"/>
  <c r="T146" i="6"/>
  <c r="U146" i="6"/>
  <c r="V146" i="6"/>
  <c r="W146" i="6"/>
  <c r="X146" i="6"/>
  <c r="Y146" i="6"/>
  <c r="Z146" i="6"/>
  <c r="AA146" i="6"/>
  <c r="AB146" i="6"/>
  <c r="AC146" i="6"/>
  <c r="AD146" i="6"/>
  <c r="AE146" i="6"/>
  <c r="AF146" i="6"/>
  <c r="AG146" i="6"/>
  <c r="AH146" i="6"/>
  <c r="AI146" i="6"/>
  <c r="AJ146" i="6"/>
  <c r="AK146" i="6"/>
  <c r="AL146" i="6"/>
  <c r="AM146" i="6"/>
  <c r="M147" i="6"/>
  <c r="N147" i="6"/>
  <c r="O147" i="6"/>
  <c r="P147" i="6"/>
  <c r="Q147" i="6"/>
  <c r="R147" i="6"/>
  <c r="S147" i="6"/>
  <c r="T147" i="6"/>
  <c r="U147" i="6"/>
  <c r="V147" i="6"/>
  <c r="W147" i="6"/>
  <c r="X147" i="6"/>
  <c r="Y147" i="6"/>
  <c r="Z147" i="6"/>
  <c r="AA147" i="6"/>
  <c r="AB147" i="6"/>
  <c r="AC147" i="6"/>
  <c r="AD147" i="6"/>
  <c r="AE147" i="6"/>
  <c r="AF147" i="6"/>
  <c r="AG147" i="6"/>
  <c r="AH147" i="6"/>
  <c r="AI147" i="6"/>
  <c r="AJ147" i="6"/>
  <c r="AK147" i="6"/>
  <c r="AL147" i="6"/>
  <c r="AM147" i="6"/>
  <c r="M148" i="6"/>
  <c r="N148" i="6"/>
  <c r="O148" i="6"/>
  <c r="P148" i="6"/>
  <c r="Q148" i="6"/>
  <c r="R148" i="6"/>
  <c r="S148" i="6"/>
  <c r="T148" i="6"/>
  <c r="U148" i="6"/>
  <c r="V148" i="6"/>
  <c r="W148" i="6"/>
  <c r="X148" i="6"/>
  <c r="Y148" i="6"/>
  <c r="Z148" i="6"/>
  <c r="AA148" i="6"/>
  <c r="AB148" i="6"/>
  <c r="AC148" i="6"/>
  <c r="AD148" i="6"/>
  <c r="AE148" i="6"/>
  <c r="AF148" i="6"/>
  <c r="AG148" i="6"/>
  <c r="AH148" i="6"/>
  <c r="AI148" i="6"/>
  <c r="AJ148" i="6"/>
  <c r="AK148" i="6"/>
  <c r="AL148" i="6"/>
  <c r="AM148" i="6"/>
  <c r="M149" i="6"/>
  <c r="N149" i="6"/>
  <c r="O149" i="6"/>
  <c r="P149" i="6"/>
  <c r="Q149" i="6"/>
  <c r="R149" i="6"/>
  <c r="S149" i="6"/>
  <c r="T149" i="6"/>
  <c r="U149" i="6"/>
  <c r="V149" i="6"/>
  <c r="W149" i="6"/>
  <c r="X149" i="6"/>
  <c r="Y149" i="6"/>
  <c r="Z149" i="6"/>
  <c r="AA149" i="6"/>
  <c r="AB149" i="6"/>
  <c r="AC149" i="6"/>
  <c r="AD149" i="6"/>
  <c r="AE149" i="6"/>
  <c r="AF149" i="6"/>
  <c r="AG149" i="6"/>
  <c r="AH149" i="6"/>
  <c r="AI149" i="6"/>
  <c r="AJ149" i="6"/>
  <c r="AK149" i="6"/>
  <c r="AL149" i="6"/>
  <c r="AM149" i="6"/>
  <c r="M150" i="6"/>
  <c r="N150" i="6"/>
  <c r="O150" i="6"/>
  <c r="P150" i="6"/>
  <c r="Q150" i="6"/>
  <c r="R150" i="6"/>
  <c r="S150" i="6"/>
  <c r="T150" i="6"/>
  <c r="U150" i="6"/>
  <c r="V150" i="6"/>
  <c r="W150" i="6"/>
  <c r="X150" i="6"/>
  <c r="Y150" i="6"/>
  <c r="Z150" i="6"/>
  <c r="AA150" i="6"/>
  <c r="AB150" i="6"/>
  <c r="AC150" i="6"/>
  <c r="AD150" i="6"/>
  <c r="AE150" i="6"/>
  <c r="AF150" i="6"/>
  <c r="AG150" i="6"/>
  <c r="AH150" i="6"/>
  <c r="AI150" i="6"/>
  <c r="AJ150" i="6"/>
  <c r="AK150" i="6"/>
  <c r="AL150" i="6"/>
  <c r="AM150" i="6"/>
  <c r="M151" i="6"/>
  <c r="N151" i="6"/>
  <c r="O151" i="6"/>
  <c r="P151" i="6"/>
  <c r="Q151" i="6"/>
  <c r="R151" i="6"/>
  <c r="S151" i="6"/>
  <c r="T151" i="6"/>
  <c r="U151" i="6"/>
  <c r="V151" i="6"/>
  <c r="W151" i="6"/>
  <c r="X151" i="6"/>
  <c r="Y151" i="6"/>
  <c r="Z151" i="6"/>
  <c r="AA151" i="6"/>
  <c r="AB151" i="6"/>
  <c r="AC151" i="6"/>
  <c r="AD151" i="6"/>
  <c r="AE151" i="6"/>
  <c r="AF151" i="6"/>
  <c r="AG151" i="6"/>
  <c r="AH151" i="6"/>
  <c r="AI151" i="6"/>
  <c r="AJ151" i="6"/>
  <c r="AK151" i="6"/>
  <c r="AL151" i="6"/>
  <c r="AM151" i="6"/>
  <c r="M152" i="6"/>
  <c r="N152" i="6"/>
  <c r="O152" i="6"/>
  <c r="P152" i="6"/>
  <c r="Q152" i="6"/>
  <c r="R152" i="6"/>
  <c r="S152" i="6"/>
  <c r="T152" i="6"/>
  <c r="U152" i="6"/>
  <c r="V152" i="6"/>
  <c r="W152" i="6"/>
  <c r="X152" i="6"/>
  <c r="Y152" i="6"/>
  <c r="Z152" i="6"/>
  <c r="AA152" i="6"/>
  <c r="AB152" i="6"/>
  <c r="AC152" i="6"/>
  <c r="AD152" i="6"/>
  <c r="AE152" i="6"/>
  <c r="AF152" i="6"/>
  <c r="AG152" i="6"/>
  <c r="AH152" i="6"/>
  <c r="AI152" i="6"/>
  <c r="AJ152" i="6"/>
  <c r="AK152" i="6"/>
  <c r="AL152" i="6"/>
  <c r="AM152" i="6"/>
  <c r="M153" i="6"/>
  <c r="N153" i="6"/>
  <c r="O153" i="6"/>
  <c r="P153" i="6"/>
  <c r="Q153" i="6"/>
  <c r="R153" i="6"/>
  <c r="S153" i="6"/>
  <c r="T153" i="6"/>
  <c r="U153" i="6"/>
  <c r="V153" i="6"/>
  <c r="W153" i="6"/>
  <c r="X153" i="6"/>
  <c r="Y153" i="6"/>
  <c r="Z153" i="6"/>
  <c r="AA153" i="6"/>
  <c r="AB153" i="6"/>
  <c r="AC153" i="6"/>
  <c r="AD153" i="6"/>
  <c r="AE153" i="6"/>
  <c r="AF153" i="6"/>
  <c r="AG153" i="6"/>
  <c r="AH153" i="6"/>
  <c r="AI153" i="6"/>
  <c r="AJ153" i="6"/>
  <c r="AK153" i="6"/>
  <c r="AL153" i="6"/>
  <c r="AM153" i="6"/>
  <c r="M154" i="6"/>
  <c r="N154" i="6"/>
  <c r="O154" i="6"/>
  <c r="P154" i="6"/>
  <c r="Q154" i="6"/>
  <c r="R154" i="6"/>
  <c r="S154" i="6"/>
  <c r="T154" i="6"/>
  <c r="U154" i="6"/>
  <c r="V154" i="6"/>
  <c r="W154" i="6"/>
  <c r="X154" i="6"/>
  <c r="Y154" i="6"/>
  <c r="Z154" i="6"/>
  <c r="AA154" i="6"/>
  <c r="AB154" i="6"/>
  <c r="AC154" i="6"/>
  <c r="AD154" i="6"/>
  <c r="AE154" i="6"/>
  <c r="AF154" i="6"/>
  <c r="AG154" i="6"/>
  <c r="AH154" i="6"/>
  <c r="AI154" i="6"/>
  <c r="AJ154" i="6"/>
  <c r="AK154" i="6"/>
  <c r="AL154" i="6"/>
  <c r="AM154" i="6"/>
  <c r="M155" i="6"/>
  <c r="N155" i="6"/>
  <c r="O155" i="6"/>
  <c r="P155" i="6"/>
  <c r="Q155" i="6"/>
  <c r="R155" i="6"/>
  <c r="S155" i="6"/>
  <c r="T155" i="6"/>
  <c r="U155" i="6"/>
  <c r="V155" i="6"/>
  <c r="W155" i="6"/>
  <c r="X155" i="6"/>
  <c r="Y155" i="6"/>
  <c r="Z155" i="6"/>
  <c r="AA155" i="6"/>
  <c r="AB155" i="6"/>
  <c r="AC155" i="6"/>
  <c r="AD155" i="6"/>
  <c r="AE155" i="6"/>
  <c r="AF155" i="6"/>
  <c r="AG155" i="6"/>
  <c r="AH155" i="6"/>
  <c r="AI155" i="6"/>
  <c r="AJ155" i="6"/>
  <c r="AK155" i="6"/>
  <c r="AL155" i="6"/>
  <c r="AM155" i="6"/>
  <c r="M156" i="6"/>
  <c r="N156" i="6"/>
  <c r="O156" i="6"/>
  <c r="P156" i="6"/>
  <c r="Q156" i="6"/>
  <c r="R156" i="6"/>
  <c r="S156" i="6"/>
  <c r="T156" i="6"/>
  <c r="U156" i="6"/>
  <c r="V156" i="6"/>
  <c r="W156" i="6"/>
  <c r="X156" i="6"/>
  <c r="Y156" i="6"/>
  <c r="Z156" i="6"/>
  <c r="AA156" i="6"/>
  <c r="AB156" i="6"/>
  <c r="AC156" i="6"/>
  <c r="AD156" i="6"/>
  <c r="AE156" i="6"/>
  <c r="AF156" i="6"/>
  <c r="AG156" i="6"/>
  <c r="AH156" i="6"/>
  <c r="AI156" i="6"/>
  <c r="AJ156" i="6"/>
  <c r="AK156" i="6"/>
  <c r="AL156" i="6"/>
  <c r="AM156" i="6"/>
  <c r="M157" i="6"/>
  <c r="N157" i="6"/>
  <c r="O157" i="6"/>
  <c r="P157" i="6"/>
  <c r="Q157" i="6"/>
  <c r="R157" i="6"/>
  <c r="S157" i="6"/>
  <c r="T157" i="6"/>
  <c r="U157" i="6"/>
  <c r="V157" i="6"/>
  <c r="W157" i="6"/>
  <c r="X157" i="6"/>
  <c r="Y157" i="6"/>
  <c r="Z157" i="6"/>
  <c r="AA157" i="6"/>
  <c r="AB157" i="6"/>
  <c r="AC157" i="6"/>
  <c r="AD157" i="6"/>
  <c r="AE157" i="6"/>
  <c r="AF157" i="6"/>
  <c r="AG157" i="6"/>
  <c r="AH157" i="6"/>
  <c r="AI157" i="6"/>
  <c r="AJ157" i="6"/>
  <c r="AK157" i="6"/>
  <c r="AL157" i="6"/>
  <c r="AM157" i="6"/>
  <c r="M158" i="6"/>
  <c r="N158" i="6"/>
  <c r="O158" i="6"/>
  <c r="P158" i="6"/>
  <c r="Q158" i="6"/>
  <c r="R158" i="6"/>
  <c r="S158" i="6"/>
  <c r="T158" i="6"/>
  <c r="U158" i="6"/>
  <c r="V158" i="6"/>
  <c r="W158" i="6"/>
  <c r="X158" i="6"/>
  <c r="Y158" i="6"/>
  <c r="Z158" i="6"/>
  <c r="AA158" i="6"/>
  <c r="AB158" i="6"/>
  <c r="AC158" i="6"/>
  <c r="AD158" i="6"/>
  <c r="AE158" i="6"/>
  <c r="AF158" i="6"/>
  <c r="AG158" i="6"/>
  <c r="AH158" i="6"/>
  <c r="AI158" i="6"/>
  <c r="AJ158" i="6"/>
  <c r="AK158" i="6"/>
  <c r="AL158" i="6"/>
  <c r="AM158" i="6"/>
  <c r="M159" i="6"/>
  <c r="N159" i="6"/>
  <c r="O159" i="6"/>
  <c r="P159" i="6"/>
  <c r="Q159" i="6"/>
  <c r="R159" i="6"/>
  <c r="S159" i="6"/>
  <c r="T159" i="6"/>
  <c r="U159" i="6"/>
  <c r="V159" i="6"/>
  <c r="W159" i="6"/>
  <c r="X159" i="6"/>
  <c r="Y159" i="6"/>
  <c r="Z159" i="6"/>
  <c r="AA159" i="6"/>
  <c r="AB159" i="6"/>
  <c r="AC159" i="6"/>
  <c r="AD159" i="6"/>
  <c r="AE159" i="6"/>
  <c r="AF159" i="6"/>
  <c r="AG159" i="6"/>
  <c r="AH159" i="6"/>
  <c r="AI159" i="6"/>
  <c r="AJ159" i="6"/>
  <c r="AK159" i="6"/>
  <c r="AL159" i="6"/>
  <c r="AM159" i="6"/>
  <c r="M160" i="6"/>
  <c r="N160" i="6"/>
  <c r="O160" i="6"/>
  <c r="P160" i="6"/>
  <c r="Q160" i="6"/>
  <c r="R160" i="6"/>
  <c r="S160" i="6"/>
  <c r="T160" i="6"/>
  <c r="U160" i="6"/>
  <c r="V160" i="6"/>
  <c r="W160" i="6"/>
  <c r="X160" i="6"/>
  <c r="Y160" i="6"/>
  <c r="Z160" i="6"/>
  <c r="AA160" i="6"/>
  <c r="AB160" i="6"/>
  <c r="AC160" i="6"/>
  <c r="AD160" i="6"/>
  <c r="AE160" i="6"/>
  <c r="AF160" i="6"/>
  <c r="AG160" i="6"/>
  <c r="AH160" i="6"/>
  <c r="AI160" i="6"/>
  <c r="AJ160" i="6"/>
  <c r="AK160" i="6"/>
  <c r="AL160" i="6"/>
  <c r="AM160" i="6"/>
  <c r="M161" i="6"/>
  <c r="N161" i="6"/>
  <c r="O161" i="6"/>
  <c r="P161" i="6"/>
  <c r="Q161" i="6"/>
  <c r="R161" i="6"/>
  <c r="S161" i="6"/>
  <c r="T161" i="6"/>
  <c r="U161" i="6"/>
  <c r="V161" i="6"/>
  <c r="W161" i="6"/>
  <c r="X161" i="6"/>
  <c r="Y161" i="6"/>
  <c r="Z161" i="6"/>
  <c r="AA161" i="6"/>
  <c r="AB161" i="6"/>
  <c r="AC161" i="6"/>
  <c r="AD161" i="6"/>
  <c r="AE161" i="6"/>
  <c r="AF161" i="6"/>
  <c r="AG161" i="6"/>
  <c r="AH161" i="6"/>
  <c r="AI161" i="6"/>
  <c r="AJ161" i="6"/>
  <c r="AK161" i="6"/>
  <c r="AL161" i="6"/>
  <c r="AM161" i="6"/>
  <c r="M162" i="6"/>
  <c r="N162" i="6"/>
  <c r="O162" i="6"/>
  <c r="P162" i="6"/>
  <c r="Q162" i="6"/>
  <c r="R162" i="6"/>
  <c r="S162" i="6"/>
  <c r="T162" i="6"/>
  <c r="U162" i="6"/>
  <c r="V162" i="6"/>
  <c r="W162" i="6"/>
  <c r="X162" i="6"/>
  <c r="Y162" i="6"/>
  <c r="Z162" i="6"/>
  <c r="AA162" i="6"/>
  <c r="AB162" i="6"/>
  <c r="AC162" i="6"/>
  <c r="AD162" i="6"/>
  <c r="AE162" i="6"/>
  <c r="AF162" i="6"/>
  <c r="AG162" i="6"/>
  <c r="AH162" i="6"/>
  <c r="AI162" i="6"/>
  <c r="AJ162" i="6"/>
  <c r="AK162" i="6"/>
  <c r="AL162" i="6"/>
  <c r="AM162" i="6"/>
  <c r="M163" i="6"/>
  <c r="N163" i="6"/>
  <c r="O163" i="6"/>
  <c r="P163" i="6"/>
  <c r="Q163" i="6"/>
  <c r="R163" i="6"/>
  <c r="S163" i="6"/>
  <c r="T163" i="6"/>
  <c r="U163" i="6"/>
  <c r="V163" i="6"/>
  <c r="W163" i="6"/>
  <c r="X163" i="6"/>
  <c r="Y163" i="6"/>
  <c r="Z163" i="6"/>
  <c r="AA163" i="6"/>
  <c r="AB163" i="6"/>
  <c r="AC163" i="6"/>
  <c r="AD163" i="6"/>
  <c r="AE163" i="6"/>
  <c r="AF163" i="6"/>
  <c r="AG163" i="6"/>
  <c r="AH163" i="6"/>
  <c r="AI163" i="6"/>
  <c r="AJ163" i="6"/>
  <c r="AK163" i="6"/>
  <c r="AL163" i="6"/>
  <c r="AM163" i="6"/>
  <c r="M164" i="6"/>
  <c r="N164" i="6"/>
  <c r="O164" i="6"/>
  <c r="P164" i="6"/>
  <c r="Q164" i="6"/>
  <c r="R164" i="6"/>
  <c r="S164" i="6"/>
  <c r="T164" i="6"/>
  <c r="U164" i="6"/>
  <c r="V164" i="6"/>
  <c r="W164" i="6"/>
  <c r="X164" i="6"/>
  <c r="Y164" i="6"/>
  <c r="Z164" i="6"/>
  <c r="AA164" i="6"/>
  <c r="AB164" i="6"/>
  <c r="AC164" i="6"/>
  <c r="AD164" i="6"/>
  <c r="AE164" i="6"/>
  <c r="AF164" i="6"/>
  <c r="AG164" i="6"/>
  <c r="AH164" i="6"/>
  <c r="AI164" i="6"/>
  <c r="AJ164" i="6"/>
  <c r="AK164" i="6"/>
  <c r="AL164" i="6"/>
  <c r="AM164" i="6"/>
  <c r="M165" i="6"/>
  <c r="N165" i="6"/>
  <c r="O165" i="6"/>
  <c r="P165" i="6"/>
  <c r="Q165" i="6"/>
  <c r="R165" i="6"/>
  <c r="S165" i="6"/>
  <c r="T165" i="6"/>
  <c r="U165" i="6"/>
  <c r="V165" i="6"/>
  <c r="W165" i="6"/>
  <c r="X165" i="6"/>
  <c r="Y165" i="6"/>
  <c r="Z165" i="6"/>
  <c r="AA165" i="6"/>
  <c r="AB165" i="6"/>
  <c r="AC165" i="6"/>
  <c r="AD165" i="6"/>
  <c r="AE165" i="6"/>
  <c r="AF165" i="6"/>
  <c r="AG165" i="6"/>
  <c r="AH165" i="6"/>
  <c r="AI165" i="6"/>
  <c r="AJ165" i="6"/>
  <c r="AK165" i="6"/>
  <c r="AL165" i="6"/>
  <c r="AM165" i="6"/>
  <c r="M166" i="6"/>
  <c r="N166" i="6"/>
  <c r="O166" i="6"/>
  <c r="P166" i="6"/>
  <c r="Q166" i="6"/>
  <c r="R166" i="6"/>
  <c r="S166" i="6"/>
  <c r="T166" i="6"/>
  <c r="U166" i="6"/>
  <c r="V166" i="6"/>
  <c r="W166" i="6"/>
  <c r="X166" i="6"/>
  <c r="Y166" i="6"/>
  <c r="Z166" i="6"/>
  <c r="AA166" i="6"/>
  <c r="AB166" i="6"/>
  <c r="AC166" i="6"/>
  <c r="AD166" i="6"/>
  <c r="AE166" i="6"/>
  <c r="AF166" i="6"/>
  <c r="AG166" i="6"/>
  <c r="AH166" i="6"/>
  <c r="AI166" i="6"/>
  <c r="AJ166" i="6"/>
  <c r="AK166" i="6"/>
  <c r="AL166" i="6"/>
  <c r="AM166" i="6"/>
  <c r="M167" i="6"/>
  <c r="N167" i="6"/>
  <c r="O167" i="6"/>
  <c r="P167" i="6"/>
  <c r="Q167" i="6"/>
  <c r="R167" i="6"/>
  <c r="S167" i="6"/>
  <c r="T167" i="6"/>
  <c r="U167" i="6"/>
  <c r="V167" i="6"/>
  <c r="W167" i="6"/>
  <c r="X167" i="6"/>
  <c r="Y167" i="6"/>
  <c r="Z167" i="6"/>
  <c r="AA167" i="6"/>
  <c r="AB167" i="6"/>
  <c r="AC167" i="6"/>
  <c r="AD167" i="6"/>
  <c r="AE167" i="6"/>
  <c r="AF167" i="6"/>
  <c r="AG167" i="6"/>
  <c r="AH167" i="6"/>
  <c r="AI167" i="6"/>
  <c r="AJ167" i="6"/>
  <c r="AK167" i="6"/>
  <c r="AL167" i="6"/>
  <c r="AM167" i="6"/>
  <c r="M168" i="6"/>
  <c r="N168" i="6"/>
  <c r="O168" i="6"/>
  <c r="P168" i="6"/>
  <c r="Q168" i="6"/>
  <c r="R168" i="6"/>
  <c r="S168" i="6"/>
  <c r="T168" i="6"/>
  <c r="U168" i="6"/>
  <c r="V168" i="6"/>
  <c r="W168" i="6"/>
  <c r="X168" i="6"/>
  <c r="Y168" i="6"/>
  <c r="Z168" i="6"/>
  <c r="AA168" i="6"/>
  <c r="AB168" i="6"/>
  <c r="AC168" i="6"/>
  <c r="AD168" i="6"/>
  <c r="AE168" i="6"/>
  <c r="AF168" i="6"/>
  <c r="AG168" i="6"/>
  <c r="AH168" i="6"/>
  <c r="AI168" i="6"/>
  <c r="AJ168" i="6"/>
  <c r="AK168" i="6"/>
  <c r="AL168" i="6"/>
  <c r="AM168" i="6"/>
  <c r="M169" i="6"/>
  <c r="N169" i="6"/>
  <c r="O169" i="6"/>
  <c r="P169" i="6"/>
  <c r="Q169" i="6"/>
  <c r="R169" i="6"/>
  <c r="S169" i="6"/>
  <c r="T169" i="6"/>
  <c r="U169" i="6"/>
  <c r="V169" i="6"/>
  <c r="W169" i="6"/>
  <c r="X169" i="6"/>
  <c r="Y169" i="6"/>
  <c r="Z169" i="6"/>
  <c r="AA169" i="6"/>
  <c r="AB169" i="6"/>
  <c r="AC169" i="6"/>
  <c r="AD169" i="6"/>
  <c r="AE169" i="6"/>
  <c r="AF169" i="6"/>
  <c r="AG169" i="6"/>
  <c r="AH169" i="6"/>
  <c r="AI169" i="6"/>
  <c r="AJ169" i="6"/>
  <c r="AK169" i="6"/>
  <c r="AL169" i="6"/>
  <c r="AM169" i="6"/>
  <c r="M170" i="6"/>
  <c r="N170" i="6"/>
  <c r="O170" i="6"/>
  <c r="P170" i="6"/>
  <c r="Q170" i="6"/>
  <c r="R170" i="6"/>
  <c r="S170" i="6"/>
  <c r="T170" i="6"/>
  <c r="U170" i="6"/>
  <c r="V170" i="6"/>
  <c r="W170" i="6"/>
  <c r="X170" i="6"/>
  <c r="Y170" i="6"/>
  <c r="Z170" i="6"/>
  <c r="AA170" i="6"/>
  <c r="AB170" i="6"/>
  <c r="AC170" i="6"/>
  <c r="AD170" i="6"/>
  <c r="AE170" i="6"/>
  <c r="AF170" i="6"/>
  <c r="AG170" i="6"/>
  <c r="AH170" i="6"/>
  <c r="AI170" i="6"/>
  <c r="AJ170" i="6"/>
  <c r="AK170" i="6"/>
  <c r="AL170" i="6"/>
  <c r="AM170" i="6"/>
  <c r="M171" i="6"/>
  <c r="N171" i="6"/>
  <c r="O171" i="6"/>
  <c r="P171" i="6"/>
  <c r="Q171" i="6"/>
  <c r="R171" i="6"/>
  <c r="S171" i="6"/>
  <c r="T171" i="6"/>
  <c r="U171" i="6"/>
  <c r="V171" i="6"/>
  <c r="W171" i="6"/>
  <c r="X171" i="6"/>
  <c r="Y171" i="6"/>
  <c r="Z171" i="6"/>
  <c r="AA171" i="6"/>
  <c r="AB171" i="6"/>
  <c r="AC171" i="6"/>
  <c r="AD171" i="6"/>
  <c r="AE171" i="6"/>
  <c r="AF171" i="6"/>
  <c r="AG171" i="6"/>
  <c r="AH171" i="6"/>
  <c r="AI171" i="6"/>
  <c r="AJ171" i="6"/>
  <c r="AK171" i="6"/>
  <c r="AL171" i="6"/>
  <c r="AM171" i="6"/>
  <c r="M172" i="6"/>
  <c r="N172" i="6"/>
  <c r="O172" i="6"/>
  <c r="P172" i="6"/>
  <c r="Q172" i="6"/>
  <c r="R172" i="6"/>
  <c r="S172" i="6"/>
  <c r="T172" i="6"/>
  <c r="U172" i="6"/>
  <c r="V172" i="6"/>
  <c r="W172" i="6"/>
  <c r="X172" i="6"/>
  <c r="Y172" i="6"/>
  <c r="Z172" i="6"/>
  <c r="AA172" i="6"/>
  <c r="AB172" i="6"/>
  <c r="AC172" i="6"/>
  <c r="AD172" i="6"/>
  <c r="AE172" i="6"/>
  <c r="AF172" i="6"/>
  <c r="AG172" i="6"/>
  <c r="AH172" i="6"/>
  <c r="AI172" i="6"/>
  <c r="AJ172" i="6"/>
  <c r="AK172" i="6"/>
  <c r="AL172" i="6"/>
  <c r="AM172" i="6"/>
  <c r="M173" i="6"/>
  <c r="N173" i="6"/>
  <c r="O173" i="6"/>
  <c r="P173" i="6"/>
  <c r="Q173" i="6"/>
  <c r="R173" i="6"/>
  <c r="S173" i="6"/>
  <c r="T173" i="6"/>
  <c r="U173" i="6"/>
  <c r="V173" i="6"/>
  <c r="W173" i="6"/>
  <c r="X173" i="6"/>
  <c r="Y173" i="6"/>
  <c r="Z173" i="6"/>
  <c r="AA173" i="6"/>
  <c r="AB173" i="6"/>
  <c r="AC173" i="6"/>
  <c r="AD173" i="6"/>
  <c r="AE173" i="6"/>
  <c r="AF173" i="6"/>
  <c r="AG173" i="6"/>
  <c r="AH173" i="6"/>
  <c r="AI173" i="6"/>
  <c r="AJ173" i="6"/>
  <c r="AK173" i="6"/>
  <c r="AL173" i="6"/>
  <c r="AM173" i="6"/>
  <c r="M174" i="6"/>
  <c r="N174" i="6"/>
  <c r="O174" i="6"/>
  <c r="P174" i="6"/>
  <c r="Q174" i="6"/>
  <c r="R174" i="6"/>
  <c r="S174" i="6"/>
  <c r="T174" i="6"/>
  <c r="U174" i="6"/>
  <c r="V174" i="6"/>
  <c r="W174" i="6"/>
  <c r="X174" i="6"/>
  <c r="Y174" i="6"/>
  <c r="Z174" i="6"/>
  <c r="AA174" i="6"/>
  <c r="AB174" i="6"/>
  <c r="AC174" i="6"/>
  <c r="AD174" i="6"/>
  <c r="AE174" i="6"/>
  <c r="AF174" i="6"/>
  <c r="AG174" i="6"/>
  <c r="AH174" i="6"/>
  <c r="AI174" i="6"/>
  <c r="AJ174" i="6"/>
  <c r="AK174" i="6"/>
  <c r="AL174" i="6"/>
  <c r="AM174" i="6"/>
  <c r="M175" i="6"/>
  <c r="N175" i="6"/>
  <c r="O175" i="6"/>
  <c r="P175" i="6"/>
  <c r="Q175" i="6"/>
  <c r="R175" i="6"/>
  <c r="S175" i="6"/>
  <c r="T175" i="6"/>
  <c r="U175" i="6"/>
  <c r="V175" i="6"/>
  <c r="W175" i="6"/>
  <c r="X175" i="6"/>
  <c r="Y175" i="6"/>
  <c r="Z175" i="6"/>
  <c r="AA175" i="6"/>
  <c r="AB175" i="6"/>
  <c r="AC175" i="6"/>
  <c r="AD175" i="6"/>
  <c r="AE175" i="6"/>
  <c r="AF175" i="6"/>
  <c r="AG175" i="6"/>
  <c r="AH175" i="6"/>
  <c r="AI175" i="6"/>
  <c r="AJ175" i="6"/>
  <c r="AK175" i="6"/>
  <c r="AL175" i="6"/>
  <c r="AM175" i="6"/>
  <c r="M176" i="6"/>
  <c r="N176" i="6"/>
  <c r="O176" i="6"/>
  <c r="P176" i="6"/>
  <c r="Q176" i="6"/>
  <c r="R176" i="6"/>
  <c r="S176" i="6"/>
  <c r="T176" i="6"/>
  <c r="U176" i="6"/>
  <c r="V176" i="6"/>
  <c r="W176" i="6"/>
  <c r="X176" i="6"/>
  <c r="Y176" i="6"/>
  <c r="Z176" i="6"/>
  <c r="AA176" i="6"/>
  <c r="AB176" i="6"/>
  <c r="AC176" i="6"/>
  <c r="AD176" i="6"/>
  <c r="AE176" i="6"/>
  <c r="AF176" i="6"/>
  <c r="AG176" i="6"/>
  <c r="AH176" i="6"/>
  <c r="AI176" i="6"/>
  <c r="AJ176" i="6"/>
  <c r="AK176" i="6"/>
  <c r="AL176" i="6"/>
  <c r="AM176" i="6"/>
  <c r="M177" i="6"/>
  <c r="N177" i="6"/>
  <c r="O177" i="6"/>
  <c r="P177" i="6"/>
  <c r="Q177" i="6"/>
  <c r="R177" i="6"/>
  <c r="S177" i="6"/>
  <c r="T177" i="6"/>
  <c r="U177" i="6"/>
  <c r="V177" i="6"/>
  <c r="W177" i="6"/>
  <c r="X177" i="6"/>
  <c r="Y177" i="6"/>
  <c r="Z177" i="6"/>
  <c r="AA177" i="6"/>
  <c r="AB177" i="6"/>
  <c r="AC177" i="6"/>
  <c r="AD177" i="6"/>
  <c r="AE177" i="6"/>
  <c r="AF177" i="6"/>
  <c r="AG177" i="6"/>
  <c r="AH177" i="6"/>
  <c r="AI177" i="6"/>
  <c r="AJ177" i="6"/>
  <c r="AK177" i="6"/>
  <c r="AL177" i="6"/>
  <c r="AM177" i="6"/>
  <c r="M178" i="6"/>
  <c r="N178" i="6"/>
  <c r="O178" i="6"/>
  <c r="P178" i="6"/>
  <c r="Q178" i="6"/>
  <c r="R178" i="6"/>
  <c r="S178" i="6"/>
  <c r="T178" i="6"/>
  <c r="U178" i="6"/>
  <c r="V178" i="6"/>
  <c r="W178" i="6"/>
  <c r="X178" i="6"/>
  <c r="Y178" i="6"/>
  <c r="Z178" i="6"/>
  <c r="AA178" i="6"/>
  <c r="AB178" i="6"/>
  <c r="AC178" i="6"/>
  <c r="AD178" i="6"/>
  <c r="AE178" i="6"/>
  <c r="AF178" i="6"/>
  <c r="AG178" i="6"/>
  <c r="AH178" i="6"/>
  <c r="AI178" i="6"/>
  <c r="AJ178" i="6"/>
  <c r="AK178" i="6"/>
  <c r="AL178" i="6"/>
  <c r="AM178" i="6"/>
  <c r="M179" i="6"/>
  <c r="N179" i="6"/>
  <c r="O179" i="6"/>
  <c r="P179" i="6"/>
  <c r="Q179" i="6"/>
  <c r="R179" i="6"/>
  <c r="S179" i="6"/>
  <c r="T179" i="6"/>
  <c r="U179" i="6"/>
  <c r="V179" i="6"/>
  <c r="W179" i="6"/>
  <c r="X179" i="6"/>
  <c r="Y179" i="6"/>
  <c r="Z179" i="6"/>
  <c r="AA179" i="6"/>
  <c r="AB179" i="6"/>
  <c r="AC179" i="6"/>
  <c r="AD179" i="6"/>
  <c r="AE179" i="6"/>
  <c r="AF179" i="6"/>
  <c r="AG179" i="6"/>
  <c r="AH179" i="6"/>
  <c r="AI179" i="6"/>
  <c r="AJ179" i="6"/>
  <c r="AK179" i="6"/>
  <c r="AL179" i="6"/>
  <c r="AM179" i="6"/>
  <c r="M180" i="6"/>
  <c r="N180" i="6"/>
  <c r="O180" i="6"/>
  <c r="P180" i="6"/>
  <c r="Q180" i="6"/>
  <c r="R180" i="6"/>
  <c r="S180" i="6"/>
  <c r="T180" i="6"/>
  <c r="U180" i="6"/>
  <c r="V180" i="6"/>
  <c r="W180" i="6"/>
  <c r="X180" i="6"/>
  <c r="Y180" i="6"/>
  <c r="Z180" i="6"/>
  <c r="AA180" i="6"/>
  <c r="AB180" i="6"/>
  <c r="AC180" i="6"/>
  <c r="AD180" i="6"/>
  <c r="AE180" i="6"/>
  <c r="AF180" i="6"/>
  <c r="AG180" i="6"/>
  <c r="AH180" i="6"/>
  <c r="AI180" i="6"/>
  <c r="AJ180" i="6"/>
  <c r="AK180" i="6"/>
  <c r="AL180" i="6"/>
  <c r="AM180" i="6"/>
  <c r="M181" i="6"/>
  <c r="N181" i="6"/>
  <c r="O181" i="6"/>
  <c r="P181" i="6"/>
  <c r="Q181" i="6"/>
  <c r="R181" i="6"/>
  <c r="S181" i="6"/>
  <c r="T181" i="6"/>
  <c r="U181" i="6"/>
  <c r="V181" i="6"/>
  <c r="W181" i="6"/>
  <c r="X181" i="6"/>
  <c r="Y181" i="6"/>
  <c r="Z181" i="6"/>
  <c r="AA181" i="6"/>
  <c r="AB181" i="6"/>
  <c r="AC181" i="6"/>
  <c r="AD181" i="6"/>
  <c r="AE181" i="6"/>
  <c r="AF181" i="6"/>
  <c r="AG181" i="6"/>
  <c r="AH181" i="6"/>
  <c r="AI181" i="6"/>
  <c r="AJ181" i="6"/>
  <c r="AK181" i="6"/>
  <c r="AL181" i="6"/>
  <c r="AM181" i="6"/>
  <c r="M182" i="6"/>
  <c r="N182" i="6"/>
  <c r="O182" i="6"/>
  <c r="P182" i="6"/>
  <c r="Q182" i="6"/>
  <c r="R182" i="6"/>
  <c r="S182" i="6"/>
  <c r="T182" i="6"/>
  <c r="U182" i="6"/>
  <c r="V182" i="6"/>
  <c r="W182" i="6"/>
  <c r="X182" i="6"/>
  <c r="Y182" i="6"/>
  <c r="Z182" i="6"/>
  <c r="AA182" i="6"/>
  <c r="AB182" i="6"/>
  <c r="AC182" i="6"/>
  <c r="AD182" i="6"/>
  <c r="AE182" i="6"/>
  <c r="AF182" i="6"/>
  <c r="AG182" i="6"/>
  <c r="AH182" i="6"/>
  <c r="AI182" i="6"/>
  <c r="AJ182" i="6"/>
  <c r="AK182" i="6"/>
  <c r="AL182" i="6"/>
  <c r="AM182" i="6"/>
  <c r="M183" i="6"/>
  <c r="N183" i="6"/>
  <c r="O183" i="6"/>
  <c r="P183" i="6"/>
  <c r="Q183" i="6"/>
  <c r="R183" i="6"/>
  <c r="S183" i="6"/>
  <c r="T183" i="6"/>
  <c r="U183" i="6"/>
  <c r="V183" i="6"/>
  <c r="W183" i="6"/>
  <c r="X183" i="6"/>
  <c r="Y183" i="6"/>
  <c r="Z183" i="6"/>
  <c r="AA183" i="6"/>
  <c r="AB183" i="6"/>
  <c r="AC183" i="6"/>
  <c r="AD183" i="6"/>
  <c r="AE183" i="6"/>
  <c r="AF183" i="6"/>
  <c r="AG183" i="6"/>
  <c r="AH183" i="6"/>
  <c r="AI183" i="6"/>
  <c r="AJ183" i="6"/>
  <c r="AK183" i="6"/>
  <c r="AL183" i="6"/>
  <c r="AM183" i="6"/>
  <c r="M184" i="6"/>
  <c r="N184" i="6"/>
  <c r="O184" i="6"/>
  <c r="P184" i="6"/>
  <c r="Q184" i="6"/>
  <c r="R184" i="6"/>
  <c r="S184" i="6"/>
  <c r="T184" i="6"/>
  <c r="U184" i="6"/>
  <c r="V184" i="6"/>
  <c r="W184" i="6"/>
  <c r="X184" i="6"/>
  <c r="Y184" i="6"/>
  <c r="Z184" i="6"/>
  <c r="AA184" i="6"/>
  <c r="AB184" i="6"/>
  <c r="AC184" i="6"/>
  <c r="AD184" i="6"/>
  <c r="AE184" i="6"/>
  <c r="AF184" i="6"/>
  <c r="AG184" i="6"/>
  <c r="AH184" i="6"/>
  <c r="AI184" i="6"/>
  <c r="AJ184" i="6"/>
  <c r="AK184" i="6"/>
  <c r="AL184" i="6"/>
  <c r="AM184" i="6"/>
  <c r="M185" i="6"/>
  <c r="N185" i="6"/>
  <c r="O185" i="6"/>
  <c r="P185" i="6"/>
  <c r="Q185" i="6"/>
  <c r="R185" i="6"/>
  <c r="S185" i="6"/>
  <c r="T185" i="6"/>
  <c r="U185" i="6"/>
  <c r="V185" i="6"/>
  <c r="W185" i="6"/>
  <c r="X185" i="6"/>
  <c r="Y185" i="6"/>
  <c r="Z185" i="6"/>
  <c r="AA185" i="6"/>
  <c r="AB185" i="6"/>
  <c r="AC185" i="6"/>
  <c r="AD185" i="6"/>
  <c r="AE185" i="6"/>
  <c r="AF185" i="6"/>
  <c r="AG185" i="6"/>
  <c r="AH185" i="6"/>
  <c r="AI185" i="6"/>
  <c r="AJ185" i="6"/>
  <c r="AK185" i="6"/>
  <c r="AL185" i="6"/>
  <c r="AM185" i="6"/>
  <c r="M186" i="6"/>
  <c r="N186" i="6"/>
  <c r="O186" i="6"/>
  <c r="P186" i="6"/>
  <c r="Q186" i="6"/>
  <c r="R186" i="6"/>
  <c r="S186" i="6"/>
  <c r="T186" i="6"/>
  <c r="U186" i="6"/>
  <c r="V186" i="6"/>
  <c r="W186" i="6"/>
  <c r="X186" i="6"/>
  <c r="Y186" i="6"/>
  <c r="Z186" i="6"/>
  <c r="AA186" i="6"/>
  <c r="AB186" i="6"/>
  <c r="AC186" i="6"/>
  <c r="AD186" i="6"/>
  <c r="AE186" i="6"/>
  <c r="AF186" i="6"/>
  <c r="AG186" i="6"/>
  <c r="AH186" i="6"/>
  <c r="AI186" i="6"/>
  <c r="AJ186" i="6"/>
  <c r="AK186" i="6"/>
  <c r="AL186" i="6"/>
  <c r="AM186" i="6"/>
  <c r="M187" i="6"/>
  <c r="N187" i="6"/>
  <c r="O187" i="6"/>
  <c r="P187" i="6"/>
  <c r="Q187" i="6"/>
  <c r="R187" i="6"/>
  <c r="S187" i="6"/>
  <c r="T187" i="6"/>
  <c r="U187" i="6"/>
  <c r="V187" i="6"/>
  <c r="W187" i="6"/>
  <c r="X187" i="6"/>
  <c r="Y187" i="6"/>
  <c r="Z187" i="6"/>
  <c r="AA187" i="6"/>
  <c r="AB187" i="6"/>
  <c r="AC187" i="6"/>
  <c r="AD187" i="6"/>
  <c r="AE187" i="6"/>
  <c r="AF187" i="6"/>
  <c r="AG187" i="6"/>
  <c r="AH187" i="6"/>
  <c r="AI187" i="6"/>
  <c r="AJ187" i="6"/>
  <c r="AK187" i="6"/>
  <c r="AL187" i="6"/>
  <c r="AM187" i="6"/>
  <c r="M188" i="6"/>
  <c r="N188" i="6"/>
  <c r="O188" i="6"/>
  <c r="P188" i="6"/>
  <c r="Q188" i="6"/>
  <c r="R188" i="6"/>
  <c r="S188" i="6"/>
  <c r="T188" i="6"/>
  <c r="U188" i="6"/>
  <c r="V188" i="6"/>
  <c r="W188" i="6"/>
  <c r="X188" i="6"/>
  <c r="Y188" i="6"/>
  <c r="Z188" i="6"/>
  <c r="AA188" i="6"/>
  <c r="AB188" i="6"/>
  <c r="AC188" i="6"/>
  <c r="AD188" i="6"/>
  <c r="AE188" i="6"/>
  <c r="AF188" i="6"/>
  <c r="AG188" i="6"/>
  <c r="AH188" i="6"/>
  <c r="AI188" i="6"/>
  <c r="AJ188" i="6"/>
  <c r="AK188" i="6"/>
  <c r="AL188" i="6"/>
  <c r="AM188" i="6"/>
  <c r="M189" i="6"/>
  <c r="N189" i="6"/>
  <c r="O189" i="6"/>
  <c r="P189" i="6"/>
  <c r="Q189" i="6"/>
  <c r="R189" i="6"/>
  <c r="S189" i="6"/>
  <c r="T189" i="6"/>
  <c r="U189" i="6"/>
  <c r="V189" i="6"/>
  <c r="W189" i="6"/>
  <c r="X189" i="6"/>
  <c r="Y189" i="6"/>
  <c r="Z189" i="6"/>
  <c r="AA189" i="6"/>
  <c r="AB189" i="6"/>
  <c r="AC189" i="6"/>
  <c r="AD189" i="6"/>
  <c r="AE189" i="6"/>
  <c r="AF189" i="6"/>
  <c r="AG189" i="6"/>
  <c r="AH189" i="6"/>
  <c r="AI189" i="6"/>
  <c r="AJ189" i="6"/>
  <c r="AK189" i="6"/>
  <c r="AL189" i="6"/>
  <c r="AM189" i="6"/>
  <c r="M190" i="6"/>
  <c r="N190" i="6"/>
  <c r="O190" i="6"/>
  <c r="P190" i="6"/>
  <c r="Q190" i="6"/>
  <c r="R190" i="6"/>
  <c r="S190" i="6"/>
  <c r="T190" i="6"/>
  <c r="U190" i="6"/>
  <c r="V190" i="6"/>
  <c r="W190" i="6"/>
  <c r="X190" i="6"/>
  <c r="Y190" i="6"/>
  <c r="Z190" i="6"/>
  <c r="AA190" i="6"/>
  <c r="AB190" i="6"/>
  <c r="AC190" i="6"/>
  <c r="AD190" i="6"/>
  <c r="AE190" i="6"/>
  <c r="AF190" i="6"/>
  <c r="AG190" i="6"/>
  <c r="AH190" i="6"/>
  <c r="AI190" i="6"/>
  <c r="AJ190" i="6"/>
  <c r="AK190" i="6"/>
  <c r="AL190" i="6"/>
  <c r="AM190" i="6"/>
  <c r="M191" i="6"/>
  <c r="N191" i="6"/>
  <c r="O191" i="6"/>
  <c r="P191" i="6"/>
  <c r="Q191" i="6"/>
  <c r="R191" i="6"/>
  <c r="S191" i="6"/>
  <c r="T191" i="6"/>
  <c r="U191" i="6"/>
  <c r="V191" i="6"/>
  <c r="W191" i="6"/>
  <c r="X191" i="6"/>
  <c r="Y191" i="6"/>
  <c r="Z191" i="6"/>
  <c r="AA191" i="6"/>
  <c r="AB191" i="6"/>
  <c r="AC191" i="6"/>
  <c r="AD191" i="6"/>
  <c r="AE191" i="6"/>
  <c r="AF191" i="6"/>
  <c r="AG191" i="6"/>
  <c r="AH191" i="6"/>
  <c r="AI191" i="6"/>
  <c r="AJ191" i="6"/>
  <c r="AK191" i="6"/>
  <c r="AL191" i="6"/>
  <c r="AM191" i="6"/>
  <c r="M192" i="6"/>
  <c r="N192" i="6"/>
  <c r="O192" i="6"/>
  <c r="P192" i="6"/>
  <c r="Q192" i="6"/>
  <c r="R192" i="6"/>
  <c r="S192" i="6"/>
  <c r="T192" i="6"/>
  <c r="U192" i="6"/>
  <c r="V192" i="6"/>
  <c r="W192" i="6"/>
  <c r="X192" i="6"/>
  <c r="Y192" i="6"/>
  <c r="Z192" i="6"/>
  <c r="AA192" i="6"/>
  <c r="AB192" i="6"/>
  <c r="AC192" i="6"/>
  <c r="AD192" i="6"/>
  <c r="AE192" i="6"/>
  <c r="AF192" i="6"/>
  <c r="AG192" i="6"/>
  <c r="AH192" i="6"/>
  <c r="AI192" i="6"/>
  <c r="AJ192" i="6"/>
  <c r="AK192" i="6"/>
  <c r="AL192" i="6"/>
  <c r="AM192" i="6"/>
  <c r="M193" i="6"/>
  <c r="N193" i="6"/>
  <c r="O193" i="6"/>
  <c r="P193" i="6"/>
  <c r="Q193" i="6"/>
  <c r="R193" i="6"/>
  <c r="S193" i="6"/>
  <c r="T193" i="6"/>
  <c r="U193" i="6"/>
  <c r="V193" i="6"/>
  <c r="W193" i="6"/>
  <c r="X193" i="6"/>
  <c r="Y193" i="6"/>
  <c r="Z193" i="6"/>
  <c r="AA193" i="6"/>
  <c r="AB193" i="6"/>
  <c r="AC193" i="6"/>
  <c r="AD193" i="6"/>
  <c r="AE193" i="6"/>
  <c r="AF193" i="6"/>
  <c r="AG193" i="6"/>
  <c r="AH193" i="6"/>
  <c r="AI193" i="6"/>
  <c r="AJ193" i="6"/>
  <c r="AK193" i="6"/>
  <c r="AL193" i="6"/>
  <c r="AM193" i="6"/>
  <c r="M194" i="6"/>
  <c r="N194" i="6"/>
  <c r="O194" i="6"/>
  <c r="P194" i="6"/>
  <c r="Q194" i="6"/>
  <c r="R194" i="6"/>
  <c r="S194" i="6"/>
  <c r="T194" i="6"/>
  <c r="U194" i="6"/>
  <c r="V194" i="6"/>
  <c r="W194" i="6"/>
  <c r="X194" i="6"/>
  <c r="Y194" i="6"/>
  <c r="Z194" i="6"/>
  <c r="AA194" i="6"/>
  <c r="AB194" i="6"/>
  <c r="AC194" i="6"/>
  <c r="AD194" i="6"/>
  <c r="AE194" i="6"/>
  <c r="AF194" i="6"/>
  <c r="AG194" i="6"/>
  <c r="AH194" i="6"/>
  <c r="AI194" i="6"/>
  <c r="AJ194" i="6"/>
  <c r="AK194" i="6"/>
  <c r="AL194" i="6"/>
  <c r="AM194" i="6"/>
  <c r="M195" i="6"/>
  <c r="N195" i="6"/>
  <c r="O195" i="6"/>
  <c r="P195" i="6"/>
  <c r="Q195" i="6"/>
  <c r="R195" i="6"/>
  <c r="S195" i="6"/>
  <c r="T195" i="6"/>
  <c r="U195" i="6"/>
  <c r="V195" i="6"/>
  <c r="W195" i="6"/>
  <c r="X195" i="6"/>
  <c r="Y195" i="6"/>
  <c r="Z195" i="6"/>
  <c r="AA195" i="6"/>
  <c r="AB195" i="6"/>
  <c r="AC195" i="6"/>
  <c r="AD195" i="6"/>
  <c r="AE195" i="6"/>
  <c r="AF195" i="6"/>
  <c r="AG195" i="6"/>
  <c r="AH195" i="6"/>
  <c r="AI195" i="6"/>
  <c r="AJ195" i="6"/>
  <c r="AK195" i="6"/>
  <c r="AL195" i="6"/>
  <c r="AM195" i="6"/>
  <c r="M196" i="6"/>
  <c r="N196" i="6"/>
  <c r="O196" i="6"/>
  <c r="P196" i="6"/>
  <c r="Q196" i="6"/>
  <c r="R196" i="6"/>
  <c r="S196" i="6"/>
  <c r="T196" i="6"/>
  <c r="U196" i="6"/>
  <c r="V196" i="6"/>
  <c r="W196" i="6"/>
  <c r="X196" i="6"/>
  <c r="Y196" i="6"/>
  <c r="Z196" i="6"/>
  <c r="AA196" i="6"/>
  <c r="AB196" i="6"/>
  <c r="AC196" i="6"/>
  <c r="AD196" i="6"/>
  <c r="AE196" i="6"/>
  <c r="AF196" i="6"/>
  <c r="AG196" i="6"/>
  <c r="AH196" i="6"/>
  <c r="AI196" i="6"/>
  <c r="AJ196" i="6"/>
  <c r="AK196" i="6"/>
  <c r="AL196" i="6"/>
  <c r="AM196" i="6"/>
  <c r="M197" i="6"/>
  <c r="N197" i="6"/>
  <c r="O197" i="6"/>
  <c r="P197" i="6"/>
  <c r="Q197" i="6"/>
  <c r="R197" i="6"/>
  <c r="S197" i="6"/>
  <c r="T197" i="6"/>
  <c r="U197" i="6"/>
  <c r="V197" i="6"/>
  <c r="W197" i="6"/>
  <c r="X197" i="6"/>
  <c r="Y197" i="6"/>
  <c r="Z197" i="6"/>
  <c r="AA197" i="6"/>
  <c r="AB197" i="6"/>
  <c r="AC197" i="6"/>
  <c r="AD197" i="6"/>
  <c r="AE197" i="6"/>
  <c r="AF197" i="6"/>
  <c r="AG197" i="6"/>
  <c r="AH197" i="6"/>
  <c r="AI197" i="6"/>
  <c r="AJ197" i="6"/>
  <c r="AK197" i="6"/>
  <c r="AL197" i="6"/>
  <c r="AM197" i="6"/>
  <c r="M198" i="6"/>
  <c r="N198" i="6"/>
  <c r="O198" i="6"/>
  <c r="P198" i="6"/>
  <c r="Q198" i="6"/>
  <c r="R198" i="6"/>
  <c r="S198" i="6"/>
  <c r="T198" i="6"/>
  <c r="U198" i="6"/>
  <c r="V198" i="6"/>
  <c r="W198" i="6"/>
  <c r="X198" i="6"/>
  <c r="Y198" i="6"/>
  <c r="Z198" i="6"/>
  <c r="AA198" i="6"/>
  <c r="AB198" i="6"/>
  <c r="AC198" i="6"/>
  <c r="AD198" i="6"/>
  <c r="AE198" i="6"/>
  <c r="AF198" i="6"/>
  <c r="AG198" i="6"/>
  <c r="AH198" i="6"/>
  <c r="AI198" i="6"/>
  <c r="AJ198" i="6"/>
  <c r="AK198" i="6"/>
  <c r="AL198" i="6"/>
  <c r="AM198" i="6"/>
  <c r="M199" i="6"/>
  <c r="N199" i="6"/>
  <c r="O199" i="6"/>
  <c r="P199" i="6"/>
  <c r="Q199" i="6"/>
  <c r="R199" i="6"/>
  <c r="S199" i="6"/>
  <c r="T199" i="6"/>
  <c r="U199" i="6"/>
  <c r="V199" i="6"/>
  <c r="W199" i="6"/>
  <c r="X199" i="6"/>
  <c r="Y199" i="6"/>
  <c r="Z199" i="6"/>
  <c r="AA199" i="6"/>
  <c r="AB199" i="6"/>
  <c r="AC199" i="6"/>
  <c r="AD199" i="6"/>
  <c r="AE199" i="6"/>
  <c r="AF199" i="6"/>
  <c r="AG199" i="6"/>
  <c r="AH199" i="6"/>
  <c r="AI199" i="6"/>
  <c r="AJ199" i="6"/>
  <c r="AK199" i="6"/>
  <c r="AL199" i="6"/>
  <c r="AM199" i="6"/>
  <c r="M200" i="6"/>
  <c r="N200" i="6"/>
  <c r="O200" i="6"/>
  <c r="P200" i="6"/>
  <c r="Q200" i="6"/>
  <c r="R200" i="6"/>
  <c r="S200" i="6"/>
  <c r="T200" i="6"/>
  <c r="U200" i="6"/>
  <c r="V200" i="6"/>
  <c r="W200" i="6"/>
  <c r="X200" i="6"/>
  <c r="Y200" i="6"/>
  <c r="Z200" i="6"/>
  <c r="AA200" i="6"/>
  <c r="AB200" i="6"/>
  <c r="AC200" i="6"/>
  <c r="AD200" i="6"/>
  <c r="AE200" i="6"/>
  <c r="AF200" i="6"/>
  <c r="AG200" i="6"/>
  <c r="AH200" i="6"/>
  <c r="AI200" i="6"/>
  <c r="AJ200" i="6"/>
  <c r="AK200" i="6"/>
  <c r="AL200" i="6"/>
  <c r="AM200" i="6"/>
  <c r="M201" i="6"/>
  <c r="N201" i="6"/>
  <c r="O201" i="6"/>
  <c r="P201" i="6"/>
  <c r="Q201" i="6"/>
  <c r="R201" i="6"/>
  <c r="S201" i="6"/>
  <c r="T201" i="6"/>
  <c r="U201" i="6"/>
  <c r="V201" i="6"/>
  <c r="W201" i="6"/>
  <c r="X201" i="6"/>
  <c r="Y201" i="6"/>
  <c r="Z201" i="6"/>
  <c r="AA201" i="6"/>
  <c r="AB201" i="6"/>
  <c r="AC201" i="6"/>
  <c r="AD201" i="6"/>
  <c r="AE201" i="6"/>
  <c r="AF201" i="6"/>
  <c r="AG201" i="6"/>
  <c r="AH201" i="6"/>
  <c r="AI201" i="6"/>
  <c r="AJ201" i="6"/>
  <c r="AK201" i="6"/>
  <c r="AL201" i="6"/>
  <c r="AM201" i="6"/>
  <c r="M202" i="6"/>
  <c r="N202" i="6"/>
  <c r="O202" i="6"/>
  <c r="P202" i="6"/>
  <c r="Q202" i="6"/>
  <c r="R202" i="6"/>
  <c r="S202" i="6"/>
  <c r="T202" i="6"/>
  <c r="U202" i="6"/>
  <c r="V202" i="6"/>
  <c r="W202" i="6"/>
  <c r="X202" i="6"/>
  <c r="Y202" i="6"/>
  <c r="Z202" i="6"/>
  <c r="AA202" i="6"/>
  <c r="AB202" i="6"/>
  <c r="AC202" i="6"/>
  <c r="AD202" i="6"/>
  <c r="AE202" i="6"/>
  <c r="AF202" i="6"/>
  <c r="AG202" i="6"/>
  <c r="AH202" i="6"/>
  <c r="AI202" i="6"/>
  <c r="AJ202" i="6"/>
  <c r="AK202" i="6"/>
  <c r="AL202" i="6"/>
  <c r="AM202" i="6"/>
  <c r="M203" i="6"/>
  <c r="N203" i="6"/>
  <c r="O203" i="6"/>
  <c r="P203" i="6"/>
  <c r="Q203" i="6"/>
  <c r="R203" i="6"/>
  <c r="S203" i="6"/>
  <c r="T203" i="6"/>
  <c r="U203" i="6"/>
  <c r="V203" i="6"/>
  <c r="W203" i="6"/>
  <c r="X203" i="6"/>
  <c r="Y203" i="6"/>
  <c r="Z203" i="6"/>
  <c r="AA203" i="6"/>
  <c r="AB203" i="6"/>
  <c r="AC203" i="6"/>
  <c r="AD203" i="6"/>
  <c r="AE203" i="6"/>
  <c r="AF203" i="6"/>
  <c r="AG203" i="6"/>
  <c r="AH203" i="6"/>
  <c r="AI203" i="6"/>
  <c r="AJ203" i="6"/>
  <c r="AK203" i="6"/>
  <c r="AL203" i="6"/>
  <c r="AM203" i="6"/>
  <c r="M204" i="6"/>
  <c r="N204" i="6"/>
  <c r="O204" i="6"/>
  <c r="P204" i="6"/>
  <c r="Q204" i="6"/>
  <c r="R204" i="6"/>
  <c r="S204" i="6"/>
  <c r="T204" i="6"/>
  <c r="U204" i="6"/>
  <c r="V204" i="6"/>
  <c r="W204" i="6"/>
  <c r="X204" i="6"/>
  <c r="Y204" i="6"/>
  <c r="Z204" i="6"/>
  <c r="AA204" i="6"/>
  <c r="AB204" i="6"/>
  <c r="AC204" i="6"/>
  <c r="AD204" i="6"/>
  <c r="AE204" i="6"/>
  <c r="AF204" i="6"/>
  <c r="AG204" i="6"/>
  <c r="AH204" i="6"/>
  <c r="AI204" i="6"/>
  <c r="AJ204" i="6"/>
  <c r="AK204" i="6"/>
  <c r="AL204" i="6"/>
  <c r="AM204" i="6"/>
  <c r="M205" i="6"/>
  <c r="N205" i="6"/>
  <c r="O205" i="6"/>
  <c r="P205" i="6"/>
  <c r="Q205" i="6"/>
  <c r="R205" i="6"/>
  <c r="S205" i="6"/>
  <c r="T205" i="6"/>
  <c r="U205" i="6"/>
  <c r="V205" i="6"/>
  <c r="W205" i="6"/>
  <c r="X205" i="6"/>
  <c r="Y205" i="6"/>
  <c r="Z205" i="6"/>
  <c r="AA205" i="6"/>
  <c r="AB205" i="6"/>
  <c r="AC205" i="6"/>
  <c r="AD205" i="6"/>
  <c r="AE205" i="6"/>
  <c r="AF205" i="6"/>
  <c r="AG205" i="6"/>
  <c r="AH205" i="6"/>
  <c r="AI205" i="6"/>
  <c r="AJ205" i="6"/>
  <c r="AK205" i="6"/>
  <c r="AL205" i="6"/>
  <c r="AM205" i="6"/>
  <c r="M206" i="6"/>
  <c r="N206" i="6"/>
  <c r="O206" i="6"/>
  <c r="P206" i="6"/>
  <c r="Q206" i="6"/>
  <c r="R206" i="6"/>
  <c r="S206" i="6"/>
  <c r="T206" i="6"/>
  <c r="U206" i="6"/>
  <c r="V206" i="6"/>
  <c r="W206" i="6"/>
  <c r="X206" i="6"/>
  <c r="Y206" i="6"/>
  <c r="Z206" i="6"/>
  <c r="AA206" i="6"/>
  <c r="AB206" i="6"/>
  <c r="AC206" i="6"/>
  <c r="AD206" i="6"/>
  <c r="AE206" i="6"/>
  <c r="AF206" i="6"/>
  <c r="AG206" i="6"/>
  <c r="AH206" i="6"/>
  <c r="AI206" i="6"/>
  <c r="AJ206" i="6"/>
  <c r="AK206" i="6"/>
  <c r="AL206" i="6"/>
  <c r="AM206" i="6"/>
  <c r="M207" i="6"/>
  <c r="N207" i="6"/>
  <c r="O207" i="6"/>
  <c r="P207" i="6"/>
  <c r="Q207" i="6"/>
  <c r="R207" i="6"/>
  <c r="S207" i="6"/>
  <c r="T207" i="6"/>
  <c r="U207" i="6"/>
  <c r="V207" i="6"/>
  <c r="W207" i="6"/>
  <c r="X207" i="6"/>
  <c r="Y207" i="6"/>
  <c r="Z207" i="6"/>
  <c r="AA207" i="6"/>
  <c r="AB207" i="6"/>
  <c r="AC207" i="6"/>
  <c r="AD207" i="6"/>
  <c r="AE207" i="6"/>
  <c r="AF207" i="6"/>
  <c r="AG207" i="6"/>
  <c r="AH207" i="6"/>
  <c r="AI207" i="6"/>
  <c r="AJ207" i="6"/>
  <c r="AK207" i="6"/>
  <c r="AL207" i="6"/>
  <c r="AM207" i="6"/>
  <c r="M208" i="6"/>
  <c r="N208" i="6"/>
  <c r="O208" i="6"/>
  <c r="P208" i="6"/>
  <c r="Q208" i="6"/>
  <c r="R208" i="6"/>
  <c r="S208" i="6"/>
  <c r="T208" i="6"/>
  <c r="U208" i="6"/>
  <c r="V208" i="6"/>
  <c r="W208" i="6"/>
  <c r="X208" i="6"/>
  <c r="Y208" i="6"/>
  <c r="Z208" i="6"/>
  <c r="AA208" i="6"/>
  <c r="AB208" i="6"/>
  <c r="AC208" i="6"/>
  <c r="AD208" i="6"/>
  <c r="AE208" i="6"/>
  <c r="AF208" i="6"/>
  <c r="AG208" i="6"/>
  <c r="AH208" i="6"/>
  <c r="AI208" i="6"/>
  <c r="AJ208" i="6"/>
  <c r="AK208" i="6"/>
  <c r="AL208" i="6"/>
  <c r="AM208" i="6"/>
  <c r="M209" i="6"/>
  <c r="N209" i="6"/>
  <c r="O209" i="6"/>
  <c r="P209" i="6"/>
  <c r="Q209" i="6"/>
  <c r="R209" i="6"/>
  <c r="S209" i="6"/>
  <c r="T209" i="6"/>
  <c r="U209" i="6"/>
  <c r="V209" i="6"/>
  <c r="W209" i="6"/>
  <c r="X209" i="6"/>
  <c r="Y209" i="6"/>
  <c r="Z209" i="6"/>
  <c r="AA209" i="6"/>
  <c r="AB209" i="6"/>
  <c r="AC209" i="6"/>
  <c r="AD209" i="6"/>
  <c r="AE209" i="6"/>
  <c r="AF209" i="6"/>
  <c r="AG209" i="6"/>
  <c r="AH209" i="6"/>
  <c r="AI209" i="6"/>
  <c r="AJ209" i="6"/>
  <c r="AK209" i="6"/>
  <c r="AL209" i="6"/>
  <c r="AM209" i="6"/>
  <c r="M210" i="6"/>
  <c r="N210" i="6"/>
  <c r="O210" i="6"/>
  <c r="P210" i="6"/>
  <c r="Q210" i="6"/>
  <c r="R210" i="6"/>
  <c r="S210" i="6"/>
  <c r="T210" i="6"/>
  <c r="U210" i="6"/>
  <c r="V210" i="6"/>
  <c r="W210" i="6"/>
  <c r="X210" i="6"/>
  <c r="Y210" i="6"/>
  <c r="Z210" i="6"/>
  <c r="AA210" i="6"/>
  <c r="AB210" i="6"/>
  <c r="AC210" i="6"/>
  <c r="AD210" i="6"/>
  <c r="AE210" i="6"/>
  <c r="AF210" i="6"/>
  <c r="AG210" i="6"/>
  <c r="AH210" i="6"/>
  <c r="AI210" i="6"/>
  <c r="AJ210" i="6"/>
  <c r="AK210" i="6"/>
  <c r="AL210" i="6"/>
  <c r="AM210" i="6"/>
  <c r="M211" i="6"/>
  <c r="N211" i="6"/>
  <c r="O211" i="6"/>
  <c r="P211" i="6"/>
  <c r="Q211" i="6"/>
  <c r="R211" i="6"/>
  <c r="S211" i="6"/>
  <c r="T211" i="6"/>
  <c r="U211" i="6"/>
  <c r="V211" i="6"/>
  <c r="W211" i="6"/>
  <c r="X211" i="6"/>
  <c r="Y211" i="6"/>
  <c r="Z211" i="6"/>
  <c r="AA211" i="6"/>
  <c r="AB211" i="6"/>
  <c r="AC211" i="6"/>
  <c r="AD211" i="6"/>
  <c r="AE211" i="6"/>
  <c r="AF211" i="6"/>
  <c r="AG211" i="6"/>
  <c r="AH211" i="6"/>
  <c r="AI211" i="6"/>
  <c r="AJ211" i="6"/>
  <c r="AK211" i="6"/>
  <c r="AL211" i="6"/>
  <c r="AM211" i="6"/>
  <c r="M212" i="6"/>
  <c r="N212" i="6"/>
  <c r="O212" i="6"/>
  <c r="P212" i="6"/>
  <c r="Q212" i="6"/>
  <c r="R212" i="6"/>
  <c r="S212" i="6"/>
  <c r="T212" i="6"/>
  <c r="U212" i="6"/>
  <c r="V212" i="6"/>
  <c r="W212" i="6"/>
  <c r="X212" i="6"/>
  <c r="Y212" i="6"/>
  <c r="Z212" i="6"/>
  <c r="AA212" i="6"/>
  <c r="AB212" i="6"/>
  <c r="AC212" i="6"/>
  <c r="AD212" i="6"/>
  <c r="AE212" i="6"/>
  <c r="AF212" i="6"/>
  <c r="AG212" i="6"/>
  <c r="AH212" i="6"/>
  <c r="AI212" i="6"/>
  <c r="AJ212" i="6"/>
  <c r="AK212" i="6"/>
  <c r="AL212" i="6"/>
  <c r="AM212" i="6"/>
  <c r="M213" i="6"/>
  <c r="N213" i="6"/>
  <c r="O213" i="6"/>
  <c r="P213" i="6"/>
  <c r="Q213" i="6"/>
  <c r="R213" i="6"/>
  <c r="S213" i="6"/>
  <c r="T213" i="6"/>
  <c r="U213" i="6"/>
  <c r="V213" i="6"/>
  <c r="W213" i="6"/>
  <c r="X213" i="6"/>
  <c r="Y213" i="6"/>
  <c r="Z213" i="6"/>
  <c r="AA213" i="6"/>
  <c r="AB213" i="6"/>
  <c r="AC213" i="6"/>
  <c r="AD213" i="6"/>
  <c r="AE213" i="6"/>
  <c r="AF213" i="6"/>
  <c r="AG213" i="6"/>
  <c r="AH213" i="6"/>
  <c r="AI213" i="6"/>
  <c r="AJ213" i="6"/>
  <c r="AK213" i="6"/>
  <c r="AL213" i="6"/>
  <c r="AM213" i="6"/>
  <c r="M214" i="6"/>
  <c r="N214" i="6"/>
  <c r="O214" i="6"/>
  <c r="P214" i="6"/>
  <c r="Q214" i="6"/>
  <c r="R214" i="6"/>
  <c r="S214" i="6"/>
  <c r="T214" i="6"/>
  <c r="U214" i="6"/>
  <c r="V214" i="6"/>
  <c r="W214" i="6"/>
  <c r="X214" i="6"/>
  <c r="Y214" i="6"/>
  <c r="Z214" i="6"/>
  <c r="AA214" i="6"/>
  <c r="AB214" i="6"/>
  <c r="AC214" i="6"/>
  <c r="AD214" i="6"/>
  <c r="AE214" i="6"/>
  <c r="AF214" i="6"/>
  <c r="AG214" i="6"/>
  <c r="AH214" i="6"/>
  <c r="AI214" i="6"/>
  <c r="AJ214" i="6"/>
  <c r="AK214" i="6"/>
  <c r="AL214" i="6"/>
  <c r="AM214" i="6"/>
  <c r="M215" i="6"/>
  <c r="N215" i="6"/>
  <c r="O215" i="6"/>
  <c r="P215" i="6"/>
  <c r="Q215" i="6"/>
  <c r="R215" i="6"/>
  <c r="S215" i="6"/>
  <c r="T215" i="6"/>
  <c r="U215" i="6"/>
  <c r="V215" i="6"/>
  <c r="W215" i="6"/>
  <c r="X215" i="6"/>
  <c r="Y215" i="6"/>
  <c r="Z215" i="6"/>
  <c r="AA215" i="6"/>
  <c r="AB215" i="6"/>
  <c r="AC215" i="6"/>
  <c r="AD215" i="6"/>
  <c r="AE215" i="6"/>
  <c r="AF215" i="6"/>
  <c r="AG215" i="6"/>
  <c r="AH215" i="6"/>
  <c r="AI215" i="6"/>
  <c r="AJ215" i="6"/>
  <c r="AK215" i="6"/>
  <c r="AL215" i="6"/>
  <c r="AM215" i="6"/>
  <c r="M216" i="6"/>
  <c r="N216" i="6"/>
  <c r="O216" i="6"/>
  <c r="P216" i="6"/>
  <c r="Q216" i="6"/>
  <c r="R216" i="6"/>
  <c r="S216" i="6"/>
  <c r="T216" i="6"/>
  <c r="U216" i="6"/>
  <c r="V216" i="6"/>
  <c r="W216" i="6"/>
  <c r="X216" i="6"/>
  <c r="Y216" i="6"/>
  <c r="Z216" i="6"/>
  <c r="AA216" i="6"/>
  <c r="AB216" i="6"/>
  <c r="AC216" i="6"/>
  <c r="AD216" i="6"/>
  <c r="AE216" i="6"/>
  <c r="AF216" i="6"/>
  <c r="AG216" i="6"/>
  <c r="AH216" i="6"/>
  <c r="AI216" i="6"/>
  <c r="AJ216" i="6"/>
  <c r="AK216" i="6"/>
  <c r="AL216" i="6"/>
  <c r="AM216" i="6"/>
  <c r="M217" i="6"/>
  <c r="N217" i="6"/>
  <c r="O217" i="6"/>
  <c r="P217" i="6"/>
  <c r="Q217" i="6"/>
  <c r="R217" i="6"/>
  <c r="S217" i="6"/>
  <c r="T217" i="6"/>
  <c r="U217" i="6"/>
  <c r="V217" i="6"/>
  <c r="W217" i="6"/>
  <c r="X217" i="6"/>
  <c r="Y217" i="6"/>
  <c r="Z217" i="6"/>
  <c r="AA217" i="6"/>
  <c r="AB217" i="6"/>
  <c r="AC217" i="6"/>
  <c r="AD217" i="6"/>
  <c r="AE217" i="6"/>
  <c r="AF217" i="6"/>
  <c r="AG217" i="6"/>
  <c r="AH217" i="6"/>
  <c r="AI217" i="6"/>
  <c r="AJ217" i="6"/>
  <c r="AK217" i="6"/>
  <c r="AL217" i="6"/>
  <c r="AM217" i="6"/>
  <c r="M218" i="6"/>
  <c r="N218" i="6"/>
  <c r="O218" i="6"/>
  <c r="P218" i="6"/>
  <c r="Q218" i="6"/>
  <c r="R218" i="6"/>
  <c r="S218" i="6"/>
  <c r="T218" i="6"/>
  <c r="U218" i="6"/>
  <c r="V218" i="6"/>
  <c r="W218" i="6"/>
  <c r="X218" i="6"/>
  <c r="Y218" i="6"/>
  <c r="Z218" i="6"/>
  <c r="AA218" i="6"/>
  <c r="AB218" i="6"/>
  <c r="AC218" i="6"/>
  <c r="AD218" i="6"/>
  <c r="AE218" i="6"/>
  <c r="AF218" i="6"/>
  <c r="AG218" i="6"/>
  <c r="AH218" i="6"/>
  <c r="AI218" i="6"/>
  <c r="AJ218" i="6"/>
  <c r="AK218" i="6"/>
  <c r="AL218" i="6"/>
  <c r="AM218" i="6"/>
  <c r="M219" i="6"/>
  <c r="N219" i="6"/>
  <c r="O219" i="6"/>
  <c r="P219" i="6"/>
  <c r="Q219" i="6"/>
  <c r="R219" i="6"/>
  <c r="S219" i="6"/>
  <c r="T219" i="6"/>
  <c r="U219" i="6"/>
  <c r="V219" i="6"/>
  <c r="W219" i="6"/>
  <c r="X219" i="6"/>
  <c r="Y219" i="6"/>
  <c r="Z219" i="6"/>
  <c r="AA219" i="6"/>
  <c r="AB219" i="6"/>
  <c r="AC219" i="6"/>
  <c r="AD219" i="6"/>
  <c r="AE219" i="6"/>
  <c r="AF219" i="6"/>
  <c r="AG219" i="6"/>
  <c r="AH219" i="6"/>
  <c r="AI219" i="6"/>
  <c r="AJ219" i="6"/>
  <c r="AK219" i="6"/>
  <c r="AL219" i="6"/>
  <c r="AM219" i="6"/>
  <c r="M220" i="6"/>
  <c r="N220" i="6"/>
  <c r="O220" i="6"/>
  <c r="P220" i="6"/>
  <c r="Q220" i="6"/>
  <c r="R220" i="6"/>
  <c r="S220" i="6"/>
  <c r="T220" i="6"/>
  <c r="U220" i="6"/>
  <c r="V220" i="6"/>
  <c r="W220" i="6"/>
  <c r="X220" i="6"/>
  <c r="Y220" i="6"/>
  <c r="Z220" i="6"/>
  <c r="AA220" i="6"/>
  <c r="AB220" i="6"/>
  <c r="AC220" i="6"/>
  <c r="AD220" i="6"/>
  <c r="AE220" i="6"/>
  <c r="AF220" i="6"/>
  <c r="AG220" i="6"/>
  <c r="AH220" i="6"/>
  <c r="AI220" i="6"/>
  <c r="AJ220" i="6"/>
  <c r="AK220" i="6"/>
  <c r="AL220" i="6"/>
  <c r="AM220" i="6"/>
  <c r="M221" i="6"/>
  <c r="N221" i="6"/>
  <c r="O221" i="6"/>
  <c r="P221" i="6"/>
  <c r="Q221" i="6"/>
  <c r="R221" i="6"/>
  <c r="S221" i="6"/>
  <c r="T221" i="6"/>
  <c r="U221" i="6"/>
  <c r="V221" i="6"/>
  <c r="W221" i="6"/>
  <c r="X221" i="6"/>
  <c r="Y221" i="6"/>
  <c r="Z221" i="6"/>
  <c r="AA221" i="6"/>
  <c r="AB221" i="6"/>
  <c r="AC221" i="6"/>
  <c r="AD221" i="6"/>
  <c r="AE221" i="6"/>
  <c r="AF221" i="6"/>
  <c r="AG221" i="6"/>
  <c r="AH221" i="6"/>
  <c r="AI221" i="6"/>
  <c r="AJ221" i="6"/>
  <c r="AK221" i="6"/>
  <c r="AL221" i="6"/>
  <c r="AM221" i="6"/>
  <c r="M222" i="6"/>
  <c r="N222" i="6"/>
  <c r="O222" i="6"/>
  <c r="P222" i="6"/>
  <c r="Q222" i="6"/>
  <c r="R222" i="6"/>
  <c r="S222" i="6"/>
  <c r="T222" i="6"/>
  <c r="U222" i="6"/>
  <c r="V222" i="6"/>
  <c r="W222" i="6"/>
  <c r="X222" i="6"/>
  <c r="Y222" i="6"/>
  <c r="Z222" i="6"/>
  <c r="AA222" i="6"/>
  <c r="AB222" i="6"/>
  <c r="AC222" i="6"/>
  <c r="AD222" i="6"/>
  <c r="AE222" i="6"/>
  <c r="AF222" i="6"/>
  <c r="AG222" i="6"/>
  <c r="AH222" i="6"/>
  <c r="AI222" i="6"/>
  <c r="AJ222" i="6"/>
  <c r="AK222" i="6"/>
  <c r="AL222" i="6"/>
  <c r="AM222" i="6"/>
  <c r="M223" i="6"/>
  <c r="N223" i="6"/>
  <c r="O223" i="6"/>
  <c r="P223" i="6"/>
  <c r="Q223" i="6"/>
  <c r="R223" i="6"/>
  <c r="S223" i="6"/>
  <c r="T223" i="6"/>
  <c r="U223" i="6"/>
  <c r="V223" i="6"/>
  <c r="W223" i="6"/>
  <c r="X223" i="6"/>
  <c r="Y223" i="6"/>
  <c r="Z223" i="6"/>
  <c r="AA223" i="6"/>
  <c r="AB223" i="6"/>
  <c r="AC223" i="6"/>
  <c r="AD223" i="6"/>
  <c r="AE223" i="6"/>
  <c r="AF223" i="6"/>
  <c r="AG223" i="6"/>
  <c r="AH223" i="6"/>
  <c r="AI223" i="6"/>
  <c r="AJ223" i="6"/>
  <c r="AK223" i="6"/>
  <c r="AL223" i="6"/>
  <c r="AM223" i="6"/>
  <c r="M224" i="6"/>
  <c r="N224" i="6"/>
  <c r="O224" i="6"/>
  <c r="P224" i="6"/>
  <c r="Q224" i="6"/>
  <c r="R224" i="6"/>
  <c r="S224" i="6"/>
  <c r="T224" i="6"/>
  <c r="U224" i="6"/>
  <c r="V224" i="6"/>
  <c r="W224" i="6"/>
  <c r="X224" i="6"/>
  <c r="Y224" i="6"/>
  <c r="Z224" i="6"/>
  <c r="AA224" i="6"/>
  <c r="AB224" i="6"/>
  <c r="AC224" i="6"/>
  <c r="AD224" i="6"/>
  <c r="AE224" i="6"/>
  <c r="AF224" i="6"/>
  <c r="AG224" i="6"/>
  <c r="AH224" i="6"/>
  <c r="AI224" i="6"/>
  <c r="AJ224" i="6"/>
  <c r="AK224" i="6"/>
  <c r="AL224" i="6"/>
  <c r="AM224" i="6"/>
  <c r="M225" i="6"/>
  <c r="N225" i="6"/>
  <c r="O225" i="6"/>
  <c r="P225" i="6"/>
  <c r="Q225" i="6"/>
  <c r="R225" i="6"/>
  <c r="S225" i="6"/>
  <c r="T225" i="6"/>
  <c r="U225" i="6"/>
  <c r="V225" i="6"/>
  <c r="W225" i="6"/>
  <c r="X225" i="6"/>
  <c r="Y225" i="6"/>
  <c r="Z225" i="6"/>
  <c r="AA225" i="6"/>
  <c r="AB225" i="6"/>
  <c r="AC225" i="6"/>
  <c r="AD225" i="6"/>
  <c r="AE225" i="6"/>
  <c r="AF225" i="6"/>
  <c r="AG225" i="6"/>
  <c r="AH225" i="6"/>
  <c r="AI225" i="6"/>
  <c r="AJ225" i="6"/>
  <c r="AK225" i="6"/>
  <c r="AL225" i="6"/>
  <c r="AM225" i="6"/>
  <c r="M226" i="6"/>
  <c r="N226" i="6"/>
  <c r="O226" i="6"/>
  <c r="P226" i="6"/>
  <c r="Q226" i="6"/>
  <c r="R226" i="6"/>
  <c r="S226" i="6"/>
  <c r="T226" i="6"/>
  <c r="U226" i="6"/>
  <c r="V226" i="6"/>
  <c r="W226" i="6"/>
  <c r="X226" i="6"/>
  <c r="Y226" i="6"/>
  <c r="Z226" i="6"/>
  <c r="AA226" i="6"/>
  <c r="AB226" i="6"/>
  <c r="AC226" i="6"/>
  <c r="AD226" i="6"/>
  <c r="AE226" i="6"/>
  <c r="AF226" i="6"/>
  <c r="AG226" i="6"/>
  <c r="AH226" i="6"/>
  <c r="AI226" i="6"/>
  <c r="AJ226" i="6"/>
  <c r="AK226" i="6"/>
  <c r="AL226" i="6"/>
  <c r="AM226" i="6"/>
  <c r="M227" i="6"/>
  <c r="N227" i="6"/>
  <c r="O227" i="6"/>
  <c r="P227" i="6"/>
  <c r="Q227" i="6"/>
  <c r="R227" i="6"/>
  <c r="S227" i="6"/>
  <c r="T227" i="6"/>
  <c r="U227" i="6"/>
  <c r="V227" i="6"/>
  <c r="W227" i="6"/>
  <c r="X227" i="6"/>
  <c r="Y227" i="6"/>
  <c r="Z227" i="6"/>
  <c r="AA227" i="6"/>
  <c r="AB227" i="6"/>
  <c r="AC227" i="6"/>
  <c r="AD227" i="6"/>
  <c r="AE227" i="6"/>
  <c r="AF227" i="6"/>
  <c r="AG227" i="6"/>
  <c r="AH227" i="6"/>
  <c r="AI227" i="6"/>
  <c r="AJ227" i="6"/>
  <c r="AK227" i="6"/>
  <c r="AL227" i="6"/>
  <c r="AM227" i="6"/>
  <c r="M228" i="6"/>
  <c r="N228" i="6"/>
  <c r="O228" i="6"/>
  <c r="P228" i="6"/>
  <c r="Q228" i="6"/>
  <c r="R228" i="6"/>
  <c r="S228" i="6"/>
  <c r="T228" i="6"/>
  <c r="U228" i="6"/>
  <c r="V228" i="6"/>
  <c r="W228" i="6"/>
  <c r="X228" i="6"/>
  <c r="Y228" i="6"/>
  <c r="Z228" i="6"/>
  <c r="AA228" i="6"/>
  <c r="AB228" i="6"/>
  <c r="AC228" i="6"/>
  <c r="AD228" i="6"/>
  <c r="AE228" i="6"/>
  <c r="AF228" i="6"/>
  <c r="AG228" i="6"/>
  <c r="AH228" i="6"/>
  <c r="AI228" i="6"/>
  <c r="AJ228" i="6"/>
  <c r="AK228" i="6"/>
  <c r="AL228" i="6"/>
  <c r="AM228" i="6"/>
  <c r="M229" i="6"/>
  <c r="N229" i="6"/>
  <c r="O229" i="6"/>
  <c r="P229" i="6"/>
  <c r="Q229" i="6"/>
  <c r="R229" i="6"/>
  <c r="S229" i="6"/>
  <c r="T229" i="6"/>
  <c r="U229" i="6"/>
  <c r="V229" i="6"/>
  <c r="W229" i="6"/>
  <c r="X229" i="6"/>
  <c r="Y229" i="6"/>
  <c r="Z229" i="6"/>
  <c r="AA229" i="6"/>
  <c r="AB229" i="6"/>
  <c r="AC229" i="6"/>
  <c r="AD229" i="6"/>
  <c r="AE229" i="6"/>
  <c r="AF229" i="6"/>
  <c r="AG229" i="6"/>
  <c r="AH229" i="6"/>
  <c r="AI229" i="6"/>
  <c r="AJ229" i="6"/>
  <c r="AK229" i="6"/>
  <c r="AL229" i="6"/>
  <c r="AM229" i="6"/>
  <c r="M230" i="6"/>
  <c r="N230" i="6"/>
  <c r="O230" i="6"/>
  <c r="P230" i="6"/>
  <c r="Q230" i="6"/>
  <c r="R230" i="6"/>
  <c r="S230" i="6"/>
  <c r="T230" i="6"/>
  <c r="U230" i="6"/>
  <c r="V230" i="6"/>
  <c r="W230" i="6"/>
  <c r="X230" i="6"/>
  <c r="Y230" i="6"/>
  <c r="Z230" i="6"/>
  <c r="AA230" i="6"/>
  <c r="AB230" i="6"/>
  <c r="AC230" i="6"/>
  <c r="AD230" i="6"/>
  <c r="AE230" i="6"/>
  <c r="AF230" i="6"/>
  <c r="AG230" i="6"/>
  <c r="AH230" i="6"/>
  <c r="AI230" i="6"/>
  <c r="AJ230" i="6"/>
  <c r="AK230" i="6"/>
  <c r="AL230" i="6"/>
  <c r="AM230" i="6"/>
  <c r="M231" i="6"/>
  <c r="N231" i="6"/>
  <c r="O231" i="6"/>
  <c r="P231" i="6"/>
  <c r="Q231" i="6"/>
  <c r="R231" i="6"/>
  <c r="S231" i="6"/>
  <c r="T231" i="6"/>
  <c r="U231" i="6"/>
  <c r="V231" i="6"/>
  <c r="W231" i="6"/>
  <c r="X231" i="6"/>
  <c r="Y231" i="6"/>
  <c r="Z231" i="6"/>
  <c r="AA231" i="6"/>
  <c r="AB231" i="6"/>
  <c r="AC231" i="6"/>
  <c r="AD231" i="6"/>
  <c r="AE231" i="6"/>
  <c r="AF231" i="6"/>
  <c r="AG231" i="6"/>
  <c r="AH231" i="6"/>
  <c r="AI231" i="6"/>
  <c r="AJ231" i="6"/>
  <c r="AK231" i="6"/>
  <c r="AL231" i="6"/>
  <c r="AM231" i="6"/>
  <c r="M232" i="6"/>
  <c r="N232" i="6"/>
  <c r="O232" i="6"/>
  <c r="P232" i="6"/>
  <c r="Q232" i="6"/>
  <c r="R232" i="6"/>
  <c r="S232" i="6"/>
  <c r="T232" i="6"/>
  <c r="U232" i="6"/>
  <c r="V232" i="6"/>
  <c r="W232" i="6"/>
  <c r="X232" i="6"/>
  <c r="Y232" i="6"/>
  <c r="Z232" i="6"/>
  <c r="AA232" i="6"/>
  <c r="AB232" i="6"/>
  <c r="AC232" i="6"/>
  <c r="AD232" i="6"/>
  <c r="AE232" i="6"/>
  <c r="AF232" i="6"/>
  <c r="AG232" i="6"/>
  <c r="AH232" i="6"/>
  <c r="AI232" i="6"/>
  <c r="AJ232" i="6"/>
  <c r="AK232" i="6"/>
  <c r="AL232" i="6"/>
  <c r="AM232" i="6"/>
  <c r="M233" i="6"/>
  <c r="N233" i="6"/>
  <c r="O233" i="6"/>
  <c r="P233" i="6"/>
  <c r="Q233" i="6"/>
  <c r="R233" i="6"/>
  <c r="S233" i="6"/>
  <c r="T233" i="6"/>
  <c r="U233" i="6"/>
  <c r="V233" i="6"/>
  <c r="W233" i="6"/>
  <c r="X233" i="6"/>
  <c r="Y233" i="6"/>
  <c r="Z233" i="6"/>
  <c r="AA233" i="6"/>
  <c r="AB233" i="6"/>
  <c r="AC233" i="6"/>
  <c r="AD233" i="6"/>
  <c r="AE233" i="6"/>
  <c r="AF233" i="6"/>
  <c r="AG233" i="6"/>
  <c r="AH233" i="6"/>
  <c r="AI233" i="6"/>
  <c r="AJ233" i="6"/>
  <c r="AK233" i="6"/>
  <c r="AL233" i="6"/>
  <c r="AM233" i="6"/>
  <c r="M234" i="6"/>
  <c r="N234" i="6"/>
  <c r="O234" i="6"/>
  <c r="P234" i="6"/>
  <c r="Q234" i="6"/>
  <c r="R234" i="6"/>
  <c r="S234" i="6"/>
  <c r="T234" i="6"/>
  <c r="U234" i="6"/>
  <c r="V234" i="6"/>
  <c r="W234" i="6"/>
  <c r="X234" i="6"/>
  <c r="Y234" i="6"/>
  <c r="Z234" i="6"/>
  <c r="AA234" i="6"/>
  <c r="AB234" i="6"/>
  <c r="AC234" i="6"/>
  <c r="AD234" i="6"/>
  <c r="AE234" i="6"/>
  <c r="AF234" i="6"/>
  <c r="AG234" i="6"/>
  <c r="AH234" i="6"/>
  <c r="AI234" i="6"/>
  <c r="AJ234" i="6"/>
  <c r="AK234" i="6"/>
  <c r="AL234" i="6"/>
  <c r="AM234" i="6"/>
  <c r="M235" i="6"/>
  <c r="N235" i="6"/>
  <c r="O235" i="6"/>
  <c r="P235" i="6"/>
  <c r="Q235" i="6"/>
  <c r="R235" i="6"/>
  <c r="S235" i="6"/>
  <c r="T235" i="6"/>
  <c r="U235" i="6"/>
  <c r="V235" i="6"/>
  <c r="W235" i="6"/>
  <c r="X235" i="6"/>
  <c r="Y235" i="6"/>
  <c r="Z235" i="6"/>
  <c r="AA235" i="6"/>
  <c r="AB235" i="6"/>
  <c r="AC235" i="6"/>
  <c r="AD235" i="6"/>
  <c r="AE235" i="6"/>
  <c r="AF235" i="6"/>
  <c r="AG235" i="6"/>
  <c r="AH235" i="6"/>
  <c r="AI235" i="6"/>
  <c r="AJ235" i="6"/>
  <c r="AK235" i="6"/>
  <c r="AL235" i="6"/>
  <c r="AM235" i="6"/>
  <c r="M236" i="6"/>
  <c r="N236" i="6"/>
  <c r="O236" i="6"/>
  <c r="P236" i="6"/>
  <c r="Q236" i="6"/>
  <c r="R236" i="6"/>
  <c r="S236" i="6"/>
  <c r="T236" i="6"/>
  <c r="U236" i="6"/>
  <c r="V236" i="6"/>
  <c r="W236" i="6"/>
  <c r="X236" i="6"/>
  <c r="Y236" i="6"/>
  <c r="Z236" i="6"/>
  <c r="AA236" i="6"/>
  <c r="AB236" i="6"/>
  <c r="AC236" i="6"/>
  <c r="AD236" i="6"/>
  <c r="AE236" i="6"/>
  <c r="AF236" i="6"/>
  <c r="AG236" i="6"/>
  <c r="AH236" i="6"/>
  <c r="AI236" i="6"/>
  <c r="AJ236" i="6"/>
  <c r="AK236" i="6"/>
  <c r="AL236" i="6"/>
  <c r="AM236" i="6"/>
  <c r="M237" i="6"/>
  <c r="N237" i="6"/>
  <c r="O237" i="6"/>
  <c r="P237" i="6"/>
  <c r="Q237" i="6"/>
  <c r="R237" i="6"/>
  <c r="S237" i="6"/>
  <c r="T237" i="6"/>
  <c r="U237" i="6"/>
  <c r="V237" i="6"/>
  <c r="W237" i="6"/>
  <c r="X237" i="6"/>
  <c r="Y237" i="6"/>
  <c r="Z237" i="6"/>
  <c r="AA237" i="6"/>
  <c r="AB237" i="6"/>
  <c r="AC237" i="6"/>
  <c r="AD237" i="6"/>
  <c r="AE237" i="6"/>
  <c r="AF237" i="6"/>
  <c r="AG237" i="6"/>
  <c r="AH237" i="6"/>
  <c r="AI237" i="6"/>
  <c r="AJ237" i="6"/>
  <c r="AK237" i="6"/>
  <c r="AL237" i="6"/>
  <c r="AM237" i="6"/>
  <c r="M238" i="6"/>
  <c r="N238" i="6"/>
  <c r="O238" i="6"/>
  <c r="P238" i="6"/>
  <c r="Q238" i="6"/>
  <c r="R238" i="6"/>
  <c r="S238" i="6"/>
  <c r="T238" i="6"/>
  <c r="U238" i="6"/>
  <c r="V238" i="6"/>
  <c r="W238" i="6"/>
  <c r="X238" i="6"/>
  <c r="Y238" i="6"/>
  <c r="Z238" i="6"/>
  <c r="AA238" i="6"/>
  <c r="AB238" i="6"/>
  <c r="AC238" i="6"/>
  <c r="AD238" i="6"/>
  <c r="AE238" i="6"/>
  <c r="AF238" i="6"/>
  <c r="AG238" i="6"/>
  <c r="AH238" i="6"/>
  <c r="AI238" i="6"/>
  <c r="AJ238" i="6"/>
  <c r="AK238" i="6"/>
  <c r="AL238" i="6"/>
  <c r="AM238" i="6"/>
  <c r="M239" i="6"/>
  <c r="N239" i="6"/>
  <c r="O239" i="6"/>
  <c r="P239" i="6"/>
  <c r="Q239" i="6"/>
  <c r="R239" i="6"/>
  <c r="S239" i="6"/>
  <c r="T239" i="6"/>
  <c r="U239" i="6"/>
  <c r="V239" i="6"/>
  <c r="W239" i="6"/>
  <c r="X239" i="6"/>
  <c r="Y239" i="6"/>
  <c r="Z239" i="6"/>
  <c r="AA239" i="6"/>
  <c r="AB239" i="6"/>
  <c r="AC239" i="6"/>
  <c r="AD239" i="6"/>
  <c r="AE239" i="6"/>
  <c r="AF239" i="6"/>
  <c r="AG239" i="6"/>
  <c r="AH239" i="6"/>
  <c r="AI239" i="6"/>
  <c r="AJ239" i="6"/>
  <c r="AK239" i="6"/>
  <c r="AL239" i="6"/>
  <c r="AM239" i="6"/>
  <c r="L218" i="6"/>
  <c r="L219" i="6"/>
  <c r="L220" i="6"/>
  <c r="L221" i="6"/>
  <c r="L222" i="6"/>
  <c r="L223" i="6"/>
  <c r="L224" i="6"/>
  <c r="L225" i="6"/>
  <c r="L226" i="6"/>
  <c r="L227" i="6"/>
  <c r="L228" i="6"/>
  <c r="L229" i="6"/>
  <c r="L230" i="6"/>
  <c r="L231" i="6"/>
  <c r="L232" i="6"/>
  <c r="L233" i="6"/>
  <c r="L234" i="6"/>
  <c r="L235" i="6"/>
  <c r="L236" i="6"/>
  <c r="L237" i="6"/>
  <c r="L238" i="6"/>
  <c r="L239" i="6"/>
  <c r="CI249" i="5"/>
  <c r="CH249" i="5"/>
  <c r="CO255" i="5" s="1"/>
  <c r="CP255" i="5" s="1"/>
  <c r="CG249" i="5"/>
  <c r="CO254" i="5" s="1"/>
  <c r="CP254" i="5" s="1"/>
  <c r="CJ240" i="5"/>
  <c r="CK240" i="5"/>
  <c r="CN240" i="5" s="1"/>
  <c r="CL240" i="5"/>
  <c r="CO240" i="5" s="1"/>
  <c r="CM240" i="5"/>
  <c r="CP240" i="5" s="1"/>
  <c r="CJ241" i="5"/>
  <c r="CK241" i="5"/>
  <c r="CL241" i="5"/>
  <c r="CM241" i="5"/>
  <c r="CJ242" i="5"/>
  <c r="CK242" i="5"/>
  <c r="CN242" i="5" s="1"/>
  <c r="CL242" i="5"/>
  <c r="CO242" i="5" s="1"/>
  <c r="CM242" i="5"/>
  <c r="CP242" i="5" s="1"/>
  <c r="CJ243" i="5"/>
  <c r="CK243" i="5"/>
  <c r="CN243" i="5" s="1"/>
  <c r="CL243" i="5"/>
  <c r="CO243" i="5" s="1"/>
  <c r="CM243" i="5"/>
  <c r="CP243" i="5" s="1"/>
  <c r="CJ244" i="5"/>
  <c r="CK244" i="5"/>
  <c r="CN244" i="5" s="1"/>
  <c r="CL244" i="5"/>
  <c r="CO244" i="5" s="1"/>
  <c r="CM244" i="5"/>
  <c r="CP244" i="5" s="1"/>
  <c r="CJ245" i="5"/>
  <c r="CK245" i="5"/>
  <c r="CN245" i="5" s="1"/>
  <c r="CL245" i="5"/>
  <c r="CO245" i="5" s="1"/>
  <c r="CM245" i="5"/>
  <c r="CP245" i="5" s="1"/>
  <c r="CJ224" i="5"/>
  <c r="CK224" i="5"/>
  <c r="CN224" i="5" s="1"/>
  <c r="CL224" i="5"/>
  <c r="CO224" i="5" s="1"/>
  <c r="CM224" i="5"/>
  <c r="CP224" i="5" s="1"/>
  <c r="CJ225" i="5"/>
  <c r="CK225" i="5"/>
  <c r="CN225" i="5" s="1"/>
  <c r="CL225" i="5"/>
  <c r="CO225" i="5" s="1"/>
  <c r="CM225" i="5"/>
  <c r="CP225" i="5" s="1"/>
  <c r="CJ226" i="5"/>
  <c r="CK226" i="5"/>
  <c r="CN226" i="5" s="1"/>
  <c r="CL226" i="5"/>
  <c r="CO226" i="5" s="1"/>
  <c r="CM226" i="5"/>
  <c r="CP226" i="5" s="1"/>
  <c r="CJ227" i="5"/>
  <c r="CK227" i="5"/>
  <c r="CN227" i="5" s="1"/>
  <c r="CL227" i="5"/>
  <c r="CO227" i="5" s="1"/>
  <c r="CM227" i="5"/>
  <c r="CP227" i="5" s="1"/>
  <c r="CJ228" i="5"/>
  <c r="CK228" i="5"/>
  <c r="CN228" i="5" s="1"/>
  <c r="CL228" i="5"/>
  <c r="CO228" i="5" s="1"/>
  <c r="CM228" i="5"/>
  <c r="CP228" i="5" s="1"/>
  <c r="CJ229" i="5"/>
  <c r="CK229" i="5"/>
  <c r="CN229" i="5" s="1"/>
  <c r="CL229" i="5"/>
  <c r="CO229" i="5" s="1"/>
  <c r="CM229" i="5"/>
  <c r="CP229" i="5" s="1"/>
  <c r="CJ230" i="5"/>
  <c r="CK230" i="5"/>
  <c r="CN230" i="5" s="1"/>
  <c r="CL230" i="5"/>
  <c r="CO230" i="5" s="1"/>
  <c r="CM230" i="5"/>
  <c r="CP230" i="5" s="1"/>
  <c r="CJ231" i="5"/>
  <c r="CK231" i="5"/>
  <c r="CN231" i="5" s="1"/>
  <c r="CL231" i="5"/>
  <c r="CO231" i="5" s="1"/>
  <c r="CM231" i="5"/>
  <c r="CP231" i="5" s="1"/>
  <c r="CJ232" i="5"/>
  <c r="CK232" i="5"/>
  <c r="CN232" i="5" s="1"/>
  <c r="CL232" i="5"/>
  <c r="CO232" i="5" s="1"/>
  <c r="CM232" i="5"/>
  <c r="CP232" i="5" s="1"/>
  <c r="CJ233" i="5"/>
  <c r="CK233" i="5"/>
  <c r="CN233" i="5" s="1"/>
  <c r="CL233" i="5"/>
  <c r="CO233" i="5" s="1"/>
  <c r="CM233" i="5"/>
  <c r="CP233" i="5" s="1"/>
  <c r="CJ234" i="5"/>
  <c r="CK234" i="5"/>
  <c r="CN234" i="5" s="1"/>
  <c r="CL234" i="5"/>
  <c r="CO234" i="5" s="1"/>
  <c r="CM234" i="5"/>
  <c r="CP234" i="5" s="1"/>
  <c r="CJ235" i="5"/>
  <c r="CK235" i="5"/>
  <c r="CN235" i="5" s="1"/>
  <c r="CL235" i="5"/>
  <c r="CO235" i="5" s="1"/>
  <c r="CM235" i="5"/>
  <c r="CP235" i="5" s="1"/>
  <c r="CJ236" i="5"/>
  <c r="CK236" i="5"/>
  <c r="CN236" i="5" s="1"/>
  <c r="CL236" i="5"/>
  <c r="CO236" i="5" s="1"/>
  <c r="CM236" i="5"/>
  <c r="CP236" i="5" s="1"/>
  <c r="CJ237" i="5"/>
  <c r="CK237" i="5"/>
  <c r="CN237" i="5" s="1"/>
  <c r="CL237" i="5"/>
  <c r="CO237" i="5" s="1"/>
  <c r="CM237" i="5"/>
  <c r="CP237" i="5" s="1"/>
  <c r="CJ238" i="5"/>
  <c r="CK238" i="5"/>
  <c r="CN238" i="5" s="1"/>
  <c r="CL238" i="5"/>
  <c r="CO238" i="5" s="1"/>
  <c r="CM238" i="5"/>
  <c r="CP238" i="5" s="1"/>
  <c r="CJ239" i="5"/>
  <c r="CK239" i="5"/>
  <c r="CN239" i="5" s="1"/>
  <c r="CL239" i="5"/>
  <c r="CO239" i="5" s="1"/>
  <c r="CM239" i="5"/>
  <c r="CP239" i="5" s="1"/>
  <c r="BQ219" i="5"/>
  <c r="H218" i="6" s="1"/>
  <c r="BT219" i="5"/>
  <c r="BU219" i="5"/>
  <c r="BV219" i="5"/>
  <c r="BW219" i="5"/>
  <c r="BY219" i="5"/>
  <c r="BZ219" i="5"/>
  <c r="CA219" i="5"/>
  <c r="AN218" i="6" s="1"/>
  <c r="CB219" i="5"/>
  <c r="CC219" i="5"/>
  <c r="BQ220" i="5"/>
  <c r="H219" i="6" s="1"/>
  <c r="BT220" i="5"/>
  <c r="BU220" i="5"/>
  <c r="BV220" i="5"/>
  <c r="BW220" i="5"/>
  <c r="BY220" i="5"/>
  <c r="BZ220" i="5"/>
  <c r="CA220" i="5"/>
  <c r="AN219" i="6" s="1"/>
  <c r="CB220" i="5"/>
  <c r="CC220" i="5"/>
  <c r="BQ221" i="5"/>
  <c r="H220" i="6" s="1"/>
  <c r="BT221" i="5"/>
  <c r="BU221" i="5"/>
  <c r="BV221" i="5"/>
  <c r="BW221" i="5"/>
  <c r="BY221" i="5"/>
  <c r="BZ221" i="5"/>
  <c r="CA221" i="5"/>
  <c r="AN220" i="6" s="1"/>
  <c r="CB221" i="5"/>
  <c r="CC221" i="5"/>
  <c r="BQ222" i="5"/>
  <c r="H221" i="6" s="1"/>
  <c r="BT222" i="5"/>
  <c r="BU222" i="5"/>
  <c r="BV222" i="5"/>
  <c r="BW222" i="5"/>
  <c r="BY222" i="5"/>
  <c r="BZ222" i="5"/>
  <c r="CA222" i="5"/>
  <c r="AN221" i="6" s="1"/>
  <c r="CB222" i="5"/>
  <c r="CC222" i="5"/>
  <c r="BQ223" i="5"/>
  <c r="H222" i="6" s="1"/>
  <c r="BT223" i="5"/>
  <c r="BU223" i="5"/>
  <c r="BV223" i="5"/>
  <c r="BW223" i="5"/>
  <c r="BY223" i="5"/>
  <c r="BZ223" i="5"/>
  <c r="CA223" i="5"/>
  <c r="AN222" i="6" s="1"/>
  <c r="CB223" i="5"/>
  <c r="CC223" i="5"/>
  <c r="BQ224" i="5"/>
  <c r="H223" i="6" s="1"/>
  <c r="BT224" i="5"/>
  <c r="BU224" i="5"/>
  <c r="BV224" i="5"/>
  <c r="BW224" i="5"/>
  <c r="BY224" i="5"/>
  <c r="BZ224" i="5"/>
  <c r="CA224" i="5"/>
  <c r="AN223" i="6" s="1"/>
  <c r="CB224" i="5"/>
  <c r="CC224" i="5"/>
  <c r="BQ225" i="5"/>
  <c r="H224" i="6" s="1"/>
  <c r="BT225" i="5"/>
  <c r="BU225" i="5"/>
  <c r="BV225" i="5"/>
  <c r="BW225" i="5"/>
  <c r="BY225" i="5"/>
  <c r="BZ225" i="5"/>
  <c r="CA225" i="5"/>
  <c r="AN224" i="6" s="1"/>
  <c r="CB225" i="5"/>
  <c r="CC225" i="5"/>
  <c r="BQ226" i="5"/>
  <c r="H225" i="6" s="1"/>
  <c r="BT226" i="5"/>
  <c r="BU226" i="5"/>
  <c r="BV226" i="5"/>
  <c r="BW226" i="5"/>
  <c r="BY226" i="5"/>
  <c r="BZ226" i="5"/>
  <c r="CA226" i="5"/>
  <c r="AN225" i="6" s="1"/>
  <c r="CB226" i="5"/>
  <c r="CC226" i="5"/>
  <c r="BQ227" i="5"/>
  <c r="H226" i="6" s="1"/>
  <c r="BT227" i="5"/>
  <c r="BU227" i="5"/>
  <c r="BV227" i="5"/>
  <c r="BW227" i="5"/>
  <c r="BY227" i="5"/>
  <c r="BZ227" i="5"/>
  <c r="CA227" i="5"/>
  <c r="AN226" i="6" s="1"/>
  <c r="CB227" i="5"/>
  <c r="CC227" i="5"/>
  <c r="BQ228" i="5"/>
  <c r="H227" i="6" s="1"/>
  <c r="BT228" i="5"/>
  <c r="BU228" i="5"/>
  <c r="BV228" i="5"/>
  <c r="BW228" i="5"/>
  <c r="BY228" i="5"/>
  <c r="BZ228" i="5"/>
  <c r="CA228" i="5"/>
  <c r="AN227" i="6" s="1"/>
  <c r="CB228" i="5"/>
  <c r="CC228" i="5"/>
  <c r="BQ229" i="5"/>
  <c r="H228" i="6" s="1"/>
  <c r="BT229" i="5"/>
  <c r="BU229" i="5"/>
  <c r="BV229" i="5"/>
  <c r="BW229" i="5"/>
  <c r="BY229" i="5"/>
  <c r="BZ229" i="5"/>
  <c r="CA229" i="5"/>
  <c r="AN228" i="6" s="1"/>
  <c r="CB229" i="5"/>
  <c r="CC229" i="5"/>
  <c r="BQ230" i="5"/>
  <c r="H229" i="6" s="1"/>
  <c r="BT230" i="5"/>
  <c r="BU230" i="5"/>
  <c r="BV230" i="5"/>
  <c r="BW230" i="5"/>
  <c r="BY230" i="5"/>
  <c r="BZ230" i="5"/>
  <c r="CA230" i="5"/>
  <c r="AN229" i="6" s="1"/>
  <c r="CB230" i="5"/>
  <c r="CC230" i="5"/>
  <c r="BQ231" i="5"/>
  <c r="H230" i="6" s="1"/>
  <c r="BT231" i="5"/>
  <c r="BU231" i="5"/>
  <c r="BV231" i="5"/>
  <c r="BW231" i="5"/>
  <c r="BY231" i="5"/>
  <c r="BZ231" i="5"/>
  <c r="CA231" i="5"/>
  <c r="AN230" i="6" s="1"/>
  <c r="CB231" i="5"/>
  <c r="CC231" i="5"/>
  <c r="BQ232" i="5"/>
  <c r="H231" i="6" s="1"/>
  <c r="BT232" i="5"/>
  <c r="BU232" i="5"/>
  <c r="BV232" i="5"/>
  <c r="BW232" i="5"/>
  <c r="BY232" i="5"/>
  <c r="BZ232" i="5"/>
  <c r="CA232" i="5"/>
  <c r="AN231" i="6" s="1"/>
  <c r="CB232" i="5"/>
  <c r="CC232" i="5"/>
  <c r="BQ233" i="5"/>
  <c r="H232" i="6" s="1"/>
  <c r="BT233" i="5"/>
  <c r="BU233" i="5"/>
  <c r="BV233" i="5"/>
  <c r="BW233" i="5"/>
  <c r="BY233" i="5"/>
  <c r="BZ233" i="5"/>
  <c r="CA233" i="5"/>
  <c r="AN232" i="6" s="1"/>
  <c r="CB233" i="5"/>
  <c r="CC233" i="5"/>
  <c r="BQ234" i="5"/>
  <c r="H233" i="6" s="1"/>
  <c r="BT234" i="5"/>
  <c r="BU234" i="5"/>
  <c r="BV234" i="5"/>
  <c r="BW234" i="5"/>
  <c r="BY234" i="5"/>
  <c r="BZ234" i="5"/>
  <c r="CA234" i="5"/>
  <c r="AN233" i="6" s="1"/>
  <c r="CB234" i="5"/>
  <c r="CC234" i="5"/>
  <c r="BQ235" i="5"/>
  <c r="H234" i="6" s="1"/>
  <c r="BT235" i="5"/>
  <c r="BU235" i="5"/>
  <c r="BV235" i="5"/>
  <c r="BW235" i="5"/>
  <c r="BY235" i="5"/>
  <c r="BZ235" i="5"/>
  <c r="CA235" i="5"/>
  <c r="AN234" i="6" s="1"/>
  <c r="CB235" i="5"/>
  <c r="CC235" i="5"/>
  <c r="BQ236" i="5"/>
  <c r="H235" i="6" s="1"/>
  <c r="BT236" i="5"/>
  <c r="BU236" i="5"/>
  <c r="BV236" i="5"/>
  <c r="BW236" i="5"/>
  <c r="BY236" i="5"/>
  <c r="BZ236" i="5"/>
  <c r="CA236" i="5"/>
  <c r="AN235" i="6" s="1"/>
  <c r="CB236" i="5"/>
  <c r="CC236" i="5"/>
  <c r="BQ237" i="5"/>
  <c r="H236" i="6" s="1"/>
  <c r="BT237" i="5"/>
  <c r="BU237" i="5"/>
  <c r="BV237" i="5"/>
  <c r="BW237" i="5"/>
  <c r="BY237" i="5"/>
  <c r="BZ237" i="5"/>
  <c r="CA237" i="5"/>
  <c r="AN236" i="6" s="1"/>
  <c r="CB237" i="5"/>
  <c r="CC237" i="5"/>
  <c r="BQ238" i="5"/>
  <c r="H237" i="6" s="1"/>
  <c r="BT238" i="5"/>
  <c r="BU238" i="5"/>
  <c r="BV238" i="5"/>
  <c r="BW238" i="5"/>
  <c r="BY238" i="5"/>
  <c r="BZ238" i="5"/>
  <c r="CA238" i="5"/>
  <c r="AN237" i="6" s="1"/>
  <c r="CB238" i="5"/>
  <c r="CC238" i="5"/>
  <c r="BQ239" i="5"/>
  <c r="H238" i="6" s="1"/>
  <c r="BT239" i="5"/>
  <c r="BU239" i="5"/>
  <c r="BV239" i="5"/>
  <c r="BW239" i="5"/>
  <c r="BY239" i="5"/>
  <c r="BZ239" i="5"/>
  <c r="CA239" i="5"/>
  <c r="AN238" i="6" s="1"/>
  <c r="CB239" i="5"/>
  <c r="CC239" i="5"/>
  <c r="BQ240" i="5"/>
  <c r="H239" i="6" s="1"/>
  <c r="BT240" i="5"/>
  <c r="BU240" i="5"/>
  <c r="BV240" i="5"/>
  <c r="BW240" i="5"/>
  <c r="BY240" i="5"/>
  <c r="BZ240" i="5"/>
  <c r="CA240" i="5"/>
  <c r="AN239" i="6" s="1"/>
  <c r="CB240" i="5"/>
  <c r="CC240" i="5"/>
  <c r="BP219" i="5"/>
  <c r="G218" i="6" s="1"/>
  <c r="K218" i="6" s="1"/>
  <c r="BP220" i="5"/>
  <c r="G219" i="6" s="1"/>
  <c r="BP221" i="5"/>
  <c r="G220" i="6" s="1"/>
  <c r="BP222" i="5"/>
  <c r="G221" i="6" s="1"/>
  <c r="BP223" i="5"/>
  <c r="G222" i="6" s="1"/>
  <c r="BP224" i="5"/>
  <c r="G223" i="6" s="1"/>
  <c r="BP225" i="5"/>
  <c r="G224" i="6" s="1"/>
  <c r="BP226" i="5"/>
  <c r="G225" i="6" s="1"/>
  <c r="BP227" i="5"/>
  <c r="G226" i="6" s="1"/>
  <c r="BP228" i="5"/>
  <c r="G227" i="6" s="1"/>
  <c r="BP229" i="5"/>
  <c r="G228" i="6" s="1"/>
  <c r="BP230" i="5"/>
  <c r="G229" i="6" s="1"/>
  <c r="BP231" i="5"/>
  <c r="G230" i="6" s="1"/>
  <c r="BP232" i="5"/>
  <c r="G231" i="6" s="1"/>
  <c r="BP233" i="5"/>
  <c r="G232" i="6" s="1"/>
  <c r="BP234" i="5"/>
  <c r="G233" i="6" s="1"/>
  <c r="BP235" i="5"/>
  <c r="G234" i="6" s="1"/>
  <c r="BP236" i="5"/>
  <c r="G235" i="6" s="1"/>
  <c r="BP237" i="5"/>
  <c r="G236" i="6" s="1"/>
  <c r="BP238" i="5"/>
  <c r="G237" i="6" s="1"/>
  <c r="BP239" i="5"/>
  <c r="G238" i="6" s="1"/>
  <c r="BP240" i="5"/>
  <c r="G239" i="6" s="1"/>
  <c r="BL219" i="5"/>
  <c r="BM219" i="5"/>
  <c r="D218" i="6" s="1"/>
  <c r="BN219" i="5"/>
  <c r="E218" i="6" s="1"/>
  <c r="BO219" i="5"/>
  <c r="F218" i="6" s="1"/>
  <c r="BL220" i="5"/>
  <c r="BM220" i="5"/>
  <c r="D219" i="6" s="1"/>
  <c r="BN220" i="5"/>
  <c r="E219" i="6" s="1"/>
  <c r="BO220" i="5"/>
  <c r="F219" i="6" s="1"/>
  <c r="BL221" i="5"/>
  <c r="C220" i="6" s="1"/>
  <c r="BM221" i="5"/>
  <c r="D220" i="6" s="1"/>
  <c r="BN221" i="5"/>
  <c r="E220" i="6" s="1"/>
  <c r="BO221" i="5"/>
  <c r="F220" i="6" s="1"/>
  <c r="BL222" i="5"/>
  <c r="C221" i="6" s="1"/>
  <c r="BM222" i="5"/>
  <c r="D221" i="6" s="1"/>
  <c r="BN222" i="5"/>
  <c r="E221" i="6" s="1"/>
  <c r="BO222" i="5"/>
  <c r="F221" i="6" s="1"/>
  <c r="BL223" i="5"/>
  <c r="BM223" i="5"/>
  <c r="D222" i="6" s="1"/>
  <c r="BN223" i="5"/>
  <c r="E222" i="6" s="1"/>
  <c r="BO223" i="5"/>
  <c r="F222" i="6" s="1"/>
  <c r="BL224" i="5"/>
  <c r="BM224" i="5"/>
  <c r="D223" i="6" s="1"/>
  <c r="BN224" i="5"/>
  <c r="E223" i="6" s="1"/>
  <c r="BO224" i="5"/>
  <c r="F223" i="6" s="1"/>
  <c r="BL225" i="5"/>
  <c r="C224" i="6" s="1"/>
  <c r="BM225" i="5"/>
  <c r="D224" i="6" s="1"/>
  <c r="BN225" i="5"/>
  <c r="E224" i="6" s="1"/>
  <c r="BO225" i="5"/>
  <c r="F224" i="6" s="1"/>
  <c r="BL226" i="5"/>
  <c r="C225" i="6" s="1"/>
  <c r="BM226" i="5"/>
  <c r="D225" i="6" s="1"/>
  <c r="BN226" i="5"/>
  <c r="E225" i="6" s="1"/>
  <c r="BO226" i="5"/>
  <c r="F225" i="6" s="1"/>
  <c r="BL227" i="5"/>
  <c r="BM227" i="5"/>
  <c r="D226" i="6" s="1"/>
  <c r="BN227" i="5"/>
  <c r="E226" i="6" s="1"/>
  <c r="BO227" i="5"/>
  <c r="F226" i="6" s="1"/>
  <c r="BL228" i="5"/>
  <c r="BM228" i="5"/>
  <c r="D227" i="6" s="1"/>
  <c r="BN228" i="5"/>
  <c r="E227" i="6" s="1"/>
  <c r="BO228" i="5"/>
  <c r="F227" i="6" s="1"/>
  <c r="BL229" i="5"/>
  <c r="C228" i="6" s="1"/>
  <c r="BM229" i="5"/>
  <c r="D228" i="6" s="1"/>
  <c r="BN229" i="5"/>
  <c r="E228" i="6" s="1"/>
  <c r="BO229" i="5"/>
  <c r="F228" i="6" s="1"/>
  <c r="BL230" i="5"/>
  <c r="C229" i="6" s="1"/>
  <c r="BM230" i="5"/>
  <c r="D229" i="6" s="1"/>
  <c r="BN230" i="5"/>
  <c r="E229" i="6" s="1"/>
  <c r="BO230" i="5"/>
  <c r="F229" i="6" s="1"/>
  <c r="BL231" i="5"/>
  <c r="BM231" i="5"/>
  <c r="D230" i="6" s="1"/>
  <c r="BN231" i="5"/>
  <c r="E230" i="6" s="1"/>
  <c r="BO231" i="5"/>
  <c r="F230" i="6" s="1"/>
  <c r="BL232" i="5"/>
  <c r="BM232" i="5"/>
  <c r="D231" i="6" s="1"/>
  <c r="BN232" i="5"/>
  <c r="E231" i="6" s="1"/>
  <c r="BO232" i="5"/>
  <c r="F231" i="6" s="1"/>
  <c r="BL233" i="5"/>
  <c r="C232" i="6" s="1"/>
  <c r="BM233" i="5"/>
  <c r="D232" i="6" s="1"/>
  <c r="BN233" i="5"/>
  <c r="E232" i="6" s="1"/>
  <c r="BO233" i="5"/>
  <c r="F232" i="6" s="1"/>
  <c r="BL234" i="5"/>
  <c r="C233" i="6" s="1"/>
  <c r="BM234" i="5"/>
  <c r="D233" i="6" s="1"/>
  <c r="BN234" i="5"/>
  <c r="E233" i="6" s="1"/>
  <c r="BO234" i="5"/>
  <c r="F233" i="6" s="1"/>
  <c r="BL235" i="5"/>
  <c r="BM235" i="5"/>
  <c r="D234" i="6" s="1"/>
  <c r="BN235" i="5"/>
  <c r="E234" i="6" s="1"/>
  <c r="BO235" i="5"/>
  <c r="F234" i="6" s="1"/>
  <c r="BL236" i="5"/>
  <c r="BM236" i="5"/>
  <c r="D235" i="6" s="1"/>
  <c r="BN236" i="5"/>
  <c r="E235" i="6" s="1"/>
  <c r="BO236" i="5"/>
  <c r="F235" i="6" s="1"/>
  <c r="BL237" i="5"/>
  <c r="BM237" i="5"/>
  <c r="D236" i="6" s="1"/>
  <c r="BN237" i="5"/>
  <c r="E236" i="6" s="1"/>
  <c r="BO237" i="5"/>
  <c r="F236" i="6" s="1"/>
  <c r="BL238" i="5"/>
  <c r="C237" i="6" s="1"/>
  <c r="BM238" i="5"/>
  <c r="D237" i="6" s="1"/>
  <c r="BN238" i="5"/>
  <c r="E237" i="6" s="1"/>
  <c r="BO238" i="5"/>
  <c r="F237" i="6" s="1"/>
  <c r="BL239" i="5"/>
  <c r="C238" i="6" s="1"/>
  <c r="BM239" i="5"/>
  <c r="D238" i="6" s="1"/>
  <c r="BN239" i="5"/>
  <c r="E238" i="6" s="1"/>
  <c r="BO239" i="5"/>
  <c r="F238" i="6" s="1"/>
  <c r="BL240" i="5"/>
  <c r="BM240" i="5"/>
  <c r="D239" i="6" s="1"/>
  <c r="BN240" i="5"/>
  <c r="E239" i="6" s="1"/>
  <c r="BO240" i="5"/>
  <c r="F239" i="6" s="1"/>
  <c r="K236" i="6" l="1"/>
  <c r="K232" i="6"/>
  <c r="K220" i="6"/>
  <c r="BX224" i="5"/>
  <c r="CD224" i="5"/>
  <c r="BX240" i="5"/>
  <c r="BX236" i="5"/>
  <c r="BX238" i="5"/>
  <c r="BX232" i="5"/>
  <c r="BS229" i="5"/>
  <c r="BX228" i="5"/>
  <c r="K228" i="6"/>
  <c r="K224" i="6"/>
  <c r="CD240" i="5"/>
  <c r="CD239" i="5"/>
  <c r="CD236" i="5"/>
  <c r="BX220" i="5"/>
  <c r="BR239" i="5"/>
  <c r="CD227" i="5"/>
  <c r="CD232" i="5"/>
  <c r="CD223" i="5"/>
  <c r="CD220" i="5"/>
  <c r="J220" i="6"/>
  <c r="K237" i="6"/>
  <c r="K221" i="6"/>
  <c r="BR238" i="5"/>
  <c r="CD231" i="5"/>
  <c r="CD228" i="5"/>
  <c r="BS221" i="5"/>
  <c r="CD219" i="5"/>
  <c r="C239" i="6"/>
  <c r="I239" i="6" s="1"/>
  <c r="BR240" i="5"/>
  <c r="I238" i="6"/>
  <c r="I237" i="6"/>
  <c r="BR237" i="5"/>
  <c r="C235" i="6"/>
  <c r="I235" i="6" s="1"/>
  <c r="BR236" i="5"/>
  <c r="C234" i="6"/>
  <c r="I234" i="6" s="1"/>
  <c r="BR235" i="5"/>
  <c r="I233" i="6"/>
  <c r="I232" i="6"/>
  <c r="C231" i="6"/>
  <c r="I231" i="6" s="1"/>
  <c r="BR232" i="5"/>
  <c r="C230" i="6"/>
  <c r="I230" i="6" s="1"/>
  <c r="BR231" i="5"/>
  <c r="I229" i="6"/>
  <c r="I228" i="6"/>
  <c r="C227" i="6"/>
  <c r="I227" i="6" s="1"/>
  <c r="BR228" i="5"/>
  <c r="C226" i="6"/>
  <c r="I226" i="6" s="1"/>
  <c r="BR227" i="5"/>
  <c r="I225" i="6"/>
  <c r="I224" i="6"/>
  <c r="C223" i="6"/>
  <c r="I223" i="6" s="1"/>
  <c r="BR224" i="5"/>
  <c r="C222" i="6"/>
  <c r="I222" i="6" s="1"/>
  <c r="BR223" i="5"/>
  <c r="I221" i="6"/>
  <c r="I220" i="6"/>
  <c r="C219" i="6"/>
  <c r="I219" i="6" s="1"/>
  <c r="BR220" i="5"/>
  <c r="BR219" i="5"/>
  <c r="C218" i="6"/>
  <c r="I218" i="6" s="1"/>
  <c r="BX239" i="5"/>
  <c r="BX234" i="5"/>
  <c r="CD233" i="5"/>
  <c r="BR230" i="5"/>
  <c r="BX229" i="5"/>
  <c r="BR229" i="5"/>
  <c r="BS228" i="5"/>
  <c r="BX226" i="5"/>
  <c r="CD225" i="5"/>
  <c r="BR222" i="5"/>
  <c r="BX221" i="5"/>
  <c r="BR221" i="5"/>
  <c r="BS220" i="5"/>
  <c r="C236" i="6"/>
  <c r="I236" i="6" s="1"/>
  <c r="CD237" i="5"/>
  <c r="BS233" i="5"/>
  <c r="BS225" i="5"/>
  <c r="K233" i="6"/>
  <c r="K229" i="6"/>
  <c r="K225" i="6"/>
  <c r="BS238" i="5"/>
  <c r="BS237" i="5"/>
  <c r="CD235" i="5"/>
  <c r="BR234" i="5"/>
  <c r="BX233" i="5"/>
  <c r="BR233" i="5"/>
  <c r="BS232" i="5"/>
  <c r="BX230" i="5"/>
  <c r="CD229" i="5"/>
  <c r="BR226" i="5"/>
  <c r="BX225" i="5"/>
  <c r="BR225" i="5"/>
  <c r="BS224" i="5"/>
  <c r="BX222" i="5"/>
  <c r="CD221" i="5"/>
  <c r="K239" i="6"/>
  <c r="K235" i="6"/>
  <c r="K231" i="6"/>
  <c r="K227" i="6"/>
  <c r="K223" i="6"/>
  <c r="K219" i="6"/>
  <c r="BS240" i="5"/>
  <c r="BX237" i="5"/>
  <c r="BS236" i="5"/>
  <c r="BS235" i="5"/>
  <c r="CD234" i="5"/>
  <c r="BS231" i="5"/>
  <c r="CD230" i="5"/>
  <c r="BS227" i="5"/>
  <c r="CD226" i="5"/>
  <c r="BS223" i="5"/>
  <c r="CD222" i="5"/>
  <c r="BS219" i="5"/>
  <c r="J239" i="6"/>
  <c r="J238" i="6"/>
  <c r="J237" i="6"/>
  <c r="J236" i="6"/>
  <c r="J235" i="6"/>
  <c r="J234" i="6"/>
  <c r="J233" i="6"/>
  <c r="J232" i="6"/>
  <c r="J231" i="6"/>
  <c r="J230" i="6"/>
  <c r="J229" i="6"/>
  <c r="J228" i="6"/>
  <c r="J227" i="6"/>
  <c r="J226" i="6"/>
  <c r="J225" i="6"/>
  <c r="J224" i="6"/>
  <c r="J223" i="6"/>
  <c r="J222" i="6"/>
  <c r="J221" i="6"/>
  <c r="J219" i="6"/>
  <c r="J218" i="6"/>
  <c r="K238" i="6"/>
  <c r="K234" i="6"/>
  <c r="K230" i="6"/>
  <c r="K226" i="6"/>
  <c r="K222" i="6"/>
  <c r="BS239" i="5"/>
  <c r="CD238" i="5"/>
  <c r="BX235" i="5"/>
  <c r="BS234" i="5"/>
  <c r="BX231" i="5"/>
  <c r="BS230" i="5"/>
  <c r="BX227" i="5"/>
  <c r="BS226" i="5"/>
  <c r="BX223" i="5"/>
  <c r="BS222" i="5"/>
  <c r="BX219" i="5"/>
  <c r="L202" i="6"/>
  <c r="L203" i="6"/>
  <c r="L204" i="6"/>
  <c r="L205" i="6"/>
  <c r="L206" i="6"/>
  <c r="L207" i="6"/>
  <c r="L208" i="6"/>
  <c r="L209" i="6"/>
  <c r="L210" i="6"/>
  <c r="L211" i="6"/>
  <c r="L212" i="6"/>
  <c r="L213" i="6"/>
  <c r="L214" i="6"/>
  <c r="L215" i="6"/>
  <c r="L216" i="6"/>
  <c r="L217" i="6"/>
  <c r="B202" i="6"/>
  <c r="B203" i="6"/>
  <c r="B204" i="6"/>
  <c r="B205" i="6"/>
  <c r="B206" i="6"/>
  <c r="B207" i="6"/>
  <c r="B208" i="6"/>
  <c r="B209" i="6"/>
  <c r="B210" i="6"/>
  <c r="B211" i="6"/>
  <c r="B212" i="6"/>
  <c r="B213" i="6"/>
  <c r="B214" i="6"/>
  <c r="B215" i="6"/>
  <c r="B216" i="6"/>
  <c r="B217" i="6"/>
  <c r="CO257" i="5"/>
  <c r="CP257" i="5" s="1"/>
  <c r="CR256" i="5" s="1"/>
  <c r="C77" i="5"/>
  <c r="C79" i="5"/>
  <c r="C70" i="5"/>
  <c r="C87" i="5"/>
  <c r="C78" i="5"/>
  <c r="C69" i="5"/>
  <c r="C71" i="5"/>
  <c r="C72" i="5"/>
  <c r="C66" i="5"/>
  <c r="C68" i="5"/>
  <c r="C89" i="5"/>
  <c r="C83" i="5"/>
  <c r="C90" i="5"/>
  <c r="C82" i="5"/>
  <c r="C76" i="5"/>
  <c r="C91" i="5"/>
  <c r="C84" i="5"/>
  <c r="C67" i="5"/>
  <c r="C86" i="5"/>
  <c r="C74" i="5"/>
  <c r="C62" i="5"/>
  <c r="C63" i="5"/>
  <c r="C81" i="5"/>
  <c r="C61" i="5"/>
  <c r="C88" i="5"/>
  <c r="C80" i="5"/>
  <c r="C64" i="5"/>
  <c r="C75" i="5"/>
  <c r="C65" i="5"/>
  <c r="C85" i="5"/>
  <c r="C73" i="5"/>
  <c r="CM208" i="5" l="1"/>
  <c r="CP208" i="5" s="1"/>
  <c r="CM209" i="5"/>
  <c r="CP209" i="5" s="1"/>
  <c r="CM210" i="5"/>
  <c r="CP210" i="5" s="1"/>
  <c r="CM211" i="5"/>
  <c r="CP211" i="5" s="1"/>
  <c r="CM212" i="5"/>
  <c r="CP212" i="5" s="1"/>
  <c r="CM213" i="5"/>
  <c r="CP213" i="5" s="1"/>
  <c r="CM214" i="5"/>
  <c r="CP214" i="5" s="1"/>
  <c r="CM215" i="5"/>
  <c r="CP215" i="5" s="1"/>
  <c r="CM216" i="5"/>
  <c r="CP216" i="5" s="1"/>
  <c r="CM217" i="5"/>
  <c r="CP217" i="5" s="1"/>
  <c r="CM218" i="5"/>
  <c r="CP218" i="5" s="1"/>
  <c r="CM219" i="5"/>
  <c r="CP219" i="5" s="1"/>
  <c r="CM220" i="5"/>
  <c r="CP220" i="5" s="1"/>
  <c r="CM221" i="5"/>
  <c r="CP221" i="5" s="1"/>
  <c r="CM222" i="5"/>
  <c r="CP222" i="5" s="1"/>
  <c r="CM223" i="5"/>
  <c r="CP223" i="5" s="1"/>
  <c r="CL208" i="5"/>
  <c r="CO208" i="5" s="1"/>
  <c r="CL209" i="5"/>
  <c r="CO209" i="5" s="1"/>
  <c r="CL210" i="5"/>
  <c r="CO210" i="5" s="1"/>
  <c r="CL211" i="5"/>
  <c r="CO211" i="5" s="1"/>
  <c r="CL212" i="5"/>
  <c r="CO212" i="5" s="1"/>
  <c r="CL213" i="5"/>
  <c r="CO213" i="5" s="1"/>
  <c r="CL214" i="5"/>
  <c r="CO214" i="5" s="1"/>
  <c r="CL215" i="5"/>
  <c r="CO215" i="5" s="1"/>
  <c r="CL216" i="5"/>
  <c r="CO216" i="5" s="1"/>
  <c r="CL217" i="5"/>
  <c r="CO217" i="5" s="1"/>
  <c r="CL218" i="5"/>
  <c r="CO218" i="5" s="1"/>
  <c r="CL219" i="5"/>
  <c r="CO219" i="5" s="1"/>
  <c r="CL220" i="5"/>
  <c r="CO220" i="5" s="1"/>
  <c r="CL221" i="5"/>
  <c r="CO221" i="5" s="1"/>
  <c r="CL222" i="5"/>
  <c r="CO222" i="5" s="1"/>
  <c r="CL223" i="5"/>
  <c r="CO223" i="5" s="1"/>
  <c r="CK208" i="5"/>
  <c r="CN208" i="5" s="1"/>
  <c r="CK209" i="5"/>
  <c r="CN209" i="5" s="1"/>
  <c r="CK210" i="5"/>
  <c r="CN210" i="5" s="1"/>
  <c r="CK211" i="5"/>
  <c r="CN211" i="5" s="1"/>
  <c r="CK212" i="5"/>
  <c r="CN212" i="5" s="1"/>
  <c r="CK213" i="5"/>
  <c r="CN213" i="5" s="1"/>
  <c r="CK214" i="5"/>
  <c r="CN214" i="5" s="1"/>
  <c r="CK215" i="5"/>
  <c r="CN215" i="5" s="1"/>
  <c r="CK216" i="5"/>
  <c r="CN216" i="5" s="1"/>
  <c r="CK217" i="5"/>
  <c r="CN217" i="5" s="1"/>
  <c r="CK218" i="5"/>
  <c r="CN218" i="5" s="1"/>
  <c r="CK219" i="5"/>
  <c r="CN219" i="5" s="1"/>
  <c r="CK220" i="5"/>
  <c r="CN220" i="5" s="1"/>
  <c r="CK221" i="5"/>
  <c r="CN221" i="5" s="1"/>
  <c r="CK222" i="5"/>
  <c r="CN222" i="5" s="1"/>
  <c r="CK223" i="5"/>
  <c r="CN223" i="5" s="1"/>
  <c r="CJ208" i="5"/>
  <c r="CJ209" i="5"/>
  <c r="CJ210" i="5"/>
  <c r="CJ211" i="5"/>
  <c r="CJ212" i="5"/>
  <c r="CJ213" i="5"/>
  <c r="CJ214" i="5"/>
  <c r="CJ215" i="5"/>
  <c r="CJ216" i="5"/>
  <c r="CJ217" i="5"/>
  <c r="CJ218" i="5"/>
  <c r="CJ219" i="5"/>
  <c r="CJ220" i="5"/>
  <c r="CJ221" i="5"/>
  <c r="CJ222" i="5"/>
  <c r="CJ223" i="5"/>
  <c r="CC203" i="5"/>
  <c r="CC204" i="5"/>
  <c r="CC205" i="5"/>
  <c r="CC206" i="5"/>
  <c r="CC207" i="5"/>
  <c r="CC208" i="5"/>
  <c r="CC209" i="5"/>
  <c r="CC210" i="5"/>
  <c r="CC211" i="5"/>
  <c r="CC212" i="5"/>
  <c r="CC213" i="5"/>
  <c r="CC214" i="5"/>
  <c r="CC215" i="5"/>
  <c r="CC216" i="5"/>
  <c r="CC217" i="5"/>
  <c r="CC218" i="5"/>
  <c r="CB203" i="5"/>
  <c r="CB204" i="5"/>
  <c r="CB205" i="5"/>
  <c r="CB206" i="5"/>
  <c r="CB207" i="5"/>
  <c r="CB208" i="5"/>
  <c r="CB209" i="5"/>
  <c r="CB210" i="5"/>
  <c r="CB211" i="5"/>
  <c r="CB212" i="5"/>
  <c r="CB213" i="5"/>
  <c r="CB214" i="5"/>
  <c r="CB215" i="5"/>
  <c r="CB216" i="5"/>
  <c r="CB217" i="5"/>
  <c r="CB218" i="5"/>
  <c r="CA203" i="5"/>
  <c r="AN202" i="6" s="1"/>
  <c r="CA204" i="5"/>
  <c r="AN203" i="6" s="1"/>
  <c r="CA205" i="5"/>
  <c r="AN204" i="6" s="1"/>
  <c r="CA206" i="5"/>
  <c r="AN205" i="6" s="1"/>
  <c r="CA207" i="5"/>
  <c r="AN206" i="6" s="1"/>
  <c r="CA208" i="5"/>
  <c r="AN207" i="6" s="1"/>
  <c r="CA209" i="5"/>
  <c r="AN208" i="6" s="1"/>
  <c r="CA210" i="5"/>
  <c r="AN209" i="6" s="1"/>
  <c r="CA211" i="5"/>
  <c r="AN210" i="6" s="1"/>
  <c r="CA212" i="5"/>
  <c r="AN211" i="6" s="1"/>
  <c r="CA213" i="5"/>
  <c r="AN212" i="6" s="1"/>
  <c r="CA214" i="5"/>
  <c r="AN213" i="6" s="1"/>
  <c r="CA215" i="5"/>
  <c r="AN214" i="6" s="1"/>
  <c r="CA216" i="5"/>
  <c r="AN215" i="6" s="1"/>
  <c r="CA217" i="5"/>
  <c r="AN216" i="6" s="1"/>
  <c r="CA218" i="5"/>
  <c r="AN217" i="6" s="1"/>
  <c r="BZ203" i="5"/>
  <c r="BZ204" i="5"/>
  <c r="BZ205" i="5"/>
  <c r="BZ206" i="5"/>
  <c r="BZ207" i="5"/>
  <c r="BZ208" i="5"/>
  <c r="BZ209" i="5"/>
  <c r="BZ210" i="5"/>
  <c r="BZ211" i="5"/>
  <c r="BZ212" i="5"/>
  <c r="BZ213" i="5"/>
  <c r="BZ214" i="5"/>
  <c r="BZ215" i="5"/>
  <c r="BZ216" i="5"/>
  <c r="BZ217" i="5"/>
  <c r="BZ218" i="5"/>
  <c r="BY203" i="5"/>
  <c r="CD203" i="5" s="1"/>
  <c r="BY204" i="5"/>
  <c r="CD204" i="5" s="1"/>
  <c r="BY205" i="5"/>
  <c r="CD205" i="5" s="1"/>
  <c r="BY206" i="5"/>
  <c r="CD206" i="5" s="1"/>
  <c r="BY207" i="5"/>
  <c r="CD207" i="5" s="1"/>
  <c r="BY208" i="5"/>
  <c r="CD208" i="5" s="1"/>
  <c r="BY209" i="5"/>
  <c r="CD209" i="5" s="1"/>
  <c r="BY210" i="5"/>
  <c r="CD210" i="5" s="1"/>
  <c r="BY211" i="5"/>
  <c r="CD211" i="5" s="1"/>
  <c r="BY212" i="5"/>
  <c r="CD212" i="5" s="1"/>
  <c r="BY213" i="5"/>
  <c r="CD213" i="5" s="1"/>
  <c r="BY214" i="5"/>
  <c r="CD214" i="5" s="1"/>
  <c r="BY215" i="5"/>
  <c r="CD215" i="5" s="1"/>
  <c r="BY216" i="5"/>
  <c r="CD216" i="5" s="1"/>
  <c r="BY217" i="5"/>
  <c r="CD217" i="5" s="1"/>
  <c r="BY218" i="5"/>
  <c r="CD218" i="5" s="1"/>
  <c r="BW203" i="5"/>
  <c r="BW204" i="5"/>
  <c r="BW205" i="5"/>
  <c r="BW206" i="5"/>
  <c r="BW207" i="5"/>
  <c r="BW208" i="5"/>
  <c r="BW209" i="5"/>
  <c r="BW210" i="5"/>
  <c r="BW211" i="5"/>
  <c r="BW212" i="5"/>
  <c r="BW213" i="5"/>
  <c r="BW214" i="5"/>
  <c r="BW215" i="5"/>
  <c r="BW216" i="5"/>
  <c r="BW217" i="5"/>
  <c r="BW218" i="5"/>
  <c r="BV203" i="5"/>
  <c r="BV204" i="5"/>
  <c r="BV205" i="5"/>
  <c r="BV206" i="5"/>
  <c r="BV207" i="5"/>
  <c r="BV208" i="5"/>
  <c r="BV209" i="5"/>
  <c r="BV210" i="5"/>
  <c r="BV211" i="5"/>
  <c r="BV212" i="5"/>
  <c r="BV213" i="5"/>
  <c r="BV214" i="5"/>
  <c r="BV215" i="5"/>
  <c r="BV216" i="5"/>
  <c r="BV217" i="5"/>
  <c r="BV218" i="5"/>
  <c r="BU203" i="5"/>
  <c r="BU204" i="5"/>
  <c r="BU205" i="5"/>
  <c r="BU206" i="5"/>
  <c r="BU207" i="5"/>
  <c r="BU208" i="5"/>
  <c r="BU209" i="5"/>
  <c r="BU210" i="5"/>
  <c r="BU211" i="5"/>
  <c r="BU212" i="5"/>
  <c r="BU213" i="5"/>
  <c r="BU214" i="5"/>
  <c r="BU215" i="5"/>
  <c r="BU216" i="5"/>
  <c r="BU217" i="5"/>
  <c r="BU218" i="5"/>
  <c r="BT203" i="5"/>
  <c r="BX203" i="5" s="1"/>
  <c r="BT204" i="5"/>
  <c r="BX204" i="5" s="1"/>
  <c r="BT205" i="5"/>
  <c r="BX205" i="5" s="1"/>
  <c r="BT206" i="5"/>
  <c r="BX206" i="5" s="1"/>
  <c r="BT207" i="5"/>
  <c r="BX207" i="5" s="1"/>
  <c r="BT208" i="5"/>
  <c r="BX208" i="5" s="1"/>
  <c r="BT209" i="5"/>
  <c r="BX209" i="5" s="1"/>
  <c r="BT210" i="5"/>
  <c r="BX210" i="5" s="1"/>
  <c r="BT211" i="5"/>
  <c r="BX211" i="5" s="1"/>
  <c r="BT212" i="5"/>
  <c r="BX212" i="5" s="1"/>
  <c r="BT213" i="5"/>
  <c r="BX213" i="5" s="1"/>
  <c r="BT214" i="5"/>
  <c r="BX214" i="5" s="1"/>
  <c r="BT215" i="5"/>
  <c r="BX215" i="5" s="1"/>
  <c r="BT216" i="5"/>
  <c r="BX216" i="5" s="1"/>
  <c r="BT217" i="5"/>
  <c r="BX217" i="5" s="1"/>
  <c r="BT218" i="5"/>
  <c r="BX218" i="5" s="1"/>
  <c r="BQ203" i="5"/>
  <c r="H202" i="6" s="1"/>
  <c r="BQ204" i="5"/>
  <c r="H203" i="6" s="1"/>
  <c r="BQ205" i="5"/>
  <c r="H204" i="6" s="1"/>
  <c r="BQ206" i="5"/>
  <c r="H205" i="6" s="1"/>
  <c r="BQ207" i="5"/>
  <c r="H206" i="6" s="1"/>
  <c r="BQ208" i="5"/>
  <c r="H207" i="6" s="1"/>
  <c r="BQ209" i="5"/>
  <c r="H208" i="6" s="1"/>
  <c r="BQ210" i="5"/>
  <c r="H209" i="6" s="1"/>
  <c r="BQ211" i="5"/>
  <c r="H210" i="6" s="1"/>
  <c r="BQ212" i="5"/>
  <c r="H211" i="6" s="1"/>
  <c r="BQ213" i="5"/>
  <c r="H212" i="6" s="1"/>
  <c r="BQ214" i="5"/>
  <c r="H213" i="6" s="1"/>
  <c r="BQ215" i="5"/>
  <c r="H214" i="6" s="1"/>
  <c r="BQ216" i="5"/>
  <c r="H215" i="6" s="1"/>
  <c r="BQ217" i="5"/>
  <c r="H216" i="6" s="1"/>
  <c r="BQ218" i="5"/>
  <c r="H217" i="6" s="1"/>
  <c r="BP203" i="5"/>
  <c r="BP204" i="5"/>
  <c r="BP205" i="5"/>
  <c r="BP206" i="5"/>
  <c r="BP207" i="5"/>
  <c r="BP208" i="5"/>
  <c r="BP209" i="5"/>
  <c r="BP210" i="5"/>
  <c r="BP211" i="5"/>
  <c r="BP212" i="5"/>
  <c r="BP213" i="5"/>
  <c r="BP214" i="5"/>
  <c r="BP215" i="5"/>
  <c r="BP216" i="5"/>
  <c r="BP217" i="5"/>
  <c r="BP218" i="5"/>
  <c r="BO203" i="5"/>
  <c r="F202" i="6" s="1"/>
  <c r="BO204" i="5"/>
  <c r="F203" i="6" s="1"/>
  <c r="BO205" i="5"/>
  <c r="F204" i="6" s="1"/>
  <c r="BO206" i="5"/>
  <c r="F205" i="6" s="1"/>
  <c r="BO207" i="5"/>
  <c r="F206" i="6" s="1"/>
  <c r="BO208" i="5"/>
  <c r="F207" i="6" s="1"/>
  <c r="BO209" i="5"/>
  <c r="F208" i="6" s="1"/>
  <c r="BO210" i="5"/>
  <c r="F209" i="6" s="1"/>
  <c r="BO211" i="5"/>
  <c r="F210" i="6" s="1"/>
  <c r="BO212" i="5"/>
  <c r="F211" i="6" s="1"/>
  <c r="BO213" i="5"/>
  <c r="F212" i="6" s="1"/>
  <c r="BO214" i="5"/>
  <c r="F213" i="6" s="1"/>
  <c r="BO215" i="5"/>
  <c r="F214" i="6" s="1"/>
  <c r="BO216" i="5"/>
  <c r="F215" i="6" s="1"/>
  <c r="BO217" i="5"/>
  <c r="F216" i="6" s="1"/>
  <c r="BO218" i="5"/>
  <c r="F217" i="6" s="1"/>
  <c r="BN203" i="5"/>
  <c r="E202" i="6" s="1"/>
  <c r="BN204" i="5"/>
  <c r="E203" i="6" s="1"/>
  <c r="BN205" i="5"/>
  <c r="E204" i="6" s="1"/>
  <c r="BN206" i="5"/>
  <c r="E205" i="6" s="1"/>
  <c r="BN207" i="5"/>
  <c r="E206" i="6" s="1"/>
  <c r="BN208" i="5"/>
  <c r="E207" i="6" s="1"/>
  <c r="BN209" i="5"/>
  <c r="E208" i="6" s="1"/>
  <c r="BN210" i="5"/>
  <c r="E209" i="6" s="1"/>
  <c r="BN211" i="5"/>
  <c r="E210" i="6" s="1"/>
  <c r="BN212" i="5"/>
  <c r="E211" i="6" s="1"/>
  <c r="BN213" i="5"/>
  <c r="E212" i="6" s="1"/>
  <c r="BN214" i="5"/>
  <c r="E213" i="6" s="1"/>
  <c r="BN215" i="5"/>
  <c r="E214" i="6" s="1"/>
  <c r="BN216" i="5"/>
  <c r="E215" i="6" s="1"/>
  <c r="BN217" i="5"/>
  <c r="E216" i="6" s="1"/>
  <c r="BN218" i="5"/>
  <c r="E217" i="6" s="1"/>
  <c r="BM203" i="5"/>
  <c r="BM204" i="5"/>
  <c r="BM205" i="5"/>
  <c r="BM206" i="5"/>
  <c r="BM207" i="5"/>
  <c r="BM208" i="5"/>
  <c r="BM209" i="5"/>
  <c r="BM210" i="5"/>
  <c r="BM211" i="5"/>
  <c r="BM212" i="5"/>
  <c r="BM213" i="5"/>
  <c r="BM214" i="5"/>
  <c r="BM215" i="5"/>
  <c r="BM216" i="5"/>
  <c r="BM217" i="5"/>
  <c r="BM218" i="5"/>
  <c r="BL203" i="5"/>
  <c r="C202" i="6" s="1"/>
  <c r="BL204" i="5"/>
  <c r="C203" i="6" s="1"/>
  <c r="BL205" i="5"/>
  <c r="BL206" i="5"/>
  <c r="BL207" i="5"/>
  <c r="C206" i="6" s="1"/>
  <c r="BL208" i="5"/>
  <c r="C207" i="6" s="1"/>
  <c r="BL209" i="5"/>
  <c r="BL210" i="5"/>
  <c r="BL211" i="5"/>
  <c r="C210" i="6" s="1"/>
  <c r="BL212" i="5"/>
  <c r="C211" i="6" s="1"/>
  <c r="BL213" i="5"/>
  <c r="BL214" i="5"/>
  <c r="BL215" i="5"/>
  <c r="C214" i="6" s="1"/>
  <c r="BL216" i="5"/>
  <c r="C215" i="6" s="1"/>
  <c r="BL217" i="5"/>
  <c r="BL218" i="5"/>
  <c r="D214" i="6" l="1"/>
  <c r="J214" i="6" s="1"/>
  <c r="D210" i="6"/>
  <c r="J210" i="6" s="1"/>
  <c r="D206" i="6"/>
  <c r="D202" i="6"/>
  <c r="J202" i="6" s="1"/>
  <c r="G214" i="6"/>
  <c r="K214" i="6" s="1"/>
  <c r="G210" i="6"/>
  <c r="K210" i="6" s="1"/>
  <c r="G206" i="6"/>
  <c r="K206" i="6" s="1"/>
  <c r="G202" i="6"/>
  <c r="K202" i="6" s="1"/>
  <c r="C217" i="6"/>
  <c r="C213" i="6"/>
  <c r="C209" i="6"/>
  <c r="C205" i="6"/>
  <c r="D217" i="6"/>
  <c r="J217" i="6" s="1"/>
  <c r="D213" i="6"/>
  <c r="J213" i="6" s="1"/>
  <c r="D209" i="6"/>
  <c r="J209" i="6" s="1"/>
  <c r="D205" i="6"/>
  <c r="J205" i="6" s="1"/>
  <c r="G217" i="6"/>
  <c r="K217" i="6" s="1"/>
  <c r="G213" i="6"/>
  <c r="K213" i="6" s="1"/>
  <c r="G209" i="6"/>
  <c r="K209" i="6" s="1"/>
  <c r="G205" i="6"/>
  <c r="K205" i="6" s="1"/>
  <c r="C216" i="6"/>
  <c r="C212" i="6"/>
  <c r="C208" i="6"/>
  <c r="C204" i="6"/>
  <c r="D216" i="6"/>
  <c r="J216" i="6" s="1"/>
  <c r="D212" i="6"/>
  <c r="J212" i="6" s="1"/>
  <c r="D208" i="6"/>
  <c r="J208" i="6" s="1"/>
  <c r="D204" i="6"/>
  <c r="J204" i="6" s="1"/>
  <c r="G216" i="6"/>
  <c r="K216" i="6" s="1"/>
  <c r="G212" i="6"/>
  <c r="K212" i="6" s="1"/>
  <c r="G208" i="6"/>
  <c r="K208" i="6" s="1"/>
  <c r="G204" i="6"/>
  <c r="K204" i="6" s="1"/>
  <c r="D215" i="6"/>
  <c r="J215" i="6" s="1"/>
  <c r="D211" i="6"/>
  <c r="J211" i="6" s="1"/>
  <c r="D207" i="6"/>
  <c r="J207" i="6" s="1"/>
  <c r="D203" i="6"/>
  <c r="J203" i="6" s="1"/>
  <c r="G215" i="6"/>
  <c r="K215" i="6" s="1"/>
  <c r="G211" i="6"/>
  <c r="K211" i="6" s="1"/>
  <c r="G207" i="6"/>
  <c r="K207" i="6" s="1"/>
  <c r="G203" i="6"/>
  <c r="K203" i="6" s="1"/>
  <c r="BR212" i="5"/>
  <c r="BR204" i="5"/>
  <c r="BS212" i="5"/>
  <c r="BS204" i="5"/>
  <c r="BR215" i="5"/>
  <c r="BR211" i="5"/>
  <c r="BR207" i="5"/>
  <c r="BR203" i="5"/>
  <c r="BS215" i="5"/>
  <c r="BS211" i="5"/>
  <c r="BS203" i="5"/>
  <c r="BR216" i="5"/>
  <c r="BR208" i="5"/>
  <c r="BS216" i="5"/>
  <c r="BS208" i="5"/>
  <c r="I211" i="6"/>
  <c r="BS207" i="5"/>
  <c r="I210" i="6"/>
  <c r="BR218" i="5"/>
  <c r="BR214" i="5"/>
  <c r="BR210" i="5"/>
  <c r="BR206" i="5"/>
  <c r="BS218" i="5"/>
  <c r="BS214" i="5"/>
  <c r="BS210" i="5"/>
  <c r="BS206" i="5"/>
  <c r="BR217" i="5"/>
  <c r="BR213" i="5"/>
  <c r="BR209" i="5"/>
  <c r="BR205" i="5"/>
  <c r="BS217" i="5"/>
  <c r="BS213" i="5"/>
  <c r="BS209" i="5"/>
  <c r="BS205" i="5"/>
  <c r="BI5" i="6"/>
  <c r="BI6" i="6"/>
  <c r="BI7" i="6"/>
  <c r="BI8" i="6"/>
  <c r="BI9" i="6"/>
  <c r="BI10" i="6"/>
  <c r="BI11" i="6"/>
  <c r="BI12" i="6"/>
  <c r="BI13" i="6"/>
  <c r="BI14" i="6"/>
  <c r="BI15" i="6"/>
  <c r="BI16" i="6"/>
  <c r="BI17" i="6"/>
  <c r="BI18" i="6"/>
  <c r="BI19" i="6"/>
  <c r="BI20" i="6"/>
  <c r="BI21" i="6"/>
  <c r="BI22" i="6"/>
  <c r="BI23" i="6"/>
  <c r="BI24" i="6"/>
  <c r="BI25" i="6"/>
  <c r="BI26" i="6"/>
  <c r="BI27" i="6"/>
  <c r="BI28" i="6"/>
  <c r="BI29" i="6"/>
  <c r="BI30" i="6"/>
  <c r="BI31" i="6"/>
  <c r="BI32" i="6"/>
  <c r="BI33" i="6"/>
  <c r="BI34" i="6"/>
  <c r="BI35" i="6"/>
  <c r="BI36" i="6"/>
  <c r="BI37" i="6"/>
  <c r="BI38" i="6"/>
  <c r="BI39" i="6"/>
  <c r="BG4" i="6"/>
  <c r="BG5" i="6"/>
  <c r="BG6" i="6"/>
  <c r="BG7" i="6"/>
  <c r="BG8" i="6"/>
  <c r="BG9" i="6"/>
  <c r="BG10" i="6"/>
  <c r="BG11" i="6"/>
  <c r="BG12" i="6"/>
  <c r="BG13" i="6"/>
  <c r="BG14" i="6"/>
  <c r="BG15" i="6"/>
  <c r="BG16" i="6"/>
  <c r="BG17" i="6"/>
  <c r="BG18" i="6"/>
  <c r="BG19" i="6"/>
  <c r="BG20" i="6"/>
  <c r="BG21" i="6"/>
  <c r="BG22" i="6"/>
  <c r="BG23" i="6"/>
  <c r="BG24" i="6"/>
  <c r="BG25" i="6"/>
  <c r="BG26" i="6"/>
  <c r="BG27" i="6"/>
  <c r="BG28" i="6"/>
  <c r="BG29" i="6"/>
  <c r="BG30" i="6"/>
  <c r="BG31" i="6"/>
  <c r="BG32" i="6"/>
  <c r="BG33" i="6"/>
  <c r="BG34" i="6"/>
  <c r="BG35" i="6"/>
  <c r="BG36" i="6"/>
  <c r="BG37" i="6"/>
  <c r="BG38" i="6"/>
  <c r="BG39" i="6"/>
  <c r="BH5" i="6"/>
  <c r="BH6" i="6"/>
  <c r="BH7" i="6"/>
  <c r="BH8" i="6"/>
  <c r="BH9" i="6"/>
  <c r="BH10" i="6"/>
  <c r="BH11" i="6"/>
  <c r="BH12" i="6"/>
  <c r="BH13" i="6"/>
  <c r="BH14" i="6"/>
  <c r="BH15" i="6"/>
  <c r="BH16" i="6"/>
  <c r="BH17" i="6"/>
  <c r="BH18" i="6"/>
  <c r="BH19" i="6"/>
  <c r="BH20" i="6"/>
  <c r="BH21" i="6"/>
  <c r="BH22" i="6"/>
  <c r="BH23" i="6"/>
  <c r="BH24" i="6"/>
  <c r="BH25" i="6"/>
  <c r="BH26" i="6"/>
  <c r="BH27" i="6"/>
  <c r="BH28" i="6"/>
  <c r="BH29" i="6"/>
  <c r="BH30" i="6"/>
  <c r="BH31" i="6"/>
  <c r="BH32" i="6"/>
  <c r="BH33" i="6"/>
  <c r="BH34" i="6"/>
  <c r="BH35" i="6"/>
  <c r="BH36" i="6"/>
  <c r="BH37" i="6"/>
  <c r="BH38" i="6"/>
  <c r="BH39" i="6"/>
  <c r="BH4" i="6"/>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4" i="6"/>
  <c r="B115" i="6"/>
  <c r="B116" i="6"/>
  <c r="B117" i="6"/>
  <c r="B118" i="6"/>
  <c r="B119" i="6"/>
  <c r="B120" i="6"/>
  <c r="B121" i="6"/>
  <c r="B122" i="6"/>
  <c r="B123" i="6"/>
  <c r="B124" i="6"/>
  <c r="B125" i="6"/>
  <c r="B126" i="6"/>
  <c r="B127" i="6"/>
  <c r="B128" i="6"/>
  <c r="B129" i="6"/>
  <c r="B130" i="6"/>
  <c r="B131" i="6"/>
  <c r="B132" i="6"/>
  <c r="B133" i="6"/>
  <c r="B134" i="6"/>
  <c r="B135" i="6"/>
  <c r="B136" i="6"/>
  <c r="B137" i="6"/>
  <c r="B138" i="6"/>
  <c r="B139" i="6"/>
  <c r="B140" i="6"/>
  <c r="B141" i="6"/>
  <c r="B142" i="6"/>
  <c r="B143" i="6"/>
  <c r="B144" i="6"/>
  <c r="B145" i="6"/>
  <c r="B146" i="6"/>
  <c r="B147" i="6"/>
  <c r="B148" i="6"/>
  <c r="B149" i="6"/>
  <c r="B150" i="6"/>
  <c r="B151" i="6"/>
  <c r="B152" i="6"/>
  <c r="B153" i="6"/>
  <c r="B154" i="6"/>
  <c r="B155" i="6"/>
  <c r="B156" i="6"/>
  <c r="B157" i="6"/>
  <c r="B158" i="6"/>
  <c r="B159" i="6"/>
  <c r="B160" i="6"/>
  <c r="B161" i="6"/>
  <c r="B162" i="6"/>
  <c r="B163" i="6"/>
  <c r="B164" i="6"/>
  <c r="B165" i="6"/>
  <c r="B166" i="6"/>
  <c r="B167" i="6"/>
  <c r="B168" i="6"/>
  <c r="B169" i="6"/>
  <c r="B170" i="6"/>
  <c r="B171" i="6"/>
  <c r="B172" i="6"/>
  <c r="B173" i="6"/>
  <c r="B174" i="6"/>
  <c r="B175" i="6"/>
  <c r="B176" i="6"/>
  <c r="B177" i="6"/>
  <c r="B178" i="6"/>
  <c r="B179" i="6"/>
  <c r="B180" i="6"/>
  <c r="B181" i="6"/>
  <c r="B182" i="6"/>
  <c r="B183" i="6"/>
  <c r="B184" i="6"/>
  <c r="B185" i="6"/>
  <c r="B186" i="6"/>
  <c r="B187" i="6"/>
  <c r="B188" i="6"/>
  <c r="B189" i="6"/>
  <c r="B190" i="6"/>
  <c r="B191" i="6"/>
  <c r="B192" i="6"/>
  <c r="B193" i="6"/>
  <c r="B194" i="6"/>
  <c r="B195" i="6"/>
  <c r="B196" i="6"/>
  <c r="B197" i="6"/>
  <c r="B198" i="6"/>
  <c r="B199" i="6"/>
  <c r="B200" i="6"/>
  <c r="B201" i="6"/>
  <c r="B2" i="6"/>
  <c r="I204" i="6" l="1"/>
  <c r="I205" i="6"/>
  <c r="I202" i="6"/>
  <c r="I208" i="6"/>
  <c r="I209" i="6"/>
  <c r="I206" i="6"/>
  <c r="I212" i="6"/>
  <c r="I213" i="6"/>
  <c r="I216" i="6"/>
  <c r="I217" i="6"/>
  <c r="I214" i="6"/>
  <c r="I215" i="6"/>
  <c r="I207" i="6"/>
  <c r="J206" i="6"/>
  <c r="I203" i="6"/>
  <c r="E38" i="8"/>
  <c r="D38" i="8"/>
  <c r="E37" i="8"/>
  <c r="D37" i="8"/>
  <c r="E36" i="8"/>
  <c r="D36" i="8"/>
  <c r="E35" i="8"/>
  <c r="D35" i="8"/>
  <c r="E34" i="8"/>
  <c r="D34" i="8"/>
  <c r="E33" i="8"/>
  <c r="D33" i="8"/>
  <c r="E32" i="8"/>
  <c r="D32" i="8"/>
  <c r="E31" i="8"/>
  <c r="D31" i="8"/>
  <c r="E30" i="8"/>
  <c r="D30" i="8"/>
  <c r="E29" i="8"/>
  <c r="D29" i="8"/>
  <c r="E28" i="8"/>
  <c r="D28" i="8"/>
  <c r="E27" i="8"/>
  <c r="D27" i="8"/>
  <c r="E26" i="8"/>
  <c r="D26" i="8"/>
  <c r="E25" i="8"/>
  <c r="D25" i="8"/>
  <c r="E24" i="8"/>
  <c r="D24" i="8"/>
  <c r="E23" i="8"/>
  <c r="D23" i="8"/>
  <c r="E22" i="8"/>
  <c r="D22" i="8"/>
  <c r="E21" i="8"/>
  <c r="D21" i="8"/>
  <c r="E20" i="8"/>
  <c r="D20" i="8"/>
  <c r="E19" i="8"/>
  <c r="D19" i="8"/>
  <c r="E18" i="8"/>
  <c r="D18" i="8"/>
  <c r="E17" i="8"/>
  <c r="D17" i="8"/>
  <c r="E16" i="8"/>
  <c r="D16" i="8"/>
  <c r="E15" i="8"/>
  <c r="D15" i="8"/>
  <c r="E14" i="8"/>
  <c r="D14" i="8"/>
  <c r="E13" i="8"/>
  <c r="D13" i="8"/>
  <c r="E12" i="8"/>
  <c r="D12" i="8"/>
  <c r="E11" i="8"/>
  <c r="D11" i="8"/>
  <c r="E10" i="8"/>
  <c r="D10" i="8"/>
  <c r="E9" i="8"/>
  <c r="D9" i="8"/>
  <c r="E8" i="8"/>
  <c r="D8" i="8"/>
  <c r="E7" i="8"/>
  <c r="D7" i="8"/>
  <c r="E6" i="8"/>
  <c r="D6" i="8"/>
  <c r="E5" i="8"/>
  <c r="D5" i="8"/>
  <c r="E4" i="8"/>
  <c r="D4" i="8"/>
  <c r="E3" i="8"/>
  <c r="D3" i="8"/>
  <c r="L201" i="6"/>
  <c r="L200" i="6"/>
  <c r="L199" i="6"/>
  <c r="L198" i="6"/>
  <c r="L197" i="6"/>
  <c r="L196" i="6"/>
  <c r="L195" i="6"/>
  <c r="L194" i="6"/>
  <c r="L193" i="6"/>
  <c r="L192" i="6"/>
  <c r="L191" i="6"/>
  <c r="L190" i="6"/>
  <c r="L189" i="6"/>
  <c r="L188" i="6"/>
  <c r="L187" i="6"/>
  <c r="L186" i="6"/>
  <c r="L185" i="6"/>
  <c r="L184" i="6"/>
  <c r="L183" i="6"/>
  <c r="L182" i="6"/>
  <c r="L181" i="6"/>
  <c r="L180" i="6"/>
  <c r="L179" i="6"/>
  <c r="L178" i="6"/>
  <c r="L177" i="6"/>
  <c r="L176" i="6"/>
  <c r="L175" i="6"/>
  <c r="L174" i="6"/>
  <c r="L173" i="6"/>
  <c r="L172" i="6"/>
  <c r="L171" i="6"/>
  <c r="L170" i="6"/>
  <c r="L169" i="6"/>
  <c r="L168" i="6"/>
  <c r="L167" i="6"/>
  <c r="L166" i="6"/>
  <c r="L165" i="6"/>
  <c r="L164" i="6"/>
  <c r="L163" i="6"/>
  <c r="L162" i="6"/>
  <c r="L161" i="6"/>
  <c r="L160" i="6"/>
  <c r="L159" i="6"/>
  <c r="L158" i="6"/>
  <c r="L157" i="6"/>
  <c r="L156" i="6"/>
  <c r="L155" i="6"/>
  <c r="L154" i="6"/>
  <c r="L153" i="6"/>
  <c r="L152" i="6"/>
  <c r="L151" i="6"/>
  <c r="L150" i="6"/>
  <c r="L149" i="6"/>
  <c r="L148" i="6"/>
  <c r="L147" i="6"/>
  <c r="L146" i="6"/>
  <c r="L145" i="6"/>
  <c r="L144" i="6"/>
  <c r="L143" i="6"/>
  <c r="L142" i="6"/>
  <c r="L141" i="6"/>
  <c r="L140" i="6"/>
  <c r="L139" i="6"/>
  <c r="L138" i="6"/>
  <c r="L137" i="6"/>
  <c r="L136" i="6"/>
  <c r="L135" i="6"/>
  <c r="L134" i="6"/>
  <c r="L133" i="6"/>
  <c r="L132" i="6"/>
  <c r="L131" i="6"/>
  <c r="L130" i="6"/>
  <c r="L129" i="6"/>
  <c r="L128" i="6"/>
  <c r="L127" i="6"/>
  <c r="L126" i="6"/>
  <c r="L125" i="6"/>
  <c r="L124" i="6"/>
  <c r="L123" i="6"/>
  <c r="L122" i="6"/>
  <c r="L121" i="6"/>
  <c r="L120" i="6"/>
  <c r="L119" i="6"/>
  <c r="L118" i="6"/>
  <c r="L117" i="6"/>
  <c r="L116" i="6"/>
  <c r="L115" i="6"/>
  <c r="L114" i="6"/>
  <c r="L113" i="6"/>
  <c r="L112" i="6"/>
  <c r="L111" i="6"/>
  <c r="L110" i="6"/>
  <c r="L109" i="6"/>
  <c r="L108" i="6"/>
  <c r="L107" i="6"/>
  <c r="L106" i="6"/>
  <c r="L105" i="6"/>
  <c r="L104" i="6"/>
  <c r="L103" i="6"/>
  <c r="L102" i="6"/>
  <c r="L101" i="6"/>
  <c r="L100" i="6"/>
  <c r="L99" i="6"/>
  <c r="L98" i="6"/>
  <c r="L97" i="6"/>
  <c r="L96" i="6"/>
  <c r="L95" i="6"/>
  <c r="L94" i="6"/>
  <c r="L93" i="6"/>
  <c r="L92" i="6"/>
  <c r="L91" i="6"/>
  <c r="L90" i="6"/>
  <c r="L89" i="6"/>
  <c r="L88" i="6"/>
  <c r="L87" i="6"/>
  <c r="L86" i="6"/>
  <c r="L85" i="6"/>
  <c r="L84" i="6"/>
  <c r="L83" i="6"/>
  <c r="L82" i="6"/>
  <c r="L81" i="6"/>
  <c r="L80" i="6"/>
  <c r="L79" i="6"/>
  <c r="L78" i="6"/>
  <c r="L77" i="6"/>
  <c r="L76" i="6"/>
  <c r="L75" i="6"/>
  <c r="L74" i="6"/>
  <c r="L73" i="6"/>
  <c r="L72" i="6"/>
  <c r="L71" i="6"/>
  <c r="L70" i="6"/>
  <c r="L69" i="6"/>
  <c r="L68" i="6"/>
  <c r="L67" i="6"/>
  <c r="L66" i="6"/>
  <c r="L65" i="6"/>
  <c r="L64" i="6"/>
  <c r="L63" i="6"/>
  <c r="L62" i="6"/>
  <c r="L61" i="6"/>
  <c r="L60" i="6"/>
  <c r="L59" i="6"/>
  <c r="L58" i="6"/>
  <c r="L57" i="6"/>
  <c r="L56" i="6"/>
  <c r="L55" i="6"/>
  <c r="L54" i="6"/>
  <c r="L53" i="6"/>
  <c r="L52" i="6"/>
  <c r="L51" i="6"/>
  <c r="L50" i="6"/>
  <c r="L49" i="6"/>
  <c r="L48" i="6"/>
  <c r="L47" i="6"/>
  <c r="L46" i="6"/>
  <c r="L45" i="6"/>
  <c r="L44" i="6"/>
  <c r="L43" i="6"/>
  <c r="L42" i="6"/>
  <c r="L41" i="6"/>
  <c r="L40" i="6"/>
  <c r="L39" i="6"/>
  <c r="L38" i="6"/>
  <c r="L37" i="6"/>
  <c r="L36" i="6"/>
  <c r="BA35" i="6"/>
  <c r="AZ35" i="6"/>
  <c r="BA42" i="6" s="1"/>
  <c r="AX35" i="6"/>
  <c r="AX42" i="6" s="1"/>
  <c r="AW35" i="6"/>
  <c r="AU35" i="6"/>
  <c r="AU42" i="6" s="1"/>
  <c r="AT35" i="6"/>
  <c r="L35" i="6"/>
  <c r="BA34" i="6"/>
  <c r="AZ34" i="6"/>
  <c r="AX34" i="6"/>
  <c r="AW34" i="6"/>
  <c r="AU34" i="6"/>
  <c r="AT34" i="6"/>
  <c r="L34" i="6"/>
  <c r="BA33" i="6"/>
  <c r="AZ33" i="6"/>
  <c r="AX33" i="6"/>
  <c r="AW33" i="6"/>
  <c r="AU33" i="6"/>
  <c r="AT33" i="6"/>
  <c r="L33" i="6"/>
  <c r="BA32" i="6"/>
  <c r="AZ32" i="6"/>
  <c r="AX32" i="6"/>
  <c r="AW32" i="6"/>
  <c r="AU32" i="6"/>
  <c r="AT32" i="6"/>
  <c r="L32" i="6"/>
  <c r="BA31" i="6"/>
  <c r="AZ31" i="6"/>
  <c r="AX31" i="6"/>
  <c r="AW31" i="6"/>
  <c r="AU31" i="6"/>
  <c r="AT31" i="6"/>
  <c r="L31" i="6"/>
  <c r="BA30" i="6"/>
  <c r="AZ30" i="6"/>
  <c r="AX30" i="6"/>
  <c r="AW30" i="6"/>
  <c r="AU30" i="6"/>
  <c r="AT30" i="6"/>
  <c r="L30" i="6"/>
  <c r="BA29" i="6"/>
  <c r="AZ29" i="6"/>
  <c r="AX29" i="6"/>
  <c r="AW29" i="6"/>
  <c r="AU29" i="6"/>
  <c r="AT29" i="6"/>
  <c r="L29" i="6"/>
  <c r="BA28" i="6"/>
  <c r="AZ28" i="6"/>
  <c r="AX28" i="6"/>
  <c r="AW28" i="6"/>
  <c r="AU28" i="6"/>
  <c r="AT28" i="6"/>
  <c r="L28" i="6"/>
  <c r="BA27" i="6"/>
  <c r="AZ27" i="6"/>
  <c r="AX27" i="6"/>
  <c r="AW27" i="6"/>
  <c r="AU27" i="6"/>
  <c r="AT27" i="6"/>
  <c r="L27" i="6"/>
  <c r="BA26" i="6"/>
  <c r="AZ26" i="6"/>
  <c r="AX26" i="6"/>
  <c r="AW26" i="6"/>
  <c r="AU26" i="6"/>
  <c r="AT26" i="6"/>
  <c r="L26" i="6"/>
  <c r="BA25" i="6"/>
  <c r="AZ25" i="6"/>
  <c r="AX25" i="6"/>
  <c r="AW25" i="6"/>
  <c r="AU25" i="6"/>
  <c r="AT25" i="6"/>
  <c r="L25" i="6"/>
  <c r="BA24" i="6"/>
  <c r="AZ24" i="6"/>
  <c r="AX24" i="6"/>
  <c r="AW24" i="6"/>
  <c r="AU24" i="6"/>
  <c r="AT24" i="6"/>
  <c r="L24" i="6"/>
  <c r="BA23" i="6"/>
  <c r="AZ23" i="6"/>
  <c r="AX23" i="6"/>
  <c r="AW23" i="6"/>
  <c r="AU23" i="6"/>
  <c r="AT23" i="6"/>
  <c r="L23" i="6"/>
  <c r="BA22" i="6"/>
  <c r="AZ22" i="6"/>
  <c r="AX22" i="6"/>
  <c r="AW22" i="6"/>
  <c r="AU22" i="6"/>
  <c r="AT22" i="6"/>
  <c r="L22" i="6"/>
  <c r="BA21" i="6"/>
  <c r="AZ21" i="6"/>
  <c r="BA37" i="6" s="1"/>
  <c r="AX21" i="6"/>
  <c r="AW21" i="6"/>
  <c r="AX39" i="6" s="1"/>
  <c r="AU21" i="6"/>
  <c r="AT21" i="6"/>
  <c r="AU39" i="6" s="1"/>
  <c r="L21" i="6"/>
  <c r="BA20" i="6"/>
  <c r="AZ20" i="6"/>
  <c r="BA40" i="6" s="1"/>
  <c r="AX20" i="6"/>
  <c r="AW20" i="6"/>
  <c r="AX37" i="6" s="1"/>
  <c r="AU20" i="6"/>
  <c r="AT20" i="6"/>
  <c r="AU38" i="6" s="1"/>
  <c r="L20" i="6"/>
  <c r="BA19" i="6"/>
  <c r="AZ19" i="6"/>
  <c r="AX19" i="6"/>
  <c r="AW19" i="6"/>
  <c r="AU19" i="6"/>
  <c r="AT19" i="6"/>
  <c r="L19" i="6"/>
  <c r="BA18" i="6"/>
  <c r="AZ18" i="6"/>
  <c r="BA38" i="6" s="1"/>
  <c r="AX18" i="6"/>
  <c r="AW18" i="6"/>
  <c r="AX38" i="6" s="1"/>
  <c r="AU18" i="6"/>
  <c r="AT18" i="6"/>
  <c r="AU37" i="6" s="1"/>
  <c r="L18" i="6"/>
  <c r="BA17" i="6"/>
  <c r="AZ17" i="6"/>
  <c r="BA41" i="6" s="1"/>
  <c r="AX17" i="6"/>
  <c r="AW17" i="6"/>
  <c r="AU17" i="6"/>
  <c r="AT17" i="6"/>
  <c r="L17" i="6"/>
  <c r="BA16" i="6"/>
  <c r="AZ16" i="6"/>
  <c r="AX16" i="6"/>
  <c r="AW16" i="6"/>
  <c r="AU16" i="6"/>
  <c r="AT16" i="6"/>
  <c r="L16" i="6"/>
  <c r="BA15" i="6"/>
  <c r="AZ15" i="6"/>
  <c r="AX15" i="6"/>
  <c r="AW15" i="6"/>
  <c r="AU15" i="6"/>
  <c r="AT15" i="6"/>
  <c r="L15" i="6"/>
  <c r="BA14" i="6"/>
  <c r="AZ14" i="6"/>
  <c r="AX14" i="6"/>
  <c r="AW14" i="6"/>
  <c r="AU14" i="6"/>
  <c r="AT14" i="6"/>
  <c r="L14" i="6"/>
  <c r="BA13" i="6"/>
  <c r="AZ13" i="6"/>
  <c r="AX13" i="6"/>
  <c r="AW13" i="6"/>
  <c r="AU13" i="6"/>
  <c r="AT13" i="6"/>
  <c r="L13" i="6"/>
  <c r="BA12" i="6"/>
  <c r="AZ12" i="6"/>
  <c r="AX12" i="6"/>
  <c r="AW12" i="6"/>
  <c r="AU12" i="6"/>
  <c r="AT12" i="6"/>
  <c r="L12" i="6"/>
  <c r="BA11" i="6"/>
  <c r="AZ11" i="6"/>
  <c r="AX11" i="6"/>
  <c r="AW11" i="6"/>
  <c r="AU11" i="6"/>
  <c r="AT11" i="6"/>
  <c r="L11" i="6"/>
  <c r="BA10" i="6"/>
  <c r="AZ10" i="6"/>
  <c r="AX10" i="6"/>
  <c r="AW10" i="6"/>
  <c r="AU10" i="6"/>
  <c r="AT10" i="6"/>
  <c r="L10" i="6"/>
  <c r="BA9" i="6"/>
  <c r="AZ9" i="6"/>
  <c r="BA39" i="6" s="1"/>
  <c r="AX9" i="6"/>
  <c r="AW9" i="6"/>
  <c r="AX40" i="6" s="1"/>
  <c r="AU9" i="6"/>
  <c r="AT9" i="6"/>
  <c r="AU40" i="6" s="1"/>
  <c r="L9" i="6"/>
  <c r="BA8" i="6"/>
  <c r="AZ8" i="6"/>
  <c r="AX8" i="6"/>
  <c r="AW8" i="6"/>
  <c r="AU8" i="6"/>
  <c r="AT8" i="6"/>
  <c r="L8" i="6"/>
  <c r="BA7" i="6"/>
  <c r="AZ7" i="6"/>
  <c r="AX7" i="6"/>
  <c r="AW7" i="6"/>
  <c r="AX41" i="6" s="1"/>
  <c r="AU7" i="6"/>
  <c r="AT7" i="6"/>
  <c r="AU41" i="6" s="1"/>
  <c r="L7" i="6"/>
  <c r="L6" i="6"/>
  <c r="L5" i="6"/>
  <c r="L4" i="6"/>
  <c r="L3" i="6"/>
  <c r="AM2" i="6"/>
  <c r="AL2" i="6"/>
  <c r="AK2" i="6"/>
  <c r="AJ2" i="6"/>
  <c r="AI2" i="6"/>
  <c r="AH2" i="6"/>
  <c r="AG2" i="6"/>
  <c r="AF2" i="6"/>
  <c r="AE2" i="6"/>
  <c r="AD2" i="6"/>
  <c r="AC2" i="6"/>
  <c r="AB2" i="6"/>
  <c r="AA2" i="6"/>
  <c r="Z2" i="6"/>
  <c r="Y2" i="6"/>
  <c r="X2" i="6"/>
  <c r="W2" i="6"/>
  <c r="V2" i="6"/>
  <c r="U2" i="6"/>
  <c r="T2" i="6"/>
  <c r="S2" i="6"/>
  <c r="R2" i="6"/>
  <c r="Q2" i="6"/>
  <c r="P2" i="6"/>
  <c r="O2" i="6"/>
  <c r="N2" i="6"/>
  <c r="M2" i="6"/>
  <c r="L2" i="6"/>
  <c r="CM207" i="5"/>
  <c r="CL207" i="5"/>
  <c r="CK207" i="5"/>
  <c r="CJ207" i="5"/>
  <c r="CM206" i="5"/>
  <c r="CP206" i="5" s="1"/>
  <c r="CL206" i="5"/>
  <c r="CO206" i="5" s="1"/>
  <c r="CK206" i="5"/>
  <c r="CN206" i="5" s="1"/>
  <c r="CJ206" i="5"/>
  <c r="CM205" i="5"/>
  <c r="CP205" i="5" s="1"/>
  <c r="CL205" i="5"/>
  <c r="CO205" i="5" s="1"/>
  <c r="CK205" i="5"/>
  <c r="CN205" i="5" s="1"/>
  <c r="CJ205" i="5"/>
  <c r="CM204" i="5"/>
  <c r="CP204" i="5" s="1"/>
  <c r="CL204" i="5"/>
  <c r="CO204" i="5" s="1"/>
  <c r="CK204" i="5"/>
  <c r="CN204" i="5" s="1"/>
  <c r="CJ204" i="5"/>
  <c r="CM203" i="5"/>
  <c r="CP203" i="5" s="1"/>
  <c r="CL203" i="5"/>
  <c r="CO203" i="5" s="1"/>
  <c r="CK203" i="5"/>
  <c r="CN203" i="5" s="1"/>
  <c r="CJ203" i="5"/>
  <c r="CM202" i="5"/>
  <c r="CP202" i="5" s="1"/>
  <c r="CL202" i="5"/>
  <c r="CO202" i="5" s="1"/>
  <c r="CK202" i="5"/>
  <c r="CN202" i="5" s="1"/>
  <c r="CJ202" i="5"/>
  <c r="CC202" i="5"/>
  <c r="CB202" i="5"/>
  <c r="CA202" i="5"/>
  <c r="AN201" i="6" s="1"/>
  <c r="BZ202" i="5"/>
  <c r="BY202" i="5"/>
  <c r="BW202" i="5"/>
  <c r="BV202" i="5"/>
  <c r="BU202" i="5"/>
  <c r="BT202" i="5"/>
  <c r="BQ202" i="5"/>
  <c r="H201" i="6" s="1"/>
  <c r="BP202" i="5"/>
  <c r="G201" i="6" s="1"/>
  <c r="BO202" i="5"/>
  <c r="F201" i="6" s="1"/>
  <c r="BN202" i="5"/>
  <c r="E201" i="6" s="1"/>
  <c r="BM202" i="5"/>
  <c r="D201" i="6" s="1"/>
  <c r="BL202" i="5"/>
  <c r="C201" i="6" s="1"/>
  <c r="CM201" i="5"/>
  <c r="CP201" i="5" s="1"/>
  <c r="CL201" i="5"/>
  <c r="CO201" i="5" s="1"/>
  <c r="CK201" i="5"/>
  <c r="CN201" i="5" s="1"/>
  <c r="CJ201" i="5"/>
  <c r="CC201" i="5"/>
  <c r="CB201" i="5"/>
  <c r="CA201" i="5"/>
  <c r="AN200" i="6" s="1"/>
  <c r="BZ201" i="5"/>
  <c r="BY201" i="5"/>
  <c r="BW201" i="5"/>
  <c r="BV201" i="5"/>
  <c r="BU201" i="5"/>
  <c r="BT201" i="5"/>
  <c r="BQ201" i="5"/>
  <c r="H200" i="6" s="1"/>
  <c r="BP201" i="5"/>
  <c r="G200" i="6" s="1"/>
  <c r="BO201" i="5"/>
  <c r="F200" i="6" s="1"/>
  <c r="BN201" i="5"/>
  <c r="E200" i="6" s="1"/>
  <c r="BM201" i="5"/>
  <c r="D200" i="6" s="1"/>
  <c r="BL201" i="5"/>
  <c r="C200" i="6" s="1"/>
  <c r="CM200" i="5"/>
  <c r="CP200" i="5" s="1"/>
  <c r="CL200" i="5"/>
  <c r="CO200" i="5" s="1"/>
  <c r="CK200" i="5"/>
  <c r="CN200" i="5" s="1"/>
  <c r="CJ200" i="5"/>
  <c r="CC200" i="5"/>
  <c r="CB200" i="5"/>
  <c r="CA200" i="5"/>
  <c r="AN199" i="6" s="1"/>
  <c r="BZ200" i="5"/>
  <c r="BY200" i="5"/>
  <c r="BW200" i="5"/>
  <c r="BV200" i="5"/>
  <c r="BU200" i="5"/>
  <c r="BT200" i="5"/>
  <c r="BQ200" i="5"/>
  <c r="H199" i="6" s="1"/>
  <c r="BP200" i="5"/>
  <c r="G199" i="6" s="1"/>
  <c r="BO200" i="5"/>
  <c r="F199" i="6" s="1"/>
  <c r="BN200" i="5"/>
  <c r="E199" i="6" s="1"/>
  <c r="BM200" i="5"/>
  <c r="D199" i="6" s="1"/>
  <c r="BL200" i="5"/>
  <c r="C199" i="6" s="1"/>
  <c r="CM199" i="5"/>
  <c r="CP199" i="5" s="1"/>
  <c r="CL199" i="5"/>
  <c r="CO199" i="5" s="1"/>
  <c r="CK199" i="5"/>
  <c r="CN199" i="5" s="1"/>
  <c r="CJ199" i="5"/>
  <c r="CC199" i="5"/>
  <c r="CB199" i="5"/>
  <c r="CA199" i="5"/>
  <c r="AN198" i="6" s="1"/>
  <c r="BZ199" i="5"/>
  <c r="BY199" i="5"/>
  <c r="BW199" i="5"/>
  <c r="BV199" i="5"/>
  <c r="BU199" i="5"/>
  <c r="BT199" i="5"/>
  <c r="BQ199" i="5"/>
  <c r="H198" i="6" s="1"/>
  <c r="BP199" i="5"/>
  <c r="G198" i="6" s="1"/>
  <c r="BO199" i="5"/>
  <c r="F198" i="6" s="1"/>
  <c r="BN199" i="5"/>
  <c r="E198" i="6" s="1"/>
  <c r="BM199" i="5"/>
  <c r="D198" i="6" s="1"/>
  <c r="BL199" i="5"/>
  <c r="C198" i="6" s="1"/>
  <c r="CM198" i="5"/>
  <c r="CP198" i="5" s="1"/>
  <c r="CL198" i="5"/>
  <c r="CO198" i="5" s="1"/>
  <c r="CK198" i="5"/>
  <c r="CN198" i="5" s="1"/>
  <c r="CJ198" i="5"/>
  <c r="CC198" i="5"/>
  <c r="CB198" i="5"/>
  <c r="CA198" i="5"/>
  <c r="AN197" i="6" s="1"/>
  <c r="BZ198" i="5"/>
  <c r="BY198" i="5"/>
  <c r="BW198" i="5"/>
  <c r="BV198" i="5"/>
  <c r="BU198" i="5"/>
  <c r="BT198" i="5"/>
  <c r="BQ198" i="5"/>
  <c r="H197" i="6" s="1"/>
  <c r="BP198" i="5"/>
  <c r="G197" i="6" s="1"/>
  <c r="BO198" i="5"/>
  <c r="F197" i="6" s="1"/>
  <c r="BN198" i="5"/>
  <c r="E197" i="6" s="1"/>
  <c r="BM198" i="5"/>
  <c r="D197" i="6" s="1"/>
  <c r="BL198" i="5"/>
  <c r="C197" i="6" s="1"/>
  <c r="CM197" i="5"/>
  <c r="CP197" i="5" s="1"/>
  <c r="CL197" i="5"/>
  <c r="CO197" i="5" s="1"/>
  <c r="CK197" i="5"/>
  <c r="CN197" i="5" s="1"/>
  <c r="CJ197" i="5"/>
  <c r="CC197" i="5"/>
  <c r="CB197" i="5"/>
  <c r="CA197" i="5"/>
  <c r="AN196" i="6" s="1"/>
  <c r="BZ197" i="5"/>
  <c r="BY197" i="5"/>
  <c r="BW197" i="5"/>
  <c r="BV197" i="5"/>
  <c r="BU197" i="5"/>
  <c r="BT197" i="5"/>
  <c r="BQ197" i="5"/>
  <c r="H196" i="6" s="1"/>
  <c r="BP197" i="5"/>
  <c r="G196" i="6" s="1"/>
  <c r="BO197" i="5"/>
  <c r="F196" i="6" s="1"/>
  <c r="BN197" i="5"/>
  <c r="E196" i="6" s="1"/>
  <c r="BM197" i="5"/>
  <c r="D196" i="6" s="1"/>
  <c r="BL197" i="5"/>
  <c r="C196" i="6" s="1"/>
  <c r="CM196" i="5"/>
  <c r="CP196" i="5" s="1"/>
  <c r="CL196" i="5"/>
  <c r="CO196" i="5" s="1"/>
  <c r="CK196" i="5"/>
  <c r="CN196" i="5" s="1"/>
  <c r="CJ196" i="5"/>
  <c r="CC196" i="5"/>
  <c r="CB196" i="5"/>
  <c r="CA196" i="5"/>
  <c r="AN195" i="6" s="1"/>
  <c r="BZ196" i="5"/>
  <c r="BY196" i="5"/>
  <c r="BW196" i="5"/>
  <c r="BV196" i="5"/>
  <c r="BU196" i="5"/>
  <c r="BT196" i="5"/>
  <c r="BQ196" i="5"/>
  <c r="H195" i="6" s="1"/>
  <c r="BP196" i="5"/>
  <c r="G195" i="6" s="1"/>
  <c r="BO196" i="5"/>
  <c r="F195" i="6" s="1"/>
  <c r="BN196" i="5"/>
  <c r="E195" i="6" s="1"/>
  <c r="BM196" i="5"/>
  <c r="D195" i="6" s="1"/>
  <c r="BL196" i="5"/>
  <c r="C195" i="6" s="1"/>
  <c r="CM195" i="5"/>
  <c r="CP195" i="5" s="1"/>
  <c r="CL195" i="5"/>
  <c r="CO195" i="5" s="1"/>
  <c r="CK195" i="5"/>
  <c r="CN195" i="5" s="1"/>
  <c r="CJ195" i="5"/>
  <c r="CC195" i="5"/>
  <c r="CB195" i="5"/>
  <c r="CA195" i="5"/>
  <c r="AN194" i="6" s="1"/>
  <c r="BZ195" i="5"/>
  <c r="BY195" i="5"/>
  <c r="BW195" i="5"/>
  <c r="BV195" i="5"/>
  <c r="BU195" i="5"/>
  <c r="BT195" i="5"/>
  <c r="BQ195" i="5"/>
  <c r="H194" i="6" s="1"/>
  <c r="BP195" i="5"/>
  <c r="G194" i="6" s="1"/>
  <c r="BO195" i="5"/>
  <c r="F194" i="6" s="1"/>
  <c r="BN195" i="5"/>
  <c r="E194" i="6" s="1"/>
  <c r="BM195" i="5"/>
  <c r="D194" i="6" s="1"/>
  <c r="BL195" i="5"/>
  <c r="C194" i="6" s="1"/>
  <c r="CM194" i="5"/>
  <c r="CP194" i="5" s="1"/>
  <c r="CL194" i="5"/>
  <c r="CO194" i="5" s="1"/>
  <c r="CK194" i="5"/>
  <c r="CN194" i="5" s="1"/>
  <c r="CJ194" i="5"/>
  <c r="CC194" i="5"/>
  <c r="CB194" i="5"/>
  <c r="CA194" i="5"/>
  <c r="AN193" i="6" s="1"/>
  <c r="BZ194" i="5"/>
  <c r="BY194" i="5"/>
  <c r="BW194" i="5"/>
  <c r="BV194" i="5"/>
  <c r="BU194" i="5"/>
  <c r="BT194" i="5"/>
  <c r="BQ194" i="5"/>
  <c r="H193" i="6" s="1"/>
  <c r="BP194" i="5"/>
  <c r="G193" i="6" s="1"/>
  <c r="BO194" i="5"/>
  <c r="F193" i="6" s="1"/>
  <c r="BN194" i="5"/>
  <c r="E193" i="6" s="1"/>
  <c r="BM194" i="5"/>
  <c r="D193" i="6" s="1"/>
  <c r="BL194" i="5"/>
  <c r="C193" i="6" s="1"/>
  <c r="CM193" i="5"/>
  <c r="CP193" i="5" s="1"/>
  <c r="CL193" i="5"/>
  <c r="CO193" i="5" s="1"/>
  <c r="CK193" i="5"/>
  <c r="CN193" i="5" s="1"/>
  <c r="CJ193" i="5"/>
  <c r="CC193" i="5"/>
  <c r="CB193" i="5"/>
  <c r="CA193" i="5"/>
  <c r="AN192" i="6" s="1"/>
  <c r="BZ193" i="5"/>
  <c r="BY193" i="5"/>
  <c r="BW193" i="5"/>
  <c r="BV193" i="5"/>
  <c r="BU193" i="5"/>
  <c r="BT193" i="5"/>
  <c r="BQ193" i="5"/>
  <c r="H192" i="6" s="1"/>
  <c r="BP193" i="5"/>
  <c r="G192" i="6" s="1"/>
  <c r="BO193" i="5"/>
  <c r="F192" i="6" s="1"/>
  <c r="BN193" i="5"/>
  <c r="E192" i="6" s="1"/>
  <c r="BM193" i="5"/>
  <c r="D192" i="6" s="1"/>
  <c r="BL193" i="5"/>
  <c r="C192" i="6" s="1"/>
  <c r="CM192" i="5"/>
  <c r="CP192" i="5" s="1"/>
  <c r="CL192" i="5"/>
  <c r="CO192" i="5" s="1"/>
  <c r="CK192" i="5"/>
  <c r="CN192" i="5" s="1"/>
  <c r="CJ192" i="5"/>
  <c r="CC192" i="5"/>
  <c r="CB192" i="5"/>
  <c r="CA192" i="5"/>
  <c r="AN191" i="6" s="1"/>
  <c r="BZ192" i="5"/>
  <c r="BY192" i="5"/>
  <c r="BW192" i="5"/>
  <c r="BV192" i="5"/>
  <c r="BU192" i="5"/>
  <c r="BT192" i="5"/>
  <c r="BQ192" i="5"/>
  <c r="H191" i="6" s="1"/>
  <c r="BP192" i="5"/>
  <c r="G191" i="6" s="1"/>
  <c r="BO192" i="5"/>
  <c r="F191" i="6" s="1"/>
  <c r="BN192" i="5"/>
  <c r="E191" i="6" s="1"/>
  <c r="BM192" i="5"/>
  <c r="D191" i="6" s="1"/>
  <c r="BL192" i="5"/>
  <c r="C191" i="6" s="1"/>
  <c r="CM191" i="5"/>
  <c r="CP191" i="5" s="1"/>
  <c r="CL191" i="5"/>
  <c r="CO191" i="5" s="1"/>
  <c r="CK191" i="5"/>
  <c r="CN191" i="5" s="1"/>
  <c r="CJ191" i="5"/>
  <c r="CC191" i="5"/>
  <c r="CB191" i="5"/>
  <c r="CA191" i="5"/>
  <c r="AN190" i="6" s="1"/>
  <c r="BZ191" i="5"/>
  <c r="BY191" i="5"/>
  <c r="BW191" i="5"/>
  <c r="BV191" i="5"/>
  <c r="BU191" i="5"/>
  <c r="BT191" i="5"/>
  <c r="BQ191" i="5"/>
  <c r="H190" i="6" s="1"/>
  <c r="BP191" i="5"/>
  <c r="G190" i="6" s="1"/>
  <c r="BO191" i="5"/>
  <c r="F190" i="6" s="1"/>
  <c r="BN191" i="5"/>
  <c r="E190" i="6" s="1"/>
  <c r="BM191" i="5"/>
  <c r="D190" i="6" s="1"/>
  <c r="BL191" i="5"/>
  <c r="C190" i="6" s="1"/>
  <c r="CM190" i="5"/>
  <c r="CP190" i="5" s="1"/>
  <c r="CL190" i="5"/>
  <c r="CO190" i="5" s="1"/>
  <c r="CK190" i="5"/>
  <c r="CN190" i="5" s="1"/>
  <c r="CJ190" i="5"/>
  <c r="CC190" i="5"/>
  <c r="CB190" i="5"/>
  <c r="CA190" i="5"/>
  <c r="AN189" i="6" s="1"/>
  <c r="BZ190" i="5"/>
  <c r="BY190" i="5"/>
  <c r="BW190" i="5"/>
  <c r="BV190" i="5"/>
  <c r="BU190" i="5"/>
  <c r="BT190" i="5"/>
  <c r="BQ190" i="5"/>
  <c r="H189" i="6" s="1"/>
  <c r="BP190" i="5"/>
  <c r="G189" i="6" s="1"/>
  <c r="BO190" i="5"/>
  <c r="F189" i="6" s="1"/>
  <c r="BN190" i="5"/>
  <c r="E189" i="6" s="1"/>
  <c r="BM190" i="5"/>
  <c r="D189" i="6" s="1"/>
  <c r="BL190" i="5"/>
  <c r="C189" i="6" s="1"/>
  <c r="CM189" i="5"/>
  <c r="CP189" i="5" s="1"/>
  <c r="CL189" i="5"/>
  <c r="CO189" i="5" s="1"/>
  <c r="CK189" i="5"/>
  <c r="CN189" i="5" s="1"/>
  <c r="CJ189" i="5"/>
  <c r="CC189" i="5"/>
  <c r="CB189" i="5"/>
  <c r="CA189" i="5"/>
  <c r="AN188" i="6" s="1"/>
  <c r="BZ189" i="5"/>
  <c r="BY189" i="5"/>
  <c r="BW189" i="5"/>
  <c r="BV189" i="5"/>
  <c r="BU189" i="5"/>
  <c r="BT189" i="5"/>
  <c r="BQ189" i="5"/>
  <c r="H188" i="6" s="1"/>
  <c r="BP189" i="5"/>
  <c r="G188" i="6" s="1"/>
  <c r="BO189" i="5"/>
  <c r="F188" i="6" s="1"/>
  <c r="BN189" i="5"/>
  <c r="E188" i="6" s="1"/>
  <c r="BM189" i="5"/>
  <c r="D188" i="6" s="1"/>
  <c r="BL189" i="5"/>
  <c r="C188" i="6" s="1"/>
  <c r="CM188" i="5"/>
  <c r="CP188" i="5" s="1"/>
  <c r="CL188" i="5"/>
  <c r="CO188" i="5" s="1"/>
  <c r="CK188" i="5"/>
  <c r="CN188" i="5" s="1"/>
  <c r="CJ188" i="5"/>
  <c r="CC188" i="5"/>
  <c r="CB188" i="5"/>
  <c r="CA188" i="5"/>
  <c r="AN187" i="6" s="1"/>
  <c r="BZ188" i="5"/>
  <c r="BY188" i="5"/>
  <c r="BW188" i="5"/>
  <c r="BV188" i="5"/>
  <c r="BU188" i="5"/>
  <c r="BT188" i="5"/>
  <c r="BQ188" i="5"/>
  <c r="H187" i="6" s="1"/>
  <c r="BP188" i="5"/>
  <c r="G187" i="6" s="1"/>
  <c r="BO188" i="5"/>
  <c r="F187" i="6" s="1"/>
  <c r="BN188" i="5"/>
  <c r="E187" i="6" s="1"/>
  <c r="BM188" i="5"/>
  <c r="D187" i="6" s="1"/>
  <c r="BL188" i="5"/>
  <c r="C187" i="6" s="1"/>
  <c r="CM187" i="5"/>
  <c r="CP187" i="5" s="1"/>
  <c r="CL187" i="5"/>
  <c r="CO187" i="5" s="1"/>
  <c r="CK187" i="5"/>
  <c r="CN187" i="5" s="1"/>
  <c r="CJ187" i="5"/>
  <c r="CC187" i="5"/>
  <c r="CB187" i="5"/>
  <c r="CA187" i="5"/>
  <c r="AN186" i="6" s="1"/>
  <c r="BZ187" i="5"/>
  <c r="BY187" i="5"/>
  <c r="BW187" i="5"/>
  <c r="BV187" i="5"/>
  <c r="BU187" i="5"/>
  <c r="BT187" i="5"/>
  <c r="BQ187" i="5"/>
  <c r="H186" i="6" s="1"/>
  <c r="BP187" i="5"/>
  <c r="G186" i="6" s="1"/>
  <c r="BO187" i="5"/>
  <c r="F186" i="6" s="1"/>
  <c r="BN187" i="5"/>
  <c r="E186" i="6" s="1"/>
  <c r="BM187" i="5"/>
  <c r="D186" i="6" s="1"/>
  <c r="BL187" i="5"/>
  <c r="C186" i="6" s="1"/>
  <c r="CM186" i="5"/>
  <c r="CP186" i="5" s="1"/>
  <c r="CL186" i="5"/>
  <c r="CO186" i="5" s="1"/>
  <c r="CK186" i="5"/>
  <c r="CN186" i="5" s="1"/>
  <c r="CJ186" i="5"/>
  <c r="CC186" i="5"/>
  <c r="CB186" i="5"/>
  <c r="CA186" i="5"/>
  <c r="AN185" i="6" s="1"/>
  <c r="BZ186" i="5"/>
  <c r="BY186" i="5"/>
  <c r="BW186" i="5"/>
  <c r="BV186" i="5"/>
  <c r="BU186" i="5"/>
  <c r="BT186" i="5"/>
  <c r="BQ186" i="5"/>
  <c r="H185" i="6" s="1"/>
  <c r="BP186" i="5"/>
  <c r="G185" i="6" s="1"/>
  <c r="BO186" i="5"/>
  <c r="F185" i="6" s="1"/>
  <c r="BN186" i="5"/>
  <c r="E185" i="6" s="1"/>
  <c r="BM186" i="5"/>
  <c r="D185" i="6" s="1"/>
  <c r="BL186" i="5"/>
  <c r="C185" i="6" s="1"/>
  <c r="CM185" i="5"/>
  <c r="CP185" i="5" s="1"/>
  <c r="CL185" i="5"/>
  <c r="CO185" i="5" s="1"/>
  <c r="CK185" i="5"/>
  <c r="CN185" i="5" s="1"/>
  <c r="CJ185" i="5"/>
  <c r="CC185" i="5"/>
  <c r="CB185" i="5"/>
  <c r="CA185" i="5"/>
  <c r="AN184" i="6" s="1"/>
  <c r="BZ185" i="5"/>
  <c r="BY185" i="5"/>
  <c r="BW185" i="5"/>
  <c r="BV185" i="5"/>
  <c r="BU185" i="5"/>
  <c r="BT185" i="5"/>
  <c r="BQ185" i="5"/>
  <c r="H184" i="6" s="1"/>
  <c r="BP185" i="5"/>
  <c r="G184" i="6" s="1"/>
  <c r="BO185" i="5"/>
  <c r="F184" i="6" s="1"/>
  <c r="BN185" i="5"/>
  <c r="E184" i="6" s="1"/>
  <c r="BM185" i="5"/>
  <c r="D184" i="6" s="1"/>
  <c r="BL185" i="5"/>
  <c r="C184" i="6" s="1"/>
  <c r="CM184" i="5"/>
  <c r="CP184" i="5" s="1"/>
  <c r="CL184" i="5"/>
  <c r="CO184" i="5" s="1"/>
  <c r="CK184" i="5"/>
  <c r="CN184" i="5" s="1"/>
  <c r="CJ184" i="5"/>
  <c r="CC184" i="5"/>
  <c r="CB184" i="5"/>
  <c r="CA184" i="5"/>
  <c r="AN183" i="6" s="1"/>
  <c r="BZ184" i="5"/>
  <c r="BY184" i="5"/>
  <c r="BW184" i="5"/>
  <c r="BV184" i="5"/>
  <c r="BU184" i="5"/>
  <c r="BT184" i="5"/>
  <c r="BQ184" i="5"/>
  <c r="H183" i="6" s="1"/>
  <c r="BP184" i="5"/>
  <c r="G183" i="6" s="1"/>
  <c r="BO184" i="5"/>
  <c r="F183" i="6" s="1"/>
  <c r="BN184" i="5"/>
  <c r="E183" i="6" s="1"/>
  <c r="BM184" i="5"/>
  <c r="D183" i="6" s="1"/>
  <c r="BL184" i="5"/>
  <c r="C183" i="6" s="1"/>
  <c r="CM183" i="5"/>
  <c r="CP183" i="5" s="1"/>
  <c r="CL183" i="5"/>
  <c r="CO183" i="5" s="1"/>
  <c r="CK183" i="5"/>
  <c r="CN183" i="5" s="1"/>
  <c r="CJ183" i="5"/>
  <c r="CC183" i="5"/>
  <c r="CB183" i="5"/>
  <c r="CA183" i="5"/>
  <c r="AN182" i="6" s="1"/>
  <c r="BZ183" i="5"/>
  <c r="BY183" i="5"/>
  <c r="BW183" i="5"/>
  <c r="BV183" i="5"/>
  <c r="BU183" i="5"/>
  <c r="BT183" i="5"/>
  <c r="BQ183" i="5"/>
  <c r="H182" i="6" s="1"/>
  <c r="BP183" i="5"/>
  <c r="G182" i="6" s="1"/>
  <c r="BO183" i="5"/>
  <c r="F182" i="6" s="1"/>
  <c r="BN183" i="5"/>
  <c r="E182" i="6" s="1"/>
  <c r="BM183" i="5"/>
  <c r="D182" i="6" s="1"/>
  <c r="BL183" i="5"/>
  <c r="C182" i="6" s="1"/>
  <c r="CM182" i="5"/>
  <c r="CP182" i="5" s="1"/>
  <c r="CL182" i="5"/>
  <c r="CO182" i="5" s="1"/>
  <c r="CK182" i="5"/>
  <c r="CN182" i="5" s="1"/>
  <c r="CJ182" i="5"/>
  <c r="CC182" i="5"/>
  <c r="CB182" i="5"/>
  <c r="CA182" i="5"/>
  <c r="AN181" i="6" s="1"/>
  <c r="BZ182" i="5"/>
  <c r="BY182" i="5"/>
  <c r="BW182" i="5"/>
  <c r="BV182" i="5"/>
  <c r="BU182" i="5"/>
  <c r="BT182" i="5"/>
  <c r="BQ182" i="5"/>
  <c r="H181" i="6" s="1"/>
  <c r="BP182" i="5"/>
  <c r="G181" i="6" s="1"/>
  <c r="BO182" i="5"/>
  <c r="F181" i="6" s="1"/>
  <c r="BN182" i="5"/>
  <c r="E181" i="6" s="1"/>
  <c r="BM182" i="5"/>
  <c r="D181" i="6" s="1"/>
  <c r="BL182" i="5"/>
  <c r="C181" i="6" s="1"/>
  <c r="CM181" i="5"/>
  <c r="CP181" i="5" s="1"/>
  <c r="CL181" i="5"/>
  <c r="CO181" i="5" s="1"/>
  <c r="CK181" i="5"/>
  <c r="CN181" i="5" s="1"/>
  <c r="CJ181" i="5"/>
  <c r="CC181" i="5"/>
  <c r="CB181" i="5"/>
  <c r="CA181" i="5"/>
  <c r="AN180" i="6" s="1"/>
  <c r="BZ181" i="5"/>
  <c r="BY181" i="5"/>
  <c r="BW181" i="5"/>
  <c r="BV181" i="5"/>
  <c r="BU181" i="5"/>
  <c r="BT181" i="5"/>
  <c r="BQ181" i="5"/>
  <c r="H180" i="6" s="1"/>
  <c r="BP181" i="5"/>
  <c r="G180" i="6" s="1"/>
  <c r="BO181" i="5"/>
  <c r="F180" i="6" s="1"/>
  <c r="BN181" i="5"/>
  <c r="E180" i="6" s="1"/>
  <c r="BM181" i="5"/>
  <c r="D180" i="6" s="1"/>
  <c r="BL181" i="5"/>
  <c r="C180" i="6" s="1"/>
  <c r="CM180" i="5"/>
  <c r="CP180" i="5" s="1"/>
  <c r="CL180" i="5"/>
  <c r="CO180" i="5" s="1"/>
  <c r="CK180" i="5"/>
  <c r="CN180" i="5" s="1"/>
  <c r="CJ180" i="5"/>
  <c r="CC180" i="5"/>
  <c r="CB180" i="5"/>
  <c r="CA180" i="5"/>
  <c r="AN179" i="6" s="1"/>
  <c r="BZ180" i="5"/>
  <c r="BY180" i="5"/>
  <c r="BW180" i="5"/>
  <c r="BV180" i="5"/>
  <c r="BU180" i="5"/>
  <c r="BT180" i="5"/>
  <c r="BQ180" i="5"/>
  <c r="H179" i="6" s="1"/>
  <c r="BP180" i="5"/>
  <c r="G179" i="6" s="1"/>
  <c r="BO180" i="5"/>
  <c r="F179" i="6" s="1"/>
  <c r="BN180" i="5"/>
  <c r="E179" i="6" s="1"/>
  <c r="BM180" i="5"/>
  <c r="D179" i="6" s="1"/>
  <c r="BL180" i="5"/>
  <c r="C179" i="6" s="1"/>
  <c r="CM179" i="5"/>
  <c r="CP179" i="5" s="1"/>
  <c r="CL179" i="5"/>
  <c r="CO179" i="5" s="1"/>
  <c r="CK179" i="5"/>
  <c r="CN179" i="5" s="1"/>
  <c r="CJ179" i="5"/>
  <c r="CC179" i="5"/>
  <c r="CB179" i="5"/>
  <c r="CA179" i="5"/>
  <c r="AN178" i="6" s="1"/>
  <c r="BZ179" i="5"/>
  <c r="BY179" i="5"/>
  <c r="BW179" i="5"/>
  <c r="BV179" i="5"/>
  <c r="BU179" i="5"/>
  <c r="BT179" i="5"/>
  <c r="BQ179" i="5"/>
  <c r="H178" i="6" s="1"/>
  <c r="BP179" i="5"/>
  <c r="G178" i="6" s="1"/>
  <c r="BO179" i="5"/>
  <c r="F178" i="6" s="1"/>
  <c r="BN179" i="5"/>
  <c r="E178" i="6" s="1"/>
  <c r="BM179" i="5"/>
  <c r="D178" i="6" s="1"/>
  <c r="BL179" i="5"/>
  <c r="C178" i="6" s="1"/>
  <c r="CM178" i="5"/>
  <c r="CP178" i="5" s="1"/>
  <c r="CL178" i="5"/>
  <c r="CO178" i="5" s="1"/>
  <c r="CK178" i="5"/>
  <c r="CN178" i="5" s="1"/>
  <c r="CJ178" i="5"/>
  <c r="CC178" i="5"/>
  <c r="CB178" i="5"/>
  <c r="CA178" i="5"/>
  <c r="AN177" i="6" s="1"/>
  <c r="BZ178" i="5"/>
  <c r="BY178" i="5"/>
  <c r="BW178" i="5"/>
  <c r="BV178" i="5"/>
  <c r="BU178" i="5"/>
  <c r="BT178" i="5"/>
  <c r="BQ178" i="5"/>
  <c r="H177" i="6" s="1"/>
  <c r="BP178" i="5"/>
  <c r="G177" i="6" s="1"/>
  <c r="BO178" i="5"/>
  <c r="F177" i="6" s="1"/>
  <c r="BN178" i="5"/>
  <c r="E177" i="6" s="1"/>
  <c r="BM178" i="5"/>
  <c r="D177" i="6" s="1"/>
  <c r="BL178" i="5"/>
  <c r="C177" i="6" s="1"/>
  <c r="CM177" i="5"/>
  <c r="CP177" i="5" s="1"/>
  <c r="CL177" i="5"/>
  <c r="CO177" i="5" s="1"/>
  <c r="CK177" i="5"/>
  <c r="CN177" i="5" s="1"/>
  <c r="CJ177" i="5"/>
  <c r="CC177" i="5"/>
  <c r="CB177" i="5"/>
  <c r="CA177" i="5"/>
  <c r="AN176" i="6" s="1"/>
  <c r="BZ177" i="5"/>
  <c r="BY177" i="5"/>
  <c r="BW177" i="5"/>
  <c r="BV177" i="5"/>
  <c r="BU177" i="5"/>
  <c r="BT177" i="5"/>
  <c r="BQ177" i="5"/>
  <c r="H176" i="6" s="1"/>
  <c r="BP177" i="5"/>
  <c r="G176" i="6" s="1"/>
  <c r="BO177" i="5"/>
  <c r="F176" i="6" s="1"/>
  <c r="BN177" i="5"/>
  <c r="E176" i="6" s="1"/>
  <c r="BM177" i="5"/>
  <c r="D176" i="6" s="1"/>
  <c r="BL177" i="5"/>
  <c r="C176" i="6" s="1"/>
  <c r="CM176" i="5"/>
  <c r="CP176" i="5" s="1"/>
  <c r="CL176" i="5"/>
  <c r="CO176" i="5" s="1"/>
  <c r="CK176" i="5"/>
  <c r="CN176" i="5" s="1"/>
  <c r="CJ176" i="5"/>
  <c r="CC176" i="5"/>
  <c r="CB176" i="5"/>
  <c r="CA176" i="5"/>
  <c r="AN175" i="6" s="1"/>
  <c r="BZ176" i="5"/>
  <c r="BY176" i="5"/>
  <c r="BW176" i="5"/>
  <c r="BV176" i="5"/>
  <c r="BU176" i="5"/>
  <c r="BT176" i="5"/>
  <c r="BQ176" i="5"/>
  <c r="H175" i="6" s="1"/>
  <c r="BP176" i="5"/>
  <c r="G175" i="6" s="1"/>
  <c r="BO176" i="5"/>
  <c r="F175" i="6" s="1"/>
  <c r="BN176" i="5"/>
  <c r="E175" i="6" s="1"/>
  <c r="BM176" i="5"/>
  <c r="D175" i="6" s="1"/>
  <c r="BL176" i="5"/>
  <c r="C175" i="6" s="1"/>
  <c r="CM175" i="5"/>
  <c r="CP175" i="5" s="1"/>
  <c r="CL175" i="5"/>
  <c r="CO175" i="5" s="1"/>
  <c r="CK175" i="5"/>
  <c r="CN175" i="5" s="1"/>
  <c r="CJ175" i="5"/>
  <c r="CC175" i="5"/>
  <c r="CB175" i="5"/>
  <c r="CA175" i="5"/>
  <c r="AN174" i="6" s="1"/>
  <c r="BZ175" i="5"/>
  <c r="BY175" i="5"/>
  <c r="BW175" i="5"/>
  <c r="BV175" i="5"/>
  <c r="BU175" i="5"/>
  <c r="BT175" i="5"/>
  <c r="BQ175" i="5"/>
  <c r="H174" i="6" s="1"/>
  <c r="BP175" i="5"/>
  <c r="G174" i="6" s="1"/>
  <c r="BO175" i="5"/>
  <c r="F174" i="6" s="1"/>
  <c r="BN175" i="5"/>
  <c r="E174" i="6" s="1"/>
  <c r="BM175" i="5"/>
  <c r="D174" i="6" s="1"/>
  <c r="BL175" i="5"/>
  <c r="C174" i="6" s="1"/>
  <c r="CM174" i="5"/>
  <c r="CP174" i="5" s="1"/>
  <c r="CL174" i="5"/>
  <c r="CO174" i="5" s="1"/>
  <c r="CK174" i="5"/>
  <c r="CN174" i="5" s="1"/>
  <c r="CJ174" i="5"/>
  <c r="CC174" i="5"/>
  <c r="CB174" i="5"/>
  <c r="CA174" i="5"/>
  <c r="AN173" i="6" s="1"/>
  <c r="BZ174" i="5"/>
  <c r="BY174" i="5"/>
  <c r="BW174" i="5"/>
  <c r="BV174" i="5"/>
  <c r="BU174" i="5"/>
  <c r="BT174" i="5"/>
  <c r="BQ174" i="5"/>
  <c r="H173" i="6" s="1"/>
  <c r="BP174" i="5"/>
  <c r="G173" i="6" s="1"/>
  <c r="BO174" i="5"/>
  <c r="F173" i="6" s="1"/>
  <c r="BN174" i="5"/>
  <c r="E173" i="6" s="1"/>
  <c r="BM174" i="5"/>
  <c r="D173" i="6" s="1"/>
  <c r="BL174" i="5"/>
  <c r="C173" i="6" s="1"/>
  <c r="CM173" i="5"/>
  <c r="CP173" i="5" s="1"/>
  <c r="CL173" i="5"/>
  <c r="CO173" i="5" s="1"/>
  <c r="CK173" i="5"/>
  <c r="CN173" i="5" s="1"/>
  <c r="CJ173" i="5"/>
  <c r="CC173" i="5"/>
  <c r="CB173" i="5"/>
  <c r="CA173" i="5"/>
  <c r="AN172" i="6" s="1"/>
  <c r="BZ173" i="5"/>
  <c r="BY173" i="5"/>
  <c r="BW173" i="5"/>
  <c r="BV173" i="5"/>
  <c r="BU173" i="5"/>
  <c r="BT173" i="5"/>
  <c r="BQ173" i="5"/>
  <c r="H172" i="6" s="1"/>
  <c r="BP173" i="5"/>
  <c r="G172" i="6" s="1"/>
  <c r="BO173" i="5"/>
  <c r="F172" i="6" s="1"/>
  <c r="BN173" i="5"/>
  <c r="E172" i="6" s="1"/>
  <c r="BM173" i="5"/>
  <c r="D172" i="6" s="1"/>
  <c r="BL173" i="5"/>
  <c r="C172" i="6" s="1"/>
  <c r="CM172" i="5"/>
  <c r="CP172" i="5" s="1"/>
  <c r="CL172" i="5"/>
  <c r="CO172" i="5" s="1"/>
  <c r="CK172" i="5"/>
  <c r="CN172" i="5" s="1"/>
  <c r="CJ172" i="5"/>
  <c r="CC172" i="5"/>
  <c r="CB172" i="5"/>
  <c r="CA172" i="5"/>
  <c r="AN171" i="6" s="1"/>
  <c r="BZ172" i="5"/>
  <c r="BY172" i="5"/>
  <c r="BW172" i="5"/>
  <c r="BV172" i="5"/>
  <c r="BU172" i="5"/>
  <c r="BT172" i="5"/>
  <c r="BQ172" i="5"/>
  <c r="H171" i="6" s="1"/>
  <c r="BP172" i="5"/>
  <c r="G171" i="6" s="1"/>
  <c r="BO172" i="5"/>
  <c r="F171" i="6" s="1"/>
  <c r="BN172" i="5"/>
  <c r="E171" i="6" s="1"/>
  <c r="BM172" i="5"/>
  <c r="D171" i="6" s="1"/>
  <c r="BL172" i="5"/>
  <c r="C171" i="6" s="1"/>
  <c r="CM171" i="5"/>
  <c r="CP171" i="5" s="1"/>
  <c r="CL171" i="5"/>
  <c r="CO171" i="5" s="1"/>
  <c r="CK171" i="5"/>
  <c r="CN171" i="5" s="1"/>
  <c r="CJ171" i="5"/>
  <c r="CC171" i="5"/>
  <c r="CB171" i="5"/>
  <c r="CA171" i="5"/>
  <c r="AN170" i="6" s="1"/>
  <c r="BZ171" i="5"/>
  <c r="BY171" i="5"/>
  <c r="BW171" i="5"/>
  <c r="BV171" i="5"/>
  <c r="BU171" i="5"/>
  <c r="BT171" i="5"/>
  <c r="BQ171" i="5"/>
  <c r="H170" i="6" s="1"/>
  <c r="BP171" i="5"/>
  <c r="G170" i="6" s="1"/>
  <c r="BO171" i="5"/>
  <c r="F170" i="6" s="1"/>
  <c r="BN171" i="5"/>
  <c r="E170" i="6" s="1"/>
  <c r="BM171" i="5"/>
  <c r="D170" i="6" s="1"/>
  <c r="BL171" i="5"/>
  <c r="C170" i="6" s="1"/>
  <c r="CM170" i="5"/>
  <c r="CP170" i="5" s="1"/>
  <c r="CL170" i="5"/>
  <c r="CO170" i="5" s="1"/>
  <c r="CK170" i="5"/>
  <c r="CN170" i="5" s="1"/>
  <c r="CJ170" i="5"/>
  <c r="CC170" i="5"/>
  <c r="CB170" i="5"/>
  <c r="CA170" i="5"/>
  <c r="AN169" i="6" s="1"/>
  <c r="BZ170" i="5"/>
  <c r="BY170" i="5"/>
  <c r="BW170" i="5"/>
  <c r="BV170" i="5"/>
  <c r="BU170" i="5"/>
  <c r="BT170" i="5"/>
  <c r="BQ170" i="5"/>
  <c r="H169" i="6" s="1"/>
  <c r="BP170" i="5"/>
  <c r="G169" i="6" s="1"/>
  <c r="BO170" i="5"/>
  <c r="F169" i="6" s="1"/>
  <c r="BN170" i="5"/>
  <c r="E169" i="6" s="1"/>
  <c r="BM170" i="5"/>
  <c r="D169" i="6" s="1"/>
  <c r="BL170" i="5"/>
  <c r="C169" i="6" s="1"/>
  <c r="CM169" i="5"/>
  <c r="CP169" i="5" s="1"/>
  <c r="CL169" i="5"/>
  <c r="CO169" i="5" s="1"/>
  <c r="CK169" i="5"/>
  <c r="CN169" i="5" s="1"/>
  <c r="CJ169" i="5"/>
  <c r="CC169" i="5"/>
  <c r="CB169" i="5"/>
  <c r="CA169" i="5"/>
  <c r="AN168" i="6" s="1"/>
  <c r="BZ169" i="5"/>
  <c r="BY169" i="5"/>
  <c r="BW169" i="5"/>
  <c r="BV169" i="5"/>
  <c r="BU169" i="5"/>
  <c r="BT169" i="5"/>
  <c r="BQ169" i="5"/>
  <c r="H168" i="6" s="1"/>
  <c r="BP169" i="5"/>
  <c r="G168" i="6" s="1"/>
  <c r="BO169" i="5"/>
  <c r="F168" i="6" s="1"/>
  <c r="BN169" i="5"/>
  <c r="E168" i="6" s="1"/>
  <c r="BM169" i="5"/>
  <c r="D168" i="6" s="1"/>
  <c r="BL169" i="5"/>
  <c r="C168" i="6" s="1"/>
  <c r="CM168" i="5"/>
  <c r="CP168" i="5" s="1"/>
  <c r="CL168" i="5"/>
  <c r="CO168" i="5" s="1"/>
  <c r="CK168" i="5"/>
  <c r="CN168" i="5" s="1"/>
  <c r="CJ168" i="5"/>
  <c r="CC168" i="5"/>
  <c r="CB168" i="5"/>
  <c r="CA168" i="5"/>
  <c r="AN167" i="6" s="1"/>
  <c r="BZ168" i="5"/>
  <c r="BY168" i="5"/>
  <c r="BW168" i="5"/>
  <c r="BV168" i="5"/>
  <c r="BU168" i="5"/>
  <c r="BT168" i="5"/>
  <c r="BQ168" i="5"/>
  <c r="H167" i="6" s="1"/>
  <c r="BP168" i="5"/>
  <c r="G167" i="6" s="1"/>
  <c r="BO168" i="5"/>
  <c r="F167" i="6" s="1"/>
  <c r="BN168" i="5"/>
  <c r="E167" i="6" s="1"/>
  <c r="BM168" i="5"/>
  <c r="D167" i="6" s="1"/>
  <c r="BL168" i="5"/>
  <c r="C167" i="6" s="1"/>
  <c r="CM167" i="5"/>
  <c r="CP167" i="5" s="1"/>
  <c r="CL167" i="5"/>
  <c r="CO167" i="5" s="1"/>
  <c r="CK167" i="5"/>
  <c r="CN167" i="5" s="1"/>
  <c r="CJ167" i="5"/>
  <c r="CC167" i="5"/>
  <c r="CB167" i="5"/>
  <c r="CA167" i="5"/>
  <c r="AN166" i="6" s="1"/>
  <c r="BZ167" i="5"/>
  <c r="BY167" i="5"/>
  <c r="BW167" i="5"/>
  <c r="BV167" i="5"/>
  <c r="BU167" i="5"/>
  <c r="BT167" i="5"/>
  <c r="BQ167" i="5"/>
  <c r="H166" i="6" s="1"/>
  <c r="BP167" i="5"/>
  <c r="G166" i="6" s="1"/>
  <c r="BO167" i="5"/>
  <c r="F166" i="6" s="1"/>
  <c r="BN167" i="5"/>
  <c r="E166" i="6" s="1"/>
  <c r="BM167" i="5"/>
  <c r="D166" i="6" s="1"/>
  <c r="BL167" i="5"/>
  <c r="C166" i="6" s="1"/>
  <c r="CM166" i="5"/>
  <c r="CP166" i="5" s="1"/>
  <c r="CL166" i="5"/>
  <c r="CO166" i="5" s="1"/>
  <c r="CK166" i="5"/>
  <c r="CN166" i="5" s="1"/>
  <c r="CJ166" i="5"/>
  <c r="CC166" i="5"/>
  <c r="CB166" i="5"/>
  <c r="CA166" i="5"/>
  <c r="AN165" i="6" s="1"/>
  <c r="BZ166" i="5"/>
  <c r="BY166" i="5"/>
  <c r="BW166" i="5"/>
  <c r="BV166" i="5"/>
  <c r="BU166" i="5"/>
  <c r="BT166" i="5"/>
  <c r="BQ166" i="5"/>
  <c r="H165" i="6" s="1"/>
  <c r="BP166" i="5"/>
  <c r="G165" i="6" s="1"/>
  <c r="BO166" i="5"/>
  <c r="F165" i="6" s="1"/>
  <c r="BN166" i="5"/>
  <c r="E165" i="6" s="1"/>
  <c r="BM166" i="5"/>
  <c r="D165" i="6" s="1"/>
  <c r="BL166" i="5"/>
  <c r="C165" i="6" s="1"/>
  <c r="CM165" i="5"/>
  <c r="CP165" i="5" s="1"/>
  <c r="CL165" i="5"/>
  <c r="CO165" i="5" s="1"/>
  <c r="CK165" i="5"/>
  <c r="CN165" i="5" s="1"/>
  <c r="CJ165" i="5"/>
  <c r="CC165" i="5"/>
  <c r="CB165" i="5"/>
  <c r="CA165" i="5"/>
  <c r="AN164" i="6" s="1"/>
  <c r="BZ165" i="5"/>
  <c r="BY165" i="5"/>
  <c r="BW165" i="5"/>
  <c r="BV165" i="5"/>
  <c r="BU165" i="5"/>
  <c r="BT165" i="5"/>
  <c r="BQ165" i="5"/>
  <c r="H164" i="6" s="1"/>
  <c r="BP165" i="5"/>
  <c r="G164" i="6" s="1"/>
  <c r="BO165" i="5"/>
  <c r="F164" i="6" s="1"/>
  <c r="BN165" i="5"/>
  <c r="E164" i="6" s="1"/>
  <c r="BM165" i="5"/>
  <c r="D164" i="6" s="1"/>
  <c r="BL165" i="5"/>
  <c r="C164" i="6" s="1"/>
  <c r="CM164" i="5"/>
  <c r="CP164" i="5" s="1"/>
  <c r="CL164" i="5"/>
  <c r="CO164" i="5" s="1"/>
  <c r="CK164" i="5"/>
  <c r="CN164" i="5" s="1"/>
  <c r="CJ164" i="5"/>
  <c r="CC164" i="5"/>
  <c r="CB164" i="5"/>
  <c r="CA164" i="5"/>
  <c r="AN163" i="6" s="1"/>
  <c r="BZ164" i="5"/>
  <c r="BY164" i="5"/>
  <c r="BW164" i="5"/>
  <c r="BV164" i="5"/>
  <c r="BU164" i="5"/>
  <c r="BT164" i="5"/>
  <c r="BQ164" i="5"/>
  <c r="H163" i="6" s="1"/>
  <c r="BP164" i="5"/>
  <c r="G163" i="6" s="1"/>
  <c r="BO164" i="5"/>
  <c r="F163" i="6" s="1"/>
  <c r="BN164" i="5"/>
  <c r="E163" i="6" s="1"/>
  <c r="BM164" i="5"/>
  <c r="D163" i="6" s="1"/>
  <c r="BL164" i="5"/>
  <c r="C163" i="6" s="1"/>
  <c r="CM163" i="5"/>
  <c r="CP163" i="5" s="1"/>
  <c r="CL163" i="5"/>
  <c r="CO163" i="5" s="1"/>
  <c r="CK163" i="5"/>
  <c r="CN163" i="5" s="1"/>
  <c r="CJ163" i="5"/>
  <c r="CC163" i="5"/>
  <c r="CB163" i="5"/>
  <c r="CA163" i="5"/>
  <c r="AN162" i="6" s="1"/>
  <c r="BZ163" i="5"/>
  <c r="BY163" i="5"/>
  <c r="BW163" i="5"/>
  <c r="BV163" i="5"/>
  <c r="BU163" i="5"/>
  <c r="BT163" i="5"/>
  <c r="BQ163" i="5"/>
  <c r="H162" i="6" s="1"/>
  <c r="BP163" i="5"/>
  <c r="G162" i="6" s="1"/>
  <c r="BO163" i="5"/>
  <c r="F162" i="6" s="1"/>
  <c r="BN163" i="5"/>
  <c r="E162" i="6" s="1"/>
  <c r="BM163" i="5"/>
  <c r="D162" i="6" s="1"/>
  <c r="BL163" i="5"/>
  <c r="C162" i="6" s="1"/>
  <c r="CM162" i="5"/>
  <c r="CP162" i="5" s="1"/>
  <c r="CL162" i="5"/>
  <c r="CO162" i="5" s="1"/>
  <c r="CK162" i="5"/>
  <c r="CN162" i="5" s="1"/>
  <c r="CJ162" i="5"/>
  <c r="CC162" i="5"/>
  <c r="CB162" i="5"/>
  <c r="CA162" i="5"/>
  <c r="AN161" i="6" s="1"/>
  <c r="BZ162" i="5"/>
  <c r="BY162" i="5"/>
  <c r="BW162" i="5"/>
  <c r="BV162" i="5"/>
  <c r="BU162" i="5"/>
  <c r="BT162" i="5"/>
  <c r="BQ162" i="5"/>
  <c r="H161" i="6" s="1"/>
  <c r="BP162" i="5"/>
  <c r="G161" i="6" s="1"/>
  <c r="BO162" i="5"/>
  <c r="F161" i="6" s="1"/>
  <c r="BN162" i="5"/>
  <c r="E161" i="6" s="1"/>
  <c r="BM162" i="5"/>
  <c r="D161" i="6" s="1"/>
  <c r="BL162" i="5"/>
  <c r="C161" i="6" s="1"/>
  <c r="CM161" i="5"/>
  <c r="CP161" i="5" s="1"/>
  <c r="CL161" i="5"/>
  <c r="CO161" i="5" s="1"/>
  <c r="CK161" i="5"/>
  <c r="CN161" i="5" s="1"/>
  <c r="CJ161" i="5"/>
  <c r="CC161" i="5"/>
  <c r="CB161" i="5"/>
  <c r="CA161" i="5"/>
  <c r="AN160" i="6" s="1"/>
  <c r="BZ161" i="5"/>
  <c r="BY161" i="5"/>
  <c r="BW161" i="5"/>
  <c r="BV161" i="5"/>
  <c r="BU161" i="5"/>
  <c r="BT161" i="5"/>
  <c r="BQ161" i="5"/>
  <c r="H160" i="6" s="1"/>
  <c r="BP161" i="5"/>
  <c r="G160" i="6" s="1"/>
  <c r="BO161" i="5"/>
  <c r="F160" i="6" s="1"/>
  <c r="BN161" i="5"/>
  <c r="E160" i="6" s="1"/>
  <c r="BM161" i="5"/>
  <c r="D160" i="6" s="1"/>
  <c r="BL161" i="5"/>
  <c r="C160" i="6" s="1"/>
  <c r="CM160" i="5"/>
  <c r="CP160" i="5" s="1"/>
  <c r="CL160" i="5"/>
  <c r="CO160" i="5" s="1"/>
  <c r="CK160" i="5"/>
  <c r="CN160" i="5" s="1"/>
  <c r="CJ160" i="5"/>
  <c r="CC160" i="5"/>
  <c r="CB160" i="5"/>
  <c r="CA160" i="5"/>
  <c r="AN159" i="6" s="1"/>
  <c r="BZ160" i="5"/>
  <c r="BY160" i="5"/>
  <c r="BW160" i="5"/>
  <c r="BV160" i="5"/>
  <c r="BU160" i="5"/>
  <c r="BT160" i="5"/>
  <c r="BQ160" i="5"/>
  <c r="H159" i="6" s="1"/>
  <c r="BP160" i="5"/>
  <c r="G159" i="6" s="1"/>
  <c r="BO160" i="5"/>
  <c r="F159" i="6" s="1"/>
  <c r="BN160" i="5"/>
  <c r="E159" i="6" s="1"/>
  <c r="BM160" i="5"/>
  <c r="D159" i="6" s="1"/>
  <c r="BL160" i="5"/>
  <c r="C159" i="6" s="1"/>
  <c r="CM159" i="5"/>
  <c r="CP159" i="5" s="1"/>
  <c r="CL159" i="5"/>
  <c r="CO159" i="5" s="1"/>
  <c r="CK159" i="5"/>
  <c r="CN159" i="5" s="1"/>
  <c r="CJ159" i="5"/>
  <c r="CC159" i="5"/>
  <c r="CB159" i="5"/>
  <c r="CA159" i="5"/>
  <c r="AN158" i="6" s="1"/>
  <c r="BZ159" i="5"/>
  <c r="BY159" i="5"/>
  <c r="BW159" i="5"/>
  <c r="BV159" i="5"/>
  <c r="BU159" i="5"/>
  <c r="BT159" i="5"/>
  <c r="BQ159" i="5"/>
  <c r="H158" i="6" s="1"/>
  <c r="BP159" i="5"/>
  <c r="G158" i="6" s="1"/>
  <c r="BO159" i="5"/>
  <c r="F158" i="6" s="1"/>
  <c r="BN159" i="5"/>
  <c r="E158" i="6" s="1"/>
  <c r="BM159" i="5"/>
  <c r="D158" i="6" s="1"/>
  <c r="BL159" i="5"/>
  <c r="C158" i="6" s="1"/>
  <c r="CM158" i="5"/>
  <c r="CP158" i="5" s="1"/>
  <c r="CL158" i="5"/>
  <c r="CO158" i="5" s="1"/>
  <c r="CK158" i="5"/>
  <c r="CN158" i="5" s="1"/>
  <c r="CJ158" i="5"/>
  <c r="CC158" i="5"/>
  <c r="CB158" i="5"/>
  <c r="CA158" i="5"/>
  <c r="AN157" i="6" s="1"/>
  <c r="BZ158" i="5"/>
  <c r="BY158" i="5"/>
  <c r="BW158" i="5"/>
  <c r="BV158" i="5"/>
  <c r="BU158" i="5"/>
  <c r="BT158" i="5"/>
  <c r="BQ158" i="5"/>
  <c r="H157" i="6" s="1"/>
  <c r="BP158" i="5"/>
  <c r="G157" i="6" s="1"/>
  <c r="BO158" i="5"/>
  <c r="F157" i="6" s="1"/>
  <c r="BN158" i="5"/>
  <c r="E157" i="6" s="1"/>
  <c r="BM158" i="5"/>
  <c r="D157" i="6" s="1"/>
  <c r="BL158" i="5"/>
  <c r="C157" i="6" s="1"/>
  <c r="CM157" i="5"/>
  <c r="CP157" i="5" s="1"/>
  <c r="CL157" i="5"/>
  <c r="CO157" i="5" s="1"/>
  <c r="CK157" i="5"/>
  <c r="CN157" i="5" s="1"/>
  <c r="CJ157" i="5"/>
  <c r="CC157" i="5"/>
  <c r="CB157" i="5"/>
  <c r="CA157" i="5"/>
  <c r="AN156" i="6" s="1"/>
  <c r="BZ157" i="5"/>
  <c r="BY157" i="5"/>
  <c r="BW157" i="5"/>
  <c r="BV157" i="5"/>
  <c r="BU157" i="5"/>
  <c r="BT157" i="5"/>
  <c r="BQ157" i="5"/>
  <c r="H156" i="6" s="1"/>
  <c r="BP157" i="5"/>
  <c r="G156" i="6" s="1"/>
  <c r="BO157" i="5"/>
  <c r="F156" i="6" s="1"/>
  <c r="BN157" i="5"/>
  <c r="E156" i="6" s="1"/>
  <c r="BM157" i="5"/>
  <c r="D156" i="6" s="1"/>
  <c r="BL157" i="5"/>
  <c r="C156" i="6" s="1"/>
  <c r="CM156" i="5"/>
  <c r="CP156" i="5" s="1"/>
  <c r="CL156" i="5"/>
  <c r="CO156" i="5" s="1"/>
  <c r="CK156" i="5"/>
  <c r="CN156" i="5" s="1"/>
  <c r="CJ156" i="5"/>
  <c r="CC156" i="5"/>
  <c r="CB156" i="5"/>
  <c r="CA156" i="5"/>
  <c r="AN155" i="6" s="1"/>
  <c r="BZ156" i="5"/>
  <c r="BY156" i="5"/>
  <c r="BW156" i="5"/>
  <c r="BV156" i="5"/>
  <c r="BU156" i="5"/>
  <c r="BT156" i="5"/>
  <c r="BQ156" i="5"/>
  <c r="H155" i="6" s="1"/>
  <c r="BP156" i="5"/>
  <c r="G155" i="6" s="1"/>
  <c r="BO156" i="5"/>
  <c r="F155" i="6" s="1"/>
  <c r="BN156" i="5"/>
  <c r="E155" i="6" s="1"/>
  <c r="BM156" i="5"/>
  <c r="D155" i="6" s="1"/>
  <c r="BL156" i="5"/>
  <c r="C155" i="6" s="1"/>
  <c r="CM155" i="5"/>
  <c r="CP155" i="5" s="1"/>
  <c r="CL155" i="5"/>
  <c r="CO155" i="5" s="1"/>
  <c r="CK155" i="5"/>
  <c r="CN155" i="5" s="1"/>
  <c r="CJ155" i="5"/>
  <c r="CC155" i="5"/>
  <c r="CB155" i="5"/>
  <c r="CA155" i="5"/>
  <c r="AN154" i="6" s="1"/>
  <c r="BZ155" i="5"/>
  <c r="BY155" i="5"/>
  <c r="BW155" i="5"/>
  <c r="BV155" i="5"/>
  <c r="BU155" i="5"/>
  <c r="BT155" i="5"/>
  <c r="BQ155" i="5"/>
  <c r="H154" i="6" s="1"/>
  <c r="BP155" i="5"/>
  <c r="G154" i="6" s="1"/>
  <c r="BO155" i="5"/>
  <c r="F154" i="6" s="1"/>
  <c r="BN155" i="5"/>
  <c r="E154" i="6" s="1"/>
  <c r="BM155" i="5"/>
  <c r="D154" i="6" s="1"/>
  <c r="BL155" i="5"/>
  <c r="C154" i="6" s="1"/>
  <c r="CM154" i="5"/>
  <c r="CP154" i="5" s="1"/>
  <c r="CL154" i="5"/>
  <c r="CO154" i="5" s="1"/>
  <c r="CK154" i="5"/>
  <c r="CN154" i="5" s="1"/>
  <c r="CJ154" i="5"/>
  <c r="CC154" i="5"/>
  <c r="CB154" i="5"/>
  <c r="CA154" i="5"/>
  <c r="AN153" i="6" s="1"/>
  <c r="BZ154" i="5"/>
  <c r="BY154" i="5"/>
  <c r="BW154" i="5"/>
  <c r="BV154" i="5"/>
  <c r="BU154" i="5"/>
  <c r="BT154" i="5"/>
  <c r="BQ154" i="5"/>
  <c r="H153" i="6" s="1"/>
  <c r="BP154" i="5"/>
  <c r="G153" i="6" s="1"/>
  <c r="BO154" i="5"/>
  <c r="F153" i="6" s="1"/>
  <c r="BN154" i="5"/>
  <c r="E153" i="6" s="1"/>
  <c r="BM154" i="5"/>
  <c r="D153" i="6" s="1"/>
  <c r="BL154" i="5"/>
  <c r="C153" i="6" s="1"/>
  <c r="CM153" i="5"/>
  <c r="CP153" i="5" s="1"/>
  <c r="CL153" i="5"/>
  <c r="CO153" i="5" s="1"/>
  <c r="CK153" i="5"/>
  <c r="CN153" i="5" s="1"/>
  <c r="CJ153" i="5"/>
  <c r="CC153" i="5"/>
  <c r="CB153" i="5"/>
  <c r="CA153" i="5"/>
  <c r="AN152" i="6" s="1"/>
  <c r="BZ153" i="5"/>
  <c r="BY153" i="5"/>
  <c r="BW153" i="5"/>
  <c r="BV153" i="5"/>
  <c r="BU153" i="5"/>
  <c r="BT153" i="5"/>
  <c r="BQ153" i="5"/>
  <c r="H152" i="6" s="1"/>
  <c r="BP153" i="5"/>
  <c r="G152" i="6" s="1"/>
  <c r="BO153" i="5"/>
  <c r="F152" i="6" s="1"/>
  <c r="BN153" i="5"/>
  <c r="E152" i="6" s="1"/>
  <c r="BM153" i="5"/>
  <c r="D152" i="6" s="1"/>
  <c r="BL153" i="5"/>
  <c r="C152" i="6" s="1"/>
  <c r="CM152" i="5"/>
  <c r="CP152" i="5" s="1"/>
  <c r="CL152" i="5"/>
  <c r="CO152" i="5" s="1"/>
  <c r="CK152" i="5"/>
  <c r="CN152" i="5" s="1"/>
  <c r="CJ152" i="5"/>
  <c r="CC152" i="5"/>
  <c r="CB152" i="5"/>
  <c r="CA152" i="5"/>
  <c r="AN151" i="6" s="1"/>
  <c r="BZ152" i="5"/>
  <c r="BY152" i="5"/>
  <c r="BW152" i="5"/>
  <c r="BV152" i="5"/>
  <c r="BU152" i="5"/>
  <c r="BT152" i="5"/>
  <c r="BQ152" i="5"/>
  <c r="H151" i="6" s="1"/>
  <c r="BP152" i="5"/>
  <c r="G151" i="6" s="1"/>
  <c r="BO152" i="5"/>
  <c r="F151" i="6" s="1"/>
  <c r="BN152" i="5"/>
  <c r="E151" i="6" s="1"/>
  <c r="BM152" i="5"/>
  <c r="D151" i="6" s="1"/>
  <c r="BL152" i="5"/>
  <c r="C151" i="6" s="1"/>
  <c r="CM151" i="5"/>
  <c r="CP151" i="5" s="1"/>
  <c r="CL151" i="5"/>
  <c r="CO151" i="5" s="1"/>
  <c r="CK151" i="5"/>
  <c r="CN151" i="5" s="1"/>
  <c r="CJ151" i="5"/>
  <c r="CC151" i="5"/>
  <c r="CB151" i="5"/>
  <c r="CA151" i="5"/>
  <c r="AN150" i="6" s="1"/>
  <c r="BZ151" i="5"/>
  <c r="BY151" i="5"/>
  <c r="BW151" i="5"/>
  <c r="BV151" i="5"/>
  <c r="BU151" i="5"/>
  <c r="BT151" i="5"/>
  <c r="BQ151" i="5"/>
  <c r="H150" i="6" s="1"/>
  <c r="BP151" i="5"/>
  <c r="G150" i="6" s="1"/>
  <c r="BO151" i="5"/>
  <c r="F150" i="6" s="1"/>
  <c r="BN151" i="5"/>
  <c r="E150" i="6" s="1"/>
  <c r="BM151" i="5"/>
  <c r="D150" i="6" s="1"/>
  <c r="BL151" i="5"/>
  <c r="C150" i="6" s="1"/>
  <c r="CM150" i="5"/>
  <c r="CP150" i="5" s="1"/>
  <c r="CL150" i="5"/>
  <c r="CO150" i="5" s="1"/>
  <c r="CK150" i="5"/>
  <c r="CN150" i="5" s="1"/>
  <c r="CJ150" i="5"/>
  <c r="CC150" i="5"/>
  <c r="CB150" i="5"/>
  <c r="CA150" i="5"/>
  <c r="AN149" i="6" s="1"/>
  <c r="BZ150" i="5"/>
  <c r="BY150" i="5"/>
  <c r="BW150" i="5"/>
  <c r="BV150" i="5"/>
  <c r="BU150" i="5"/>
  <c r="BT150" i="5"/>
  <c r="BQ150" i="5"/>
  <c r="H149" i="6" s="1"/>
  <c r="BP150" i="5"/>
  <c r="G149" i="6" s="1"/>
  <c r="BO150" i="5"/>
  <c r="F149" i="6" s="1"/>
  <c r="BN150" i="5"/>
  <c r="E149" i="6" s="1"/>
  <c r="BM150" i="5"/>
  <c r="D149" i="6" s="1"/>
  <c r="BL150" i="5"/>
  <c r="C149" i="6" s="1"/>
  <c r="CM149" i="5"/>
  <c r="CP149" i="5" s="1"/>
  <c r="CL149" i="5"/>
  <c r="CO149" i="5" s="1"/>
  <c r="CK149" i="5"/>
  <c r="CN149" i="5" s="1"/>
  <c r="CJ149" i="5"/>
  <c r="CC149" i="5"/>
  <c r="CB149" i="5"/>
  <c r="CA149" i="5"/>
  <c r="AN148" i="6" s="1"/>
  <c r="BZ149" i="5"/>
  <c r="BY149" i="5"/>
  <c r="BW149" i="5"/>
  <c r="BV149" i="5"/>
  <c r="BU149" i="5"/>
  <c r="BT149" i="5"/>
  <c r="BQ149" i="5"/>
  <c r="H148" i="6" s="1"/>
  <c r="BP149" i="5"/>
  <c r="G148" i="6" s="1"/>
  <c r="BO149" i="5"/>
  <c r="F148" i="6" s="1"/>
  <c r="BN149" i="5"/>
  <c r="E148" i="6" s="1"/>
  <c r="BM149" i="5"/>
  <c r="D148" i="6" s="1"/>
  <c r="BL149" i="5"/>
  <c r="C148" i="6" s="1"/>
  <c r="CM148" i="5"/>
  <c r="CP148" i="5" s="1"/>
  <c r="CL148" i="5"/>
  <c r="CO148" i="5" s="1"/>
  <c r="CK148" i="5"/>
  <c r="CN148" i="5" s="1"/>
  <c r="CJ148" i="5"/>
  <c r="CC148" i="5"/>
  <c r="CB148" i="5"/>
  <c r="CA148" i="5"/>
  <c r="AN147" i="6" s="1"/>
  <c r="BZ148" i="5"/>
  <c r="BY148" i="5"/>
  <c r="BW148" i="5"/>
  <c r="BV148" i="5"/>
  <c r="BU148" i="5"/>
  <c r="BT148" i="5"/>
  <c r="BQ148" i="5"/>
  <c r="H147" i="6" s="1"/>
  <c r="BP148" i="5"/>
  <c r="G147" i="6" s="1"/>
  <c r="BO148" i="5"/>
  <c r="F147" i="6" s="1"/>
  <c r="BN148" i="5"/>
  <c r="E147" i="6" s="1"/>
  <c r="BM148" i="5"/>
  <c r="D147" i="6" s="1"/>
  <c r="BL148" i="5"/>
  <c r="C147" i="6" s="1"/>
  <c r="CM147" i="5"/>
  <c r="CP147" i="5" s="1"/>
  <c r="CL147" i="5"/>
  <c r="CO147" i="5" s="1"/>
  <c r="CK147" i="5"/>
  <c r="CN147" i="5" s="1"/>
  <c r="CJ147" i="5"/>
  <c r="CC147" i="5"/>
  <c r="CB147" i="5"/>
  <c r="CA147" i="5"/>
  <c r="AN146" i="6" s="1"/>
  <c r="BZ147" i="5"/>
  <c r="BY147" i="5"/>
  <c r="BW147" i="5"/>
  <c r="BV147" i="5"/>
  <c r="BU147" i="5"/>
  <c r="BT147" i="5"/>
  <c r="BQ147" i="5"/>
  <c r="H146" i="6" s="1"/>
  <c r="BP147" i="5"/>
  <c r="G146" i="6" s="1"/>
  <c r="BO147" i="5"/>
  <c r="F146" i="6" s="1"/>
  <c r="BN147" i="5"/>
  <c r="E146" i="6" s="1"/>
  <c r="BM147" i="5"/>
  <c r="D146" i="6" s="1"/>
  <c r="BL147" i="5"/>
  <c r="C146" i="6" s="1"/>
  <c r="CM146" i="5"/>
  <c r="CP146" i="5" s="1"/>
  <c r="CL146" i="5"/>
  <c r="CO146" i="5" s="1"/>
  <c r="CK146" i="5"/>
  <c r="CN146" i="5" s="1"/>
  <c r="CJ146" i="5"/>
  <c r="CC146" i="5"/>
  <c r="CB146" i="5"/>
  <c r="CA146" i="5"/>
  <c r="AN145" i="6" s="1"/>
  <c r="BZ146" i="5"/>
  <c r="BY146" i="5"/>
  <c r="BW146" i="5"/>
  <c r="BV146" i="5"/>
  <c r="BU146" i="5"/>
  <c r="BT146" i="5"/>
  <c r="BQ146" i="5"/>
  <c r="H145" i="6" s="1"/>
  <c r="BP146" i="5"/>
  <c r="G145" i="6" s="1"/>
  <c r="BO146" i="5"/>
  <c r="F145" i="6" s="1"/>
  <c r="BN146" i="5"/>
  <c r="E145" i="6" s="1"/>
  <c r="BM146" i="5"/>
  <c r="D145" i="6" s="1"/>
  <c r="BL146" i="5"/>
  <c r="C145" i="6" s="1"/>
  <c r="CM145" i="5"/>
  <c r="CP145" i="5" s="1"/>
  <c r="CL145" i="5"/>
  <c r="CO145" i="5" s="1"/>
  <c r="CK145" i="5"/>
  <c r="CN145" i="5" s="1"/>
  <c r="CJ145" i="5"/>
  <c r="CC145" i="5"/>
  <c r="CB145" i="5"/>
  <c r="CA145" i="5"/>
  <c r="AN144" i="6" s="1"/>
  <c r="BZ145" i="5"/>
  <c r="BY145" i="5"/>
  <c r="BW145" i="5"/>
  <c r="BV145" i="5"/>
  <c r="BU145" i="5"/>
  <c r="BT145" i="5"/>
  <c r="BQ145" i="5"/>
  <c r="H144" i="6" s="1"/>
  <c r="BP145" i="5"/>
  <c r="G144" i="6" s="1"/>
  <c r="BO145" i="5"/>
  <c r="F144" i="6" s="1"/>
  <c r="BN145" i="5"/>
  <c r="E144" i="6" s="1"/>
  <c r="BM145" i="5"/>
  <c r="D144" i="6" s="1"/>
  <c r="BL145" i="5"/>
  <c r="C144" i="6" s="1"/>
  <c r="CM144" i="5"/>
  <c r="CP144" i="5" s="1"/>
  <c r="CL144" i="5"/>
  <c r="CO144" i="5" s="1"/>
  <c r="CK144" i="5"/>
  <c r="CN144" i="5" s="1"/>
  <c r="CJ144" i="5"/>
  <c r="CC144" i="5"/>
  <c r="CB144" i="5"/>
  <c r="CA144" i="5"/>
  <c r="AN143" i="6" s="1"/>
  <c r="BZ144" i="5"/>
  <c r="BY144" i="5"/>
  <c r="BW144" i="5"/>
  <c r="BV144" i="5"/>
  <c r="BU144" i="5"/>
  <c r="BT144" i="5"/>
  <c r="BQ144" i="5"/>
  <c r="H143" i="6" s="1"/>
  <c r="BP144" i="5"/>
  <c r="G143" i="6" s="1"/>
  <c r="BO144" i="5"/>
  <c r="F143" i="6" s="1"/>
  <c r="BN144" i="5"/>
  <c r="E143" i="6" s="1"/>
  <c r="BM144" i="5"/>
  <c r="D143" i="6" s="1"/>
  <c r="BL144" i="5"/>
  <c r="C143" i="6" s="1"/>
  <c r="CM143" i="5"/>
  <c r="CP143" i="5" s="1"/>
  <c r="CL143" i="5"/>
  <c r="CO143" i="5" s="1"/>
  <c r="CK143" i="5"/>
  <c r="CN143" i="5" s="1"/>
  <c r="CJ143" i="5"/>
  <c r="CC143" i="5"/>
  <c r="CB143" i="5"/>
  <c r="CA143" i="5"/>
  <c r="AN142" i="6" s="1"/>
  <c r="BZ143" i="5"/>
  <c r="BY143" i="5"/>
  <c r="BW143" i="5"/>
  <c r="BV143" i="5"/>
  <c r="BU143" i="5"/>
  <c r="BT143" i="5"/>
  <c r="BQ143" i="5"/>
  <c r="H142" i="6" s="1"/>
  <c r="BP143" i="5"/>
  <c r="G142" i="6" s="1"/>
  <c r="BO143" i="5"/>
  <c r="F142" i="6" s="1"/>
  <c r="BN143" i="5"/>
  <c r="E142" i="6" s="1"/>
  <c r="BM143" i="5"/>
  <c r="D142" i="6" s="1"/>
  <c r="BL143" i="5"/>
  <c r="C142" i="6" s="1"/>
  <c r="CM142" i="5"/>
  <c r="CP142" i="5" s="1"/>
  <c r="CL142" i="5"/>
  <c r="CO142" i="5" s="1"/>
  <c r="CK142" i="5"/>
  <c r="CN142" i="5" s="1"/>
  <c r="CJ142" i="5"/>
  <c r="CC142" i="5"/>
  <c r="CB142" i="5"/>
  <c r="CA142" i="5"/>
  <c r="AN141" i="6" s="1"/>
  <c r="BZ142" i="5"/>
  <c r="BY142" i="5"/>
  <c r="BW142" i="5"/>
  <c r="BV142" i="5"/>
  <c r="BU142" i="5"/>
  <c r="BT142" i="5"/>
  <c r="BQ142" i="5"/>
  <c r="H141" i="6" s="1"/>
  <c r="BP142" i="5"/>
  <c r="G141" i="6" s="1"/>
  <c r="BO142" i="5"/>
  <c r="F141" i="6" s="1"/>
  <c r="BN142" i="5"/>
  <c r="E141" i="6" s="1"/>
  <c r="BM142" i="5"/>
  <c r="D141" i="6" s="1"/>
  <c r="BL142" i="5"/>
  <c r="C141" i="6" s="1"/>
  <c r="CM141" i="5"/>
  <c r="CP141" i="5" s="1"/>
  <c r="CL141" i="5"/>
  <c r="CO141" i="5" s="1"/>
  <c r="CK141" i="5"/>
  <c r="CN141" i="5" s="1"/>
  <c r="CJ141" i="5"/>
  <c r="CC141" i="5"/>
  <c r="CB141" i="5"/>
  <c r="CA141" i="5"/>
  <c r="AN140" i="6" s="1"/>
  <c r="BZ141" i="5"/>
  <c r="BY141" i="5"/>
  <c r="BW141" i="5"/>
  <c r="BV141" i="5"/>
  <c r="BU141" i="5"/>
  <c r="BT141" i="5"/>
  <c r="BQ141" i="5"/>
  <c r="H140" i="6" s="1"/>
  <c r="BP141" i="5"/>
  <c r="G140" i="6" s="1"/>
  <c r="BO141" i="5"/>
  <c r="F140" i="6" s="1"/>
  <c r="BN141" i="5"/>
  <c r="E140" i="6" s="1"/>
  <c r="BM141" i="5"/>
  <c r="D140" i="6" s="1"/>
  <c r="BL141" i="5"/>
  <c r="C140" i="6" s="1"/>
  <c r="CM140" i="5"/>
  <c r="CP140" i="5" s="1"/>
  <c r="CL140" i="5"/>
  <c r="CO140" i="5" s="1"/>
  <c r="CK140" i="5"/>
  <c r="CN140" i="5" s="1"/>
  <c r="CJ140" i="5"/>
  <c r="CC140" i="5"/>
  <c r="CB140" i="5"/>
  <c r="CA140" i="5"/>
  <c r="AN139" i="6" s="1"/>
  <c r="BZ140" i="5"/>
  <c r="BY140" i="5"/>
  <c r="BW140" i="5"/>
  <c r="BV140" i="5"/>
  <c r="BU140" i="5"/>
  <c r="BT140" i="5"/>
  <c r="BQ140" i="5"/>
  <c r="H139" i="6" s="1"/>
  <c r="BP140" i="5"/>
  <c r="G139" i="6" s="1"/>
  <c r="BO140" i="5"/>
  <c r="F139" i="6" s="1"/>
  <c r="BN140" i="5"/>
  <c r="E139" i="6" s="1"/>
  <c r="BM140" i="5"/>
  <c r="D139" i="6" s="1"/>
  <c r="BL140" i="5"/>
  <c r="C139" i="6" s="1"/>
  <c r="CP139" i="5"/>
  <c r="CM139" i="5"/>
  <c r="CL139" i="5"/>
  <c r="CO139" i="5" s="1"/>
  <c r="CK139" i="5"/>
  <c r="CN139" i="5" s="1"/>
  <c r="CJ139" i="5"/>
  <c r="CC139" i="5"/>
  <c r="CB139" i="5"/>
  <c r="CA139" i="5"/>
  <c r="AN138" i="6" s="1"/>
  <c r="BZ139" i="5"/>
  <c r="BY139" i="5"/>
  <c r="BW139" i="5"/>
  <c r="BV139" i="5"/>
  <c r="BU139" i="5"/>
  <c r="BT139" i="5"/>
  <c r="BQ139" i="5"/>
  <c r="H138" i="6" s="1"/>
  <c r="BP139" i="5"/>
  <c r="G138" i="6" s="1"/>
  <c r="BO139" i="5"/>
  <c r="F138" i="6" s="1"/>
  <c r="BN139" i="5"/>
  <c r="E138" i="6" s="1"/>
  <c r="BM139" i="5"/>
  <c r="D138" i="6" s="1"/>
  <c r="BL139" i="5"/>
  <c r="C138" i="6" s="1"/>
  <c r="CM138" i="5"/>
  <c r="CP138" i="5" s="1"/>
  <c r="CL138" i="5"/>
  <c r="CO138" i="5" s="1"/>
  <c r="CK138" i="5"/>
  <c r="CN138" i="5" s="1"/>
  <c r="CJ138" i="5"/>
  <c r="CC138" i="5"/>
  <c r="CB138" i="5"/>
  <c r="CA138" i="5"/>
  <c r="AN137" i="6" s="1"/>
  <c r="BZ138" i="5"/>
  <c r="BY138" i="5"/>
  <c r="BW138" i="5"/>
  <c r="BV138" i="5"/>
  <c r="BU138" i="5"/>
  <c r="BT138" i="5"/>
  <c r="BQ138" i="5"/>
  <c r="H137" i="6" s="1"/>
  <c r="BP138" i="5"/>
  <c r="G137" i="6" s="1"/>
  <c r="BO138" i="5"/>
  <c r="F137" i="6" s="1"/>
  <c r="BN138" i="5"/>
  <c r="E137" i="6" s="1"/>
  <c r="BM138" i="5"/>
  <c r="D137" i="6" s="1"/>
  <c r="BL138" i="5"/>
  <c r="C137" i="6" s="1"/>
  <c r="CM137" i="5"/>
  <c r="CP137" i="5" s="1"/>
  <c r="CL137" i="5"/>
  <c r="CO137" i="5" s="1"/>
  <c r="CK137" i="5"/>
  <c r="CN137" i="5" s="1"/>
  <c r="CJ137" i="5"/>
  <c r="CC137" i="5"/>
  <c r="CB137" i="5"/>
  <c r="CA137" i="5"/>
  <c r="AN136" i="6" s="1"/>
  <c r="BZ137" i="5"/>
  <c r="BY137" i="5"/>
  <c r="BW137" i="5"/>
  <c r="BV137" i="5"/>
  <c r="BU137" i="5"/>
  <c r="BT137" i="5"/>
  <c r="BQ137" i="5"/>
  <c r="H136" i="6" s="1"/>
  <c r="BP137" i="5"/>
  <c r="G136" i="6" s="1"/>
  <c r="BO137" i="5"/>
  <c r="F136" i="6" s="1"/>
  <c r="BN137" i="5"/>
  <c r="E136" i="6" s="1"/>
  <c r="BM137" i="5"/>
  <c r="D136" i="6" s="1"/>
  <c r="BL137" i="5"/>
  <c r="C136" i="6" s="1"/>
  <c r="CM136" i="5"/>
  <c r="CP136" i="5" s="1"/>
  <c r="CL136" i="5"/>
  <c r="CO136" i="5" s="1"/>
  <c r="CK136" i="5"/>
  <c r="CN136" i="5" s="1"/>
  <c r="CJ136" i="5"/>
  <c r="CC136" i="5"/>
  <c r="CB136" i="5"/>
  <c r="CA136" i="5"/>
  <c r="AN135" i="6" s="1"/>
  <c r="BZ136" i="5"/>
  <c r="BY136" i="5"/>
  <c r="BW136" i="5"/>
  <c r="BV136" i="5"/>
  <c r="BU136" i="5"/>
  <c r="BT136" i="5"/>
  <c r="BQ136" i="5"/>
  <c r="H135" i="6" s="1"/>
  <c r="BP136" i="5"/>
  <c r="G135" i="6" s="1"/>
  <c r="BO136" i="5"/>
  <c r="F135" i="6" s="1"/>
  <c r="BN136" i="5"/>
  <c r="E135" i="6" s="1"/>
  <c r="BM136" i="5"/>
  <c r="D135" i="6" s="1"/>
  <c r="BL136" i="5"/>
  <c r="C135" i="6" s="1"/>
  <c r="CM135" i="5"/>
  <c r="CP135" i="5" s="1"/>
  <c r="CL135" i="5"/>
  <c r="CO135" i="5" s="1"/>
  <c r="CK135" i="5"/>
  <c r="CN135" i="5" s="1"/>
  <c r="CJ135" i="5"/>
  <c r="CC135" i="5"/>
  <c r="CB135" i="5"/>
  <c r="CA135" i="5"/>
  <c r="AN134" i="6" s="1"/>
  <c r="BZ135" i="5"/>
  <c r="BY135" i="5"/>
  <c r="BW135" i="5"/>
  <c r="BV135" i="5"/>
  <c r="BU135" i="5"/>
  <c r="BT135" i="5"/>
  <c r="BQ135" i="5"/>
  <c r="H134" i="6" s="1"/>
  <c r="BP135" i="5"/>
  <c r="G134" i="6" s="1"/>
  <c r="BO135" i="5"/>
  <c r="F134" i="6" s="1"/>
  <c r="BN135" i="5"/>
  <c r="E134" i="6" s="1"/>
  <c r="BM135" i="5"/>
  <c r="D134" i="6" s="1"/>
  <c r="BL135" i="5"/>
  <c r="C134" i="6" s="1"/>
  <c r="CM134" i="5"/>
  <c r="CP134" i="5" s="1"/>
  <c r="CL134" i="5"/>
  <c r="CO134" i="5" s="1"/>
  <c r="CK134" i="5"/>
  <c r="CN134" i="5" s="1"/>
  <c r="CJ134" i="5"/>
  <c r="CC134" i="5"/>
  <c r="CB134" i="5"/>
  <c r="CA134" i="5"/>
  <c r="AN133" i="6" s="1"/>
  <c r="BZ134" i="5"/>
  <c r="BY134" i="5"/>
  <c r="BW134" i="5"/>
  <c r="BV134" i="5"/>
  <c r="BU134" i="5"/>
  <c r="BT134" i="5"/>
  <c r="BQ134" i="5"/>
  <c r="H133" i="6" s="1"/>
  <c r="BP134" i="5"/>
  <c r="G133" i="6" s="1"/>
  <c r="BO134" i="5"/>
  <c r="F133" i="6" s="1"/>
  <c r="BN134" i="5"/>
  <c r="E133" i="6" s="1"/>
  <c r="BM134" i="5"/>
  <c r="D133" i="6" s="1"/>
  <c r="BL134" i="5"/>
  <c r="C133" i="6" s="1"/>
  <c r="CM133" i="5"/>
  <c r="CP133" i="5" s="1"/>
  <c r="CL133" i="5"/>
  <c r="CO133" i="5" s="1"/>
  <c r="CK133" i="5"/>
  <c r="CN133" i="5" s="1"/>
  <c r="CJ133" i="5"/>
  <c r="CC133" i="5"/>
  <c r="CB133" i="5"/>
  <c r="CA133" i="5"/>
  <c r="AN132" i="6" s="1"/>
  <c r="BZ133" i="5"/>
  <c r="BY133" i="5"/>
  <c r="BW133" i="5"/>
  <c r="BV133" i="5"/>
  <c r="BU133" i="5"/>
  <c r="BT133" i="5"/>
  <c r="BQ133" i="5"/>
  <c r="H132" i="6" s="1"/>
  <c r="BP133" i="5"/>
  <c r="G132" i="6" s="1"/>
  <c r="BO133" i="5"/>
  <c r="F132" i="6" s="1"/>
  <c r="BN133" i="5"/>
  <c r="E132" i="6" s="1"/>
  <c r="BM133" i="5"/>
  <c r="D132" i="6" s="1"/>
  <c r="BL133" i="5"/>
  <c r="C132" i="6" s="1"/>
  <c r="CM132" i="5"/>
  <c r="CP132" i="5" s="1"/>
  <c r="CL132" i="5"/>
  <c r="CO132" i="5" s="1"/>
  <c r="CK132" i="5"/>
  <c r="CN132" i="5" s="1"/>
  <c r="CJ132" i="5"/>
  <c r="CC132" i="5"/>
  <c r="CB132" i="5"/>
  <c r="CA132" i="5"/>
  <c r="AN131" i="6" s="1"/>
  <c r="BZ132" i="5"/>
  <c r="BY132" i="5"/>
  <c r="BW132" i="5"/>
  <c r="BV132" i="5"/>
  <c r="BU132" i="5"/>
  <c r="BT132" i="5"/>
  <c r="BQ132" i="5"/>
  <c r="H131" i="6" s="1"/>
  <c r="BP132" i="5"/>
  <c r="G131" i="6" s="1"/>
  <c r="BO132" i="5"/>
  <c r="F131" i="6" s="1"/>
  <c r="BN132" i="5"/>
  <c r="E131" i="6" s="1"/>
  <c r="BM132" i="5"/>
  <c r="D131" i="6" s="1"/>
  <c r="BL132" i="5"/>
  <c r="C131" i="6" s="1"/>
  <c r="CM131" i="5"/>
  <c r="CP131" i="5" s="1"/>
  <c r="CL131" i="5"/>
  <c r="CO131" i="5" s="1"/>
  <c r="CK131" i="5"/>
  <c r="CN131" i="5" s="1"/>
  <c r="CJ131" i="5"/>
  <c r="CC131" i="5"/>
  <c r="CB131" i="5"/>
  <c r="CA131" i="5"/>
  <c r="AN130" i="6" s="1"/>
  <c r="BZ131" i="5"/>
  <c r="BY131" i="5"/>
  <c r="BW131" i="5"/>
  <c r="BV131" i="5"/>
  <c r="BU131" i="5"/>
  <c r="BT131" i="5"/>
  <c r="BQ131" i="5"/>
  <c r="H130" i="6" s="1"/>
  <c r="BP131" i="5"/>
  <c r="G130" i="6" s="1"/>
  <c r="BO131" i="5"/>
  <c r="F130" i="6" s="1"/>
  <c r="BN131" i="5"/>
  <c r="E130" i="6" s="1"/>
  <c r="BM131" i="5"/>
  <c r="D130" i="6" s="1"/>
  <c r="BL131" i="5"/>
  <c r="C130" i="6" s="1"/>
  <c r="CM130" i="5"/>
  <c r="CP130" i="5" s="1"/>
  <c r="CL130" i="5"/>
  <c r="CO130" i="5" s="1"/>
  <c r="CK130" i="5"/>
  <c r="CN130" i="5" s="1"/>
  <c r="CJ130" i="5"/>
  <c r="CC130" i="5"/>
  <c r="CB130" i="5"/>
  <c r="CA130" i="5"/>
  <c r="AN129" i="6" s="1"/>
  <c r="BZ130" i="5"/>
  <c r="BY130" i="5"/>
  <c r="BW130" i="5"/>
  <c r="BV130" i="5"/>
  <c r="BU130" i="5"/>
  <c r="BT130" i="5"/>
  <c r="BQ130" i="5"/>
  <c r="H129" i="6" s="1"/>
  <c r="BP130" i="5"/>
  <c r="G129" i="6" s="1"/>
  <c r="BO130" i="5"/>
  <c r="F129" i="6" s="1"/>
  <c r="BN130" i="5"/>
  <c r="E129" i="6" s="1"/>
  <c r="BM130" i="5"/>
  <c r="D129" i="6" s="1"/>
  <c r="BL130" i="5"/>
  <c r="C129" i="6" s="1"/>
  <c r="CM129" i="5"/>
  <c r="CP129" i="5" s="1"/>
  <c r="CL129" i="5"/>
  <c r="CO129" i="5" s="1"/>
  <c r="CK129" i="5"/>
  <c r="CN129" i="5" s="1"/>
  <c r="CJ129" i="5"/>
  <c r="CC129" i="5"/>
  <c r="CB129" i="5"/>
  <c r="CA129" i="5"/>
  <c r="AN128" i="6" s="1"/>
  <c r="BZ129" i="5"/>
  <c r="BY129" i="5"/>
  <c r="BW129" i="5"/>
  <c r="BV129" i="5"/>
  <c r="BU129" i="5"/>
  <c r="BT129" i="5"/>
  <c r="BQ129" i="5"/>
  <c r="H128" i="6" s="1"/>
  <c r="BP129" i="5"/>
  <c r="G128" i="6" s="1"/>
  <c r="BO129" i="5"/>
  <c r="F128" i="6" s="1"/>
  <c r="BN129" i="5"/>
  <c r="E128" i="6" s="1"/>
  <c r="BM129" i="5"/>
  <c r="D128" i="6" s="1"/>
  <c r="BL129" i="5"/>
  <c r="C128" i="6" s="1"/>
  <c r="CM128" i="5"/>
  <c r="CP128" i="5" s="1"/>
  <c r="CL128" i="5"/>
  <c r="CO128" i="5" s="1"/>
  <c r="CK128" i="5"/>
  <c r="CN128" i="5" s="1"/>
  <c r="CJ128" i="5"/>
  <c r="CC128" i="5"/>
  <c r="CB128" i="5"/>
  <c r="CA128" i="5"/>
  <c r="AN127" i="6" s="1"/>
  <c r="BZ128" i="5"/>
  <c r="BY128" i="5"/>
  <c r="BW128" i="5"/>
  <c r="BV128" i="5"/>
  <c r="BU128" i="5"/>
  <c r="BT128" i="5"/>
  <c r="BQ128" i="5"/>
  <c r="H127" i="6" s="1"/>
  <c r="BP128" i="5"/>
  <c r="G127" i="6" s="1"/>
  <c r="BO128" i="5"/>
  <c r="F127" i="6" s="1"/>
  <c r="BN128" i="5"/>
  <c r="E127" i="6" s="1"/>
  <c r="BM128" i="5"/>
  <c r="D127" i="6" s="1"/>
  <c r="BL128" i="5"/>
  <c r="C127" i="6" s="1"/>
  <c r="CM127" i="5"/>
  <c r="CP127" i="5" s="1"/>
  <c r="CL127" i="5"/>
  <c r="CO127" i="5" s="1"/>
  <c r="CK127" i="5"/>
  <c r="CN127" i="5" s="1"/>
  <c r="CJ127" i="5"/>
  <c r="CC127" i="5"/>
  <c r="CB127" i="5"/>
  <c r="CA127" i="5"/>
  <c r="AN126" i="6" s="1"/>
  <c r="BZ127" i="5"/>
  <c r="BY127" i="5"/>
  <c r="BW127" i="5"/>
  <c r="BV127" i="5"/>
  <c r="BU127" i="5"/>
  <c r="BT127" i="5"/>
  <c r="BQ127" i="5"/>
  <c r="H126" i="6" s="1"/>
  <c r="BP127" i="5"/>
  <c r="G126" i="6" s="1"/>
  <c r="BO127" i="5"/>
  <c r="F126" i="6" s="1"/>
  <c r="BN127" i="5"/>
  <c r="E126" i="6" s="1"/>
  <c r="BM127" i="5"/>
  <c r="D126" i="6" s="1"/>
  <c r="BL127" i="5"/>
  <c r="C126" i="6" s="1"/>
  <c r="CM126" i="5"/>
  <c r="CP126" i="5" s="1"/>
  <c r="CL126" i="5"/>
  <c r="CO126" i="5" s="1"/>
  <c r="CK126" i="5"/>
  <c r="CN126" i="5" s="1"/>
  <c r="CJ126" i="5"/>
  <c r="CC126" i="5"/>
  <c r="CB126" i="5"/>
  <c r="CA126" i="5"/>
  <c r="AN125" i="6" s="1"/>
  <c r="BZ126" i="5"/>
  <c r="BY126" i="5"/>
  <c r="BW126" i="5"/>
  <c r="BV126" i="5"/>
  <c r="BU126" i="5"/>
  <c r="BT126" i="5"/>
  <c r="BQ126" i="5"/>
  <c r="H125" i="6" s="1"/>
  <c r="BP126" i="5"/>
  <c r="G125" i="6" s="1"/>
  <c r="BO126" i="5"/>
  <c r="F125" i="6" s="1"/>
  <c r="BN126" i="5"/>
  <c r="E125" i="6" s="1"/>
  <c r="BM126" i="5"/>
  <c r="D125" i="6" s="1"/>
  <c r="BL126" i="5"/>
  <c r="C125" i="6" s="1"/>
  <c r="CM125" i="5"/>
  <c r="CP125" i="5" s="1"/>
  <c r="CL125" i="5"/>
  <c r="CO125" i="5" s="1"/>
  <c r="CK125" i="5"/>
  <c r="CN125" i="5" s="1"/>
  <c r="CJ125" i="5"/>
  <c r="CC125" i="5"/>
  <c r="CB125" i="5"/>
  <c r="CA125" i="5"/>
  <c r="AN124" i="6" s="1"/>
  <c r="BZ125" i="5"/>
  <c r="BY125" i="5"/>
  <c r="BW125" i="5"/>
  <c r="BV125" i="5"/>
  <c r="BU125" i="5"/>
  <c r="BT125" i="5"/>
  <c r="BQ125" i="5"/>
  <c r="H124" i="6" s="1"/>
  <c r="BP125" i="5"/>
  <c r="G124" i="6" s="1"/>
  <c r="BO125" i="5"/>
  <c r="F124" i="6" s="1"/>
  <c r="BN125" i="5"/>
  <c r="E124" i="6" s="1"/>
  <c r="BM125" i="5"/>
  <c r="D124" i="6" s="1"/>
  <c r="BL125" i="5"/>
  <c r="C124" i="6" s="1"/>
  <c r="CM124" i="5"/>
  <c r="CP124" i="5" s="1"/>
  <c r="CL124" i="5"/>
  <c r="CO124" i="5" s="1"/>
  <c r="CK124" i="5"/>
  <c r="CN124" i="5" s="1"/>
  <c r="CJ124" i="5"/>
  <c r="CC124" i="5"/>
  <c r="CB124" i="5"/>
  <c r="CA124" i="5"/>
  <c r="AN123" i="6" s="1"/>
  <c r="BZ124" i="5"/>
  <c r="BY124" i="5"/>
  <c r="BW124" i="5"/>
  <c r="BV124" i="5"/>
  <c r="BU124" i="5"/>
  <c r="BT124" i="5"/>
  <c r="BQ124" i="5"/>
  <c r="H123" i="6" s="1"/>
  <c r="BP124" i="5"/>
  <c r="G123" i="6" s="1"/>
  <c r="BO124" i="5"/>
  <c r="F123" i="6" s="1"/>
  <c r="BN124" i="5"/>
  <c r="E123" i="6" s="1"/>
  <c r="BM124" i="5"/>
  <c r="D123" i="6" s="1"/>
  <c r="BL124" i="5"/>
  <c r="C123" i="6" s="1"/>
  <c r="CM123" i="5"/>
  <c r="CP123" i="5" s="1"/>
  <c r="CL123" i="5"/>
  <c r="CO123" i="5" s="1"/>
  <c r="CK123" i="5"/>
  <c r="CN123" i="5" s="1"/>
  <c r="CJ123" i="5"/>
  <c r="CC123" i="5"/>
  <c r="CB123" i="5"/>
  <c r="CA123" i="5"/>
  <c r="AN122" i="6" s="1"/>
  <c r="BZ123" i="5"/>
  <c r="BY123" i="5"/>
  <c r="BW123" i="5"/>
  <c r="BV123" i="5"/>
  <c r="BU123" i="5"/>
  <c r="BT123" i="5"/>
  <c r="BQ123" i="5"/>
  <c r="H122" i="6" s="1"/>
  <c r="BP123" i="5"/>
  <c r="G122" i="6" s="1"/>
  <c r="BO123" i="5"/>
  <c r="F122" i="6" s="1"/>
  <c r="BN123" i="5"/>
  <c r="E122" i="6" s="1"/>
  <c r="BM123" i="5"/>
  <c r="D122" i="6" s="1"/>
  <c r="BL123" i="5"/>
  <c r="C122" i="6" s="1"/>
  <c r="CM122" i="5"/>
  <c r="CP122" i="5" s="1"/>
  <c r="CL122" i="5"/>
  <c r="CO122" i="5" s="1"/>
  <c r="CK122" i="5"/>
  <c r="CN122" i="5" s="1"/>
  <c r="CJ122" i="5"/>
  <c r="CC122" i="5"/>
  <c r="CB122" i="5"/>
  <c r="CA122" i="5"/>
  <c r="AN121" i="6" s="1"/>
  <c r="BZ122" i="5"/>
  <c r="BY122" i="5"/>
  <c r="BW122" i="5"/>
  <c r="BV122" i="5"/>
  <c r="BU122" i="5"/>
  <c r="BT122" i="5"/>
  <c r="BQ122" i="5"/>
  <c r="H121" i="6" s="1"/>
  <c r="BP122" i="5"/>
  <c r="G121" i="6" s="1"/>
  <c r="BO122" i="5"/>
  <c r="F121" i="6" s="1"/>
  <c r="BN122" i="5"/>
  <c r="E121" i="6" s="1"/>
  <c r="BM122" i="5"/>
  <c r="D121" i="6" s="1"/>
  <c r="BL122" i="5"/>
  <c r="C121" i="6" s="1"/>
  <c r="CM121" i="5"/>
  <c r="CP121" i="5" s="1"/>
  <c r="CL121" i="5"/>
  <c r="CO121" i="5" s="1"/>
  <c r="CK121" i="5"/>
  <c r="CN121" i="5" s="1"/>
  <c r="CJ121" i="5"/>
  <c r="CC121" i="5"/>
  <c r="CB121" i="5"/>
  <c r="CA121" i="5"/>
  <c r="AN120" i="6" s="1"/>
  <c r="BZ121" i="5"/>
  <c r="BY121" i="5"/>
  <c r="BW121" i="5"/>
  <c r="BV121" i="5"/>
  <c r="BU121" i="5"/>
  <c r="BT121" i="5"/>
  <c r="BQ121" i="5"/>
  <c r="H120" i="6" s="1"/>
  <c r="BP121" i="5"/>
  <c r="G120" i="6" s="1"/>
  <c r="BO121" i="5"/>
  <c r="F120" i="6" s="1"/>
  <c r="BN121" i="5"/>
  <c r="E120" i="6" s="1"/>
  <c r="BM121" i="5"/>
  <c r="D120" i="6" s="1"/>
  <c r="BL121" i="5"/>
  <c r="C120" i="6" s="1"/>
  <c r="CM120" i="5"/>
  <c r="CP120" i="5" s="1"/>
  <c r="CL120" i="5"/>
  <c r="CO120" i="5" s="1"/>
  <c r="CK120" i="5"/>
  <c r="CN120" i="5" s="1"/>
  <c r="CJ120" i="5"/>
  <c r="CC120" i="5"/>
  <c r="CB120" i="5"/>
  <c r="CA120" i="5"/>
  <c r="AN119" i="6" s="1"/>
  <c r="BZ120" i="5"/>
  <c r="BY120" i="5"/>
  <c r="BW120" i="5"/>
  <c r="BV120" i="5"/>
  <c r="BU120" i="5"/>
  <c r="BT120" i="5"/>
  <c r="BQ120" i="5"/>
  <c r="H119" i="6" s="1"/>
  <c r="BP120" i="5"/>
  <c r="G119" i="6" s="1"/>
  <c r="BO120" i="5"/>
  <c r="F119" i="6" s="1"/>
  <c r="BN120" i="5"/>
  <c r="E119" i="6" s="1"/>
  <c r="BM120" i="5"/>
  <c r="D119" i="6" s="1"/>
  <c r="BL120" i="5"/>
  <c r="C119" i="6" s="1"/>
  <c r="CM119" i="5"/>
  <c r="CP119" i="5" s="1"/>
  <c r="CL119" i="5"/>
  <c r="CO119" i="5" s="1"/>
  <c r="CK119" i="5"/>
  <c r="CN119" i="5" s="1"/>
  <c r="CJ119" i="5"/>
  <c r="CC119" i="5"/>
  <c r="CB119" i="5"/>
  <c r="CA119" i="5"/>
  <c r="AN118" i="6" s="1"/>
  <c r="BZ119" i="5"/>
  <c r="BY119" i="5"/>
  <c r="BW119" i="5"/>
  <c r="BV119" i="5"/>
  <c r="BU119" i="5"/>
  <c r="BT119" i="5"/>
  <c r="BQ119" i="5"/>
  <c r="H118" i="6" s="1"/>
  <c r="BP119" i="5"/>
  <c r="G118" i="6" s="1"/>
  <c r="BO119" i="5"/>
  <c r="F118" i="6" s="1"/>
  <c r="BN119" i="5"/>
  <c r="E118" i="6" s="1"/>
  <c r="BM119" i="5"/>
  <c r="D118" i="6" s="1"/>
  <c r="BL119" i="5"/>
  <c r="C118" i="6" s="1"/>
  <c r="CM118" i="5"/>
  <c r="CP118" i="5" s="1"/>
  <c r="CL118" i="5"/>
  <c r="CO118" i="5" s="1"/>
  <c r="CK118" i="5"/>
  <c r="CN118" i="5" s="1"/>
  <c r="CJ118" i="5"/>
  <c r="CC118" i="5"/>
  <c r="CB118" i="5"/>
  <c r="CA118" i="5"/>
  <c r="AN117" i="6" s="1"/>
  <c r="BZ118" i="5"/>
  <c r="BY118" i="5"/>
  <c r="BW118" i="5"/>
  <c r="BV118" i="5"/>
  <c r="BU118" i="5"/>
  <c r="BT118" i="5"/>
  <c r="BQ118" i="5"/>
  <c r="H117" i="6" s="1"/>
  <c r="BP118" i="5"/>
  <c r="G117" i="6" s="1"/>
  <c r="BO118" i="5"/>
  <c r="F117" i="6" s="1"/>
  <c r="BN118" i="5"/>
  <c r="E117" i="6" s="1"/>
  <c r="BM118" i="5"/>
  <c r="D117" i="6" s="1"/>
  <c r="BL118" i="5"/>
  <c r="C117" i="6" s="1"/>
  <c r="CM117" i="5"/>
  <c r="CP117" i="5" s="1"/>
  <c r="CL117" i="5"/>
  <c r="CO117" i="5" s="1"/>
  <c r="CK117" i="5"/>
  <c r="CN117" i="5" s="1"/>
  <c r="CJ117" i="5"/>
  <c r="CC117" i="5"/>
  <c r="CB117" i="5"/>
  <c r="CA117" i="5"/>
  <c r="AN116" i="6" s="1"/>
  <c r="BZ117" i="5"/>
  <c r="BY117" i="5"/>
  <c r="BW117" i="5"/>
  <c r="BV117" i="5"/>
  <c r="BU117" i="5"/>
  <c r="BT117" i="5"/>
  <c r="BQ117" i="5"/>
  <c r="H116" i="6" s="1"/>
  <c r="BP117" i="5"/>
  <c r="G116" i="6" s="1"/>
  <c r="BO117" i="5"/>
  <c r="F116" i="6" s="1"/>
  <c r="BN117" i="5"/>
  <c r="E116" i="6" s="1"/>
  <c r="BM117" i="5"/>
  <c r="D116" i="6" s="1"/>
  <c r="BL117" i="5"/>
  <c r="C116" i="6" s="1"/>
  <c r="CM116" i="5"/>
  <c r="CP116" i="5" s="1"/>
  <c r="CL116" i="5"/>
  <c r="CO116" i="5" s="1"/>
  <c r="CK116" i="5"/>
  <c r="CN116" i="5" s="1"/>
  <c r="CJ116" i="5"/>
  <c r="CC116" i="5"/>
  <c r="CB116" i="5"/>
  <c r="CA116" i="5"/>
  <c r="AN115" i="6" s="1"/>
  <c r="BZ116" i="5"/>
  <c r="BY116" i="5"/>
  <c r="BW116" i="5"/>
  <c r="BV116" i="5"/>
  <c r="BU116" i="5"/>
  <c r="BT116" i="5"/>
  <c r="BQ116" i="5"/>
  <c r="H115" i="6" s="1"/>
  <c r="BP116" i="5"/>
  <c r="G115" i="6" s="1"/>
  <c r="BO116" i="5"/>
  <c r="F115" i="6" s="1"/>
  <c r="BN116" i="5"/>
  <c r="E115" i="6" s="1"/>
  <c r="BM116" i="5"/>
  <c r="D115" i="6" s="1"/>
  <c r="BL116" i="5"/>
  <c r="C115" i="6" s="1"/>
  <c r="CM115" i="5"/>
  <c r="CP115" i="5" s="1"/>
  <c r="CL115" i="5"/>
  <c r="CO115" i="5" s="1"/>
  <c r="CK115" i="5"/>
  <c r="CN115" i="5" s="1"/>
  <c r="CJ115" i="5"/>
  <c r="CC115" i="5"/>
  <c r="CB115" i="5"/>
  <c r="CA115" i="5"/>
  <c r="AN114" i="6" s="1"/>
  <c r="BZ115" i="5"/>
  <c r="BY115" i="5"/>
  <c r="BW115" i="5"/>
  <c r="BV115" i="5"/>
  <c r="BU115" i="5"/>
  <c r="BT115" i="5"/>
  <c r="BQ115" i="5"/>
  <c r="H114" i="6" s="1"/>
  <c r="BP115" i="5"/>
  <c r="G114" i="6" s="1"/>
  <c r="BO115" i="5"/>
  <c r="F114" i="6" s="1"/>
  <c r="BN115" i="5"/>
  <c r="E114" i="6" s="1"/>
  <c r="BM115" i="5"/>
  <c r="D114" i="6" s="1"/>
  <c r="BL115" i="5"/>
  <c r="C114" i="6" s="1"/>
  <c r="CM114" i="5"/>
  <c r="CP114" i="5" s="1"/>
  <c r="CL114" i="5"/>
  <c r="CO114" i="5" s="1"/>
  <c r="CK114" i="5"/>
  <c r="CN114" i="5" s="1"/>
  <c r="CJ114" i="5"/>
  <c r="CC114" i="5"/>
  <c r="CB114" i="5"/>
  <c r="CA114" i="5"/>
  <c r="AN113" i="6" s="1"/>
  <c r="BZ114" i="5"/>
  <c r="BY114" i="5"/>
  <c r="BW114" i="5"/>
  <c r="BV114" i="5"/>
  <c r="BU114" i="5"/>
  <c r="BT114" i="5"/>
  <c r="BQ114" i="5"/>
  <c r="H113" i="6" s="1"/>
  <c r="BP114" i="5"/>
  <c r="G113" i="6" s="1"/>
  <c r="BO114" i="5"/>
  <c r="F113" i="6" s="1"/>
  <c r="BN114" i="5"/>
  <c r="E113" i="6" s="1"/>
  <c r="BM114" i="5"/>
  <c r="D113" i="6" s="1"/>
  <c r="BL114" i="5"/>
  <c r="C113" i="6" s="1"/>
  <c r="CM113" i="5"/>
  <c r="CP113" i="5" s="1"/>
  <c r="CL113" i="5"/>
  <c r="CO113" i="5" s="1"/>
  <c r="CK113" i="5"/>
  <c r="CN113" i="5" s="1"/>
  <c r="CJ113" i="5"/>
  <c r="CC113" i="5"/>
  <c r="CB113" i="5"/>
  <c r="CA113" i="5"/>
  <c r="AN112" i="6" s="1"/>
  <c r="BZ113" i="5"/>
  <c r="BY113" i="5"/>
  <c r="BW113" i="5"/>
  <c r="BV113" i="5"/>
  <c r="BU113" i="5"/>
  <c r="BT113" i="5"/>
  <c r="BQ113" i="5"/>
  <c r="H112" i="6" s="1"/>
  <c r="BP113" i="5"/>
  <c r="G112" i="6" s="1"/>
  <c r="BO113" i="5"/>
  <c r="F112" i="6" s="1"/>
  <c r="BN113" i="5"/>
  <c r="E112" i="6" s="1"/>
  <c r="BM113" i="5"/>
  <c r="D112" i="6" s="1"/>
  <c r="BL113" i="5"/>
  <c r="C112" i="6" s="1"/>
  <c r="CM112" i="5"/>
  <c r="CP112" i="5" s="1"/>
  <c r="CL112" i="5"/>
  <c r="CO112" i="5" s="1"/>
  <c r="CK112" i="5"/>
  <c r="CN112" i="5" s="1"/>
  <c r="CJ112" i="5"/>
  <c r="CC112" i="5"/>
  <c r="CB112" i="5"/>
  <c r="CA112" i="5"/>
  <c r="AN111" i="6" s="1"/>
  <c r="BZ112" i="5"/>
  <c r="BY112" i="5"/>
  <c r="BW112" i="5"/>
  <c r="BV112" i="5"/>
  <c r="BU112" i="5"/>
  <c r="BT112" i="5"/>
  <c r="BQ112" i="5"/>
  <c r="H111" i="6" s="1"/>
  <c r="BP112" i="5"/>
  <c r="G111" i="6" s="1"/>
  <c r="BO112" i="5"/>
  <c r="F111" i="6" s="1"/>
  <c r="BN112" i="5"/>
  <c r="E111" i="6" s="1"/>
  <c r="BM112" i="5"/>
  <c r="D111" i="6" s="1"/>
  <c r="BL112" i="5"/>
  <c r="C111" i="6" s="1"/>
  <c r="CM111" i="5"/>
  <c r="CP111" i="5" s="1"/>
  <c r="CL111" i="5"/>
  <c r="CO111" i="5" s="1"/>
  <c r="CK111" i="5"/>
  <c r="CN111" i="5" s="1"/>
  <c r="CJ111" i="5"/>
  <c r="CC111" i="5"/>
  <c r="CB111" i="5"/>
  <c r="CA111" i="5"/>
  <c r="AN110" i="6" s="1"/>
  <c r="BZ111" i="5"/>
  <c r="BY111" i="5"/>
  <c r="BW111" i="5"/>
  <c r="BV111" i="5"/>
  <c r="BU111" i="5"/>
  <c r="BT111" i="5"/>
  <c r="BQ111" i="5"/>
  <c r="H110" i="6" s="1"/>
  <c r="BP111" i="5"/>
  <c r="G110" i="6" s="1"/>
  <c r="BO111" i="5"/>
  <c r="F110" i="6" s="1"/>
  <c r="BN111" i="5"/>
  <c r="E110" i="6" s="1"/>
  <c r="BM111" i="5"/>
  <c r="D110" i="6" s="1"/>
  <c r="BL111" i="5"/>
  <c r="C110" i="6" s="1"/>
  <c r="CM110" i="5"/>
  <c r="CP110" i="5" s="1"/>
  <c r="CL110" i="5"/>
  <c r="CO110" i="5" s="1"/>
  <c r="CK110" i="5"/>
  <c r="CN110" i="5" s="1"/>
  <c r="CJ110" i="5"/>
  <c r="CC110" i="5"/>
  <c r="CB110" i="5"/>
  <c r="CA110" i="5"/>
  <c r="AN109" i="6" s="1"/>
  <c r="BZ110" i="5"/>
  <c r="BY110" i="5"/>
  <c r="BW110" i="5"/>
  <c r="BV110" i="5"/>
  <c r="BU110" i="5"/>
  <c r="BT110" i="5"/>
  <c r="BQ110" i="5"/>
  <c r="H109" i="6" s="1"/>
  <c r="BP110" i="5"/>
  <c r="G109" i="6" s="1"/>
  <c r="BO110" i="5"/>
  <c r="F109" i="6" s="1"/>
  <c r="BN110" i="5"/>
  <c r="E109" i="6" s="1"/>
  <c r="BM110" i="5"/>
  <c r="D109" i="6" s="1"/>
  <c r="BL110" i="5"/>
  <c r="C109" i="6" s="1"/>
  <c r="CM109" i="5"/>
  <c r="CP109" i="5" s="1"/>
  <c r="CL109" i="5"/>
  <c r="CO109" i="5" s="1"/>
  <c r="CK109" i="5"/>
  <c r="CN109" i="5" s="1"/>
  <c r="CJ109" i="5"/>
  <c r="CC109" i="5"/>
  <c r="CB109" i="5"/>
  <c r="CA109" i="5"/>
  <c r="AN108" i="6" s="1"/>
  <c r="BZ109" i="5"/>
  <c r="BY109" i="5"/>
  <c r="BW109" i="5"/>
  <c r="BV109" i="5"/>
  <c r="BU109" i="5"/>
  <c r="BT109" i="5"/>
  <c r="BQ109" i="5"/>
  <c r="H108" i="6" s="1"/>
  <c r="BP109" i="5"/>
  <c r="G108" i="6" s="1"/>
  <c r="BO109" i="5"/>
  <c r="F108" i="6" s="1"/>
  <c r="BN109" i="5"/>
  <c r="E108" i="6" s="1"/>
  <c r="BM109" i="5"/>
  <c r="D108" i="6" s="1"/>
  <c r="BL109" i="5"/>
  <c r="C108" i="6" s="1"/>
  <c r="CM108" i="5"/>
  <c r="CP108" i="5" s="1"/>
  <c r="CL108" i="5"/>
  <c r="CO108" i="5" s="1"/>
  <c r="CK108" i="5"/>
  <c r="CN108" i="5" s="1"/>
  <c r="CJ108" i="5"/>
  <c r="CC108" i="5"/>
  <c r="CB108" i="5"/>
  <c r="CA108" i="5"/>
  <c r="AN107" i="6" s="1"/>
  <c r="BZ108" i="5"/>
  <c r="BY108" i="5"/>
  <c r="BW108" i="5"/>
  <c r="BV108" i="5"/>
  <c r="BU108" i="5"/>
  <c r="BT108" i="5"/>
  <c r="BQ108" i="5"/>
  <c r="H107" i="6" s="1"/>
  <c r="BP108" i="5"/>
  <c r="G107" i="6" s="1"/>
  <c r="BO108" i="5"/>
  <c r="F107" i="6" s="1"/>
  <c r="BN108" i="5"/>
  <c r="E107" i="6" s="1"/>
  <c r="BM108" i="5"/>
  <c r="D107" i="6" s="1"/>
  <c r="BL108" i="5"/>
  <c r="C107" i="6" s="1"/>
  <c r="CM107" i="5"/>
  <c r="CP107" i="5" s="1"/>
  <c r="CL107" i="5"/>
  <c r="CO107" i="5" s="1"/>
  <c r="CK107" i="5"/>
  <c r="CN107" i="5" s="1"/>
  <c r="CJ107" i="5"/>
  <c r="CC107" i="5"/>
  <c r="CB107" i="5"/>
  <c r="CA107" i="5"/>
  <c r="AN106" i="6" s="1"/>
  <c r="BZ107" i="5"/>
  <c r="BY107" i="5"/>
  <c r="BW107" i="5"/>
  <c r="BV107" i="5"/>
  <c r="BU107" i="5"/>
  <c r="BT107" i="5"/>
  <c r="BQ107" i="5"/>
  <c r="H106" i="6" s="1"/>
  <c r="BP107" i="5"/>
  <c r="G106" i="6" s="1"/>
  <c r="BO107" i="5"/>
  <c r="F106" i="6" s="1"/>
  <c r="BN107" i="5"/>
  <c r="E106" i="6" s="1"/>
  <c r="BM107" i="5"/>
  <c r="D106" i="6" s="1"/>
  <c r="BL107" i="5"/>
  <c r="C106" i="6" s="1"/>
  <c r="CM106" i="5"/>
  <c r="CP106" i="5" s="1"/>
  <c r="CL106" i="5"/>
  <c r="CO106" i="5" s="1"/>
  <c r="CK106" i="5"/>
  <c r="CN106" i="5" s="1"/>
  <c r="CJ106" i="5"/>
  <c r="CC106" i="5"/>
  <c r="CB106" i="5"/>
  <c r="CA106" i="5"/>
  <c r="AN105" i="6" s="1"/>
  <c r="BZ106" i="5"/>
  <c r="BY106" i="5"/>
  <c r="BW106" i="5"/>
  <c r="BV106" i="5"/>
  <c r="BU106" i="5"/>
  <c r="BT106" i="5"/>
  <c r="BQ106" i="5"/>
  <c r="H105" i="6" s="1"/>
  <c r="BP106" i="5"/>
  <c r="G105" i="6" s="1"/>
  <c r="BO106" i="5"/>
  <c r="F105" i="6" s="1"/>
  <c r="BN106" i="5"/>
  <c r="E105" i="6" s="1"/>
  <c r="BM106" i="5"/>
  <c r="D105" i="6" s="1"/>
  <c r="BL106" i="5"/>
  <c r="C105" i="6" s="1"/>
  <c r="CM105" i="5"/>
  <c r="CP105" i="5" s="1"/>
  <c r="CL105" i="5"/>
  <c r="CO105" i="5" s="1"/>
  <c r="CK105" i="5"/>
  <c r="CN105" i="5" s="1"/>
  <c r="CJ105" i="5"/>
  <c r="CC105" i="5"/>
  <c r="CB105" i="5"/>
  <c r="CA105" i="5"/>
  <c r="AN104" i="6" s="1"/>
  <c r="BZ105" i="5"/>
  <c r="BY105" i="5"/>
  <c r="BW105" i="5"/>
  <c r="BV105" i="5"/>
  <c r="BU105" i="5"/>
  <c r="BT105" i="5"/>
  <c r="BQ105" i="5"/>
  <c r="H104" i="6" s="1"/>
  <c r="BP105" i="5"/>
  <c r="G104" i="6" s="1"/>
  <c r="BO105" i="5"/>
  <c r="F104" i="6" s="1"/>
  <c r="BN105" i="5"/>
  <c r="E104" i="6" s="1"/>
  <c r="BM105" i="5"/>
  <c r="D104" i="6" s="1"/>
  <c r="BL105" i="5"/>
  <c r="C104" i="6" s="1"/>
  <c r="CM104" i="5"/>
  <c r="CP104" i="5" s="1"/>
  <c r="CL104" i="5"/>
  <c r="CO104" i="5" s="1"/>
  <c r="CK104" i="5"/>
  <c r="CN104" i="5" s="1"/>
  <c r="CJ104" i="5"/>
  <c r="CC104" i="5"/>
  <c r="CB104" i="5"/>
  <c r="CA104" i="5"/>
  <c r="AN103" i="6" s="1"/>
  <c r="BZ104" i="5"/>
  <c r="BY104" i="5"/>
  <c r="BW104" i="5"/>
  <c r="BV104" i="5"/>
  <c r="BU104" i="5"/>
  <c r="BT104" i="5"/>
  <c r="BQ104" i="5"/>
  <c r="H103" i="6" s="1"/>
  <c r="BP104" i="5"/>
  <c r="G103" i="6" s="1"/>
  <c r="BO104" i="5"/>
  <c r="F103" i="6" s="1"/>
  <c r="BN104" i="5"/>
  <c r="E103" i="6" s="1"/>
  <c r="BM104" i="5"/>
  <c r="D103" i="6" s="1"/>
  <c r="BL104" i="5"/>
  <c r="C103" i="6" s="1"/>
  <c r="CM103" i="5"/>
  <c r="CP103" i="5" s="1"/>
  <c r="CL103" i="5"/>
  <c r="CO103" i="5" s="1"/>
  <c r="CK103" i="5"/>
  <c r="CN103" i="5" s="1"/>
  <c r="CJ103" i="5"/>
  <c r="CC103" i="5"/>
  <c r="CB103" i="5"/>
  <c r="CA103" i="5"/>
  <c r="AN102" i="6" s="1"/>
  <c r="BZ103" i="5"/>
  <c r="BY103" i="5"/>
  <c r="BW103" i="5"/>
  <c r="BV103" i="5"/>
  <c r="BU103" i="5"/>
  <c r="BT103" i="5"/>
  <c r="BQ103" i="5"/>
  <c r="H102" i="6" s="1"/>
  <c r="BP103" i="5"/>
  <c r="G102" i="6" s="1"/>
  <c r="BO103" i="5"/>
  <c r="F102" i="6" s="1"/>
  <c r="BN103" i="5"/>
  <c r="E102" i="6" s="1"/>
  <c r="BM103" i="5"/>
  <c r="D102" i="6" s="1"/>
  <c r="BL103" i="5"/>
  <c r="C102" i="6" s="1"/>
  <c r="CM102" i="5"/>
  <c r="CP102" i="5" s="1"/>
  <c r="CL102" i="5"/>
  <c r="CO102" i="5" s="1"/>
  <c r="CK102" i="5"/>
  <c r="CN102" i="5" s="1"/>
  <c r="CJ102" i="5"/>
  <c r="CC102" i="5"/>
  <c r="CB102" i="5"/>
  <c r="CA102" i="5"/>
  <c r="AN101" i="6" s="1"/>
  <c r="BZ102" i="5"/>
  <c r="BY102" i="5"/>
  <c r="BW102" i="5"/>
  <c r="BV102" i="5"/>
  <c r="BU102" i="5"/>
  <c r="BT102" i="5"/>
  <c r="BQ102" i="5"/>
  <c r="H101" i="6" s="1"/>
  <c r="BP102" i="5"/>
  <c r="G101" i="6" s="1"/>
  <c r="BO102" i="5"/>
  <c r="F101" i="6" s="1"/>
  <c r="BN102" i="5"/>
  <c r="E101" i="6" s="1"/>
  <c r="BM102" i="5"/>
  <c r="D101" i="6" s="1"/>
  <c r="BL102" i="5"/>
  <c r="C101" i="6" s="1"/>
  <c r="CM101" i="5"/>
  <c r="CP101" i="5" s="1"/>
  <c r="CL101" i="5"/>
  <c r="CO101" i="5" s="1"/>
  <c r="CK101" i="5"/>
  <c r="CN101" i="5" s="1"/>
  <c r="CJ101" i="5"/>
  <c r="CC101" i="5"/>
  <c r="CB101" i="5"/>
  <c r="CA101" i="5"/>
  <c r="AN100" i="6" s="1"/>
  <c r="BZ101" i="5"/>
  <c r="BY101" i="5"/>
  <c r="BW101" i="5"/>
  <c r="BV101" i="5"/>
  <c r="BU101" i="5"/>
  <c r="BT101" i="5"/>
  <c r="BQ101" i="5"/>
  <c r="H100" i="6" s="1"/>
  <c r="BP101" i="5"/>
  <c r="G100" i="6" s="1"/>
  <c r="BO101" i="5"/>
  <c r="F100" i="6" s="1"/>
  <c r="BN101" i="5"/>
  <c r="E100" i="6" s="1"/>
  <c r="BM101" i="5"/>
  <c r="D100" i="6" s="1"/>
  <c r="BL101" i="5"/>
  <c r="C100" i="6" s="1"/>
  <c r="CM100" i="5"/>
  <c r="CP100" i="5" s="1"/>
  <c r="CL100" i="5"/>
  <c r="CO100" i="5" s="1"/>
  <c r="CK100" i="5"/>
  <c r="CN100" i="5" s="1"/>
  <c r="CJ100" i="5"/>
  <c r="CC100" i="5"/>
  <c r="CB100" i="5"/>
  <c r="CA100" i="5"/>
  <c r="AN99" i="6" s="1"/>
  <c r="BZ100" i="5"/>
  <c r="BY100" i="5"/>
  <c r="BW100" i="5"/>
  <c r="BV100" i="5"/>
  <c r="BU100" i="5"/>
  <c r="BT100" i="5"/>
  <c r="BQ100" i="5"/>
  <c r="H99" i="6" s="1"/>
  <c r="BP100" i="5"/>
  <c r="G99" i="6" s="1"/>
  <c r="BO100" i="5"/>
  <c r="F99" i="6" s="1"/>
  <c r="BN100" i="5"/>
  <c r="E99" i="6" s="1"/>
  <c r="BM100" i="5"/>
  <c r="D99" i="6" s="1"/>
  <c r="BL100" i="5"/>
  <c r="C99" i="6" s="1"/>
  <c r="CM99" i="5"/>
  <c r="CP99" i="5" s="1"/>
  <c r="CL99" i="5"/>
  <c r="CO99" i="5" s="1"/>
  <c r="CK99" i="5"/>
  <c r="CN99" i="5" s="1"/>
  <c r="CJ99" i="5"/>
  <c r="CC99" i="5"/>
  <c r="CB99" i="5"/>
  <c r="CA99" i="5"/>
  <c r="AN98" i="6" s="1"/>
  <c r="BZ99" i="5"/>
  <c r="BY99" i="5"/>
  <c r="BW99" i="5"/>
  <c r="BV99" i="5"/>
  <c r="BU99" i="5"/>
  <c r="BT99" i="5"/>
  <c r="BQ99" i="5"/>
  <c r="H98" i="6" s="1"/>
  <c r="BP99" i="5"/>
  <c r="G98" i="6" s="1"/>
  <c r="BO99" i="5"/>
  <c r="F98" i="6" s="1"/>
  <c r="BN99" i="5"/>
  <c r="E98" i="6" s="1"/>
  <c r="BM99" i="5"/>
  <c r="D98" i="6" s="1"/>
  <c r="BL99" i="5"/>
  <c r="C98" i="6" s="1"/>
  <c r="CM98" i="5"/>
  <c r="CP98" i="5" s="1"/>
  <c r="CL98" i="5"/>
  <c r="CO98" i="5" s="1"/>
  <c r="CK98" i="5"/>
  <c r="CN98" i="5" s="1"/>
  <c r="CJ98" i="5"/>
  <c r="CC98" i="5"/>
  <c r="CB98" i="5"/>
  <c r="CA98" i="5"/>
  <c r="AN97" i="6" s="1"/>
  <c r="BZ98" i="5"/>
  <c r="BY98" i="5"/>
  <c r="BW98" i="5"/>
  <c r="BV98" i="5"/>
  <c r="BU98" i="5"/>
  <c r="BT98" i="5"/>
  <c r="BQ98" i="5"/>
  <c r="H97" i="6" s="1"/>
  <c r="BP98" i="5"/>
  <c r="G97" i="6" s="1"/>
  <c r="BO98" i="5"/>
  <c r="F97" i="6" s="1"/>
  <c r="BN98" i="5"/>
  <c r="E97" i="6" s="1"/>
  <c r="BM98" i="5"/>
  <c r="D97" i="6" s="1"/>
  <c r="BL98" i="5"/>
  <c r="C97" i="6" s="1"/>
  <c r="CM97" i="5"/>
  <c r="CP97" i="5" s="1"/>
  <c r="CL97" i="5"/>
  <c r="CO97" i="5" s="1"/>
  <c r="CK97" i="5"/>
  <c r="CN97" i="5" s="1"/>
  <c r="CJ97" i="5"/>
  <c r="CC97" i="5"/>
  <c r="CB97" i="5"/>
  <c r="CA97" i="5"/>
  <c r="AN96" i="6" s="1"/>
  <c r="BZ97" i="5"/>
  <c r="BY97" i="5"/>
  <c r="BW97" i="5"/>
  <c r="BV97" i="5"/>
  <c r="BU97" i="5"/>
  <c r="BT97" i="5"/>
  <c r="BQ97" i="5"/>
  <c r="H96" i="6" s="1"/>
  <c r="BP97" i="5"/>
  <c r="G96" i="6" s="1"/>
  <c r="BO97" i="5"/>
  <c r="F96" i="6" s="1"/>
  <c r="BN97" i="5"/>
  <c r="E96" i="6" s="1"/>
  <c r="BM97" i="5"/>
  <c r="D96" i="6" s="1"/>
  <c r="BL97" i="5"/>
  <c r="C96" i="6" s="1"/>
  <c r="CM96" i="5"/>
  <c r="CP96" i="5" s="1"/>
  <c r="CL96" i="5"/>
  <c r="CO96" i="5" s="1"/>
  <c r="CK96" i="5"/>
  <c r="CN96" i="5" s="1"/>
  <c r="CJ96" i="5"/>
  <c r="CC96" i="5"/>
  <c r="CB96" i="5"/>
  <c r="CA96" i="5"/>
  <c r="AN95" i="6" s="1"/>
  <c r="BZ96" i="5"/>
  <c r="BY96" i="5"/>
  <c r="BW96" i="5"/>
  <c r="BV96" i="5"/>
  <c r="BU96" i="5"/>
  <c r="BT96" i="5"/>
  <c r="BQ96" i="5"/>
  <c r="H95" i="6" s="1"/>
  <c r="BP96" i="5"/>
  <c r="G95" i="6" s="1"/>
  <c r="BO96" i="5"/>
  <c r="F95" i="6" s="1"/>
  <c r="BN96" i="5"/>
  <c r="E95" i="6" s="1"/>
  <c r="BM96" i="5"/>
  <c r="D95" i="6" s="1"/>
  <c r="BL96" i="5"/>
  <c r="C95" i="6" s="1"/>
  <c r="CM95" i="5"/>
  <c r="CP95" i="5" s="1"/>
  <c r="CL95" i="5"/>
  <c r="CO95" i="5" s="1"/>
  <c r="CK95" i="5"/>
  <c r="CN95" i="5" s="1"/>
  <c r="CJ95" i="5"/>
  <c r="CC95" i="5"/>
  <c r="CB95" i="5"/>
  <c r="CA95" i="5"/>
  <c r="AN94" i="6" s="1"/>
  <c r="BZ95" i="5"/>
  <c r="BY95" i="5"/>
  <c r="BW95" i="5"/>
  <c r="BV95" i="5"/>
  <c r="BU95" i="5"/>
  <c r="BT95" i="5"/>
  <c r="BQ95" i="5"/>
  <c r="H94" i="6" s="1"/>
  <c r="BP95" i="5"/>
  <c r="G94" i="6" s="1"/>
  <c r="BO95" i="5"/>
  <c r="F94" i="6" s="1"/>
  <c r="BN95" i="5"/>
  <c r="E94" i="6" s="1"/>
  <c r="BM95" i="5"/>
  <c r="D94" i="6" s="1"/>
  <c r="BL95" i="5"/>
  <c r="C94" i="6" s="1"/>
  <c r="CM94" i="5"/>
  <c r="CP94" i="5" s="1"/>
  <c r="CL94" i="5"/>
  <c r="CO94" i="5" s="1"/>
  <c r="CK94" i="5"/>
  <c r="CN94" i="5" s="1"/>
  <c r="CJ94" i="5"/>
  <c r="CC94" i="5"/>
  <c r="CB94" i="5"/>
  <c r="CA94" i="5"/>
  <c r="AN93" i="6" s="1"/>
  <c r="BZ94" i="5"/>
  <c r="BY94" i="5"/>
  <c r="BW94" i="5"/>
  <c r="BV94" i="5"/>
  <c r="BU94" i="5"/>
  <c r="BT94" i="5"/>
  <c r="BQ94" i="5"/>
  <c r="H93" i="6" s="1"/>
  <c r="BP94" i="5"/>
  <c r="G93" i="6" s="1"/>
  <c r="BO94" i="5"/>
  <c r="F93" i="6" s="1"/>
  <c r="BN94" i="5"/>
  <c r="E93" i="6" s="1"/>
  <c r="BM94" i="5"/>
  <c r="D93" i="6" s="1"/>
  <c r="BL94" i="5"/>
  <c r="C93" i="6" s="1"/>
  <c r="CM93" i="5"/>
  <c r="CP93" i="5" s="1"/>
  <c r="CL93" i="5"/>
  <c r="CO93" i="5" s="1"/>
  <c r="CK93" i="5"/>
  <c r="CN93" i="5" s="1"/>
  <c r="CJ93" i="5"/>
  <c r="CC93" i="5"/>
  <c r="CB93" i="5"/>
  <c r="CA93" i="5"/>
  <c r="AN92" i="6" s="1"/>
  <c r="BZ93" i="5"/>
  <c r="BY93" i="5"/>
  <c r="BW93" i="5"/>
  <c r="BV93" i="5"/>
  <c r="BU93" i="5"/>
  <c r="BT93" i="5"/>
  <c r="BQ93" i="5"/>
  <c r="H92" i="6" s="1"/>
  <c r="BP93" i="5"/>
  <c r="G92" i="6" s="1"/>
  <c r="BO93" i="5"/>
  <c r="F92" i="6" s="1"/>
  <c r="BN93" i="5"/>
  <c r="E92" i="6" s="1"/>
  <c r="BM93" i="5"/>
  <c r="D92" i="6" s="1"/>
  <c r="BL93" i="5"/>
  <c r="C92" i="6" s="1"/>
  <c r="CM92" i="5"/>
  <c r="CP92" i="5" s="1"/>
  <c r="CL92" i="5"/>
  <c r="CO92" i="5" s="1"/>
  <c r="CK92" i="5"/>
  <c r="CN92" i="5" s="1"/>
  <c r="CJ92" i="5"/>
  <c r="CC92" i="5"/>
  <c r="CB92" i="5"/>
  <c r="CA92" i="5"/>
  <c r="AN91" i="6" s="1"/>
  <c r="BZ92" i="5"/>
  <c r="BY92" i="5"/>
  <c r="BW92" i="5"/>
  <c r="BV92" i="5"/>
  <c r="BU92" i="5"/>
  <c r="BT92" i="5"/>
  <c r="BQ92" i="5"/>
  <c r="H91" i="6" s="1"/>
  <c r="BP92" i="5"/>
  <c r="G91" i="6" s="1"/>
  <c r="BO92" i="5"/>
  <c r="F91" i="6" s="1"/>
  <c r="BN92" i="5"/>
  <c r="E91" i="6" s="1"/>
  <c r="BM92" i="5"/>
  <c r="D91" i="6" s="1"/>
  <c r="BL92" i="5"/>
  <c r="C91" i="6" s="1"/>
  <c r="CM91" i="5"/>
  <c r="CP91" i="5" s="1"/>
  <c r="CL91" i="5"/>
  <c r="CO91" i="5" s="1"/>
  <c r="CK91" i="5"/>
  <c r="CN91" i="5" s="1"/>
  <c r="CJ91" i="5"/>
  <c r="CC91" i="5"/>
  <c r="CB91" i="5"/>
  <c r="CA91" i="5"/>
  <c r="AN90" i="6" s="1"/>
  <c r="BZ91" i="5"/>
  <c r="BY91" i="5"/>
  <c r="BW91" i="5"/>
  <c r="BV91" i="5"/>
  <c r="BU91" i="5"/>
  <c r="BT91" i="5"/>
  <c r="BQ91" i="5"/>
  <c r="H90" i="6" s="1"/>
  <c r="BP91" i="5"/>
  <c r="G90" i="6" s="1"/>
  <c r="BO91" i="5"/>
  <c r="F90" i="6" s="1"/>
  <c r="BN91" i="5"/>
  <c r="E90" i="6" s="1"/>
  <c r="BM91" i="5"/>
  <c r="D90" i="6" s="1"/>
  <c r="BL91" i="5"/>
  <c r="C90" i="6" s="1"/>
  <c r="CM90" i="5"/>
  <c r="CP90" i="5" s="1"/>
  <c r="CL90" i="5"/>
  <c r="CO90" i="5" s="1"/>
  <c r="CK90" i="5"/>
  <c r="CN90" i="5" s="1"/>
  <c r="CJ90" i="5"/>
  <c r="CC90" i="5"/>
  <c r="CB90" i="5"/>
  <c r="CA90" i="5"/>
  <c r="AN89" i="6" s="1"/>
  <c r="BZ90" i="5"/>
  <c r="BY90" i="5"/>
  <c r="BW90" i="5"/>
  <c r="BV90" i="5"/>
  <c r="BU90" i="5"/>
  <c r="BT90" i="5"/>
  <c r="BQ90" i="5"/>
  <c r="H89" i="6" s="1"/>
  <c r="BP90" i="5"/>
  <c r="G89" i="6" s="1"/>
  <c r="BO90" i="5"/>
  <c r="F89" i="6" s="1"/>
  <c r="BN90" i="5"/>
  <c r="E89" i="6" s="1"/>
  <c r="BM90" i="5"/>
  <c r="D89" i="6" s="1"/>
  <c r="BL90" i="5"/>
  <c r="C89" i="6" s="1"/>
  <c r="CM89" i="5"/>
  <c r="CP89" i="5" s="1"/>
  <c r="CL89" i="5"/>
  <c r="CO89" i="5" s="1"/>
  <c r="CK89" i="5"/>
  <c r="CN89" i="5" s="1"/>
  <c r="CJ89" i="5"/>
  <c r="CC89" i="5"/>
  <c r="CB89" i="5"/>
  <c r="CA89" i="5"/>
  <c r="AN88" i="6" s="1"/>
  <c r="BZ89" i="5"/>
  <c r="BY89" i="5"/>
  <c r="BW89" i="5"/>
  <c r="BV89" i="5"/>
  <c r="BU89" i="5"/>
  <c r="BT89" i="5"/>
  <c r="BQ89" i="5"/>
  <c r="H88" i="6" s="1"/>
  <c r="BP89" i="5"/>
  <c r="G88" i="6" s="1"/>
  <c r="BO89" i="5"/>
  <c r="F88" i="6" s="1"/>
  <c r="BN89" i="5"/>
  <c r="E88" i="6" s="1"/>
  <c r="BM89" i="5"/>
  <c r="D88" i="6" s="1"/>
  <c r="BL89" i="5"/>
  <c r="C88" i="6" s="1"/>
  <c r="CM88" i="5"/>
  <c r="CP88" i="5" s="1"/>
  <c r="CL88" i="5"/>
  <c r="CO88" i="5" s="1"/>
  <c r="CK88" i="5"/>
  <c r="CN88" i="5" s="1"/>
  <c r="CJ88" i="5"/>
  <c r="CC88" i="5"/>
  <c r="CB88" i="5"/>
  <c r="CA88" i="5"/>
  <c r="AN87" i="6" s="1"/>
  <c r="BZ88" i="5"/>
  <c r="BY88" i="5"/>
  <c r="BW88" i="5"/>
  <c r="BV88" i="5"/>
  <c r="BU88" i="5"/>
  <c r="BT88" i="5"/>
  <c r="BQ88" i="5"/>
  <c r="H87" i="6" s="1"/>
  <c r="BP88" i="5"/>
  <c r="G87" i="6" s="1"/>
  <c r="BO88" i="5"/>
  <c r="F87" i="6" s="1"/>
  <c r="BN88" i="5"/>
  <c r="E87" i="6" s="1"/>
  <c r="BM88" i="5"/>
  <c r="D87" i="6" s="1"/>
  <c r="BL88" i="5"/>
  <c r="C87" i="6" s="1"/>
  <c r="CM87" i="5"/>
  <c r="CP87" i="5" s="1"/>
  <c r="CL87" i="5"/>
  <c r="CO87" i="5" s="1"/>
  <c r="CK87" i="5"/>
  <c r="CN87" i="5" s="1"/>
  <c r="CJ87" i="5"/>
  <c r="CC87" i="5"/>
  <c r="CB87" i="5"/>
  <c r="CA87" i="5"/>
  <c r="AN86" i="6" s="1"/>
  <c r="BZ87" i="5"/>
  <c r="BY87" i="5"/>
  <c r="BW87" i="5"/>
  <c r="BV87" i="5"/>
  <c r="BU87" i="5"/>
  <c r="BT87" i="5"/>
  <c r="BQ87" i="5"/>
  <c r="H86" i="6" s="1"/>
  <c r="BP87" i="5"/>
  <c r="G86" i="6" s="1"/>
  <c r="BO87" i="5"/>
  <c r="F86" i="6" s="1"/>
  <c r="BN87" i="5"/>
  <c r="E86" i="6" s="1"/>
  <c r="BM87" i="5"/>
  <c r="D86" i="6" s="1"/>
  <c r="BL87" i="5"/>
  <c r="C86" i="6" s="1"/>
  <c r="CM86" i="5"/>
  <c r="CP86" i="5" s="1"/>
  <c r="CL86" i="5"/>
  <c r="CO86" i="5" s="1"/>
  <c r="CK86" i="5"/>
  <c r="CN86" i="5" s="1"/>
  <c r="CJ86" i="5"/>
  <c r="CC86" i="5"/>
  <c r="CB86" i="5"/>
  <c r="CA86" i="5"/>
  <c r="AN85" i="6" s="1"/>
  <c r="BZ86" i="5"/>
  <c r="BY86" i="5"/>
  <c r="BW86" i="5"/>
  <c r="BV86" i="5"/>
  <c r="BU86" i="5"/>
  <c r="BT86" i="5"/>
  <c r="BQ86" i="5"/>
  <c r="H85" i="6" s="1"/>
  <c r="BP86" i="5"/>
  <c r="G85" i="6" s="1"/>
  <c r="BO86" i="5"/>
  <c r="F85" i="6" s="1"/>
  <c r="BN86" i="5"/>
  <c r="E85" i="6" s="1"/>
  <c r="BM86" i="5"/>
  <c r="D85" i="6" s="1"/>
  <c r="BL86" i="5"/>
  <c r="C85" i="6" s="1"/>
  <c r="CM85" i="5"/>
  <c r="CP85" i="5" s="1"/>
  <c r="CL85" i="5"/>
  <c r="CO85" i="5" s="1"/>
  <c r="CK85" i="5"/>
  <c r="CN85" i="5" s="1"/>
  <c r="CJ85" i="5"/>
  <c r="CC85" i="5"/>
  <c r="CB85" i="5"/>
  <c r="CA85" i="5"/>
  <c r="AN84" i="6" s="1"/>
  <c r="BZ85" i="5"/>
  <c r="BY85" i="5"/>
  <c r="BW85" i="5"/>
  <c r="BV85" i="5"/>
  <c r="BU85" i="5"/>
  <c r="BT85" i="5"/>
  <c r="BQ85" i="5"/>
  <c r="H84" i="6" s="1"/>
  <c r="BP85" i="5"/>
  <c r="G84" i="6" s="1"/>
  <c r="BO85" i="5"/>
  <c r="F84" i="6" s="1"/>
  <c r="BN85" i="5"/>
  <c r="E84" i="6" s="1"/>
  <c r="BM85" i="5"/>
  <c r="D84" i="6" s="1"/>
  <c r="BL85" i="5"/>
  <c r="C84" i="6" s="1"/>
  <c r="CM84" i="5"/>
  <c r="CP84" i="5" s="1"/>
  <c r="CL84" i="5"/>
  <c r="CO84" i="5" s="1"/>
  <c r="CK84" i="5"/>
  <c r="CN84" i="5" s="1"/>
  <c r="CJ84" i="5"/>
  <c r="CC84" i="5"/>
  <c r="CB84" i="5"/>
  <c r="CA84" i="5"/>
  <c r="AN83" i="6" s="1"/>
  <c r="BZ84" i="5"/>
  <c r="BY84" i="5"/>
  <c r="BW84" i="5"/>
  <c r="BV84" i="5"/>
  <c r="BU84" i="5"/>
  <c r="BT84" i="5"/>
  <c r="BQ84" i="5"/>
  <c r="H83" i="6" s="1"/>
  <c r="BP84" i="5"/>
  <c r="G83" i="6" s="1"/>
  <c r="BO84" i="5"/>
  <c r="F83" i="6" s="1"/>
  <c r="BN84" i="5"/>
  <c r="E83" i="6" s="1"/>
  <c r="BM84" i="5"/>
  <c r="D83" i="6" s="1"/>
  <c r="BL84" i="5"/>
  <c r="C83" i="6" s="1"/>
  <c r="CM83" i="5"/>
  <c r="CP83" i="5" s="1"/>
  <c r="CL83" i="5"/>
  <c r="CO83" i="5" s="1"/>
  <c r="CK83" i="5"/>
  <c r="CN83" i="5" s="1"/>
  <c r="CJ83" i="5"/>
  <c r="CC83" i="5"/>
  <c r="CB83" i="5"/>
  <c r="CA83" i="5"/>
  <c r="AN82" i="6" s="1"/>
  <c r="BZ83" i="5"/>
  <c r="BY83" i="5"/>
  <c r="BW83" i="5"/>
  <c r="BV83" i="5"/>
  <c r="BU83" i="5"/>
  <c r="BT83" i="5"/>
  <c r="BQ83" i="5"/>
  <c r="H82" i="6" s="1"/>
  <c r="BP83" i="5"/>
  <c r="G82" i="6" s="1"/>
  <c r="BO83" i="5"/>
  <c r="F82" i="6" s="1"/>
  <c r="BN83" i="5"/>
  <c r="E82" i="6" s="1"/>
  <c r="BM83" i="5"/>
  <c r="D82" i="6" s="1"/>
  <c r="BL83" i="5"/>
  <c r="C82" i="6" s="1"/>
  <c r="CM82" i="5"/>
  <c r="CP82" i="5" s="1"/>
  <c r="CL82" i="5"/>
  <c r="CO82" i="5" s="1"/>
  <c r="CK82" i="5"/>
  <c r="CN82" i="5" s="1"/>
  <c r="CJ82" i="5"/>
  <c r="CC82" i="5"/>
  <c r="CB82" i="5"/>
  <c r="CA82" i="5"/>
  <c r="AN81" i="6" s="1"/>
  <c r="BZ82" i="5"/>
  <c r="BY82" i="5"/>
  <c r="BW82" i="5"/>
  <c r="BV82" i="5"/>
  <c r="BU82" i="5"/>
  <c r="BT82" i="5"/>
  <c r="BQ82" i="5"/>
  <c r="H81" i="6" s="1"/>
  <c r="BP82" i="5"/>
  <c r="G81" i="6" s="1"/>
  <c r="BO82" i="5"/>
  <c r="F81" i="6" s="1"/>
  <c r="BN82" i="5"/>
  <c r="E81" i="6" s="1"/>
  <c r="BM82" i="5"/>
  <c r="D81" i="6" s="1"/>
  <c r="BL82" i="5"/>
  <c r="C81" i="6" s="1"/>
  <c r="CM81" i="5"/>
  <c r="CP81" i="5" s="1"/>
  <c r="CL81" i="5"/>
  <c r="CO81" i="5" s="1"/>
  <c r="CK81" i="5"/>
  <c r="CN81" i="5" s="1"/>
  <c r="CJ81" i="5"/>
  <c r="CC81" i="5"/>
  <c r="CB81" i="5"/>
  <c r="CA81" i="5"/>
  <c r="AN80" i="6" s="1"/>
  <c r="BZ81" i="5"/>
  <c r="BY81" i="5"/>
  <c r="BW81" i="5"/>
  <c r="BV81" i="5"/>
  <c r="BU81" i="5"/>
  <c r="BT81" i="5"/>
  <c r="BQ81" i="5"/>
  <c r="H80" i="6" s="1"/>
  <c r="BP81" i="5"/>
  <c r="G80" i="6" s="1"/>
  <c r="BO81" i="5"/>
  <c r="F80" i="6" s="1"/>
  <c r="BN81" i="5"/>
  <c r="E80" i="6" s="1"/>
  <c r="BM81" i="5"/>
  <c r="D80" i="6" s="1"/>
  <c r="BL81" i="5"/>
  <c r="C80" i="6" s="1"/>
  <c r="CM80" i="5"/>
  <c r="CP80" i="5" s="1"/>
  <c r="CL80" i="5"/>
  <c r="CO80" i="5" s="1"/>
  <c r="CK80" i="5"/>
  <c r="CN80" i="5" s="1"/>
  <c r="CJ80" i="5"/>
  <c r="CC80" i="5"/>
  <c r="CB80" i="5"/>
  <c r="CA80" i="5"/>
  <c r="AN79" i="6" s="1"/>
  <c r="BZ80" i="5"/>
  <c r="BY80" i="5"/>
  <c r="BW80" i="5"/>
  <c r="BV80" i="5"/>
  <c r="BU80" i="5"/>
  <c r="BT80" i="5"/>
  <c r="BQ80" i="5"/>
  <c r="H79" i="6" s="1"/>
  <c r="BP80" i="5"/>
  <c r="G79" i="6" s="1"/>
  <c r="BO80" i="5"/>
  <c r="F79" i="6" s="1"/>
  <c r="BN80" i="5"/>
  <c r="E79" i="6" s="1"/>
  <c r="BM80" i="5"/>
  <c r="D79" i="6" s="1"/>
  <c r="BL80" i="5"/>
  <c r="C79" i="6" s="1"/>
  <c r="CM79" i="5"/>
  <c r="CP79" i="5" s="1"/>
  <c r="CL79" i="5"/>
  <c r="CO79" i="5" s="1"/>
  <c r="CK79" i="5"/>
  <c r="CN79" i="5" s="1"/>
  <c r="CJ79" i="5"/>
  <c r="CC79" i="5"/>
  <c r="CB79" i="5"/>
  <c r="CA79" i="5"/>
  <c r="AN78" i="6" s="1"/>
  <c r="BZ79" i="5"/>
  <c r="BY79" i="5"/>
  <c r="BW79" i="5"/>
  <c r="BV79" i="5"/>
  <c r="BU79" i="5"/>
  <c r="BT79" i="5"/>
  <c r="BQ79" i="5"/>
  <c r="H78" i="6" s="1"/>
  <c r="BP79" i="5"/>
  <c r="G78" i="6" s="1"/>
  <c r="BO79" i="5"/>
  <c r="F78" i="6" s="1"/>
  <c r="BN79" i="5"/>
  <c r="E78" i="6" s="1"/>
  <c r="BM79" i="5"/>
  <c r="D78" i="6" s="1"/>
  <c r="BL79" i="5"/>
  <c r="C78" i="6" s="1"/>
  <c r="CM78" i="5"/>
  <c r="CP78" i="5" s="1"/>
  <c r="CL78" i="5"/>
  <c r="CO78" i="5" s="1"/>
  <c r="CK78" i="5"/>
  <c r="CN78" i="5" s="1"/>
  <c r="CJ78" i="5"/>
  <c r="CC78" i="5"/>
  <c r="CB78" i="5"/>
  <c r="CA78" i="5"/>
  <c r="AN77" i="6" s="1"/>
  <c r="BZ78" i="5"/>
  <c r="BY78" i="5"/>
  <c r="BW78" i="5"/>
  <c r="BV78" i="5"/>
  <c r="BU78" i="5"/>
  <c r="BT78" i="5"/>
  <c r="BQ78" i="5"/>
  <c r="H77" i="6" s="1"/>
  <c r="BP78" i="5"/>
  <c r="G77" i="6" s="1"/>
  <c r="BO78" i="5"/>
  <c r="F77" i="6" s="1"/>
  <c r="BN78" i="5"/>
  <c r="E77" i="6" s="1"/>
  <c r="BM78" i="5"/>
  <c r="D77" i="6" s="1"/>
  <c r="BL78" i="5"/>
  <c r="C77" i="6" s="1"/>
  <c r="CM77" i="5"/>
  <c r="CP77" i="5" s="1"/>
  <c r="CL77" i="5"/>
  <c r="CO77" i="5" s="1"/>
  <c r="CK77" i="5"/>
  <c r="CN77" i="5" s="1"/>
  <c r="CJ77" i="5"/>
  <c r="CC77" i="5"/>
  <c r="CB77" i="5"/>
  <c r="CA77" i="5"/>
  <c r="AN76" i="6" s="1"/>
  <c r="BZ77" i="5"/>
  <c r="BY77" i="5"/>
  <c r="BW77" i="5"/>
  <c r="BV77" i="5"/>
  <c r="BU77" i="5"/>
  <c r="BT77" i="5"/>
  <c r="BQ77" i="5"/>
  <c r="H76" i="6" s="1"/>
  <c r="BP77" i="5"/>
  <c r="G76" i="6" s="1"/>
  <c r="BO77" i="5"/>
  <c r="F76" i="6" s="1"/>
  <c r="BN77" i="5"/>
  <c r="E76" i="6" s="1"/>
  <c r="BM77" i="5"/>
  <c r="D76" i="6" s="1"/>
  <c r="BL77" i="5"/>
  <c r="C76" i="6" s="1"/>
  <c r="CM76" i="5"/>
  <c r="CP76" i="5" s="1"/>
  <c r="CL76" i="5"/>
  <c r="CO76" i="5" s="1"/>
  <c r="CK76" i="5"/>
  <c r="CN76" i="5" s="1"/>
  <c r="CJ76" i="5"/>
  <c r="CC76" i="5"/>
  <c r="CB76" i="5"/>
  <c r="CA76" i="5"/>
  <c r="AN75" i="6" s="1"/>
  <c r="BZ76" i="5"/>
  <c r="BY76" i="5"/>
  <c r="BW76" i="5"/>
  <c r="BV76" i="5"/>
  <c r="BU76" i="5"/>
  <c r="BT76" i="5"/>
  <c r="BQ76" i="5"/>
  <c r="H75" i="6" s="1"/>
  <c r="BP76" i="5"/>
  <c r="G75" i="6" s="1"/>
  <c r="BO76" i="5"/>
  <c r="F75" i="6" s="1"/>
  <c r="BN76" i="5"/>
  <c r="E75" i="6" s="1"/>
  <c r="BM76" i="5"/>
  <c r="D75" i="6" s="1"/>
  <c r="BL76" i="5"/>
  <c r="C75" i="6" s="1"/>
  <c r="CM75" i="5"/>
  <c r="CP75" i="5" s="1"/>
  <c r="CL75" i="5"/>
  <c r="CO75" i="5" s="1"/>
  <c r="CK75" i="5"/>
  <c r="CN75" i="5" s="1"/>
  <c r="CJ75" i="5"/>
  <c r="CC75" i="5"/>
  <c r="CB75" i="5"/>
  <c r="CA75" i="5"/>
  <c r="AN74" i="6" s="1"/>
  <c r="BZ75" i="5"/>
  <c r="BY75" i="5"/>
  <c r="BW75" i="5"/>
  <c r="BV75" i="5"/>
  <c r="BU75" i="5"/>
  <c r="BT75" i="5"/>
  <c r="BQ75" i="5"/>
  <c r="H74" i="6" s="1"/>
  <c r="BP75" i="5"/>
  <c r="G74" i="6" s="1"/>
  <c r="BO75" i="5"/>
  <c r="F74" i="6" s="1"/>
  <c r="BN75" i="5"/>
  <c r="E74" i="6" s="1"/>
  <c r="BM75" i="5"/>
  <c r="D74" i="6" s="1"/>
  <c r="BL75" i="5"/>
  <c r="C74" i="6" s="1"/>
  <c r="CM74" i="5"/>
  <c r="CP74" i="5" s="1"/>
  <c r="CL74" i="5"/>
  <c r="CO74" i="5" s="1"/>
  <c r="CK74" i="5"/>
  <c r="CN74" i="5" s="1"/>
  <c r="CJ74" i="5"/>
  <c r="CC74" i="5"/>
  <c r="CB74" i="5"/>
  <c r="CA74" i="5"/>
  <c r="AN73" i="6" s="1"/>
  <c r="BZ74" i="5"/>
  <c r="BY74" i="5"/>
  <c r="BW74" i="5"/>
  <c r="BV74" i="5"/>
  <c r="BU74" i="5"/>
  <c r="BT74" i="5"/>
  <c r="BQ74" i="5"/>
  <c r="H73" i="6" s="1"/>
  <c r="BP74" i="5"/>
  <c r="G73" i="6" s="1"/>
  <c r="BO74" i="5"/>
  <c r="F73" i="6" s="1"/>
  <c r="BN74" i="5"/>
  <c r="E73" i="6" s="1"/>
  <c r="BM74" i="5"/>
  <c r="D73" i="6" s="1"/>
  <c r="BL74" i="5"/>
  <c r="C73" i="6" s="1"/>
  <c r="CM73" i="5"/>
  <c r="CP73" i="5" s="1"/>
  <c r="CL73" i="5"/>
  <c r="CO73" i="5" s="1"/>
  <c r="CK73" i="5"/>
  <c r="CN73" i="5" s="1"/>
  <c r="CJ73" i="5"/>
  <c r="CC73" i="5"/>
  <c r="CB73" i="5"/>
  <c r="CA73" i="5"/>
  <c r="AN72" i="6" s="1"/>
  <c r="BZ73" i="5"/>
  <c r="BY73" i="5"/>
  <c r="BW73" i="5"/>
  <c r="BV73" i="5"/>
  <c r="BU73" i="5"/>
  <c r="BT73" i="5"/>
  <c r="BQ73" i="5"/>
  <c r="H72" i="6" s="1"/>
  <c r="BP73" i="5"/>
  <c r="G72" i="6" s="1"/>
  <c r="BO73" i="5"/>
  <c r="F72" i="6" s="1"/>
  <c r="BN73" i="5"/>
  <c r="E72" i="6" s="1"/>
  <c r="BM73" i="5"/>
  <c r="D72" i="6" s="1"/>
  <c r="BL73" i="5"/>
  <c r="C72" i="6" s="1"/>
  <c r="CM72" i="5"/>
  <c r="CP72" i="5" s="1"/>
  <c r="CL72" i="5"/>
  <c r="CO72" i="5" s="1"/>
  <c r="CK72" i="5"/>
  <c r="CN72" i="5" s="1"/>
  <c r="CJ72" i="5"/>
  <c r="CC72" i="5"/>
  <c r="CB72" i="5"/>
  <c r="CA72" i="5"/>
  <c r="AN71" i="6" s="1"/>
  <c r="BZ72" i="5"/>
  <c r="BY72" i="5"/>
  <c r="BW72" i="5"/>
  <c r="BV72" i="5"/>
  <c r="BU72" i="5"/>
  <c r="BT72" i="5"/>
  <c r="BQ72" i="5"/>
  <c r="H71" i="6" s="1"/>
  <c r="BP72" i="5"/>
  <c r="G71" i="6" s="1"/>
  <c r="BO72" i="5"/>
  <c r="F71" i="6" s="1"/>
  <c r="BN72" i="5"/>
  <c r="E71" i="6" s="1"/>
  <c r="BM72" i="5"/>
  <c r="D71" i="6" s="1"/>
  <c r="BL72" i="5"/>
  <c r="C71" i="6" s="1"/>
  <c r="CM71" i="5"/>
  <c r="CP71" i="5" s="1"/>
  <c r="CL71" i="5"/>
  <c r="CO71" i="5" s="1"/>
  <c r="CK71" i="5"/>
  <c r="CN71" i="5" s="1"/>
  <c r="CJ71" i="5"/>
  <c r="CC71" i="5"/>
  <c r="CB71" i="5"/>
  <c r="CA71" i="5"/>
  <c r="AN70" i="6" s="1"/>
  <c r="BZ71" i="5"/>
  <c r="BY71" i="5"/>
  <c r="BW71" i="5"/>
  <c r="BV71" i="5"/>
  <c r="BU71" i="5"/>
  <c r="BT71" i="5"/>
  <c r="BQ71" i="5"/>
  <c r="H70" i="6" s="1"/>
  <c r="BP71" i="5"/>
  <c r="G70" i="6" s="1"/>
  <c r="BO71" i="5"/>
  <c r="F70" i="6" s="1"/>
  <c r="BN71" i="5"/>
  <c r="E70" i="6" s="1"/>
  <c r="BM71" i="5"/>
  <c r="D70" i="6" s="1"/>
  <c r="BL71" i="5"/>
  <c r="C70" i="6" s="1"/>
  <c r="CM70" i="5"/>
  <c r="CP70" i="5" s="1"/>
  <c r="CL70" i="5"/>
  <c r="CO70" i="5" s="1"/>
  <c r="CK70" i="5"/>
  <c r="CN70" i="5" s="1"/>
  <c r="CJ70" i="5"/>
  <c r="CC70" i="5"/>
  <c r="CB70" i="5"/>
  <c r="CA70" i="5"/>
  <c r="AN69" i="6" s="1"/>
  <c r="BZ70" i="5"/>
  <c r="BY70" i="5"/>
  <c r="BW70" i="5"/>
  <c r="BV70" i="5"/>
  <c r="BU70" i="5"/>
  <c r="BT70" i="5"/>
  <c r="BQ70" i="5"/>
  <c r="H69" i="6" s="1"/>
  <c r="BP70" i="5"/>
  <c r="G69" i="6" s="1"/>
  <c r="BO70" i="5"/>
  <c r="F69" i="6" s="1"/>
  <c r="BN70" i="5"/>
  <c r="E69" i="6" s="1"/>
  <c r="BM70" i="5"/>
  <c r="D69" i="6" s="1"/>
  <c r="BL70" i="5"/>
  <c r="C69" i="6" s="1"/>
  <c r="CM69" i="5"/>
  <c r="CP69" i="5" s="1"/>
  <c r="CL69" i="5"/>
  <c r="CO69" i="5" s="1"/>
  <c r="CK69" i="5"/>
  <c r="CN69" i="5" s="1"/>
  <c r="CJ69" i="5"/>
  <c r="CC69" i="5"/>
  <c r="CB69" i="5"/>
  <c r="CA69" i="5"/>
  <c r="AN68" i="6" s="1"/>
  <c r="BZ69" i="5"/>
  <c r="BY69" i="5"/>
  <c r="BW69" i="5"/>
  <c r="BV69" i="5"/>
  <c r="BU69" i="5"/>
  <c r="BT69" i="5"/>
  <c r="BQ69" i="5"/>
  <c r="H68" i="6" s="1"/>
  <c r="BP69" i="5"/>
  <c r="G68" i="6" s="1"/>
  <c r="BO69" i="5"/>
  <c r="F68" i="6" s="1"/>
  <c r="BN69" i="5"/>
  <c r="E68" i="6" s="1"/>
  <c r="BM69" i="5"/>
  <c r="D68" i="6" s="1"/>
  <c r="BL69" i="5"/>
  <c r="C68" i="6" s="1"/>
  <c r="CM68" i="5"/>
  <c r="CP68" i="5" s="1"/>
  <c r="CL68" i="5"/>
  <c r="CO68" i="5" s="1"/>
  <c r="CK68" i="5"/>
  <c r="CN68" i="5" s="1"/>
  <c r="CJ68" i="5"/>
  <c r="CC68" i="5"/>
  <c r="CB68" i="5"/>
  <c r="CA68" i="5"/>
  <c r="AN67" i="6" s="1"/>
  <c r="BZ68" i="5"/>
  <c r="BY68" i="5"/>
  <c r="BW68" i="5"/>
  <c r="BV68" i="5"/>
  <c r="BU68" i="5"/>
  <c r="BT68" i="5"/>
  <c r="BQ68" i="5"/>
  <c r="H67" i="6" s="1"/>
  <c r="BP68" i="5"/>
  <c r="G67" i="6" s="1"/>
  <c r="BO68" i="5"/>
  <c r="F67" i="6" s="1"/>
  <c r="BN68" i="5"/>
  <c r="E67" i="6" s="1"/>
  <c r="BM68" i="5"/>
  <c r="D67" i="6" s="1"/>
  <c r="BL68" i="5"/>
  <c r="C67" i="6" s="1"/>
  <c r="CM67" i="5"/>
  <c r="CP67" i="5" s="1"/>
  <c r="CL67" i="5"/>
  <c r="CO67" i="5" s="1"/>
  <c r="CK67" i="5"/>
  <c r="CN67" i="5" s="1"/>
  <c r="CJ67" i="5"/>
  <c r="CC67" i="5"/>
  <c r="CB67" i="5"/>
  <c r="CA67" i="5"/>
  <c r="AN66" i="6" s="1"/>
  <c r="BZ67" i="5"/>
  <c r="BY67" i="5"/>
  <c r="BW67" i="5"/>
  <c r="BV67" i="5"/>
  <c r="BU67" i="5"/>
  <c r="BT67" i="5"/>
  <c r="BQ67" i="5"/>
  <c r="H66" i="6" s="1"/>
  <c r="BP67" i="5"/>
  <c r="G66" i="6" s="1"/>
  <c r="BO67" i="5"/>
  <c r="F66" i="6" s="1"/>
  <c r="BN67" i="5"/>
  <c r="E66" i="6" s="1"/>
  <c r="BM67" i="5"/>
  <c r="D66" i="6" s="1"/>
  <c r="BL67" i="5"/>
  <c r="C66" i="6" s="1"/>
  <c r="CM66" i="5"/>
  <c r="CP66" i="5" s="1"/>
  <c r="CL66" i="5"/>
  <c r="CO66" i="5" s="1"/>
  <c r="CK66" i="5"/>
  <c r="CN66" i="5" s="1"/>
  <c r="CJ66" i="5"/>
  <c r="CC66" i="5"/>
  <c r="CB66" i="5"/>
  <c r="CA66" i="5"/>
  <c r="AN65" i="6" s="1"/>
  <c r="BZ66" i="5"/>
  <c r="BY66" i="5"/>
  <c r="BW66" i="5"/>
  <c r="BV66" i="5"/>
  <c r="BU66" i="5"/>
  <c r="BT66" i="5"/>
  <c r="BQ66" i="5"/>
  <c r="H65" i="6" s="1"/>
  <c r="BP66" i="5"/>
  <c r="G65" i="6" s="1"/>
  <c r="BO66" i="5"/>
  <c r="F65" i="6" s="1"/>
  <c r="BN66" i="5"/>
  <c r="E65" i="6" s="1"/>
  <c r="BM66" i="5"/>
  <c r="D65" i="6" s="1"/>
  <c r="BL66" i="5"/>
  <c r="C65" i="6" s="1"/>
  <c r="CM65" i="5"/>
  <c r="CP65" i="5" s="1"/>
  <c r="CL65" i="5"/>
  <c r="CO65" i="5" s="1"/>
  <c r="CK65" i="5"/>
  <c r="CN65" i="5" s="1"/>
  <c r="CJ65" i="5"/>
  <c r="CC65" i="5"/>
  <c r="CB65" i="5"/>
  <c r="CA65" i="5"/>
  <c r="AN64" i="6" s="1"/>
  <c r="BZ65" i="5"/>
  <c r="BY65" i="5"/>
  <c r="BW65" i="5"/>
  <c r="BV65" i="5"/>
  <c r="BU65" i="5"/>
  <c r="BT65" i="5"/>
  <c r="BQ65" i="5"/>
  <c r="H64" i="6" s="1"/>
  <c r="BP65" i="5"/>
  <c r="G64" i="6" s="1"/>
  <c r="BO65" i="5"/>
  <c r="F64" i="6" s="1"/>
  <c r="BN65" i="5"/>
  <c r="E64" i="6" s="1"/>
  <c r="BM65" i="5"/>
  <c r="D64" i="6" s="1"/>
  <c r="BL65" i="5"/>
  <c r="C64" i="6" s="1"/>
  <c r="CM64" i="5"/>
  <c r="CP64" i="5" s="1"/>
  <c r="CL64" i="5"/>
  <c r="CO64" i="5" s="1"/>
  <c r="CK64" i="5"/>
  <c r="CN64" i="5" s="1"/>
  <c r="CJ64" i="5"/>
  <c r="CC64" i="5"/>
  <c r="CB64" i="5"/>
  <c r="CA64" i="5"/>
  <c r="AN63" i="6" s="1"/>
  <c r="BZ64" i="5"/>
  <c r="BY64" i="5"/>
  <c r="BW64" i="5"/>
  <c r="BV64" i="5"/>
  <c r="BU64" i="5"/>
  <c r="BT64" i="5"/>
  <c r="BQ64" i="5"/>
  <c r="H63" i="6" s="1"/>
  <c r="BP64" i="5"/>
  <c r="G63" i="6" s="1"/>
  <c r="BO64" i="5"/>
  <c r="F63" i="6" s="1"/>
  <c r="BN64" i="5"/>
  <c r="E63" i="6" s="1"/>
  <c r="BM64" i="5"/>
  <c r="D63" i="6" s="1"/>
  <c r="BL64" i="5"/>
  <c r="C63" i="6" s="1"/>
  <c r="CM63" i="5"/>
  <c r="CP63" i="5" s="1"/>
  <c r="CL63" i="5"/>
  <c r="CO63" i="5" s="1"/>
  <c r="CK63" i="5"/>
  <c r="CN63" i="5" s="1"/>
  <c r="CJ63" i="5"/>
  <c r="CC63" i="5"/>
  <c r="CB63" i="5"/>
  <c r="CA63" i="5"/>
  <c r="AN62" i="6" s="1"/>
  <c r="BZ63" i="5"/>
  <c r="BY63" i="5"/>
  <c r="BW63" i="5"/>
  <c r="BV63" i="5"/>
  <c r="BU63" i="5"/>
  <c r="BT63" i="5"/>
  <c r="BQ63" i="5"/>
  <c r="H62" i="6" s="1"/>
  <c r="BP63" i="5"/>
  <c r="G62" i="6" s="1"/>
  <c r="BO63" i="5"/>
  <c r="F62" i="6" s="1"/>
  <c r="BN63" i="5"/>
  <c r="E62" i="6" s="1"/>
  <c r="BM63" i="5"/>
  <c r="D62" i="6" s="1"/>
  <c r="BL63" i="5"/>
  <c r="C62" i="6" s="1"/>
  <c r="CM62" i="5"/>
  <c r="CP62" i="5" s="1"/>
  <c r="CL62" i="5"/>
  <c r="CO62" i="5" s="1"/>
  <c r="CK62" i="5"/>
  <c r="CN62" i="5" s="1"/>
  <c r="CJ62" i="5"/>
  <c r="CC62" i="5"/>
  <c r="CB62" i="5"/>
  <c r="CA62" i="5"/>
  <c r="AN61" i="6" s="1"/>
  <c r="BZ62" i="5"/>
  <c r="BY62" i="5"/>
  <c r="BW62" i="5"/>
  <c r="BV62" i="5"/>
  <c r="BU62" i="5"/>
  <c r="BT62" i="5"/>
  <c r="BQ62" i="5"/>
  <c r="H61" i="6" s="1"/>
  <c r="BP62" i="5"/>
  <c r="G61" i="6" s="1"/>
  <c r="BO62" i="5"/>
  <c r="F61" i="6" s="1"/>
  <c r="BN62" i="5"/>
  <c r="E61" i="6" s="1"/>
  <c r="BM62" i="5"/>
  <c r="D61" i="6" s="1"/>
  <c r="BL62" i="5"/>
  <c r="C61" i="6" s="1"/>
  <c r="CM61" i="5"/>
  <c r="CP61" i="5" s="1"/>
  <c r="CL61" i="5"/>
  <c r="CO61" i="5" s="1"/>
  <c r="CK61" i="5"/>
  <c r="CN61" i="5" s="1"/>
  <c r="CJ61" i="5"/>
  <c r="CC61" i="5"/>
  <c r="CB61" i="5"/>
  <c r="CA61" i="5"/>
  <c r="AN60" i="6" s="1"/>
  <c r="BZ61" i="5"/>
  <c r="BY61" i="5"/>
  <c r="BW61" i="5"/>
  <c r="BV61" i="5"/>
  <c r="BU61" i="5"/>
  <c r="BT61" i="5"/>
  <c r="BQ61" i="5"/>
  <c r="H60" i="6" s="1"/>
  <c r="BP61" i="5"/>
  <c r="G60" i="6" s="1"/>
  <c r="BO61" i="5"/>
  <c r="F60" i="6" s="1"/>
  <c r="BN61" i="5"/>
  <c r="E60" i="6" s="1"/>
  <c r="BM61" i="5"/>
  <c r="D60" i="6" s="1"/>
  <c r="BL61" i="5"/>
  <c r="C60" i="6" s="1"/>
  <c r="CM60" i="5"/>
  <c r="CP60" i="5" s="1"/>
  <c r="CL60" i="5"/>
  <c r="CO60" i="5" s="1"/>
  <c r="CK60" i="5"/>
  <c r="CN60" i="5" s="1"/>
  <c r="CJ60" i="5"/>
  <c r="CC60" i="5"/>
  <c r="CB60" i="5"/>
  <c r="CA60" i="5"/>
  <c r="AN59" i="6" s="1"/>
  <c r="BZ60" i="5"/>
  <c r="BY60" i="5"/>
  <c r="BW60" i="5"/>
  <c r="BV60" i="5"/>
  <c r="BU60" i="5"/>
  <c r="BT60" i="5"/>
  <c r="BQ60" i="5"/>
  <c r="H59" i="6" s="1"/>
  <c r="BP60" i="5"/>
  <c r="G59" i="6" s="1"/>
  <c r="BO60" i="5"/>
  <c r="F59" i="6" s="1"/>
  <c r="BN60" i="5"/>
  <c r="E59" i="6" s="1"/>
  <c r="BM60" i="5"/>
  <c r="D59" i="6" s="1"/>
  <c r="BL60" i="5"/>
  <c r="C59" i="6" s="1"/>
  <c r="CM59" i="5"/>
  <c r="CP59" i="5" s="1"/>
  <c r="CL59" i="5"/>
  <c r="CO59" i="5" s="1"/>
  <c r="CK59" i="5"/>
  <c r="CN59" i="5" s="1"/>
  <c r="CJ59" i="5"/>
  <c r="CC59" i="5"/>
  <c r="CB59" i="5"/>
  <c r="CA59" i="5"/>
  <c r="AN58" i="6" s="1"/>
  <c r="BZ59" i="5"/>
  <c r="BY59" i="5"/>
  <c r="BW59" i="5"/>
  <c r="BV59" i="5"/>
  <c r="BU59" i="5"/>
  <c r="BT59" i="5"/>
  <c r="BQ59" i="5"/>
  <c r="H58" i="6" s="1"/>
  <c r="BP59" i="5"/>
  <c r="G58" i="6" s="1"/>
  <c r="BO59" i="5"/>
  <c r="F58" i="6" s="1"/>
  <c r="BN59" i="5"/>
  <c r="E58" i="6" s="1"/>
  <c r="BM59" i="5"/>
  <c r="D58" i="6" s="1"/>
  <c r="BL59" i="5"/>
  <c r="C58" i="6" s="1"/>
  <c r="CM58" i="5"/>
  <c r="CP58" i="5" s="1"/>
  <c r="CL58" i="5"/>
  <c r="CO58" i="5" s="1"/>
  <c r="CK58" i="5"/>
  <c r="CN58" i="5" s="1"/>
  <c r="CJ58" i="5"/>
  <c r="CC58" i="5"/>
  <c r="CB58" i="5"/>
  <c r="CA58" i="5"/>
  <c r="AN57" i="6" s="1"/>
  <c r="BZ58" i="5"/>
  <c r="BY58" i="5"/>
  <c r="BW58" i="5"/>
  <c r="BV58" i="5"/>
  <c r="BU58" i="5"/>
  <c r="BT58" i="5"/>
  <c r="BQ58" i="5"/>
  <c r="H57" i="6" s="1"/>
  <c r="BP58" i="5"/>
  <c r="G57" i="6" s="1"/>
  <c r="BO58" i="5"/>
  <c r="F57" i="6" s="1"/>
  <c r="BN58" i="5"/>
  <c r="E57" i="6" s="1"/>
  <c r="BM58" i="5"/>
  <c r="D57" i="6" s="1"/>
  <c r="BL58" i="5"/>
  <c r="C57" i="6" s="1"/>
  <c r="CM57" i="5"/>
  <c r="CP57" i="5" s="1"/>
  <c r="CL57" i="5"/>
  <c r="CO57" i="5" s="1"/>
  <c r="CK57" i="5"/>
  <c r="CN57" i="5" s="1"/>
  <c r="CJ57" i="5"/>
  <c r="CC57" i="5"/>
  <c r="CB57" i="5"/>
  <c r="CA57" i="5"/>
  <c r="AN56" i="6" s="1"/>
  <c r="BZ57" i="5"/>
  <c r="BY57" i="5"/>
  <c r="BW57" i="5"/>
  <c r="BV57" i="5"/>
  <c r="BU57" i="5"/>
  <c r="BT57" i="5"/>
  <c r="BQ57" i="5"/>
  <c r="H56" i="6" s="1"/>
  <c r="BP57" i="5"/>
  <c r="G56" i="6" s="1"/>
  <c r="BO57" i="5"/>
  <c r="F56" i="6" s="1"/>
  <c r="BN57" i="5"/>
  <c r="E56" i="6" s="1"/>
  <c r="BM57" i="5"/>
  <c r="D56" i="6" s="1"/>
  <c r="BL57" i="5"/>
  <c r="C56" i="6" s="1"/>
  <c r="CM56" i="5"/>
  <c r="CP56" i="5" s="1"/>
  <c r="CL56" i="5"/>
  <c r="CO56" i="5" s="1"/>
  <c r="CK56" i="5"/>
  <c r="CN56" i="5" s="1"/>
  <c r="CJ56" i="5"/>
  <c r="CC56" i="5"/>
  <c r="CB56" i="5"/>
  <c r="CA56" i="5"/>
  <c r="AN55" i="6" s="1"/>
  <c r="BZ56" i="5"/>
  <c r="BY56" i="5"/>
  <c r="BW56" i="5"/>
  <c r="BV56" i="5"/>
  <c r="BU56" i="5"/>
  <c r="BT56" i="5"/>
  <c r="BQ56" i="5"/>
  <c r="H55" i="6" s="1"/>
  <c r="BP56" i="5"/>
  <c r="G55" i="6" s="1"/>
  <c r="BO56" i="5"/>
  <c r="F55" i="6" s="1"/>
  <c r="BN56" i="5"/>
  <c r="E55" i="6" s="1"/>
  <c r="BM56" i="5"/>
  <c r="D55" i="6" s="1"/>
  <c r="BL56" i="5"/>
  <c r="C55" i="6" s="1"/>
  <c r="CM55" i="5"/>
  <c r="CP55" i="5" s="1"/>
  <c r="CL55" i="5"/>
  <c r="CO55" i="5" s="1"/>
  <c r="CK55" i="5"/>
  <c r="CN55" i="5" s="1"/>
  <c r="CJ55" i="5"/>
  <c r="CC55" i="5"/>
  <c r="CB55" i="5"/>
  <c r="CA55" i="5"/>
  <c r="AN54" i="6" s="1"/>
  <c r="BZ55" i="5"/>
  <c r="BY55" i="5"/>
  <c r="BW55" i="5"/>
  <c r="BV55" i="5"/>
  <c r="BU55" i="5"/>
  <c r="BT55" i="5"/>
  <c r="BQ55" i="5"/>
  <c r="H54" i="6" s="1"/>
  <c r="BP55" i="5"/>
  <c r="G54" i="6" s="1"/>
  <c r="BO55" i="5"/>
  <c r="F54" i="6" s="1"/>
  <c r="BN55" i="5"/>
  <c r="E54" i="6" s="1"/>
  <c r="BM55" i="5"/>
  <c r="D54" i="6" s="1"/>
  <c r="BL55" i="5"/>
  <c r="C54" i="6" s="1"/>
  <c r="CM54" i="5"/>
  <c r="CP54" i="5" s="1"/>
  <c r="CL54" i="5"/>
  <c r="CO54" i="5" s="1"/>
  <c r="CK54" i="5"/>
  <c r="CN54" i="5" s="1"/>
  <c r="CJ54" i="5"/>
  <c r="CC54" i="5"/>
  <c r="CB54" i="5"/>
  <c r="CA54" i="5"/>
  <c r="AN53" i="6" s="1"/>
  <c r="BZ54" i="5"/>
  <c r="BY54" i="5"/>
  <c r="BW54" i="5"/>
  <c r="BV54" i="5"/>
  <c r="BU54" i="5"/>
  <c r="BT54" i="5"/>
  <c r="BQ54" i="5"/>
  <c r="H53" i="6" s="1"/>
  <c r="BP54" i="5"/>
  <c r="G53" i="6" s="1"/>
  <c r="BO54" i="5"/>
  <c r="F53" i="6" s="1"/>
  <c r="BN54" i="5"/>
  <c r="E53" i="6" s="1"/>
  <c r="BM54" i="5"/>
  <c r="D53" i="6" s="1"/>
  <c r="BL54" i="5"/>
  <c r="C53" i="6" s="1"/>
  <c r="CM53" i="5"/>
  <c r="CP53" i="5" s="1"/>
  <c r="CL53" i="5"/>
  <c r="CO53" i="5" s="1"/>
  <c r="CK53" i="5"/>
  <c r="CN53" i="5" s="1"/>
  <c r="CJ53" i="5"/>
  <c r="CC53" i="5"/>
  <c r="CB53" i="5"/>
  <c r="CA53" i="5"/>
  <c r="AN52" i="6" s="1"/>
  <c r="BZ53" i="5"/>
  <c r="BY53" i="5"/>
  <c r="BW53" i="5"/>
  <c r="BV53" i="5"/>
  <c r="BU53" i="5"/>
  <c r="BT53" i="5"/>
  <c r="BQ53" i="5"/>
  <c r="H52" i="6" s="1"/>
  <c r="BP53" i="5"/>
  <c r="G52" i="6" s="1"/>
  <c r="BO53" i="5"/>
  <c r="F52" i="6" s="1"/>
  <c r="BN53" i="5"/>
  <c r="E52" i="6" s="1"/>
  <c r="BM53" i="5"/>
  <c r="D52" i="6" s="1"/>
  <c r="BL53" i="5"/>
  <c r="C52" i="6" s="1"/>
  <c r="CM52" i="5"/>
  <c r="CP52" i="5" s="1"/>
  <c r="CL52" i="5"/>
  <c r="CO52" i="5" s="1"/>
  <c r="CK52" i="5"/>
  <c r="CN52" i="5" s="1"/>
  <c r="CJ52" i="5"/>
  <c r="CC52" i="5"/>
  <c r="CB52" i="5"/>
  <c r="CA52" i="5"/>
  <c r="AN51" i="6" s="1"/>
  <c r="BZ52" i="5"/>
  <c r="BY52" i="5"/>
  <c r="BW52" i="5"/>
  <c r="BV52" i="5"/>
  <c r="BU52" i="5"/>
  <c r="BT52" i="5"/>
  <c r="BQ52" i="5"/>
  <c r="H51" i="6" s="1"/>
  <c r="BP52" i="5"/>
  <c r="G51" i="6" s="1"/>
  <c r="BO52" i="5"/>
  <c r="F51" i="6" s="1"/>
  <c r="BN52" i="5"/>
  <c r="E51" i="6" s="1"/>
  <c r="BM52" i="5"/>
  <c r="D51" i="6" s="1"/>
  <c r="BL52" i="5"/>
  <c r="C51" i="6" s="1"/>
  <c r="CM51" i="5"/>
  <c r="CP51" i="5" s="1"/>
  <c r="CL51" i="5"/>
  <c r="CO51" i="5" s="1"/>
  <c r="CK51" i="5"/>
  <c r="CN51" i="5" s="1"/>
  <c r="CJ51" i="5"/>
  <c r="CC51" i="5"/>
  <c r="CB51" i="5"/>
  <c r="CA51" i="5"/>
  <c r="AN50" i="6" s="1"/>
  <c r="BZ51" i="5"/>
  <c r="BY51" i="5"/>
  <c r="BW51" i="5"/>
  <c r="BV51" i="5"/>
  <c r="BU51" i="5"/>
  <c r="BT51" i="5"/>
  <c r="BQ51" i="5"/>
  <c r="H50" i="6" s="1"/>
  <c r="BP51" i="5"/>
  <c r="G50" i="6" s="1"/>
  <c r="BO51" i="5"/>
  <c r="F50" i="6" s="1"/>
  <c r="BN51" i="5"/>
  <c r="E50" i="6" s="1"/>
  <c r="BM51" i="5"/>
  <c r="D50" i="6" s="1"/>
  <c r="BL51" i="5"/>
  <c r="C50" i="6" s="1"/>
  <c r="CM50" i="5"/>
  <c r="CP50" i="5" s="1"/>
  <c r="CL50" i="5"/>
  <c r="CO50" i="5" s="1"/>
  <c r="CK50" i="5"/>
  <c r="CN50" i="5" s="1"/>
  <c r="CJ50" i="5"/>
  <c r="CC50" i="5"/>
  <c r="CB50" i="5"/>
  <c r="CA50" i="5"/>
  <c r="AN49" i="6" s="1"/>
  <c r="BZ50" i="5"/>
  <c r="BY50" i="5"/>
  <c r="BW50" i="5"/>
  <c r="BV50" i="5"/>
  <c r="BU50" i="5"/>
  <c r="BT50" i="5"/>
  <c r="BQ50" i="5"/>
  <c r="H49" i="6" s="1"/>
  <c r="BP50" i="5"/>
  <c r="G49" i="6" s="1"/>
  <c r="BO50" i="5"/>
  <c r="F49" i="6" s="1"/>
  <c r="BN50" i="5"/>
  <c r="E49" i="6" s="1"/>
  <c r="BM50" i="5"/>
  <c r="D49" i="6" s="1"/>
  <c r="BL50" i="5"/>
  <c r="C49" i="6" s="1"/>
  <c r="CM49" i="5"/>
  <c r="CP49" i="5" s="1"/>
  <c r="CL49" i="5"/>
  <c r="CO49" i="5" s="1"/>
  <c r="CK49" i="5"/>
  <c r="CN49" i="5" s="1"/>
  <c r="CJ49" i="5"/>
  <c r="CC49" i="5"/>
  <c r="CB49" i="5"/>
  <c r="CA49" i="5"/>
  <c r="AN48" i="6" s="1"/>
  <c r="BZ49" i="5"/>
  <c r="BY49" i="5"/>
  <c r="BW49" i="5"/>
  <c r="BV49" i="5"/>
  <c r="BU49" i="5"/>
  <c r="BT49" i="5"/>
  <c r="BQ49" i="5"/>
  <c r="H48" i="6" s="1"/>
  <c r="BP49" i="5"/>
  <c r="G48" i="6" s="1"/>
  <c r="BO49" i="5"/>
  <c r="F48" i="6" s="1"/>
  <c r="BN49" i="5"/>
  <c r="E48" i="6" s="1"/>
  <c r="BM49" i="5"/>
  <c r="D48" i="6" s="1"/>
  <c r="BL49" i="5"/>
  <c r="C48" i="6" s="1"/>
  <c r="CM48" i="5"/>
  <c r="CP48" i="5" s="1"/>
  <c r="CL48" i="5"/>
  <c r="CO48" i="5" s="1"/>
  <c r="CK48" i="5"/>
  <c r="CN48" i="5" s="1"/>
  <c r="CJ48" i="5"/>
  <c r="CC48" i="5"/>
  <c r="CB48" i="5"/>
  <c r="CA48" i="5"/>
  <c r="AN47" i="6" s="1"/>
  <c r="BZ48" i="5"/>
  <c r="BY48" i="5"/>
  <c r="BW48" i="5"/>
  <c r="BV48" i="5"/>
  <c r="BU48" i="5"/>
  <c r="BT48" i="5"/>
  <c r="BQ48" i="5"/>
  <c r="H47" i="6" s="1"/>
  <c r="BP48" i="5"/>
  <c r="G47" i="6" s="1"/>
  <c r="BO48" i="5"/>
  <c r="F47" i="6" s="1"/>
  <c r="BN48" i="5"/>
  <c r="E47" i="6" s="1"/>
  <c r="BM48" i="5"/>
  <c r="D47" i="6" s="1"/>
  <c r="BL48" i="5"/>
  <c r="C47" i="6" s="1"/>
  <c r="CM47" i="5"/>
  <c r="CP47" i="5" s="1"/>
  <c r="CL47" i="5"/>
  <c r="CO47" i="5" s="1"/>
  <c r="CK47" i="5"/>
  <c r="CN47" i="5" s="1"/>
  <c r="CJ47" i="5"/>
  <c r="CC47" i="5"/>
  <c r="CB47" i="5"/>
  <c r="CA47" i="5"/>
  <c r="AN46" i="6" s="1"/>
  <c r="BZ47" i="5"/>
  <c r="BY47" i="5"/>
  <c r="BW47" i="5"/>
  <c r="BV47" i="5"/>
  <c r="BU47" i="5"/>
  <c r="BT47" i="5"/>
  <c r="BQ47" i="5"/>
  <c r="H46" i="6" s="1"/>
  <c r="BP47" i="5"/>
  <c r="G46" i="6" s="1"/>
  <c r="BO47" i="5"/>
  <c r="F46" i="6" s="1"/>
  <c r="BN47" i="5"/>
  <c r="E46" i="6" s="1"/>
  <c r="BM47" i="5"/>
  <c r="D46" i="6" s="1"/>
  <c r="BL47" i="5"/>
  <c r="C46" i="6" s="1"/>
  <c r="CM46" i="5"/>
  <c r="CP46" i="5" s="1"/>
  <c r="CL46" i="5"/>
  <c r="CO46" i="5" s="1"/>
  <c r="CK46" i="5"/>
  <c r="CN46" i="5" s="1"/>
  <c r="CJ46" i="5"/>
  <c r="CC46" i="5"/>
  <c r="CB46" i="5"/>
  <c r="CA46" i="5"/>
  <c r="AN45" i="6" s="1"/>
  <c r="BZ46" i="5"/>
  <c r="BY46" i="5"/>
  <c r="BW46" i="5"/>
  <c r="BV46" i="5"/>
  <c r="BU46" i="5"/>
  <c r="BT46" i="5"/>
  <c r="BQ46" i="5"/>
  <c r="H45" i="6" s="1"/>
  <c r="BP46" i="5"/>
  <c r="G45" i="6" s="1"/>
  <c r="BO46" i="5"/>
  <c r="F45" i="6" s="1"/>
  <c r="BN46" i="5"/>
  <c r="E45" i="6" s="1"/>
  <c r="BM46" i="5"/>
  <c r="D45" i="6" s="1"/>
  <c r="BL46" i="5"/>
  <c r="C45" i="6" s="1"/>
  <c r="CM45" i="5"/>
  <c r="CP45" i="5" s="1"/>
  <c r="CL45" i="5"/>
  <c r="CO45" i="5" s="1"/>
  <c r="CK45" i="5"/>
  <c r="CN45" i="5" s="1"/>
  <c r="CJ45" i="5"/>
  <c r="CC45" i="5"/>
  <c r="CB45" i="5"/>
  <c r="CA45" i="5"/>
  <c r="AN44" i="6" s="1"/>
  <c r="BZ45" i="5"/>
  <c r="BY45" i="5"/>
  <c r="BW45" i="5"/>
  <c r="BV45" i="5"/>
  <c r="BU45" i="5"/>
  <c r="BT45" i="5"/>
  <c r="BQ45" i="5"/>
  <c r="H44" i="6" s="1"/>
  <c r="BP45" i="5"/>
  <c r="G44" i="6" s="1"/>
  <c r="BO45" i="5"/>
  <c r="F44" i="6" s="1"/>
  <c r="BN45" i="5"/>
  <c r="E44" i="6" s="1"/>
  <c r="BM45" i="5"/>
  <c r="D44" i="6" s="1"/>
  <c r="BL45" i="5"/>
  <c r="C44" i="6" s="1"/>
  <c r="CM44" i="5"/>
  <c r="CP44" i="5" s="1"/>
  <c r="CL44" i="5"/>
  <c r="CO44" i="5" s="1"/>
  <c r="CK44" i="5"/>
  <c r="CN44" i="5" s="1"/>
  <c r="CJ44" i="5"/>
  <c r="CC44" i="5"/>
  <c r="CB44" i="5"/>
  <c r="CA44" i="5"/>
  <c r="AN43" i="6" s="1"/>
  <c r="BZ44" i="5"/>
  <c r="BY44" i="5"/>
  <c r="BW44" i="5"/>
  <c r="BV44" i="5"/>
  <c r="BU44" i="5"/>
  <c r="BT44" i="5"/>
  <c r="BQ44" i="5"/>
  <c r="H43" i="6" s="1"/>
  <c r="BP44" i="5"/>
  <c r="G43" i="6" s="1"/>
  <c r="BO44" i="5"/>
  <c r="F43" i="6" s="1"/>
  <c r="BN44" i="5"/>
  <c r="E43" i="6" s="1"/>
  <c r="BM44" i="5"/>
  <c r="D43" i="6" s="1"/>
  <c r="BL44" i="5"/>
  <c r="C43" i="6" s="1"/>
  <c r="CM43" i="5"/>
  <c r="CP43" i="5" s="1"/>
  <c r="CL43" i="5"/>
  <c r="CO43" i="5" s="1"/>
  <c r="CK43" i="5"/>
  <c r="CN43" i="5" s="1"/>
  <c r="CJ43" i="5"/>
  <c r="CC43" i="5"/>
  <c r="CB43" i="5"/>
  <c r="CA43" i="5"/>
  <c r="AN42" i="6" s="1"/>
  <c r="BZ43" i="5"/>
  <c r="BY43" i="5"/>
  <c r="BW43" i="5"/>
  <c r="BV43" i="5"/>
  <c r="BU43" i="5"/>
  <c r="BT43" i="5"/>
  <c r="BQ43" i="5"/>
  <c r="H42" i="6" s="1"/>
  <c r="BP43" i="5"/>
  <c r="G42" i="6" s="1"/>
  <c r="BO43" i="5"/>
  <c r="F42" i="6" s="1"/>
  <c r="BN43" i="5"/>
  <c r="E42" i="6" s="1"/>
  <c r="BM43" i="5"/>
  <c r="D42" i="6" s="1"/>
  <c r="BL43" i="5"/>
  <c r="C42" i="6" s="1"/>
  <c r="CM42" i="5"/>
  <c r="CP42" i="5" s="1"/>
  <c r="CL42" i="5"/>
  <c r="CO42" i="5" s="1"/>
  <c r="CK42" i="5"/>
  <c r="CN42" i="5" s="1"/>
  <c r="CJ42" i="5"/>
  <c r="CC42" i="5"/>
  <c r="CB42" i="5"/>
  <c r="CA42" i="5"/>
  <c r="AN41" i="6" s="1"/>
  <c r="BZ42" i="5"/>
  <c r="BY42" i="5"/>
  <c r="BW42" i="5"/>
  <c r="BV42" i="5"/>
  <c r="BU42" i="5"/>
  <c r="BT42" i="5"/>
  <c r="BQ42" i="5"/>
  <c r="H41" i="6" s="1"/>
  <c r="BP42" i="5"/>
  <c r="G41" i="6" s="1"/>
  <c r="BO42" i="5"/>
  <c r="F41" i="6" s="1"/>
  <c r="BN42" i="5"/>
  <c r="E41" i="6" s="1"/>
  <c r="BM42" i="5"/>
  <c r="D41" i="6" s="1"/>
  <c r="BL42" i="5"/>
  <c r="C41" i="6" s="1"/>
  <c r="CM41" i="5"/>
  <c r="CP41" i="5" s="1"/>
  <c r="CL41" i="5"/>
  <c r="CO41" i="5" s="1"/>
  <c r="CK41" i="5"/>
  <c r="CN41" i="5" s="1"/>
  <c r="CJ41" i="5"/>
  <c r="CC41" i="5"/>
  <c r="CB41" i="5"/>
  <c r="CA41" i="5"/>
  <c r="AN40" i="6" s="1"/>
  <c r="BZ41" i="5"/>
  <c r="BY41" i="5"/>
  <c r="BW41" i="5"/>
  <c r="BV41" i="5"/>
  <c r="BU41" i="5"/>
  <c r="BT41" i="5"/>
  <c r="BQ41" i="5"/>
  <c r="H40" i="6" s="1"/>
  <c r="BP41" i="5"/>
  <c r="G40" i="6" s="1"/>
  <c r="BO41" i="5"/>
  <c r="F40" i="6" s="1"/>
  <c r="BN41" i="5"/>
  <c r="E40" i="6" s="1"/>
  <c r="BM41" i="5"/>
  <c r="D40" i="6" s="1"/>
  <c r="BL41" i="5"/>
  <c r="C40" i="6" s="1"/>
  <c r="CM40" i="5"/>
  <c r="CP40" i="5" s="1"/>
  <c r="CL40" i="5"/>
  <c r="CO40" i="5" s="1"/>
  <c r="CK40" i="5"/>
  <c r="CN40" i="5" s="1"/>
  <c r="CJ40" i="5"/>
  <c r="CC40" i="5"/>
  <c r="CB40" i="5"/>
  <c r="CA40" i="5"/>
  <c r="AN39" i="6" s="1"/>
  <c r="BZ40" i="5"/>
  <c r="BY40" i="5"/>
  <c r="BW40" i="5"/>
  <c r="BV40" i="5"/>
  <c r="BU40" i="5"/>
  <c r="BT40" i="5"/>
  <c r="BQ40" i="5"/>
  <c r="H39" i="6" s="1"/>
  <c r="BP40" i="5"/>
  <c r="G39" i="6" s="1"/>
  <c r="BO40" i="5"/>
  <c r="F39" i="6" s="1"/>
  <c r="BN40" i="5"/>
  <c r="E39" i="6" s="1"/>
  <c r="BM40" i="5"/>
  <c r="D39" i="6" s="1"/>
  <c r="BL40" i="5"/>
  <c r="C39" i="6" s="1"/>
  <c r="CM39" i="5"/>
  <c r="CP39" i="5" s="1"/>
  <c r="CL39" i="5"/>
  <c r="CO39" i="5" s="1"/>
  <c r="CK39" i="5"/>
  <c r="CN39" i="5" s="1"/>
  <c r="CJ39" i="5"/>
  <c r="CC39" i="5"/>
  <c r="CB39" i="5"/>
  <c r="CA39" i="5"/>
  <c r="AN38" i="6" s="1"/>
  <c r="BZ39" i="5"/>
  <c r="BY39" i="5"/>
  <c r="BW39" i="5"/>
  <c r="BV39" i="5"/>
  <c r="BU39" i="5"/>
  <c r="BT39" i="5"/>
  <c r="BQ39" i="5"/>
  <c r="H38" i="6" s="1"/>
  <c r="BP39" i="5"/>
  <c r="G38" i="6" s="1"/>
  <c r="BO39" i="5"/>
  <c r="F38" i="6" s="1"/>
  <c r="BN39" i="5"/>
  <c r="E38" i="6" s="1"/>
  <c r="BM39" i="5"/>
  <c r="D38" i="6" s="1"/>
  <c r="BL39" i="5"/>
  <c r="C38" i="6" s="1"/>
  <c r="CM38" i="5"/>
  <c r="CP38" i="5" s="1"/>
  <c r="CL38" i="5"/>
  <c r="CO38" i="5" s="1"/>
  <c r="CK38" i="5"/>
  <c r="CN38" i="5" s="1"/>
  <c r="CJ38" i="5"/>
  <c r="CC38" i="5"/>
  <c r="CB38" i="5"/>
  <c r="CA38" i="5"/>
  <c r="AN37" i="6" s="1"/>
  <c r="BZ38" i="5"/>
  <c r="BY38" i="5"/>
  <c r="BW38" i="5"/>
  <c r="BV38" i="5"/>
  <c r="BU38" i="5"/>
  <c r="BT38" i="5"/>
  <c r="BQ38" i="5"/>
  <c r="H37" i="6" s="1"/>
  <c r="BP38" i="5"/>
  <c r="G37" i="6" s="1"/>
  <c r="BO38" i="5"/>
  <c r="F37" i="6" s="1"/>
  <c r="BN38" i="5"/>
  <c r="E37" i="6" s="1"/>
  <c r="BM38" i="5"/>
  <c r="D37" i="6" s="1"/>
  <c r="BL38" i="5"/>
  <c r="C37" i="6" s="1"/>
  <c r="CM37" i="5"/>
  <c r="CP37" i="5" s="1"/>
  <c r="CL37" i="5"/>
  <c r="CO37" i="5" s="1"/>
  <c r="CK37" i="5"/>
  <c r="CN37" i="5" s="1"/>
  <c r="CJ37" i="5"/>
  <c r="CC37" i="5"/>
  <c r="CB37" i="5"/>
  <c r="CA37" i="5"/>
  <c r="AN36" i="6" s="1"/>
  <c r="BZ37" i="5"/>
  <c r="BY37" i="5"/>
  <c r="BW37" i="5"/>
  <c r="BV37" i="5"/>
  <c r="BU37" i="5"/>
  <c r="BT37" i="5"/>
  <c r="BQ37" i="5"/>
  <c r="H36" i="6" s="1"/>
  <c r="BP37" i="5"/>
  <c r="G36" i="6" s="1"/>
  <c r="BO37" i="5"/>
  <c r="F36" i="6" s="1"/>
  <c r="BN37" i="5"/>
  <c r="E36" i="6" s="1"/>
  <c r="BM37" i="5"/>
  <c r="D36" i="6" s="1"/>
  <c r="BL37" i="5"/>
  <c r="C36" i="6" s="1"/>
  <c r="CM36" i="5"/>
  <c r="CP36" i="5" s="1"/>
  <c r="CL36" i="5"/>
  <c r="CO36" i="5" s="1"/>
  <c r="CK36" i="5"/>
  <c r="CN36" i="5" s="1"/>
  <c r="CJ36" i="5"/>
  <c r="CC36" i="5"/>
  <c r="CB36" i="5"/>
  <c r="CA36" i="5"/>
  <c r="AN35" i="6" s="1"/>
  <c r="BZ36" i="5"/>
  <c r="BY36" i="5"/>
  <c r="BW36" i="5"/>
  <c r="BV36" i="5"/>
  <c r="BU36" i="5"/>
  <c r="BT36" i="5"/>
  <c r="BQ36" i="5"/>
  <c r="H35" i="6" s="1"/>
  <c r="BP36" i="5"/>
  <c r="G35" i="6" s="1"/>
  <c r="BO36" i="5"/>
  <c r="F35" i="6" s="1"/>
  <c r="BN36" i="5"/>
  <c r="E35" i="6" s="1"/>
  <c r="BM36" i="5"/>
  <c r="D35" i="6" s="1"/>
  <c r="BL36" i="5"/>
  <c r="C35" i="6" s="1"/>
  <c r="CM35" i="5"/>
  <c r="CP35" i="5" s="1"/>
  <c r="CL35" i="5"/>
  <c r="CO35" i="5" s="1"/>
  <c r="CK35" i="5"/>
  <c r="CN35" i="5" s="1"/>
  <c r="CJ35" i="5"/>
  <c r="CC35" i="5"/>
  <c r="CB35" i="5"/>
  <c r="CA35" i="5"/>
  <c r="AN34" i="6" s="1"/>
  <c r="BZ35" i="5"/>
  <c r="BY35" i="5"/>
  <c r="BW35" i="5"/>
  <c r="BV35" i="5"/>
  <c r="BU35" i="5"/>
  <c r="BT35" i="5"/>
  <c r="BQ35" i="5"/>
  <c r="H34" i="6" s="1"/>
  <c r="BP35" i="5"/>
  <c r="G34" i="6" s="1"/>
  <c r="BO35" i="5"/>
  <c r="F34" i="6" s="1"/>
  <c r="BN35" i="5"/>
  <c r="E34" i="6" s="1"/>
  <c r="BM35" i="5"/>
  <c r="D34" i="6" s="1"/>
  <c r="BL35" i="5"/>
  <c r="C34" i="6" s="1"/>
  <c r="CM34" i="5"/>
  <c r="CP34" i="5" s="1"/>
  <c r="CL34" i="5"/>
  <c r="CO34" i="5" s="1"/>
  <c r="CK34" i="5"/>
  <c r="CN34" i="5" s="1"/>
  <c r="CJ34" i="5"/>
  <c r="CC34" i="5"/>
  <c r="CB34" i="5"/>
  <c r="CA34" i="5"/>
  <c r="AN33" i="6" s="1"/>
  <c r="BZ34" i="5"/>
  <c r="BY34" i="5"/>
  <c r="BW34" i="5"/>
  <c r="BV34" i="5"/>
  <c r="BU34" i="5"/>
  <c r="BT34" i="5"/>
  <c r="BQ34" i="5"/>
  <c r="H33" i="6" s="1"/>
  <c r="BP34" i="5"/>
  <c r="G33" i="6" s="1"/>
  <c r="BO34" i="5"/>
  <c r="F33" i="6" s="1"/>
  <c r="BN34" i="5"/>
  <c r="E33" i="6" s="1"/>
  <c r="BM34" i="5"/>
  <c r="D33" i="6" s="1"/>
  <c r="BL34" i="5"/>
  <c r="C33" i="6" s="1"/>
  <c r="CM33" i="5"/>
  <c r="CP33" i="5" s="1"/>
  <c r="CL33" i="5"/>
  <c r="CO33" i="5" s="1"/>
  <c r="CK33" i="5"/>
  <c r="CN33" i="5" s="1"/>
  <c r="CJ33" i="5"/>
  <c r="CC33" i="5"/>
  <c r="CB33" i="5"/>
  <c r="CA33" i="5"/>
  <c r="AN32" i="6" s="1"/>
  <c r="BZ33" i="5"/>
  <c r="BY33" i="5"/>
  <c r="BW33" i="5"/>
  <c r="BV33" i="5"/>
  <c r="BU33" i="5"/>
  <c r="BT33" i="5"/>
  <c r="BQ33" i="5"/>
  <c r="H32" i="6" s="1"/>
  <c r="BP33" i="5"/>
  <c r="G32" i="6" s="1"/>
  <c r="BO33" i="5"/>
  <c r="F32" i="6" s="1"/>
  <c r="BN33" i="5"/>
  <c r="E32" i="6" s="1"/>
  <c r="BM33" i="5"/>
  <c r="D32" i="6" s="1"/>
  <c r="BL33" i="5"/>
  <c r="C32" i="6" s="1"/>
  <c r="CM32" i="5"/>
  <c r="CP32" i="5" s="1"/>
  <c r="CL32" i="5"/>
  <c r="CO32" i="5" s="1"/>
  <c r="CK32" i="5"/>
  <c r="CN32" i="5" s="1"/>
  <c r="CJ32" i="5"/>
  <c r="CC32" i="5"/>
  <c r="CB32" i="5"/>
  <c r="CA32" i="5"/>
  <c r="AN31" i="6" s="1"/>
  <c r="BZ32" i="5"/>
  <c r="BY32" i="5"/>
  <c r="BW32" i="5"/>
  <c r="BV32" i="5"/>
  <c r="BU32" i="5"/>
  <c r="BT32" i="5"/>
  <c r="BQ32" i="5"/>
  <c r="H31" i="6" s="1"/>
  <c r="BP32" i="5"/>
  <c r="G31" i="6" s="1"/>
  <c r="BO32" i="5"/>
  <c r="F31" i="6" s="1"/>
  <c r="BN32" i="5"/>
  <c r="E31" i="6" s="1"/>
  <c r="BM32" i="5"/>
  <c r="D31" i="6" s="1"/>
  <c r="BL32" i="5"/>
  <c r="C31" i="6" s="1"/>
  <c r="CM31" i="5"/>
  <c r="CP31" i="5" s="1"/>
  <c r="CL31" i="5"/>
  <c r="CO31" i="5" s="1"/>
  <c r="CK31" i="5"/>
  <c r="CN31" i="5" s="1"/>
  <c r="CJ31" i="5"/>
  <c r="CC31" i="5"/>
  <c r="CB31" i="5"/>
  <c r="CA31" i="5"/>
  <c r="AN30" i="6" s="1"/>
  <c r="BZ31" i="5"/>
  <c r="BY31" i="5"/>
  <c r="BW31" i="5"/>
  <c r="BV31" i="5"/>
  <c r="BU31" i="5"/>
  <c r="BT31" i="5"/>
  <c r="BQ31" i="5"/>
  <c r="H30" i="6" s="1"/>
  <c r="BP31" i="5"/>
  <c r="G30" i="6" s="1"/>
  <c r="BO31" i="5"/>
  <c r="F30" i="6" s="1"/>
  <c r="BN31" i="5"/>
  <c r="E30" i="6" s="1"/>
  <c r="BM31" i="5"/>
  <c r="D30" i="6" s="1"/>
  <c r="BL31" i="5"/>
  <c r="C30" i="6" s="1"/>
  <c r="CM30" i="5"/>
  <c r="CP30" i="5" s="1"/>
  <c r="CL30" i="5"/>
  <c r="CO30" i="5" s="1"/>
  <c r="CK30" i="5"/>
  <c r="CN30" i="5" s="1"/>
  <c r="CJ30" i="5"/>
  <c r="CC30" i="5"/>
  <c r="CB30" i="5"/>
  <c r="CA30" i="5"/>
  <c r="AN29" i="6" s="1"/>
  <c r="BZ30" i="5"/>
  <c r="BY30" i="5"/>
  <c r="BW30" i="5"/>
  <c r="BV30" i="5"/>
  <c r="BU30" i="5"/>
  <c r="BT30" i="5"/>
  <c r="BQ30" i="5"/>
  <c r="H29" i="6" s="1"/>
  <c r="BP30" i="5"/>
  <c r="G29" i="6" s="1"/>
  <c r="BO30" i="5"/>
  <c r="F29" i="6" s="1"/>
  <c r="BN30" i="5"/>
  <c r="E29" i="6" s="1"/>
  <c r="BM30" i="5"/>
  <c r="D29" i="6" s="1"/>
  <c r="BL30" i="5"/>
  <c r="C29" i="6" s="1"/>
  <c r="CM29" i="5"/>
  <c r="CP29" i="5" s="1"/>
  <c r="CL29" i="5"/>
  <c r="CO29" i="5" s="1"/>
  <c r="CK29" i="5"/>
  <c r="CN29" i="5" s="1"/>
  <c r="CJ29" i="5"/>
  <c r="CC29" i="5"/>
  <c r="CB29" i="5"/>
  <c r="CA29" i="5"/>
  <c r="AN28" i="6" s="1"/>
  <c r="BZ29" i="5"/>
  <c r="BY29" i="5"/>
  <c r="BW29" i="5"/>
  <c r="BV29" i="5"/>
  <c r="BU29" i="5"/>
  <c r="BT29" i="5"/>
  <c r="BQ29" i="5"/>
  <c r="H28" i="6" s="1"/>
  <c r="BP29" i="5"/>
  <c r="G28" i="6" s="1"/>
  <c r="BO29" i="5"/>
  <c r="F28" i="6" s="1"/>
  <c r="BN29" i="5"/>
  <c r="E28" i="6" s="1"/>
  <c r="BM29" i="5"/>
  <c r="D28" i="6" s="1"/>
  <c r="BL29" i="5"/>
  <c r="C28" i="6" s="1"/>
  <c r="CM28" i="5"/>
  <c r="CP28" i="5" s="1"/>
  <c r="CL28" i="5"/>
  <c r="CO28" i="5" s="1"/>
  <c r="CK28" i="5"/>
  <c r="CN28" i="5" s="1"/>
  <c r="CJ28" i="5"/>
  <c r="CC28" i="5"/>
  <c r="CB28" i="5"/>
  <c r="CA28" i="5"/>
  <c r="AN27" i="6" s="1"/>
  <c r="BZ28" i="5"/>
  <c r="BY28" i="5"/>
  <c r="BW28" i="5"/>
  <c r="BV28" i="5"/>
  <c r="BU28" i="5"/>
  <c r="BT28" i="5"/>
  <c r="BQ28" i="5"/>
  <c r="H27" i="6" s="1"/>
  <c r="BP28" i="5"/>
  <c r="G27" i="6" s="1"/>
  <c r="BO28" i="5"/>
  <c r="F27" i="6" s="1"/>
  <c r="BN28" i="5"/>
  <c r="E27" i="6" s="1"/>
  <c r="BM28" i="5"/>
  <c r="D27" i="6" s="1"/>
  <c r="BL28" i="5"/>
  <c r="C27" i="6" s="1"/>
  <c r="CM27" i="5"/>
  <c r="CP27" i="5" s="1"/>
  <c r="CL27" i="5"/>
  <c r="CO27" i="5" s="1"/>
  <c r="CK27" i="5"/>
  <c r="CN27" i="5" s="1"/>
  <c r="CJ27" i="5"/>
  <c r="CC27" i="5"/>
  <c r="CB27" i="5"/>
  <c r="CA27" i="5"/>
  <c r="AN26" i="6" s="1"/>
  <c r="BZ27" i="5"/>
  <c r="BY27" i="5"/>
  <c r="BW27" i="5"/>
  <c r="BV27" i="5"/>
  <c r="BU27" i="5"/>
  <c r="BT27" i="5"/>
  <c r="BQ27" i="5"/>
  <c r="H26" i="6" s="1"/>
  <c r="BP27" i="5"/>
  <c r="G26" i="6" s="1"/>
  <c r="BO27" i="5"/>
  <c r="F26" i="6" s="1"/>
  <c r="BN27" i="5"/>
  <c r="E26" i="6" s="1"/>
  <c r="BM27" i="5"/>
  <c r="D26" i="6" s="1"/>
  <c r="BL27" i="5"/>
  <c r="C26" i="6" s="1"/>
  <c r="CM26" i="5"/>
  <c r="CP26" i="5" s="1"/>
  <c r="CL26" i="5"/>
  <c r="CO26" i="5" s="1"/>
  <c r="CK26" i="5"/>
  <c r="CN26" i="5" s="1"/>
  <c r="CJ26" i="5"/>
  <c r="CC26" i="5"/>
  <c r="CB26" i="5"/>
  <c r="CA26" i="5"/>
  <c r="AN25" i="6" s="1"/>
  <c r="BZ26" i="5"/>
  <c r="BY26" i="5"/>
  <c r="BW26" i="5"/>
  <c r="BV26" i="5"/>
  <c r="BU26" i="5"/>
  <c r="BT26" i="5"/>
  <c r="BQ26" i="5"/>
  <c r="H25" i="6" s="1"/>
  <c r="BP26" i="5"/>
  <c r="G25" i="6" s="1"/>
  <c r="BO26" i="5"/>
  <c r="F25" i="6" s="1"/>
  <c r="BN26" i="5"/>
  <c r="E25" i="6" s="1"/>
  <c r="BM26" i="5"/>
  <c r="D25" i="6" s="1"/>
  <c r="BL26" i="5"/>
  <c r="C25" i="6" s="1"/>
  <c r="CM25" i="5"/>
  <c r="CP25" i="5" s="1"/>
  <c r="CL25" i="5"/>
  <c r="CO25" i="5" s="1"/>
  <c r="CK25" i="5"/>
  <c r="CN25" i="5" s="1"/>
  <c r="CJ25" i="5"/>
  <c r="CC25" i="5"/>
  <c r="CB25" i="5"/>
  <c r="CA25" i="5"/>
  <c r="AN24" i="6" s="1"/>
  <c r="BZ25" i="5"/>
  <c r="BY25" i="5"/>
  <c r="BW25" i="5"/>
  <c r="BV25" i="5"/>
  <c r="BU25" i="5"/>
  <c r="BT25" i="5"/>
  <c r="BQ25" i="5"/>
  <c r="H24" i="6" s="1"/>
  <c r="BP25" i="5"/>
  <c r="G24" i="6" s="1"/>
  <c r="BO25" i="5"/>
  <c r="F24" i="6" s="1"/>
  <c r="BN25" i="5"/>
  <c r="E24" i="6" s="1"/>
  <c r="BM25" i="5"/>
  <c r="D24" i="6" s="1"/>
  <c r="BL25" i="5"/>
  <c r="C24" i="6" s="1"/>
  <c r="CM24" i="5"/>
  <c r="CP24" i="5" s="1"/>
  <c r="CL24" i="5"/>
  <c r="CO24" i="5" s="1"/>
  <c r="CK24" i="5"/>
  <c r="CN24" i="5" s="1"/>
  <c r="CJ24" i="5"/>
  <c r="CC24" i="5"/>
  <c r="CB24" i="5"/>
  <c r="CA24" i="5"/>
  <c r="AN23" i="6" s="1"/>
  <c r="BZ24" i="5"/>
  <c r="BY24" i="5"/>
  <c r="BW24" i="5"/>
  <c r="BV24" i="5"/>
  <c r="BU24" i="5"/>
  <c r="BT24" i="5"/>
  <c r="BQ24" i="5"/>
  <c r="H23" i="6" s="1"/>
  <c r="BP24" i="5"/>
  <c r="G23" i="6" s="1"/>
  <c r="BO24" i="5"/>
  <c r="F23" i="6" s="1"/>
  <c r="BN24" i="5"/>
  <c r="E23" i="6" s="1"/>
  <c r="BM24" i="5"/>
  <c r="D23" i="6" s="1"/>
  <c r="BL24" i="5"/>
  <c r="C23" i="6" s="1"/>
  <c r="CM23" i="5"/>
  <c r="CP23" i="5" s="1"/>
  <c r="CL23" i="5"/>
  <c r="CO23" i="5" s="1"/>
  <c r="CK23" i="5"/>
  <c r="CN23" i="5" s="1"/>
  <c r="CJ23" i="5"/>
  <c r="CC23" i="5"/>
  <c r="CB23" i="5"/>
  <c r="CA23" i="5"/>
  <c r="AN22" i="6" s="1"/>
  <c r="BZ23" i="5"/>
  <c r="BY23" i="5"/>
  <c r="BW23" i="5"/>
  <c r="BV23" i="5"/>
  <c r="BU23" i="5"/>
  <c r="BT23" i="5"/>
  <c r="BQ23" i="5"/>
  <c r="H22" i="6" s="1"/>
  <c r="BP23" i="5"/>
  <c r="G22" i="6" s="1"/>
  <c r="BO23" i="5"/>
  <c r="F22" i="6" s="1"/>
  <c r="BN23" i="5"/>
  <c r="E22" i="6" s="1"/>
  <c r="BM23" i="5"/>
  <c r="D22" i="6" s="1"/>
  <c r="BL23" i="5"/>
  <c r="C22" i="6" s="1"/>
  <c r="CM22" i="5"/>
  <c r="CP22" i="5" s="1"/>
  <c r="CL22" i="5"/>
  <c r="CO22" i="5" s="1"/>
  <c r="CK22" i="5"/>
  <c r="CN22" i="5" s="1"/>
  <c r="CJ22" i="5"/>
  <c r="CC22" i="5"/>
  <c r="CB22" i="5"/>
  <c r="CA22" i="5"/>
  <c r="AN21" i="6" s="1"/>
  <c r="BZ22" i="5"/>
  <c r="BY22" i="5"/>
  <c r="BW22" i="5"/>
  <c r="BV22" i="5"/>
  <c r="BU22" i="5"/>
  <c r="BT22" i="5"/>
  <c r="BQ22" i="5"/>
  <c r="H21" i="6" s="1"/>
  <c r="BP22" i="5"/>
  <c r="G21" i="6" s="1"/>
  <c r="BO22" i="5"/>
  <c r="F21" i="6" s="1"/>
  <c r="BN22" i="5"/>
  <c r="E21" i="6" s="1"/>
  <c r="BM22" i="5"/>
  <c r="D21" i="6" s="1"/>
  <c r="BL22" i="5"/>
  <c r="C21" i="6" s="1"/>
  <c r="CM21" i="5"/>
  <c r="CP21" i="5" s="1"/>
  <c r="CL21" i="5"/>
  <c r="CO21" i="5" s="1"/>
  <c r="CK21" i="5"/>
  <c r="CN21" i="5" s="1"/>
  <c r="CJ21" i="5"/>
  <c r="CC21" i="5"/>
  <c r="CB21" i="5"/>
  <c r="CA21" i="5"/>
  <c r="AN20" i="6" s="1"/>
  <c r="BZ21" i="5"/>
  <c r="BY21" i="5"/>
  <c r="BW21" i="5"/>
  <c r="BV21" i="5"/>
  <c r="BU21" i="5"/>
  <c r="BT21" i="5"/>
  <c r="BQ21" i="5"/>
  <c r="H20" i="6" s="1"/>
  <c r="BP21" i="5"/>
  <c r="G20" i="6" s="1"/>
  <c r="BO21" i="5"/>
  <c r="F20" i="6" s="1"/>
  <c r="BN21" i="5"/>
  <c r="E20" i="6" s="1"/>
  <c r="BM21" i="5"/>
  <c r="D20" i="6" s="1"/>
  <c r="BL21" i="5"/>
  <c r="C20" i="6" s="1"/>
  <c r="CM20" i="5"/>
  <c r="CP20" i="5" s="1"/>
  <c r="CL20" i="5"/>
  <c r="CO20" i="5" s="1"/>
  <c r="CK20" i="5"/>
  <c r="CN20" i="5" s="1"/>
  <c r="CJ20" i="5"/>
  <c r="CC20" i="5"/>
  <c r="CB20" i="5"/>
  <c r="CA20" i="5"/>
  <c r="AN19" i="6" s="1"/>
  <c r="BZ20" i="5"/>
  <c r="BY20" i="5"/>
  <c r="BW20" i="5"/>
  <c r="BV20" i="5"/>
  <c r="BU20" i="5"/>
  <c r="BT20" i="5"/>
  <c r="BQ20" i="5"/>
  <c r="H19" i="6" s="1"/>
  <c r="BP20" i="5"/>
  <c r="G19" i="6" s="1"/>
  <c r="BO20" i="5"/>
  <c r="F19" i="6" s="1"/>
  <c r="BN20" i="5"/>
  <c r="E19" i="6" s="1"/>
  <c r="BM20" i="5"/>
  <c r="D19" i="6" s="1"/>
  <c r="BL20" i="5"/>
  <c r="C19" i="6" s="1"/>
  <c r="CM19" i="5"/>
  <c r="CP19" i="5" s="1"/>
  <c r="CL19" i="5"/>
  <c r="CO19" i="5" s="1"/>
  <c r="CK19" i="5"/>
  <c r="CN19" i="5" s="1"/>
  <c r="CJ19" i="5"/>
  <c r="CC19" i="5"/>
  <c r="CB19" i="5"/>
  <c r="CA19" i="5"/>
  <c r="AN18" i="6" s="1"/>
  <c r="BZ19" i="5"/>
  <c r="BY19" i="5"/>
  <c r="BW19" i="5"/>
  <c r="BV19" i="5"/>
  <c r="BU19" i="5"/>
  <c r="BT19" i="5"/>
  <c r="BQ19" i="5"/>
  <c r="H18" i="6" s="1"/>
  <c r="BP19" i="5"/>
  <c r="G18" i="6" s="1"/>
  <c r="BO19" i="5"/>
  <c r="F18" i="6" s="1"/>
  <c r="BN19" i="5"/>
  <c r="E18" i="6" s="1"/>
  <c r="BM19" i="5"/>
  <c r="D18" i="6" s="1"/>
  <c r="BL19" i="5"/>
  <c r="C18" i="6" s="1"/>
  <c r="CM18" i="5"/>
  <c r="CP18" i="5" s="1"/>
  <c r="CL18" i="5"/>
  <c r="CO18" i="5" s="1"/>
  <c r="CK18" i="5"/>
  <c r="CN18" i="5" s="1"/>
  <c r="CJ18" i="5"/>
  <c r="CC18" i="5"/>
  <c r="CB18" i="5"/>
  <c r="CA18" i="5"/>
  <c r="AN17" i="6" s="1"/>
  <c r="BZ18" i="5"/>
  <c r="BY18" i="5"/>
  <c r="BW18" i="5"/>
  <c r="BV18" i="5"/>
  <c r="BU18" i="5"/>
  <c r="BT18" i="5"/>
  <c r="BQ18" i="5"/>
  <c r="H17" i="6" s="1"/>
  <c r="BP18" i="5"/>
  <c r="G17" i="6" s="1"/>
  <c r="BO18" i="5"/>
  <c r="F17" i="6" s="1"/>
  <c r="BN18" i="5"/>
  <c r="E17" i="6" s="1"/>
  <c r="BM18" i="5"/>
  <c r="D17" i="6" s="1"/>
  <c r="BL18" i="5"/>
  <c r="C17" i="6" s="1"/>
  <c r="CM17" i="5"/>
  <c r="CP17" i="5" s="1"/>
  <c r="CL17" i="5"/>
  <c r="CO17" i="5" s="1"/>
  <c r="CK17" i="5"/>
  <c r="CN17" i="5" s="1"/>
  <c r="CJ17" i="5"/>
  <c r="CC17" i="5"/>
  <c r="CB17" i="5"/>
  <c r="CA17" i="5"/>
  <c r="AN16" i="6" s="1"/>
  <c r="BZ17" i="5"/>
  <c r="BY17" i="5"/>
  <c r="BW17" i="5"/>
  <c r="BV17" i="5"/>
  <c r="BU17" i="5"/>
  <c r="BT17" i="5"/>
  <c r="BQ17" i="5"/>
  <c r="H16" i="6" s="1"/>
  <c r="BP17" i="5"/>
  <c r="G16" i="6" s="1"/>
  <c r="BO17" i="5"/>
  <c r="F16" i="6" s="1"/>
  <c r="BN17" i="5"/>
  <c r="E16" i="6" s="1"/>
  <c r="BM17" i="5"/>
  <c r="D16" i="6" s="1"/>
  <c r="BL17" i="5"/>
  <c r="C16" i="6" s="1"/>
  <c r="CM16" i="5"/>
  <c r="CP16" i="5" s="1"/>
  <c r="CL16" i="5"/>
  <c r="CO16" i="5" s="1"/>
  <c r="CK16" i="5"/>
  <c r="CN16" i="5" s="1"/>
  <c r="CJ16" i="5"/>
  <c r="CC16" i="5"/>
  <c r="CB16" i="5"/>
  <c r="CA16" i="5"/>
  <c r="AN15" i="6" s="1"/>
  <c r="BZ16" i="5"/>
  <c r="BY16" i="5"/>
  <c r="BW16" i="5"/>
  <c r="BV16" i="5"/>
  <c r="BU16" i="5"/>
  <c r="BT16" i="5"/>
  <c r="BQ16" i="5"/>
  <c r="H15" i="6" s="1"/>
  <c r="BP16" i="5"/>
  <c r="G15" i="6" s="1"/>
  <c r="BO16" i="5"/>
  <c r="F15" i="6" s="1"/>
  <c r="BN16" i="5"/>
  <c r="E15" i="6" s="1"/>
  <c r="BM16" i="5"/>
  <c r="D15" i="6" s="1"/>
  <c r="BL16" i="5"/>
  <c r="C15" i="6" s="1"/>
  <c r="CM15" i="5"/>
  <c r="CP15" i="5" s="1"/>
  <c r="CL15" i="5"/>
  <c r="CO15" i="5" s="1"/>
  <c r="CK15" i="5"/>
  <c r="CN15" i="5" s="1"/>
  <c r="CJ15" i="5"/>
  <c r="CC15" i="5"/>
  <c r="CB15" i="5"/>
  <c r="CA15" i="5"/>
  <c r="AN14" i="6" s="1"/>
  <c r="BZ15" i="5"/>
  <c r="BY15" i="5"/>
  <c r="BW15" i="5"/>
  <c r="BV15" i="5"/>
  <c r="BU15" i="5"/>
  <c r="BT15" i="5"/>
  <c r="BQ15" i="5"/>
  <c r="H14" i="6" s="1"/>
  <c r="BP15" i="5"/>
  <c r="G14" i="6" s="1"/>
  <c r="BO15" i="5"/>
  <c r="F14" i="6" s="1"/>
  <c r="BN15" i="5"/>
  <c r="E14" i="6" s="1"/>
  <c r="BM15" i="5"/>
  <c r="D14" i="6" s="1"/>
  <c r="BL15" i="5"/>
  <c r="C14" i="6" s="1"/>
  <c r="CM14" i="5"/>
  <c r="CP14" i="5" s="1"/>
  <c r="CL14" i="5"/>
  <c r="CO14" i="5" s="1"/>
  <c r="CK14" i="5"/>
  <c r="CN14" i="5" s="1"/>
  <c r="CJ14" i="5"/>
  <c r="CC14" i="5"/>
  <c r="CB14" i="5"/>
  <c r="CA14" i="5"/>
  <c r="AN13" i="6" s="1"/>
  <c r="BZ14" i="5"/>
  <c r="BY14" i="5"/>
  <c r="BW14" i="5"/>
  <c r="BV14" i="5"/>
  <c r="BU14" i="5"/>
  <c r="BT14" i="5"/>
  <c r="BQ14" i="5"/>
  <c r="H13" i="6" s="1"/>
  <c r="BP14" i="5"/>
  <c r="G13" i="6" s="1"/>
  <c r="BO14" i="5"/>
  <c r="F13" i="6" s="1"/>
  <c r="BN14" i="5"/>
  <c r="E13" i="6" s="1"/>
  <c r="BM14" i="5"/>
  <c r="D13" i="6" s="1"/>
  <c r="BL14" i="5"/>
  <c r="C13" i="6" s="1"/>
  <c r="CM13" i="5"/>
  <c r="CP13" i="5" s="1"/>
  <c r="CL13" i="5"/>
  <c r="CO13" i="5" s="1"/>
  <c r="CK13" i="5"/>
  <c r="CN13" i="5" s="1"/>
  <c r="CJ13" i="5"/>
  <c r="CC13" i="5"/>
  <c r="CB13" i="5"/>
  <c r="CA13" i="5"/>
  <c r="AN12" i="6" s="1"/>
  <c r="BZ13" i="5"/>
  <c r="BY13" i="5"/>
  <c r="BW13" i="5"/>
  <c r="BV13" i="5"/>
  <c r="BU13" i="5"/>
  <c r="BT13" i="5"/>
  <c r="BQ13" i="5"/>
  <c r="H12" i="6" s="1"/>
  <c r="BP13" i="5"/>
  <c r="G12" i="6" s="1"/>
  <c r="BO13" i="5"/>
  <c r="F12" i="6" s="1"/>
  <c r="BN13" i="5"/>
  <c r="E12" i="6" s="1"/>
  <c r="BM13" i="5"/>
  <c r="D12" i="6" s="1"/>
  <c r="BL13" i="5"/>
  <c r="C12" i="6" s="1"/>
  <c r="CM12" i="5"/>
  <c r="CP12" i="5" s="1"/>
  <c r="CL12" i="5"/>
  <c r="CO12" i="5" s="1"/>
  <c r="CK12" i="5"/>
  <c r="CN12" i="5" s="1"/>
  <c r="CJ12" i="5"/>
  <c r="CC12" i="5"/>
  <c r="CB12" i="5"/>
  <c r="CA12" i="5"/>
  <c r="AN11" i="6" s="1"/>
  <c r="BZ12" i="5"/>
  <c r="BY12" i="5"/>
  <c r="BW12" i="5"/>
  <c r="BV12" i="5"/>
  <c r="BU12" i="5"/>
  <c r="BT12" i="5"/>
  <c r="BQ12" i="5"/>
  <c r="H11" i="6" s="1"/>
  <c r="BP12" i="5"/>
  <c r="G11" i="6" s="1"/>
  <c r="BO12" i="5"/>
  <c r="F11" i="6" s="1"/>
  <c r="BN12" i="5"/>
  <c r="E11" i="6" s="1"/>
  <c r="BM12" i="5"/>
  <c r="D11" i="6" s="1"/>
  <c r="BL12" i="5"/>
  <c r="C11" i="6" s="1"/>
  <c r="CM11" i="5"/>
  <c r="CP11" i="5" s="1"/>
  <c r="CL11" i="5"/>
  <c r="CO11" i="5" s="1"/>
  <c r="CK11" i="5"/>
  <c r="CN11" i="5" s="1"/>
  <c r="CJ11" i="5"/>
  <c r="CC11" i="5"/>
  <c r="CB11" i="5"/>
  <c r="CA11" i="5"/>
  <c r="AN10" i="6" s="1"/>
  <c r="BZ11" i="5"/>
  <c r="BY11" i="5"/>
  <c r="BW11" i="5"/>
  <c r="BV11" i="5"/>
  <c r="BU11" i="5"/>
  <c r="BT11" i="5"/>
  <c r="BQ11" i="5"/>
  <c r="H10" i="6" s="1"/>
  <c r="BP11" i="5"/>
  <c r="G10" i="6" s="1"/>
  <c r="BO11" i="5"/>
  <c r="F10" i="6" s="1"/>
  <c r="BN11" i="5"/>
  <c r="E10" i="6" s="1"/>
  <c r="BM11" i="5"/>
  <c r="D10" i="6" s="1"/>
  <c r="BL11" i="5"/>
  <c r="C10" i="6" s="1"/>
  <c r="CM10" i="5"/>
  <c r="CP10" i="5" s="1"/>
  <c r="CL10" i="5"/>
  <c r="CO10" i="5" s="1"/>
  <c r="CK10" i="5"/>
  <c r="CN10" i="5" s="1"/>
  <c r="CJ10" i="5"/>
  <c r="CC10" i="5"/>
  <c r="CB10" i="5"/>
  <c r="CA10" i="5"/>
  <c r="AN9" i="6" s="1"/>
  <c r="BZ10" i="5"/>
  <c r="BY10" i="5"/>
  <c r="BW10" i="5"/>
  <c r="BV10" i="5"/>
  <c r="BU10" i="5"/>
  <c r="BT10" i="5"/>
  <c r="BQ10" i="5"/>
  <c r="H9" i="6" s="1"/>
  <c r="BP10" i="5"/>
  <c r="G9" i="6" s="1"/>
  <c r="BO10" i="5"/>
  <c r="F9" i="6" s="1"/>
  <c r="BN10" i="5"/>
  <c r="E9" i="6" s="1"/>
  <c r="BM10" i="5"/>
  <c r="D9" i="6" s="1"/>
  <c r="BL10" i="5"/>
  <c r="C9" i="6" s="1"/>
  <c r="CM9" i="5"/>
  <c r="CP9" i="5" s="1"/>
  <c r="CL9" i="5"/>
  <c r="CO9" i="5" s="1"/>
  <c r="CK9" i="5"/>
  <c r="CN9" i="5" s="1"/>
  <c r="CJ9" i="5"/>
  <c r="CC9" i="5"/>
  <c r="CB9" i="5"/>
  <c r="CA9" i="5"/>
  <c r="AN8" i="6" s="1"/>
  <c r="BZ9" i="5"/>
  <c r="BY9" i="5"/>
  <c r="BW9" i="5"/>
  <c r="BV9" i="5"/>
  <c r="BU9" i="5"/>
  <c r="BT9" i="5"/>
  <c r="BQ9" i="5"/>
  <c r="H8" i="6" s="1"/>
  <c r="BP9" i="5"/>
  <c r="G8" i="6" s="1"/>
  <c r="BO9" i="5"/>
  <c r="F8" i="6" s="1"/>
  <c r="BN9" i="5"/>
  <c r="E8" i="6" s="1"/>
  <c r="BM9" i="5"/>
  <c r="D8" i="6" s="1"/>
  <c r="BL9" i="5"/>
  <c r="C8" i="6" s="1"/>
  <c r="CM8" i="5"/>
  <c r="CP8" i="5" s="1"/>
  <c r="CL8" i="5"/>
  <c r="CK8" i="5"/>
  <c r="CJ8" i="5"/>
  <c r="CC8" i="5"/>
  <c r="CB8" i="5"/>
  <c r="CA8" i="5"/>
  <c r="AN7" i="6" s="1"/>
  <c r="BZ8" i="5"/>
  <c r="BY8" i="5"/>
  <c r="BW8" i="5"/>
  <c r="BV8" i="5"/>
  <c r="BU8" i="5"/>
  <c r="BT8" i="5"/>
  <c r="BQ8" i="5"/>
  <c r="H7" i="6" s="1"/>
  <c r="BP8" i="5"/>
  <c r="G7" i="6" s="1"/>
  <c r="BO8" i="5"/>
  <c r="F7" i="6" s="1"/>
  <c r="BN8" i="5"/>
  <c r="E7" i="6" s="1"/>
  <c r="BM8" i="5"/>
  <c r="D7" i="6" s="1"/>
  <c r="BL8" i="5"/>
  <c r="C7" i="6" s="1"/>
  <c r="CC7" i="5"/>
  <c r="CB7" i="5"/>
  <c r="CA7" i="5"/>
  <c r="AN6" i="6" s="1"/>
  <c r="BZ7" i="5"/>
  <c r="BY7" i="5"/>
  <c r="BW7" i="5"/>
  <c r="BV7" i="5"/>
  <c r="BU7" i="5"/>
  <c r="BT7" i="5"/>
  <c r="BQ7" i="5"/>
  <c r="H6" i="6" s="1"/>
  <c r="BP7" i="5"/>
  <c r="G6" i="6" s="1"/>
  <c r="BO7" i="5"/>
  <c r="F6" i="6" s="1"/>
  <c r="BN7" i="5"/>
  <c r="E6" i="6" s="1"/>
  <c r="BM7" i="5"/>
  <c r="D6" i="6" s="1"/>
  <c r="BL7" i="5"/>
  <c r="C6" i="6" s="1"/>
  <c r="CC6" i="5"/>
  <c r="CB6" i="5"/>
  <c r="CA6" i="5"/>
  <c r="AN5" i="6" s="1"/>
  <c r="BZ6" i="5"/>
  <c r="BY6" i="5"/>
  <c r="BW6" i="5"/>
  <c r="BV6" i="5"/>
  <c r="BU6" i="5"/>
  <c r="BT6" i="5"/>
  <c r="BQ6" i="5"/>
  <c r="H5" i="6" s="1"/>
  <c r="BP6" i="5"/>
  <c r="G5" i="6" s="1"/>
  <c r="BO6" i="5"/>
  <c r="F5" i="6" s="1"/>
  <c r="BN6" i="5"/>
  <c r="E5" i="6" s="1"/>
  <c r="BM6" i="5"/>
  <c r="D5" i="6" s="1"/>
  <c r="BL6" i="5"/>
  <c r="C5" i="6" s="1"/>
  <c r="CC5" i="5"/>
  <c r="CB5" i="5"/>
  <c r="CA5" i="5"/>
  <c r="AN4" i="6" s="1"/>
  <c r="BZ5" i="5"/>
  <c r="BY5" i="5"/>
  <c r="BW5" i="5"/>
  <c r="BV5" i="5"/>
  <c r="BU5" i="5"/>
  <c r="BT5" i="5"/>
  <c r="BQ5" i="5"/>
  <c r="H4" i="6" s="1"/>
  <c r="BP5" i="5"/>
  <c r="G4" i="6" s="1"/>
  <c r="BO5" i="5"/>
  <c r="F4" i="6" s="1"/>
  <c r="BN5" i="5"/>
  <c r="E4" i="6" s="1"/>
  <c r="BM5" i="5"/>
  <c r="D4" i="6" s="1"/>
  <c r="BL5" i="5"/>
  <c r="C4" i="6" s="1"/>
  <c r="CC4" i="5"/>
  <c r="CB4" i="5"/>
  <c r="CA4" i="5"/>
  <c r="AN3" i="6" s="1"/>
  <c r="BZ4" i="5"/>
  <c r="BY4" i="5"/>
  <c r="BW4" i="5"/>
  <c r="BV4" i="5"/>
  <c r="BU4" i="5"/>
  <c r="BT4" i="5"/>
  <c r="BQ4" i="5"/>
  <c r="H3" i="6" s="1"/>
  <c r="BP4" i="5"/>
  <c r="G3" i="6" s="1"/>
  <c r="BO4" i="5"/>
  <c r="F3" i="6" s="1"/>
  <c r="BN4" i="5"/>
  <c r="E3" i="6" s="1"/>
  <c r="BM4" i="5"/>
  <c r="D3" i="6" s="1"/>
  <c r="BL4" i="5"/>
  <c r="C3" i="6" s="1"/>
  <c r="CC3" i="5"/>
  <c r="CB3" i="5"/>
  <c r="CA3" i="5"/>
  <c r="BZ3" i="5"/>
  <c r="BY3" i="5"/>
  <c r="BW3" i="5"/>
  <c r="BV3" i="5"/>
  <c r="BU3" i="5"/>
  <c r="BT3" i="5"/>
  <c r="BQ3" i="5"/>
  <c r="BP3" i="5"/>
  <c r="BO3" i="5"/>
  <c r="BN3" i="5"/>
  <c r="BM3" i="5"/>
  <c r="BL3" i="5"/>
  <c r="BU241" i="5" l="1"/>
  <c r="D29" i="5" s="1"/>
  <c r="D2" i="6"/>
  <c r="BM241" i="5"/>
  <c r="D6" i="5" s="1"/>
  <c r="H2" i="6"/>
  <c r="BQ241" i="5"/>
  <c r="D24" i="5" s="1"/>
  <c r="BW241" i="5"/>
  <c r="D33" i="5" s="1"/>
  <c r="CB241" i="5"/>
  <c r="D45" i="5" s="1"/>
  <c r="E2" i="6"/>
  <c r="BN241" i="5"/>
  <c r="D9" i="5" s="1"/>
  <c r="BT241" i="5"/>
  <c r="D27" i="5" s="1"/>
  <c r="BY241" i="5"/>
  <c r="D35" i="5" s="1"/>
  <c r="CC241" i="5"/>
  <c r="D51" i="5" s="1"/>
  <c r="F2" i="6"/>
  <c r="BO241" i="5"/>
  <c r="D14" i="5" s="1"/>
  <c r="BZ241" i="5"/>
  <c r="D37" i="5" s="1"/>
  <c r="C2" i="6"/>
  <c r="BL241" i="5"/>
  <c r="D2" i="5" s="1"/>
  <c r="G2" i="6"/>
  <c r="BP241" i="5"/>
  <c r="D16" i="5" s="1"/>
  <c r="BV241" i="5"/>
  <c r="D30" i="5" s="1"/>
  <c r="CA241" i="5"/>
  <c r="D43" i="5" s="1"/>
  <c r="CJ246" i="5"/>
  <c r="CJ248" i="5" s="1"/>
  <c r="CN207" i="5"/>
  <c r="CK246" i="5"/>
  <c r="CO207" i="5"/>
  <c r="CL246" i="5"/>
  <c r="CP207" i="5"/>
  <c r="CM246" i="5"/>
  <c r="CP246" i="5"/>
  <c r="CO259" i="5"/>
  <c r="CP259" i="5" s="1"/>
  <c r="CN8" i="5"/>
  <c r="CN246" i="5" s="1"/>
  <c r="CN248" i="5" s="1"/>
  <c r="CO253" i="5" s="1"/>
  <c r="CP253" i="5" s="1"/>
  <c r="AN2" i="6"/>
  <c r="CO8" i="5"/>
  <c r="K10" i="6"/>
  <c r="K14" i="6"/>
  <c r="BX11" i="5"/>
  <c r="CD12" i="5"/>
  <c r="BX15" i="5"/>
  <c r="CD16" i="5"/>
  <c r="BX43" i="5"/>
  <c r="K5" i="6"/>
  <c r="K7" i="6"/>
  <c r="K51" i="6"/>
  <c r="K130" i="6"/>
  <c r="K134" i="6"/>
  <c r="K142" i="6"/>
  <c r="I5" i="6"/>
  <c r="BR7" i="5"/>
  <c r="BX22" i="5"/>
  <c r="CD22" i="5"/>
  <c r="CD23" i="5"/>
  <c r="BX26" i="5"/>
  <c r="BX30" i="5"/>
  <c r="BX34" i="5"/>
  <c r="CD35" i="5"/>
  <c r="BX38" i="5"/>
  <c r="BX42" i="5"/>
  <c r="BX54" i="5"/>
  <c r="CD54" i="5"/>
  <c r="BX58" i="5"/>
  <c r="CD58" i="5"/>
  <c r="BX62" i="5"/>
  <c r="CD62" i="5"/>
  <c r="BX66" i="5"/>
  <c r="CD66" i="5"/>
  <c r="BX70" i="5"/>
  <c r="CD70" i="5"/>
  <c r="BX74" i="5"/>
  <c r="CD74" i="5"/>
  <c r="BX78" i="5"/>
  <c r="CD78" i="5"/>
  <c r="BX82" i="5"/>
  <c r="CD82" i="5"/>
  <c r="BX86" i="5"/>
  <c r="CD86" i="5"/>
  <c r="BX90" i="5"/>
  <c r="CD90" i="5"/>
  <c r="BX94" i="5"/>
  <c r="CD94" i="5"/>
  <c r="BX98" i="5"/>
  <c r="CD98" i="5"/>
  <c r="BX102" i="5"/>
  <c r="CD102" i="5"/>
  <c r="BX106" i="5"/>
  <c r="CD106" i="5"/>
  <c r="BX110" i="5"/>
  <c r="CD110" i="5"/>
  <c r="BX114" i="5"/>
  <c r="CD114" i="5"/>
  <c r="BX118" i="5"/>
  <c r="CD118" i="5"/>
  <c r="CD120" i="5"/>
  <c r="CD122" i="5"/>
  <c r="BX124" i="5"/>
  <c r="CD124" i="5"/>
  <c r="BX126" i="5"/>
  <c r="CD126" i="5"/>
  <c r="CD128" i="5"/>
  <c r="CD130" i="5"/>
  <c r="BX132" i="5"/>
  <c r="CD132" i="5"/>
  <c r="BX134" i="5"/>
  <c r="CD134" i="5"/>
  <c r="CD136" i="5"/>
  <c r="CD138" i="5"/>
  <c r="BX140" i="5"/>
  <c r="CD140" i="5"/>
  <c r="BX142" i="5"/>
  <c r="CD142" i="5"/>
  <c r="CD144" i="5"/>
  <c r="CD146" i="5"/>
  <c r="BX53" i="5"/>
  <c r="BX8" i="5"/>
  <c r="BX48" i="5"/>
  <c r="CD48" i="5"/>
  <c r="CD49" i="5"/>
  <c r="K49" i="6"/>
  <c r="BS47" i="5"/>
  <c r="BS52" i="5"/>
  <c r="BX4" i="5"/>
  <c r="BX6" i="5"/>
  <c r="BX7" i="5"/>
  <c r="CD9" i="5"/>
  <c r="CD10" i="5"/>
  <c r="BX13" i="5"/>
  <c r="CD14" i="5"/>
  <c r="BX17" i="5"/>
  <c r="I19" i="6"/>
  <c r="BS20" i="5"/>
  <c r="CD46" i="5"/>
  <c r="CD47" i="5"/>
  <c r="BX20" i="5"/>
  <c r="CD25" i="5"/>
  <c r="BX28" i="5"/>
  <c r="CD33" i="5"/>
  <c r="BX36" i="5"/>
  <c r="BX5" i="5"/>
  <c r="CD6" i="5"/>
  <c r="CD7" i="5"/>
  <c r="BX9" i="5"/>
  <c r="CD13" i="5"/>
  <c r="CD17" i="5"/>
  <c r="CD51" i="5"/>
  <c r="BX55" i="5"/>
  <c r="BX57" i="5"/>
  <c r="BX59" i="5"/>
  <c r="BX61" i="5"/>
  <c r="BX63" i="5"/>
  <c r="BX65" i="5"/>
  <c r="BX67" i="5"/>
  <c r="BX69" i="5"/>
  <c r="BX71" i="5"/>
  <c r="BX73" i="5"/>
  <c r="BS10" i="5"/>
  <c r="BX10" i="5"/>
  <c r="J10" i="6"/>
  <c r="J14" i="6"/>
  <c r="CD15" i="5"/>
  <c r="BX18" i="5"/>
  <c r="CD18" i="5"/>
  <c r="CD19" i="5"/>
  <c r="CD20" i="5"/>
  <c r="CD24" i="5"/>
  <c r="BX27" i="5"/>
  <c r="BX31" i="5"/>
  <c r="CD31" i="5"/>
  <c r="CD32" i="5"/>
  <c r="CD36" i="5"/>
  <c r="BX39" i="5"/>
  <c r="CD39" i="5"/>
  <c r="CD40" i="5"/>
  <c r="BX44" i="5"/>
  <c r="CD44" i="5"/>
  <c r="CD45" i="5"/>
  <c r="CD50" i="5"/>
  <c r="CD57" i="5"/>
  <c r="CD61" i="5"/>
  <c r="CD65" i="5"/>
  <c r="CD69" i="5"/>
  <c r="CD73" i="5"/>
  <c r="CD77" i="5"/>
  <c r="CD81" i="5"/>
  <c r="CD85" i="5"/>
  <c r="CD89" i="5"/>
  <c r="CD93" i="5"/>
  <c r="CD97" i="5"/>
  <c r="CD101" i="5"/>
  <c r="BS103" i="5"/>
  <c r="CD105" i="5"/>
  <c r="CD109" i="5"/>
  <c r="CD113" i="5"/>
  <c r="CD117" i="5"/>
  <c r="CD119" i="5"/>
  <c r="CD125" i="5"/>
  <c r="CD127" i="5"/>
  <c r="CD133" i="5"/>
  <c r="CD135" i="5"/>
  <c r="CD141" i="5"/>
  <c r="CD143" i="5"/>
  <c r="CD149" i="5"/>
  <c r="CD151" i="5"/>
  <c r="CD157" i="5"/>
  <c r="CD159" i="5"/>
  <c r="CD165" i="5"/>
  <c r="CD167" i="5"/>
  <c r="CD173" i="5"/>
  <c r="CD175" i="5"/>
  <c r="CD181" i="5"/>
  <c r="CD183" i="5"/>
  <c r="CD189" i="5"/>
  <c r="CD191" i="5"/>
  <c r="CD197" i="5"/>
  <c r="CD199" i="5"/>
  <c r="CD4" i="5"/>
  <c r="CD5" i="5"/>
  <c r="CD8" i="5"/>
  <c r="K9" i="6"/>
  <c r="BX12" i="5"/>
  <c r="BX16" i="5"/>
  <c r="BX21" i="5"/>
  <c r="CD21" i="5"/>
  <c r="BX25" i="5"/>
  <c r="K26" i="6"/>
  <c r="BX29" i="5"/>
  <c r="CD34" i="5"/>
  <c r="BX37" i="5"/>
  <c r="BX41" i="5"/>
  <c r="BX47" i="5"/>
  <c r="BX51" i="5"/>
  <c r="BX52" i="5"/>
  <c r="CD56" i="5"/>
  <c r="CD60" i="5"/>
  <c r="CD64" i="5"/>
  <c r="CD68" i="5"/>
  <c r="CD72" i="5"/>
  <c r="CD76" i="5"/>
  <c r="CD80" i="5"/>
  <c r="CD84" i="5"/>
  <c r="CD88" i="5"/>
  <c r="CD92" i="5"/>
  <c r="CD96" i="5"/>
  <c r="CD100" i="5"/>
  <c r="CD104" i="5"/>
  <c r="CD108" i="5"/>
  <c r="CD112" i="5"/>
  <c r="CD116" i="5"/>
  <c r="BX148" i="5"/>
  <c r="CD148" i="5"/>
  <c r="BX150" i="5"/>
  <c r="CD150" i="5"/>
  <c r="K150" i="6"/>
  <c r="CD152" i="5"/>
  <c r="CD154" i="5"/>
  <c r="BX156" i="5"/>
  <c r="CD156" i="5"/>
  <c r="BX158" i="5"/>
  <c r="CD158" i="5"/>
  <c r="CD160" i="5"/>
  <c r="CD162" i="5"/>
  <c r="K162" i="6"/>
  <c r="BX164" i="5"/>
  <c r="CD164" i="5"/>
  <c r="BX166" i="5"/>
  <c r="CD166" i="5"/>
  <c r="K166" i="6"/>
  <c r="CD168" i="5"/>
  <c r="CD170" i="5"/>
  <c r="K170" i="6"/>
  <c r="BX172" i="5"/>
  <c r="CD172" i="5"/>
  <c r="BX174" i="5"/>
  <c r="CD174" i="5"/>
  <c r="K174" i="6"/>
  <c r="CD176" i="5"/>
  <c r="CD178" i="5"/>
  <c r="K178" i="6"/>
  <c r="BX180" i="5"/>
  <c r="CD180" i="5"/>
  <c r="BX182" i="5"/>
  <c r="CD182" i="5"/>
  <c r="K182" i="6"/>
  <c r="CD184" i="5"/>
  <c r="CD186" i="5"/>
  <c r="K186" i="6"/>
  <c r="BX188" i="5"/>
  <c r="CD188" i="5"/>
  <c r="BX190" i="5"/>
  <c r="CD190" i="5"/>
  <c r="CD192" i="5"/>
  <c r="CD194" i="5"/>
  <c r="K194" i="6"/>
  <c r="BX196" i="5"/>
  <c r="CD196" i="5"/>
  <c r="BX198" i="5"/>
  <c r="CD198" i="5"/>
  <c r="K198" i="6"/>
  <c r="CD200" i="5"/>
  <c r="CD202" i="5"/>
  <c r="BX75" i="5"/>
  <c r="BX77" i="5"/>
  <c r="BX79" i="5"/>
  <c r="BX81" i="5"/>
  <c r="BX83" i="5"/>
  <c r="BX85" i="5"/>
  <c r="BX87" i="5"/>
  <c r="BX89" i="5"/>
  <c r="BX91" i="5"/>
  <c r="BX93" i="5"/>
  <c r="BX95" i="5"/>
  <c r="BX97" i="5"/>
  <c r="BX99" i="5"/>
  <c r="BX101" i="5"/>
  <c r="BX103" i="5"/>
  <c r="BX105" i="5"/>
  <c r="BX107" i="5"/>
  <c r="BX109" i="5"/>
  <c r="BX111" i="5"/>
  <c r="BX113" i="5"/>
  <c r="BX115" i="5"/>
  <c r="BX117" i="5"/>
  <c r="BX119" i="5"/>
  <c r="BX121" i="5"/>
  <c r="BX123" i="5"/>
  <c r="BX125" i="5"/>
  <c r="BX127" i="5"/>
  <c r="BX129" i="5"/>
  <c r="BX131" i="5"/>
  <c r="BX133" i="5"/>
  <c r="BX135" i="5"/>
  <c r="BX137" i="5"/>
  <c r="BX139" i="5"/>
  <c r="BX141" i="5"/>
  <c r="BX143" i="5"/>
  <c r="BX145" i="5"/>
  <c r="BX147" i="5"/>
  <c r="BX149" i="5"/>
  <c r="BX151" i="5"/>
  <c r="BX153" i="5"/>
  <c r="BX155" i="5"/>
  <c r="BX157" i="5"/>
  <c r="BX159" i="5"/>
  <c r="BX161" i="5"/>
  <c r="BX163" i="5"/>
  <c r="BX165" i="5"/>
  <c r="BX167" i="5"/>
  <c r="BX169" i="5"/>
  <c r="BX171" i="5"/>
  <c r="BX173" i="5"/>
  <c r="BX175" i="5"/>
  <c r="BX177" i="5"/>
  <c r="BX179" i="5"/>
  <c r="BX181" i="5"/>
  <c r="BX183" i="5"/>
  <c r="BX185" i="5"/>
  <c r="BX187" i="5"/>
  <c r="BX189" i="5"/>
  <c r="BX191" i="5"/>
  <c r="BX193" i="5"/>
  <c r="BX195" i="5"/>
  <c r="BX197" i="5"/>
  <c r="BX199" i="5"/>
  <c r="BX201" i="5"/>
  <c r="CD3" i="5"/>
  <c r="BR4" i="5"/>
  <c r="BR10" i="5"/>
  <c r="BR24" i="5"/>
  <c r="BR31" i="5"/>
  <c r="BR33" i="5"/>
  <c r="I33" i="6"/>
  <c r="BR34" i="5"/>
  <c r="BS46" i="5"/>
  <c r="BR48" i="5"/>
  <c r="J53" i="6"/>
  <c r="BS54" i="5"/>
  <c r="BR54" i="5"/>
  <c r="I57" i="6"/>
  <c r="BS58" i="5"/>
  <c r="BR58" i="5"/>
  <c r="BR61" i="5"/>
  <c r="BR65" i="5"/>
  <c r="I69" i="6"/>
  <c r="BS70" i="5"/>
  <c r="BR70" i="5"/>
  <c r="BR77" i="5"/>
  <c r="BR85" i="5"/>
  <c r="BR89" i="5"/>
  <c r="J89" i="6"/>
  <c r="BS90" i="5"/>
  <c r="BR90" i="5"/>
  <c r="BR93" i="5"/>
  <c r="BR97" i="5"/>
  <c r="J101" i="6"/>
  <c r="BS102" i="5"/>
  <c r="BR102" i="5"/>
  <c r="I105" i="6"/>
  <c r="BS106" i="5"/>
  <c r="BR106" i="5"/>
  <c r="I113" i="6"/>
  <c r="BS114" i="5"/>
  <c r="BR114" i="5"/>
  <c r="I125" i="6"/>
  <c r="BS126" i="5"/>
  <c r="BR126" i="5"/>
  <c r="J126" i="6"/>
  <c r="BS127" i="5"/>
  <c r="J141" i="6"/>
  <c r="BS142" i="5"/>
  <c r="BR142" i="5"/>
  <c r="I149" i="6"/>
  <c r="BS150" i="5"/>
  <c r="BR150" i="5"/>
  <c r="J165" i="6"/>
  <c r="BS166" i="5"/>
  <c r="BR166" i="5"/>
  <c r="J166" i="6"/>
  <c r="BS167" i="5"/>
  <c r="J181" i="6"/>
  <c r="BS182" i="5"/>
  <c r="BR182" i="5"/>
  <c r="I189" i="6"/>
  <c r="BS190" i="5"/>
  <c r="BR190" i="5"/>
  <c r="J190" i="6"/>
  <c r="BS191" i="5"/>
  <c r="J197" i="6"/>
  <c r="BS198" i="5"/>
  <c r="BR198" i="5"/>
  <c r="J198" i="6"/>
  <c r="BS199" i="5"/>
  <c r="I10" i="6"/>
  <c r="BR11" i="5"/>
  <c r="BR14" i="5"/>
  <c r="BR23" i="5"/>
  <c r="BS24" i="5"/>
  <c r="BS26" i="5"/>
  <c r="CD28" i="5"/>
  <c r="CD29" i="5"/>
  <c r="BS35" i="5"/>
  <c r="I40" i="6"/>
  <c r="BR41" i="5"/>
  <c r="CD42" i="5"/>
  <c r="CD43" i="5"/>
  <c r="J44" i="6"/>
  <c r="BS45" i="5"/>
  <c r="BS48" i="5"/>
  <c r="J47" i="6"/>
  <c r="J48" i="6"/>
  <c r="BS49" i="5"/>
  <c r="BX50" i="5"/>
  <c r="J54" i="6"/>
  <c r="BS55" i="5"/>
  <c r="J74" i="6"/>
  <c r="BS75" i="5"/>
  <c r="J78" i="6"/>
  <c r="BS79" i="5"/>
  <c r="J94" i="6"/>
  <c r="BS95" i="5"/>
  <c r="J98" i="6"/>
  <c r="BS99" i="5"/>
  <c r="J127" i="6"/>
  <c r="BS128" i="5"/>
  <c r="BR128" i="5"/>
  <c r="J128" i="6"/>
  <c r="BS129" i="5"/>
  <c r="I143" i="6"/>
  <c r="BS144" i="5"/>
  <c r="BR144" i="5"/>
  <c r="J144" i="6"/>
  <c r="BS145" i="5"/>
  <c r="J152" i="6"/>
  <c r="BS153" i="5"/>
  <c r="I159" i="6"/>
  <c r="BS160" i="5"/>
  <c r="BR160" i="5"/>
  <c r="J160" i="6"/>
  <c r="BS161" i="5"/>
  <c r="I167" i="6"/>
  <c r="BS168" i="5"/>
  <c r="BR168" i="5"/>
  <c r="J168" i="6"/>
  <c r="BS169" i="5"/>
  <c r="J175" i="6"/>
  <c r="BS176" i="5"/>
  <c r="BR176" i="5"/>
  <c r="J176" i="6"/>
  <c r="BS177" i="5"/>
  <c r="I183" i="6"/>
  <c r="BS184" i="5"/>
  <c r="BR184" i="5"/>
  <c r="J184" i="6"/>
  <c r="BS185" i="5"/>
  <c r="J191" i="6"/>
  <c r="BS192" i="5"/>
  <c r="BR192" i="5"/>
  <c r="BS193" i="5"/>
  <c r="J199" i="6"/>
  <c r="BS200" i="5"/>
  <c r="BR200" i="5"/>
  <c r="J200" i="6"/>
  <c r="BS201" i="5"/>
  <c r="I6" i="6"/>
  <c r="K50" i="6"/>
  <c r="BX3" i="5"/>
  <c r="K3" i="6"/>
  <c r="K4" i="6"/>
  <c r="BR6" i="5"/>
  <c r="BR8" i="5"/>
  <c r="BR9" i="5"/>
  <c r="K11" i="6"/>
  <c r="BR13" i="5"/>
  <c r="BS14" i="5"/>
  <c r="BS17" i="5"/>
  <c r="J17" i="6"/>
  <c r="BS18" i="5"/>
  <c r="BS19" i="5"/>
  <c r="BS21" i="5"/>
  <c r="J21" i="6"/>
  <c r="BS22" i="5"/>
  <c r="BS23" i="5"/>
  <c r="BX24" i="5"/>
  <c r="BR25" i="5"/>
  <c r="CD27" i="5"/>
  <c r="BR28" i="5"/>
  <c r="BR29" i="5"/>
  <c r="BR30" i="5"/>
  <c r="BS32" i="5"/>
  <c r="BX33" i="5"/>
  <c r="BS34" i="5"/>
  <c r="BX35" i="5"/>
  <c r="BS36" i="5"/>
  <c r="CD37" i="5"/>
  <c r="BR38" i="5"/>
  <c r="BS40" i="5"/>
  <c r="CD41" i="5"/>
  <c r="BR42" i="5"/>
  <c r="BR43" i="5"/>
  <c r="BR45" i="5"/>
  <c r="BR49" i="5"/>
  <c r="BR51" i="5"/>
  <c r="I51" i="6"/>
  <c r="BR52" i="5"/>
  <c r="CD53" i="5"/>
  <c r="BR55" i="5"/>
  <c r="CD55" i="5"/>
  <c r="BS56" i="5"/>
  <c r="J55" i="6"/>
  <c r="BR56" i="5"/>
  <c r="BR59" i="5"/>
  <c r="CD59" i="5"/>
  <c r="I59" i="6"/>
  <c r="BS60" i="5"/>
  <c r="BR60" i="5"/>
  <c r="BR63" i="5"/>
  <c r="CD63" i="5"/>
  <c r="I63" i="6"/>
  <c r="BS64" i="5"/>
  <c r="BR64" i="5"/>
  <c r="BR67" i="5"/>
  <c r="CD67" i="5"/>
  <c r="BS68" i="5"/>
  <c r="BR68" i="5"/>
  <c r="BR71" i="5"/>
  <c r="CD71" i="5"/>
  <c r="I71" i="6"/>
  <c r="BS72" i="5"/>
  <c r="BR72" i="5"/>
  <c r="BR75" i="5"/>
  <c r="CD75" i="5"/>
  <c r="I75" i="6"/>
  <c r="BS76" i="5"/>
  <c r="BR76" i="5"/>
  <c r="BR79" i="5"/>
  <c r="CD79" i="5"/>
  <c r="J79" i="6"/>
  <c r="BS80" i="5"/>
  <c r="BR80" i="5"/>
  <c r="BR83" i="5"/>
  <c r="CD83" i="5"/>
  <c r="I83" i="6"/>
  <c r="BS84" i="5"/>
  <c r="BR84" i="5"/>
  <c r="BR87" i="5"/>
  <c r="CD87" i="5"/>
  <c r="J87" i="6"/>
  <c r="BS88" i="5"/>
  <c r="BR88" i="5"/>
  <c r="BR91" i="5"/>
  <c r="CD91" i="5"/>
  <c r="J91" i="6"/>
  <c r="BS92" i="5"/>
  <c r="BR92" i="5"/>
  <c r="BR95" i="5"/>
  <c r="CD95" i="5"/>
  <c r="J95" i="6"/>
  <c r="BS96" i="5"/>
  <c r="BR96" i="5"/>
  <c r="BR99" i="5"/>
  <c r="CD99" i="5"/>
  <c r="J99" i="6"/>
  <c r="BS100" i="5"/>
  <c r="BR100" i="5"/>
  <c r="BR103" i="5"/>
  <c r="CD103" i="5"/>
  <c r="J103" i="6"/>
  <c r="BS104" i="5"/>
  <c r="BR104" i="5"/>
  <c r="BR107" i="5"/>
  <c r="CD107" i="5"/>
  <c r="I107" i="6"/>
  <c r="BS108" i="5"/>
  <c r="BR108" i="5"/>
  <c r="BR111" i="5"/>
  <c r="CD111" i="5"/>
  <c r="J111" i="6"/>
  <c r="BS112" i="5"/>
  <c r="BR112" i="5"/>
  <c r="BR115" i="5"/>
  <c r="CD115" i="5"/>
  <c r="I115" i="6"/>
  <c r="BS116" i="5"/>
  <c r="BR116" i="5"/>
  <c r="BX120" i="5"/>
  <c r="CD121" i="5"/>
  <c r="I121" i="6"/>
  <c r="BS122" i="5"/>
  <c r="BR122" i="5"/>
  <c r="J122" i="6"/>
  <c r="BS123" i="5"/>
  <c r="BX128" i="5"/>
  <c r="CD129" i="5"/>
  <c r="I129" i="6"/>
  <c r="BS130" i="5"/>
  <c r="BR130" i="5"/>
  <c r="J130" i="6"/>
  <c r="BS131" i="5"/>
  <c r="BX136" i="5"/>
  <c r="CD137" i="5"/>
  <c r="J137" i="6"/>
  <c r="BS138" i="5"/>
  <c r="BR138" i="5"/>
  <c r="J138" i="6"/>
  <c r="BS139" i="5"/>
  <c r="BX144" i="5"/>
  <c r="CD145" i="5"/>
  <c r="I145" i="6"/>
  <c r="BS146" i="5"/>
  <c r="BR146" i="5"/>
  <c r="J146" i="6"/>
  <c r="BS147" i="5"/>
  <c r="BX152" i="5"/>
  <c r="CD153" i="5"/>
  <c r="J153" i="6"/>
  <c r="BS154" i="5"/>
  <c r="BR154" i="5"/>
  <c r="J154" i="6"/>
  <c r="BS155" i="5"/>
  <c r="BX160" i="5"/>
  <c r="CD161" i="5"/>
  <c r="J161" i="6"/>
  <c r="BS162" i="5"/>
  <c r="BR162" i="5"/>
  <c r="J162" i="6"/>
  <c r="BS163" i="5"/>
  <c r="BX168" i="5"/>
  <c r="CD169" i="5"/>
  <c r="I169" i="6"/>
  <c r="BS170" i="5"/>
  <c r="BR170" i="5"/>
  <c r="J170" i="6"/>
  <c r="BS171" i="5"/>
  <c r="BX176" i="5"/>
  <c r="CD177" i="5"/>
  <c r="I177" i="6"/>
  <c r="BS178" i="5"/>
  <c r="BR178" i="5"/>
  <c r="J178" i="6"/>
  <c r="BS179" i="5"/>
  <c r="BX184" i="5"/>
  <c r="CD185" i="5"/>
  <c r="J185" i="6"/>
  <c r="BS186" i="5"/>
  <c r="BR186" i="5"/>
  <c r="J186" i="6"/>
  <c r="BS187" i="5"/>
  <c r="BX192" i="5"/>
  <c r="CD193" i="5"/>
  <c r="I193" i="6"/>
  <c r="BS194" i="5"/>
  <c r="BR194" i="5"/>
  <c r="J194" i="6"/>
  <c r="BS195" i="5"/>
  <c r="BX200" i="5"/>
  <c r="CD201" i="5"/>
  <c r="J201" i="6"/>
  <c r="BS202" i="5"/>
  <c r="BR202" i="5"/>
  <c r="I9" i="6"/>
  <c r="J102" i="6"/>
  <c r="K183" i="6"/>
  <c r="BR3" i="5"/>
  <c r="BR5" i="5"/>
  <c r="BR12" i="5"/>
  <c r="BS15" i="5"/>
  <c r="BS16" i="5"/>
  <c r="I16" i="6"/>
  <c r="BR17" i="5"/>
  <c r="I20" i="6"/>
  <c r="BR21" i="5"/>
  <c r="BR35" i="5"/>
  <c r="I35" i="6"/>
  <c r="BR36" i="5"/>
  <c r="BR39" i="5"/>
  <c r="BR44" i="5"/>
  <c r="BS50" i="5"/>
  <c r="BS53" i="5"/>
  <c r="BR57" i="5"/>
  <c r="BS62" i="5"/>
  <c r="BR62" i="5"/>
  <c r="J65" i="6"/>
  <c r="BS66" i="5"/>
  <c r="BR66" i="5"/>
  <c r="BR69" i="5"/>
  <c r="BR73" i="5"/>
  <c r="I73" i="6"/>
  <c r="BS74" i="5"/>
  <c r="BR74" i="5"/>
  <c r="I77" i="6"/>
  <c r="BS78" i="5"/>
  <c r="BR78" i="5"/>
  <c r="BR81" i="5"/>
  <c r="I81" i="6"/>
  <c r="BS82" i="5"/>
  <c r="BR82" i="5"/>
  <c r="J85" i="6"/>
  <c r="BS86" i="5"/>
  <c r="BR86" i="5"/>
  <c r="I93" i="6"/>
  <c r="BS94" i="5"/>
  <c r="BR94" i="5"/>
  <c r="J97" i="6"/>
  <c r="BS98" i="5"/>
  <c r="BR98" i="5"/>
  <c r="BR101" i="5"/>
  <c r="BR105" i="5"/>
  <c r="BR109" i="5"/>
  <c r="I109" i="6"/>
  <c r="BS110" i="5"/>
  <c r="BR110" i="5"/>
  <c r="BR113" i="5"/>
  <c r="J117" i="6"/>
  <c r="BS118" i="5"/>
  <c r="BR118" i="5"/>
  <c r="J118" i="6"/>
  <c r="BS119" i="5"/>
  <c r="J133" i="6"/>
  <c r="BS134" i="5"/>
  <c r="BR134" i="5"/>
  <c r="J134" i="6"/>
  <c r="BS135" i="5"/>
  <c r="J142" i="6"/>
  <c r="BS143" i="5"/>
  <c r="J150" i="6"/>
  <c r="BS151" i="5"/>
  <c r="I157" i="6"/>
  <c r="BS158" i="5"/>
  <c r="BR158" i="5"/>
  <c r="J158" i="6"/>
  <c r="BS159" i="5"/>
  <c r="J173" i="6"/>
  <c r="BS174" i="5"/>
  <c r="BR174" i="5"/>
  <c r="J174" i="6"/>
  <c r="BS175" i="5"/>
  <c r="J182" i="6"/>
  <c r="BS183" i="5"/>
  <c r="BS3" i="5"/>
  <c r="BS4" i="5"/>
  <c r="BS5" i="5"/>
  <c r="CD11" i="5"/>
  <c r="BR19" i="5"/>
  <c r="I26" i="6"/>
  <c r="BR27" i="5"/>
  <c r="CD30" i="5"/>
  <c r="BR32" i="5"/>
  <c r="BS33" i="5"/>
  <c r="I36" i="6"/>
  <c r="BR37" i="5"/>
  <c r="CD38" i="5"/>
  <c r="BR40" i="5"/>
  <c r="BX46" i="5"/>
  <c r="J58" i="6"/>
  <c r="BS59" i="5"/>
  <c r="J62" i="6"/>
  <c r="BS63" i="5"/>
  <c r="J66" i="6"/>
  <c r="BS67" i="5"/>
  <c r="J70" i="6"/>
  <c r="BS71" i="5"/>
  <c r="J82" i="6"/>
  <c r="BS83" i="5"/>
  <c r="J86" i="6"/>
  <c r="BS87" i="5"/>
  <c r="J90" i="6"/>
  <c r="BS91" i="5"/>
  <c r="J106" i="6"/>
  <c r="BS107" i="5"/>
  <c r="J110" i="6"/>
  <c r="BS111" i="5"/>
  <c r="J114" i="6"/>
  <c r="BS115" i="5"/>
  <c r="J119" i="6"/>
  <c r="BS120" i="5"/>
  <c r="BR120" i="5"/>
  <c r="J120" i="6"/>
  <c r="BS121" i="5"/>
  <c r="I135" i="6"/>
  <c r="BS136" i="5"/>
  <c r="BR136" i="5"/>
  <c r="J136" i="6"/>
  <c r="BS137" i="5"/>
  <c r="J151" i="6"/>
  <c r="BS152" i="5"/>
  <c r="BR152" i="5"/>
  <c r="BS6" i="5"/>
  <c r="BS7" i="5"/>
  <c r="BS8" i="5"/>
  <c r="BS9" i="5"/>
  <c r="BS11" i="5"/>
  <c r="J11" i="6"/>
  <c r="BS12" i="5"/>
  <c r="BS13" i="5"/>
  <c r="BX14" i="5"/>
  <c r="BR15" i="5"/>
  <c r="BR16" i="5"/>
  <c r="BR18" i="5"/>
  <c r="BX19" i="5"/>
  <c r="BR20" i="5"/>
  <c r="BR22" i="5"/>
  <c r="BX23" i="5"/>
  <c r="BS25" i="5"/>
  <c r="I25" i="6"/>
  <c r="BR26" i="5"/>
  <c r="CD26" i="5"/>
  <c r="BS27" i="5"/>
  <c r="BS28" i="5"/>
  <c r="J27" i="6"/>
  <c r="BS29" i="5"/>
  <c r="J28" i="6"/>
  <c r="J29" i="6"/>
  <c r="BS30" i="5"/>
  <c r="I30" i="6"/>
  <c r="BS31" i="5"/>
  <c r="BX32" i="5"/>
  <c r="BS37" i="5"/>
  <c r="J37" i="6"/>
  <c r="BS38" i="5"/>
  <c r="J38" i="6"/>
  <c r="BS39" i="5"/>
  <c r="BX40" i="5"/>
  <c r="BS41" i="5"/>
  <c r="BS42" i="5"/>
  <c r="J41" i="6"/>
  <c r="J42" i="6"/>
  <c r="BS43" i="5"/>
  <c r="BS44" i="5"/>
  <c r="BX45" i="5"/>
  <c r="BR46" i="5"/>
  <c r="I46" i="6"/>
  <c r="BR47" i="5"/>
  <c r="BX49" i="5"/>
  <c r="BR50" i="5"/>
  <c r="BS51" i="5"/>
  <c r="CD52" i="5"/>
  <c r="BR53" i="5"/>
  <c r="K52" i="6"/>
  <c r="BX56" i="5"/>
  <c r="J56" i="6"/>
  <c r="BS57" i="5"/>
  <c r="BX60" i="5"/>
  <c r="J60" i="6"/>
  <c r="BS61" i="5"/>
  <c r="BX64" i="5"/>
  <c r="J64" i="6"/>
  <c r="BS65" i="5"/>
  <c r="BX68" i="5"/>
  <c r="J68" i="6"/>
  <c r="BS69" i="5"/>
  <c r="BX72" i="5"/>
  <c r="J72" i="6"/>
  <c r="BS73" i="5"/>
  <c r="BX76" i="5"/>
  <c r="J76" i="6"/>
  <c r="BS77" i="5"/>
  <c r="BX80" i="5"/>
  <c r="J80" i="6"/>
  <c r="BS81" i="5"/>
  <c r="BX84" i="5"/>
  <c r="J84" i="6"/>
  <c r="BS85" i="5"/>
  <c r="BX88" i="5"/>
  <c r="I88" i="6"/>
  <c r="BS89" i="5"/>
  <c r="BX92" i="5"/>
  <c r="J92" i="6"/>
  <c r="BS93" i="5"/>
  <c r="BX96" i="5"/>
  <c r="J96" i="6"/>
  <c r="BS97" i="5"/>
  <c r="BX100" i="5"/>
  <c r="J100" i="6"/>
  <c r="BS101" i="5"/>
  <c r="BX104" i="5"/>
  <c r="J104" i="6"/>
  <c r="BS105" i="5"/>
  <c r="BX108" i="5"/>
  <c r="J108" i="6"/>
  <c r="BS109" i="5"/>
  <c r="BX112" i="5"/>
  <c r="J112" i="6"/>
  <c r="BS113" i="5"/>
  <c r="BX116" i="5"/>
  <c r="J116" i="6"/>
  <c r="BS117" i="5"/>
  <c r="BX122" i="5"/>
  <c r="CD123" i="5"/>
  <c r="J123" i="6"/>
  <c r="BS124" i="5"/>
  <c r="BR124" i="5"/>
  <c r="J124" i="6"/>
  <c r="BS125" i="5"/>
  <c r="BX130" i="5"/>
  <c r="CD131" i="5"/>
  <c r="J131" i="6"/>
  <c r="BS132" i="5"/>
  <c r="BR132" i="5"/>
  <c r="J132" i="6"/>
  <c r="BS133" i="5"/>
  <c r="BX138" i="5"/>
  <c r="CD139" i="5"/>
  <c r="J139" i="6"/>
  <c r="BS140" i="5"/>
  <c r="BR140" i="5"/>
  <c r="J140" i="6"/>
  <c r="BS141" i="5"/>
  <c r="BX146" i="5"/>
  <c r="CD147" i="5"/>
  <c r="J147" i="6"/>
  <c r="BS148" i="5"/>
  <c r="BR148" i="5"/>
  <c r="BS149" i="5"/>
  <c r="BX154" i="5"/>
  <c r="CD155" i="5"/>
  <c r="J155" i="6"/>
  <c r="BS156" i="5"/>
  <c r="BR156" i="5"/>
  <c r="J156" i="6"/>
  <c r="BS157" i="5"/>
  <c r="BX162" i="5"/>
  <c r="CD163" i="5"/>
  <c r="I163" i="6"/>
  <c r="BS164" i="5"/>
  <c r="BR164" i="5"/>
  <c r="J164" i="6"/>
  <c r="BS165" i="5"/>
  <c r="BX170" i="5"/>
  <c r="CD171" i="5"/>
  <c r="I171" i="6"/>
  <c r="BS172" i="5"/>
  <c r="BR172" i="5"/>
  <c r="J172" i="6"/>
  <c r="BS173" i="5"/>
  <c r="BX178" i="5"/>
  <c r="CD179" i="5"/>
  <c r="I179" i="6"/>
  <c r="BS180" i="5"/>
  <c r="BR180" i="5"/>
  <c r="J180" i="6"/>
  <c r="BS181" i="5"/>
  <c r="BX186" i="5"/>
  <c r="CD187" i="5"/>
  <c r="I187" i="6"/>
  <c r="BS188" i="5"/>
  <c r="BR188" i="5"/>
  <c r="J188" i="6"/>
  <c r="BS189" i="5"/>
  <c r="BX194" i="5"/>
  <c r="CD195" i="5"/>
  <c r="J195" i="6"/>
  <c r="BS196" i="5"/>
  <c r="BR196" i="5"/>
  <c r="BS197" i="5"/>
  <c r="BX202" i="5"/>
  <c r="I13" i="6"/>
  <c r="BR117" i="5"/>
  <c r="BR119" i="5"/>
  <c r="BR121" i="5"/>
  <c r="BR123" i="5"/>
  <c r="BR125" i="5"/>
  <c r="BR127" i="5"/>
  <c r="BR129" i="5"/>
  <c r="K129" i="6"/>
  <c r="BR131" i="5"/>
  <c r="BR133" i="5"/>
  <c r="BR135" i="5"/>
  <c r="BR137" i="5"/>
  <c r="BR139" i="5"/>
  <c r="K138" i="6"/>
  <c r="BR141" i="5"/>
  <c r="BR143" i="5"/>
  <c r="BR145" i="5"/>
  <c r="BR147" i="5"/>
  <c r="BR149" i="5"/>
  <c r="BR151" i="5"/>
  <c r="BR153" i="5"/>
  <c r="BR155" i="5"/>
  <c r="BR157" i="5"/>
  <c r="BR159" i="5"/>
  <c r="BR161" i="5"/>
  <c r="BR163" i="5"/>
  <c r="BR165" i="5"/>
  <c r="BR167" i="5"/>
  <c r="BR169" i="5"/>
  <c r="BR171" i="5"/>
  <c r="BR173" i="5"/>
  <c r="BR175" i="5"/>
  <c r="BR177" i="5"/>
  <c r="BR179" i="5"/>
  <c r="BR181" i="5"/>
  <c r="BR183" i="5"/>
  <c r="BR185" i="5"/>
  <c r="BR187" i="5"/>
  <c r="BR189" i="5"/>
  <c r="BR191" i="5"/>
  <c r="BR193" i="5"/>
  <c r="BR195" i="5"/>
  <c r="BR197" i="5"/>
  <c r="BR199" i="5"/>
  <c r="BR201" i="5"/>
  <c r="K13" i="6"/>
  <c r="K18" i="6"/>
  <c r="K22" i="6"/>
  <c r="K34" i="6"/>
  <c r="K122" i="6"/>
  <c r="K124" i="6"/>
  <c r="K164" i="6"/>
  <c r="K30" i="6"/>
  <c r="K44" i="6"/>
  <c r="K48" i="6"/>
  <c r="J50" i="6"/>
  <c r="K119" i="6"/>
  <c r="K121" i="6"/>
  <c r="K125" i="6"/>
  <c r="K137" i="6"/>
  <c r="K149" i="6"/>
  <c r="K157" i="6"/>
  <c r="K161" i="6"/>
  <c r="K163" i="6"/>
  <c r="K165" i="6"/>
  <c r="K185" i="6"/>
  <c r="K187" i="6"/>
  <c r="K191" i="6"/>
  <c r="K199" i="6"/>
  <c r="I18" i="6"/>
  <c r="J31" i="6"/>
  <c r="I34" i="6"/>
  <c r="J39" i="6"/>
  <c r="J43" i="6"/>
  <c r="J49" i="6"/>
  <c r="J15" i="6"/>
  <c r="I22" i="6"/>
  <c r="J23" i="6"/>
  <c r="J35" i="6"/>
  <c r="K188" i="6"/>
  <c r="K16" i="6"/>
  <c r="K20" i="6"/>
  <c r="K24" i="6"/>
  <c r="K28" i="6"/>
  <c r="K32" i="6"/>
  <c r="K36" i="6"/>
  <c r="I67" i="6"/>
  <c r="K118" i="6"/>
  <c r="K123" i="6"/>
  <c r="K127" i="6"/>
  <c r="K135" i="6"/>
  <c r="K147" i="6"/>
  <c r="K148" i="6"/>
  <c r="K155" i="6"/>
  <c r="K156" i="6"/>
  <c r="K159" i="6"/>
  <c r="K189" i="6"/>
  <c r="K193" i="6"/>
  <c r="K201" i="6"/>
  <c r="J3" i="6"/>
  <c r="J7" i="6"/>
  <c r="I14" i="6"/>
  <c r="I3" i="6"/>
  <c r="I4" i="6"/>
  <c r="I7" i="6"/>
  <c r="J8" i="6"/>
  <c r="J12" i="6"/>
  <c r="I61" i="6"/>
  <c r="J5" i="6"/>
  <c r="K6" i="6"/>
  <c r="I8" i="6"/>
  <c r="K8" i="6"/>
  <c r="I12" i="6"/>
  <c r="K12" i="6"/>
  <c r="J13" i="6"/>
  <c r="I24" i="6"/>
  <c r="J25" i="6"/>
  <c r="I32" i="6"/>
  <c r="J33" i="6"/>
  <c r="J45" i="6"/>
  <c r="I15" i="6"/>
  <c r="K15" i="6"/>
  <c r="J16" i="6"/>
  <c r="K19" i="6"/>
  <c r="J20" i="6"/>
  <c r="I23" i="6"/>
  <c r="K23" i="6"/>
  <c r="J24" i="6"/>
  <c r="K27" i="6"/>
  <c r="I31" i="6"/>
  <c r="K31" i="6"/>
  <c r="J32" i="6"/>
  <c r="K35" i="6"/>
  <c r="J36" i="6"/>
  <c r="K37" i="6"/>
  <c r="I39" i="6"/>
  <c r="K39" i="6"/>
  <c r="J40" i="6"/>
  <c r="K41" i="6"/>
  <c r="I43" i="6"/>
  <c r="K43" i="6"/>
  <c r="K47" i="6"/>
  <c r="K53" i="6"/>
  <c r="K77" i="6"/>
  <c r="K133" i="6"/>
  <c r="K139" i="6"/>
  <c r="K140" i="6"/>
  <c r="K143" i="6"/>
  <c r="K153" i="6"/>
  <c r="K154" i="6"/>
  <c r="K158" i="6"/>
  <c r="K169" i="6"/>
  <c r="K171" i="6"/>
  <c r="K172" i="6"/>
  <c r="K175" i="6"/>
  <c r="K181" i="6"/>
  <c r="K197" i="6"/>
  <c r="K17" i="6"/>
  <c r="J18" i="6"/>
  <c r="K21" i="6"/>
  <c r="J22" i="6"/>
  <c r="K25" i="6"/>
  <c r="J26" i="6"/>
  <c r="K29" i="6"/>
  <c r="K33" i="6"/>
  <c r="J34" i="6"/>
  <c r="K38" i="6"/>
  <c r="K40" i="6"/>
  <c r="K42" i="6"/>
  <c r="I45" i="6"/>
  <c r="K45" i="6"/>
  <c r="J46" i="6"/>
  <c r="K46" i="6"/>
  <c r="J51" i="6"/>
  <c r="K76" i="6"/>
  <c r="K126" i="6"/>
  <c r="K131" i="6"/>
  <c r="K132" i="6"/>
  <c r="K141" i="6"/>
  <c r="K145" i="6"/>
  <c r="K146" i="6"/>
  <c r="K151" i="6"/>
  <c r="K167" i="6"/>
  <c r="K173" i="6"/>
  <c r="K177" i="6"/>
  <c r="K179" i="6"/>
  <c r="K180" i="6"/>
  <c r="K190" i="6"/>
  <c r="K195" i="6"/>
  <c r="K196" i="6"/>
  <c r="J4" i="6"/>
  <c r="J6" i="6"/>
  <c r="I50" i="6"/>
  <c r="K54" i="6"/>
  <c r="K55" i="6"/>
  <c r="K56" i="6"/>
  <c r="K57" i="6"/>
  <c r="K58" i="6"/>
  <c r="K59" i="6"/>
  <c r="K60" i="6"/>
  <c r="K61" i="6"/>
  <c r="K62" i="6"/>
  <c r="K63" i="6"/>
  <c r="K64" i="6"/>
  <c r="K65" i="6"/>
  <c r="K66" i="6"/>
  <c r="K67" i="6"/>
  <c r="K68" i="6"/>
  <c r="K69" i="6"/>
  <c r="K70" i="6"/>
  <c r="K71" i="6"/>
  <c r="K72" i="6"/>
  <c r="K73" i="6"/>
  <c r="K74" i="6"/>
  <c r="K75" i="6"/>
  <c r="I49" i="6"/>
  <c r="J61" i="6"/>
  <c r="J67" i="6"/>
  <c r="K128" i="6"/>
  <c r="K144" i="6"/>
  <c r="K160" i="6"/>
  <c r="K176" i="6"/>
  <c r="K192" i="6"/>
  <c r="K78" i="6"/>
  <c r="K79" i="6"/>
  <c r="K80" i="6"/>
  <c r="K81" i="6"/>
  <c r="K82" i="6"/>
  <c r="K83" i="6"/>
  <c r="K84" i="6"/>
  <c r="K85" i="6"/>
  <c r="K86" i="6"/>
  <c r="K87" i="6"/>
  <c r="K88" i="6"/>
  <c r="K89" i="6"/>
  <c r="K90" i="6"/>
  <c r="K91" i="6"/>
  <c r="K92" i="6"/>
  <c r="K93" i="6"/>
  <c r="K94" i="6"/>
  <c r="K95" i="6"/>
  <c r="K96" i="6"/>
  <c r="K97" i="6"/>
  <c r="K98" i="6"/>
  <c r="K99" i="6"/>
  <c r="K100" i="6"/>
  <c r="K101" i="6"/>
  <c r="K102" i="6"/>
  <c r="K103" i="6"/>
  <c r="K104" i="6"/>
  <c r="K105" i="6"/>
  <c r="K106" i="6"/>
  <c r="K107" i="6"/>
  <c r="K108" i="6"/>
  <c r="K109" i="6"/>
  <c r="K110" i="6"/>
  <c r="K111" i="6"/>
  <c r="K112" i="6"/>
  <c r="K113" i="6"/>
  <c r="K114" i="6"/>
  <c r="K115" i="6"/>
  <c r="K116" i="6"/>
  <c r="K120" i="6"/>
  <c r="K136" i="6"/>
  <c r="K152" i="6"/>
  <c r="K168" i="6"/>
  <c r="K184" i="6"/>
  <c r="K200" i="6"/>
  <c r="K117" i="6"/>
  <c r="BS241" i="5" l="1"/>
  <c r="E6" i="5" s="1"/>
  <c r="BR241" i="5"/>
  <c r="B2" i="5" s="1"/>
  <c r="CP241" i="5"/>
  <c r="CM248" i="5"/>
  <c r="CO263" i="5" s="1"/>
  <c r="CP263" i="5" s="1"/>
  <c r="CN241" i="5"/>
  <c r="CK248" i="5"/>
  <c r="BX241" i="5"/>
  <c r="B27" i="5" s="1"/>
  <c r="CD241" i="5"/>
  <c r="B35" i="5" s="1"/>
  <c r="CO241" i="5"/>
  <c r="CL248" i="5"/>
  <c r="CO261" i="5" s="1"/>
  <c r="CP261" i="5" s="1"/>
  <c r="CP248" i="5"/>
  <c r="CO258" i="5" s="1"/>
  <c r="CO260" i="5"/>
  <c r="CP260" i="5" s="1"/>
  <c r="CO246" i="5"/>
  <c r="J171" i="6"/>
  <c r="J183" i="6"/>
  <c r="J2" i="6"/>
  <c r="I198" i="6"/>
  <c r="I186" i="6"/>
  <c r="I154" i="6"/>
  <c r="I124" i="6"/>
  <c r="I184" i="6"/>
  <c r="I152" i="6"/>
  <c r="I48" i="6"/>
  <c r="I97" i="6"/>
  <c r="I65" i="6"/>
  <c r="J109" i="6"/>
  <c r="I110" i="6"/>
  <c r="I17" i="6"/>
  <c r="I76" i="6"/>
  <c r="I173" i="6"/>
  <c r="I99" i="6"/>
  <c r="I137" i="6"/>
  <c r="I201" i="6"/>
  <c r="I94" i="6"/>
  <c r="J163" i="6"/>
  <c r="J93" i="6"/>
  <c r="J107" i="6"/>
  <c r="I139" i="6"/>
  <c r="J157" i="6"/>
  <c r="J9" i="6"/>
  <c r="I161" i="6"/>
  <c r="I55" i="6"/>
  <c r="J159" i="6"/>
  <c r="I200" i="6"/>
  <c r="I164" i="6"/>
  <c r="I156" i="6"/>
  <c r="I144" i="6"/>
  <c r="I122" i="6"/>
  <c r="I118" i="6"/>
  <c r="I91" i="6"/>
  <c r="I195" i="6"/>
  <c r="I21" i="6"/>
  <c r="I191" i="6"/>
  <c r="J75" i="6"/>
  <c r="J193" i="6"/>
  <c r="J135" i="6"/>
  <c r="I136" i="6"/>
  <c r="I132" i="6"/>
  <c r="I72" i="6"/>
  <c r="I52" i="6"/>
  <c r="I90" i="6"/>
  <c r="I82" i="6"/>
  <c r="I96" i="6"/>
  <c r="I175" i="6"/>
  <c r="J177" i="6"/>
  <c r="I53" i="6"/>
  <c r="I141" i="6"/>
  <c r="I103" i="6"/>
  <c r="J113" i="6"/>
  <c r="J57" i="6"/>
  <c r="I148" i="6"/>
  <c r="I98" i="6"/>
  <c r="I2" i="6"/>
  <c r="I111" i="6"/>
  <c r="I79" i="6"/>
  <c r="I170" i="6"/>
  <c r="I158" i="6"/>
  <c r="I150" i="6"/>
  <c r="I120" i="6"/>
  <c r="I104" i="6"/>
  <c r="I54" i="6"/>
  <c r="I60" i="6"/>
  <c r="I87" i="6"/>
  <c r="I114" i="6"/>
  <c r="I80" i="6"/>
  <c r="I95" i="6"/>
  <c r="I138" i="6"/>
  <c r="I151" i="6"/>
  <c r="I68" i="6"/>
  <c r="I134" i="6"/>
  <c r="I188" i="6"/>
  <c r="I176" i="6"/>
  <c r="I127" i="6"/>
  <c r="I117" i="6"/>
  <c r="J115" i="6"/>
  <c r="J83" i="6"/>
  <c r="I131" i="6"/>
  <c r="J88" i="6"/>
  <c r="J167" i="6"/>
  <c r="J129" i="6"/>
  <c r="J148" i="6"/>
  <c r="J19" i="6"/>
  <c r="I196" i="6"/>
  <c r="I174" i="6"/>
  <c r="I112" i="6"/>
  <c r="I102" i="6"/>
  <c r="I70" i="6"/>
  <c r="I58" i="6"/>
  <c r="I192" i="6"/>
  <c r="I106" i="6"/>
  <c r="I181" i="6"/>
  <c r="I185" i="6"/>
  <c r="I168" i="6"/>
  <c r="I197" i="6"/>
  <c r="I101" i="6"/>
  <c r="I89" i="6"/>
  <c r="I56" i="6"/>
  <c r="J189" i="6"/>
  <c r="J149" i="6"/>
  <c r="J30" i="6"/>
  <c r="I28" i="6"/>
  <c r="I74" i="6"/>
  <c r="J196" i="6"/>
  <c r="I38" i="6"/>
  <c r="I11" i="6"/>
  <c r="I130" i="6"/>
  <c r="I86" i="6"/>
  <c r="I199" i="6"/>
  <c r="I119" i="6"/>
  <c r="J105" i="6"/>
  <c r="I85" i="6"/>
  <c r="J63" i="6"/>
  <c r="J143" i="6"/>
  <c r="J125" i="6"/>
  <c r="I42" i="6"/>
  <c r="J169" i="6"/>
  <c r="I92" i="6"/>
  <c r="I47" i="6"/>
  <c r="I180" i="6"/>
  <c r="I155" i="6"/>
  <c r="J59" i="6"/>
  <c r="I123" i="6"/>
  <c r="I62" i="6"/>
  <c r="I153" i="6"/>
  <c r="J77" i="6"/>
  <c r="J187" i="6"/>
  <c r="I194" i="6"/>
  <c r="I190" i="6"/>
  <c r="I182" i="6"/>
  <c r="I178" i="6"/>
  <c r="I166" i="6"/>
  <c r="I162" i="6"/>
  <c r="I146" i="6"/>
  <c r="I142" i="6"/>
  <c r="I128" i="6"/>
  <c r="I116" i="6"/>
  <c r="I108" i="6"/>
  <c r="I100" i="6"/>
  <c r="I66" i="6"/>
  <c r="I41" i="6"/>
  <c r="I37" i="6"/>
  <c r="I29" i="6"/>
  <c r="I27" i="6"/>
  <c r="K2" i="6"/>
  <c r="J81" i="6"/>
  <c r="J73" i="6"/>
  <c r="I172" i="6"/>
  <c r="I140" i="6"/>
  <c r="I84" i="6"/>
  <c r="I147" i="6"/>
  <c r="J71" i="6"/>
  <c r="I64" i="6"/>
  <c r="I126" i="6"/>
  <c r="J179" i="6"/>
  <c r="I44" i="6"/>
  <c r="J52" i="6"/>
  <c r="J121" i="6"/>
  <c r="J145" i="6"/>
  <c r="I133" i="6"/>
  <c r="J192" i="6"/>
  <c r="I160" i="6"/>
  <c r="I78" i="6"/>
  <c r="I165" i="6"/>
  <c r="J69" i="6"/>
  <c r="CP258" i="5" l="1"/>
  <c r="CO264" i="5"/>
  <c r="CP264" i="5" s="1"/>
  <c r="CO248" i="5"/>
  <c r="CO256" i="5" s="1"/>
  <c r="CP256" i="5" l="1"/>
  <c r="CO262" i="5"/>
  <c r="CP262" i="5" s="1"/>
  <c r="CO265" i="5"/>
  <c r="CP265"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Moura, Raphael</author>
  </authors>
  <commentList>
    <comment ref="G100" authorId="0" shapeId="0" xr:uid="{00000000-0006-0000-0000-000001000000}">
      <text>
        <r>
          <rPr>
            <b/>
            <sz val="9"/>
            <color indexed="81"/>
            <rFont val="Tahoma"/>
            <family val="2"/>
          </rPr>
          <t>Moura, Raphael:</t>
        </r>
        <r>
          <rPr>
            <sz val="9"/>
            <color indexed="81"/>
            <rFont val="Tahoma"/>
            <family val="2"/>
          </rPr>
          <t xml:space="preserve">
Mesurements of gas concentration were performed in a limited manner.</t>
        </r>
      </text>
    </comment>
    <comment ref="G192" authorId="0" shapeId="0" xr:uid="{00000000-0006-0000-0000-000002000000}">
      <text>
        <r>
          <rPr>
            <b/>
            <sz val="9"/>
            <color indexed="81"/>
            <rFont val="Tahoma"/>
            <family val="2"/>
          </rPr>
          <t>Moura, Raphael:</t>
        </r>
        <r>
          <rPr>
            <sz val="9"/>
            <color indexed="81"/>
            <rFont val="Tahoma"/>
            <family val="2"/>
          </rPr>
          <t xml:space="preserve">
manufacturing defects including stitching, low ductility of the weld bond line, hook cracks...</t>
        </r>
      </text>
    </comment>
    <comment ref="F233" authorId="0" shapeId="0" xr:uid="{00000000-0006-0000-0000-000003000000}">
      <text>
        <r>
          <rPr>
            <b/>
            <sz val="9"/>
            <color indexed="81"/>
            <rFont val="Tahoma"/>
            <family val="2"/>
          </rPr>
          <t>Moura, Raphael:</t>
        </r>
        <r>
          <rPr>
            <sz val="9"/>
            <color indexed="81"/>
            <rFont val="Tahoma"/>
            <family val="2"/>
          </rPr>
          <t xml:space="preserve">
vacuum system improvement - operated without 1 filter.</t>
        </r>
      </text>
    </comment>
    <comment ref="K233" authorId="0" shapeId="0" xr:uid="{00000000-0006-0000-0000-000004000000}">
      <text>
        <r>
          <rPr>
            <b/>
            <sz val="9"/>
            <color indexed="81"/>
            <rFont val="Tahoma"/>
            <family val="2"/>
          </rPr>
          <t>Moura, Raphael:</t>
        </r>
        <r>
          <rPr>
            <sz val="9"/>
            <color indexed="81"/>
            <rFont val="Tahoma"/>
            <family val="2"/>
          </rPr>
          <t xml:space="preserve">
vacuum system improvement - operated without 1 filter.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Moura, Raphael</author>
  </authors>
  <commentList>
    <comment ref="E5" authorId="0" shapeId="0" xr:uid="{00000000-0006-0000-0100-000001000000}">
      <text>
        <r>
          <rPr>
            <b/>
            <sz val="9"/>
            <color indexed="81"/>
            <rFont val="Tahoma"/>
            <family val="2"/>
          </rPr>
          <t>Moura, Raphael:</t>
        </r>
        <r>
          <rPr>
            <sz val="9"/>
            <color indexed="81"/>
            <rFont val="Tahoma"/>
            <family val="2"/>
          </rPr>
          <t xml:space="preserve">
Timing (Too early): Started Module C pump A before conclusion of maintenance (PSV was out)</t>
        </r>
      </text>
    </comment>
    <comment ref="F5" authorId="0" shapeId="0" xr:uid="{00000000-0006-0000-0100-000002000000}">
      <text>
        <r>
          <rPr>
            <b/>
            <sz val="9"/>
            <color indexed="81"/>
            <rFont val="Tahoma"/>
            <family val="2"/>
          </rPr>
          <t>Moura, Raphael:</t>
        </r>
        <r>
          <rPr>
            <sz val="9"/>
            <color indexed="81"/>
            <rFont val="Tahoma"/>
            <family val="2"/>
          </rPr>
          <t xml:space="preserve">
Too little force (torque) or wrong technique to fit blind flange.</t>
        </r>
      </text>
    </comment>
    <comment ref="I5" authorId="0" shapeId="0" xr:uid="{00000000-0006-0000-0100-000003000000}">
      <text>
        <r>
          <rPr>
            <b/>
            <sz val="9"/>
            <color rgb="FF000000"/>
            <rFont val="Tahoma"/>
            <family val="2"/>
          </rPr>
          <t>Moura, Raphael:</t>
        </r>
        <r>
          <rPr>
            <sz val="9"/>
            <color rgb="FF000000"/>
            <rFont val="Tahoma"/>
            <family val="2"/>
          </rPr>
          <t xml:space="preserve">
</t>
        </r>
        <r>
          <rPr>
            <sz val="9"/>
            <color rgb="FF000000"/>
            <rFont val="Tahoma"/>
            <family val="2"/>
          </rPr>
          <t>overlook cue/signal: not realised that PSV was out for maintenance.</t>
        </r>
      </text>
    </comment>
    <comment ref="L5" authorId="0" shapeId="0" xr:uid="{00000000-0006-0000-0100-000004000000}">
      <text>
        <r>
          <rPr>
            <b/>
            <sz val="9"/>
            <color indexed="81"/>
            <rFont val="Tahoma"/>
            <family val="2"/>
          </rPr>
          <t>Moura, Raphael:</t>
        </r>
        <r>
          <rPr>
            <sz val="9"/>
            <color indexed="81"/>
            <rFont val="Tahoma"/>
            <family val="2"/>
          </rPr>
          <t xml:space="preserve">
Wrong diagnosis about the operational state of Module C Pump A (was under maintenance but the crew started it).</t>
        </r>
      </text>
    </comment>
    <comment ref="N5" authorId="0" shapeId="0" xr:uid="{00000000-0006-0000-0100-000005000000}">
      <text>
        <r>
          <rPr>
            <b/>
            <sz val="9"/>
            <color indexed="81"/>
            <rFont val="Tahoma"/>
            <family val="2"/>
          </rPr>
          <t>Moura, Raphael:</t>
        </r>
        <r>
          <rPr>
            <sz val="9"/>
            <color indexed="81"/>
            <rFont val="Tahoma"/>
            <family val="2"/>
          </rPr>
          <t xml:space="preserve">
paralysis: OIM did not ordered evacuation. Died afterwards.</t>
        </r>
      </text>
    </comment>
    <comment ref="R5" authorId="0" shapeId="0" xr:uid="{00000000-0006-0000-0100-000006000000}">
      <text>
        <r>
          <rPr>
            <b/>
            <sz val="9"/>
            <color indexed="81"/>
            <rFont val="Tahoma"/>
            <family val="2"/>
          </rPr>
          <t>Moura, Raphael:</t>
        </r>
        <r>
          <rPr>
            <sz val="9"/>
            <color indexed="81"/>
            <rFont val="Tahoma"/>
            <family val="2"/>
          </rPr>
          <t xml:space="preserve">
wrong goal selected: All fire pumps were switched to manual to protect divers but weakened the overall safety system.</t>
        </r>
      </text>
    </comment>
    <comment ref="T5" authorId="0" shapeId="0" xr:uid="{00000000-0006-0000-0100-000007000000}">
      <text>
        <r>
          <rPr>
            <b/>
            <sz val="9"/>
            <color indexed="81"/>
            <rFont val="Tahoma"/>
            <family val="2"/>
          </rPr>
          <t>Moura, Raphael:</t>
        </r>
        <r>
          <rPr>
            <sz val="9"/>
            <color indexed="81"/>
            <rFont val="Tahoma"/>
            <family val="2"/>
          </rPr>
          <t xml:space="preserve">
Action freeze: OIM unable to act properly.</t>
        </r>
      </text>
    </comment>
    <comment ref="AD5" authorId="0" shapeId="0" xr:uid="{00000000-0006-0000-0100-000008000000}">
      <text>
        <r>
          <rPr>
            <b/>
            <sz val="9"/>
            <color indexed="81"/>
            <rFont val="Tahoma"/>
            <family val="2"/>
          </rPr>
          <t>Moura, Raphael:</t>
        </r>
        <r>
          <rPr>
            <sz val="9"/>
            <color indexed="81"/>
            <rFont val="Tahoma"/>
            <family val="2"/>
          </rPr>
          <t xml:space="preserve">
blind flange, fire pumps, radio system.</t>
        </r>
      </text>
    </comment>
    <comment ref="AF5" authorId="0" shapeId="0" xr:uid="{00000000-0006-0000-0100-000009000000}">
      <text>
        <r>
          <rPr>
            <b/>
            <sz val="9"/>
            <color indexed="81"/>
            <rFont val="Tahoma"/>
            <family val="2"/>
          </rPr>
          <t>Moura, Raphael:</t>
        </r>
        <r>
          <rPr>
            <sz val="9"/>
            <color indexed="81"/>
            <rFont val="Tahoma"/>
            <family val="2"/>
          </rPr>
          <t xml:space="preserve">
Permit to Work procedure do not prevented the use of pump under maintenance</t>
        </r>
      </text>
    </comment>
    <comment ref="AL5" authorId="0" shapeId="0" xr:uid="{00000000-0006-0000-0100-00000A000000}">
      <text>
        <r>
          <rPr>
            <b/>
            <sz val="9"/>
            <color indexed="81"/>
            <rFont val="Tahoma"/>
            <family val="2"/>
          </rPr>
          <t>Moura, Raphael:</t>
        </r>
        <r>
          <rPr>
            <sz val="9"/>
            <color indexed="81"/>
            <rFont val="Tahoma"/>
            <family val="2"/>
          </rPr>
          <t xml:space="preserve">
Message not received: 
1) PSV removal was not communicated between shifts.
2) radio system failure.</t>
        </r>
      </text>
    </comment>
    <comment ref="AM5" authorId="0" shapeId="0" xr:uid="{00000000-0006-0000-0100-00000B000000}">
      <text>
        <r>
          <rPr>
            <b/>
            <sz val="9"/>
            <color indexed="81"/>
            <rFont val="Tahoma"/>
            <family val="2"/>
          </rPr>
          <t>Moura, Raphael:</t>
        </r>
        <r>
          <rPr>
            <sz val="9"/>
            <color indexed="81"/>
            <rFont val="Tahoma"/>
            <family val="2"/>
          </rPr>
          <t xml:space="preserve">
No information: Other platforms do not received order to stop operations and continued to pump hydrocarbons to Piper Alpha.</t>
        </r>
      </text>
    </comment>
    <comment ref="AN5" authorId="0" shapeId="0" xr:uid="{00000000-0006-0000-0100-00000C000000}">
      <text>
        <r>
          <rPr>
            <b/>
            <sz val="9"/>
            <color indexed="81"/>
            <rFont val="Tahoma"/>
            <family val="2"/>
          </rPr>
          <t>Moura, Raphael:</t>
        </r>
        <r>
          <rPr>
            <sz val="9"/>
            <color indexed="81"/>
            <rFont val="Tahoma"/>
            <family val="2"/>
          </rPr>
          <t xml:space="preserve">
equipment not operational: Pump A PSV was not in place.</t>
        </r>
      </text>
    </comment>
    <comment ref="AO5" authorId="0" shapeId="0" xr:uid="{00000000-0006-0000-0100-00000D000000}">
      <text>
        <r>
          <rPr>
            <b/>
            <sz val="9"/>
            <color indexed="81"/>
            <rFont val="Tahoma"/>
            <family val="2"/>
          </rPr>
          <t>Moura, Raphael:</t>
        </r>
        <r>
          <rPr>
            <sz val="9"/>
            <color indexed="81"/>
            <rFont val="Tahoma"/>
            <family val="2"/>
          </rPr>
          <t xml:space="preserve">
Inadequate procedures: blind flange installation was not checked.</t>
        </r>
      </text>
    </comment>
    <comment ref="AP5" authorId="0" shapeId="0" xr:uid="{00000000-0006-0000-0100-00000E000000}">
      <text>
        <r>
          <rPr>
            <b/>
            <sz val="9"/>
            <color indexed="81"/>
            <rFont val="Tahoma"/>
            <family val="2"/>
          </rPr>
          <t>Moura, Raphael:</t>
        </r>
        <r>
          <rPr>
            <sz val="9"/>
            <color indexed="81"/>
            <rFont val="Tahoma"/>
            <family val="2"/>
          </rPr>
          <t xml:space="preserve">
Dilution of responsibility: not clear distribution of responsibility, other platforms were uncertain of sufficient authority to shutdown export pipes (Tartan stopped, while Claymore did not).</t>
        </r>
      </text>
    </comment>
    <comment ref="AQ5" authorId="0" shapeId="0" xr:uid="{00000000-0006-0000-0100-00000F000000}">
      <text>
        <r>
          <rPr>
            <b/>
            <sz val="9"/>
            <color indexed="81"/>
            <rFont val="Tahoma"/>
            <family val="2"/>
          </rPr>
          <t>Moura, Raphael:</t>
        </r>
        <r>
          <rPr>
            <sz val="9"/>
            <color indexed="81"/>
            <rFont val="Tahoma"/>
            <family val="2"/>
          </rPr>
          <t xml:space="preserve">
1) Wrong position of quarters and control room (near compression module).
2) Pump A PSV removal identification was not visually possible from pump A room.
3) Fire walls not blast resistant.
4) Poor design of deluge systems (no redundancy for manual activation / fire pumps not protected against an explosion scenario).
5) firefighting system at Tharos semisubmersible failed.</t>
        </r>
      </text>
    </comment>
    <comment ref="AR5" authorId="0" shapeId="0" xr:uid="{00000000-0006-0000-0100-000010000000}">
      <text>
        <r>
          <rPr>
            <b/>
            <sz val="9"/>
            <color indexed="81"/>
            <rFont val="Tahoma"/>
            <family val="2"/>
          </rPr>
          <t>Moura, Raphael:</t>
        </r>
        <r>
          <rPr>
            <sz val="9"/>
            <color indexed="81"/>
            <rFont val="Tahoma"/>
            <family val="2"/>
          </rPr>
          <t xml:space="preserve">
Inadequate task planning: Piper Alpha OIM was the on-scene commander and there was no function redundancy. No evacuation orders or response coordinator after OIM's unavailability.</t>
        </r>
      </text>
    </comment>
    <comment ref="AT5" authorId="0" shapeId="0" xr:uid="{00000000-0006-0000-0100-000011000000}">
      <text>
        <r>
          <rPr>
            <b/>
            <sz val="9"/>
            <color indexed="81"/>
            <rFont val="Tahoma"/>
            <family val="2"/>
          </rPr>
          <t>Moura, Raphael:</t>
        </r>
        <r>
          <rPr>
            <sz val="9"/>
            <color indexed="81"/>
            <rFont val="Tahoma"/>
            <family val="2"/>
          </rPr>
          <t xml:space="preserve">
1) Performance Failure: maintenance team failed to attach blind flange.
2) Equipment mishandling: manual switch of fire pumps were incorrectly used.</t>
        </r>
      </text>
    </comment>
    <comment ref="AU5" authorId="0" shapeId="0" xr:uid="{00000000-0006-0000-0100-000012000000}">
      <text>
        <r>
          <rPr>
            <b/>
            <sz val="9"/>
            <color indexed="81"/>
            <rFont val="Tahoma"/>
            <family val="2"/>
          </rPr>
          <t>Moura, Raphael:</t>
        </r>
        <r>
          <rPr>
            <sz val="9"/>
            <color indexed="81"/>
            <rFont val="Tahoma"/>
            <family val="2"/>
          </rPr>
          <t xml:space="preserve">
OIM lost situation awareness due to lack of knowledge.</t>
        </r>
      </text>
    </comment>
    <comment ref="BC5" authorId="0" shapeId="0" xr:uid="{00000000-0006-0000-0100-000013000000}">
      <text>
        <r>
          <rPr>
            <b/>
            <sz val="9"/>
            <color indexed="81"/>
            <rFont val="Tahoma"/>
            <family val="2"/>
          </rPr>
          <t>Moura, Raphael:</t>
        </r>
        <r>
          <rPr>
            <sz val="9"/>
            <color indexed="81"/>
            <rFont val="Tahoma"/>
            <family val="2"/>
          </rPr>
          <t xml:space="preserve">
Wrong position of quarters, control room and fire pump switches (near compression module).</t>
        </r>
      </text>
    </comment>
    <comment ref="E6" authorId="0" shapeId="0" xr:uid="{00000000-0006-0000-0100-000014000000}">
      <text>
        <r>
          <rPr>
            <b/>
            <sz val="9"/>
            <color indexed="81"/>
            <rFont val="Tahoma"/>
            <family val="2"/>
          </rPr>
          <t>Moura, Raphael:</t>
        </r>
        <r>
          <rPr>
            <sz val="9"/>
            <color indexed="81"/>
            <rFont val="Tahoma"/>
            <family val="2"/>
          </rPr>
          <t xml:space="preserve">
Timing (Too early): lockout system was removed and hoses reconnected before the conclusion of maintenance.</t>
        </r>
      </text>
    </comment>
    <comment ref="L6" authorId="0" shapeId="0" xr:uid="{00000000-0006-0000-0100-000015000000}">
      <text>
        <r>
          <rPr>
            <b/>
            <sz val="9"/>
            <color indexed="81"/>
            <rFont val="Tahoma"/>
            <family val="2"/>
          </rPr>
          <t>Moura, Raphael:</t>
        </r>
        <r>
          <rPr>
            <sz val="9"/>
            <color indexed="81"/>
            <rFont val="Tahoma"/>
            <family val="2"/>
          </rPr>
          <t xml:space="preserve">
Wrong diagnosis about the operational state of the system (was under maintenance but someone removed the lockout system, reconnected hoses and let the valve open to atmosphere).</t>
        </r>
      </text>
    </comment>
    <comment ref="Q6" authorId="0" shapeId="0" xr:uid="{00000000-0006-0000-0100-000016000000}">
      <text>
        <r>
          <rPr>
            <b/>
            <sz val="9"/>
            <color indexed="81"/>
            <rFont val="Tahoma"/>
            <family val="2"/>
          </rPr>
          <t>Moura, Raphael:</t>
        </r>
        <r>
          <rPr>
            <sz val="9"/>
            <color indexed="81"/>
            <rFont val="Tahoma"/>
            <family val="2"/>
          </rPr>
          <t xml:space="preserve">
Wrong Plan: Valve lockout system for the maintenance operation was inadequate.</t>
        </r>
      </text>
    </comment>
    <comment ref="AF6" authorId="0" shapeId="0" xr:uid="{00000000-0006-0000-0100-000017000000}">
      <text>
        <r>
          <rPr>
            <b/>
            <sz val="9"/>
            <color indexed="81"/>
            <rFont val="Tahoma"/>
            <family val="2"/>
          </rPr>
          <t>Moura, Raphael:</t>
        </r>
        <r>
          <rPr>
            <sz val="9"/>
            <color indexed="81"/>
            <rFont val="Tahoma"/>
            <family val="2"/>
          </rPr>
          <t xml:space="preserve">
Incomplete text: Permit to Work procedure do not prevented the valve inadvertent opening.</t>
        </r>
      </text>
    </comment>
    <comment ref="AL6" authorId="0" shapeId="0" xr:uid="{00000000-0006-0000-0100-000018000000}">
      <text>
        <r>
          <rPr>
            <b/>
            <sz val="9"/>
            <color indexed="81"/>
            <rFont val="Tahoma"/>
            <family val="2"/>
          </rPr>
          <t>Moura, Raphael:</t>
        </r>
        <r>
          <rPr>
            <sz val="9"/>
            <color indexed="81"/>
            <rFont val="Tahoma"/>
            <family val="2"/>
          </rPr>
          <t xml:space="preserve">
Message not received: someone inadvertly opened the locked valve.</t>
        </r>
      </text>
    </comment>
    <comment ref="AN6" authorId="0" shapeId="0" xr:uid="{00000000-0006-0000-0100-000019000000}">
      <text>
        <r>
          <rPr>
            <b/>
            <sz val="9"/>
            <color indexed="81"/>
            <rFont val="Tahoma"/>
            <family val="2"/>
          </rPr>
          <t>Moura, Raphael:</t>
        </r>
        <r>
          <rPr>
            <sz val="9"/>
            <color indexed="81"/>
            <rFont val="Tahoma"/>
            <family val="2"/>
          </rPr>
          <t xml:space="preserve">
equipment not operational: lockout system was not in place.</t>
        </r>
      </text>
    </comment>
    <comment ref="AO6" authorId="0" shapeId="0" xr:uid="{00000000-0006-0000-0100-00001A000000}">
      <text>
        <r>
          <rPr>
            <b/>
            <sz val="9"/>
            <color indexed="81"/>
            <rFont val="Tahoma"/>
            <family val="2"/>
          </rPr>
          <t>Moura, Raphael:</t>
        </r>
        <r>
          <rPr>
            <sz val="9"/>
            <color indexed="81"/>
            <rFont val="Tahoma"/>
            <family val="2"/>
          </rPr>
          <t xml:space="preserve">
Inadequate procedures: quality control did not prevented weak status signalling, hoses connection and the use of inadequate lockout system.</t>
        </r>
      </text>
    </comment>
    <comment ref="AQ6" authorId="0" shapeId="0" xr:uid="{00000000-0006-0000-0100-00001B000000}">
      <text>
        <r>
          <rPr>
            <b/>
            <sz val="9"/>
            <color indexed="81"/>
            <rFont val="Tahoma"/>
            <family val="2"/>
          </rPr>
          <t>Moura, Raphael:</t>
        </r>
        <r>
          <rPr>
            <sz val="9"/>
            <color indexed="81"/>
            <rFont val="Tahoma"/>
            <family val="2"/>
          </rPr>
          <t xml:space="preserve">
1) Hoses could be connected anytime.
2) No fixed gas detection system.
3) downwind quarters air intakes were not designed to prevent gas intake during release. </t>
        </r>
      </text>
    </comment>
    <comment ref="AU6" authorId="0" shapeId="0" xr:uid="{00000000-0006-0000-0100-00001C000000}">
      <text>
        <r>
          <rPr>
            <b/>
            <sz val="9"/>
            <color indexed="81"/>
            <rFont val="Tahoma"/>
            <family val="2"/>
          </rPr>
          <t>Moura, Raphael:</t>
        </r>
        <r>
          <rPr>
            <sz val="9"/>
            <color indexed="81"/>
            <rFont val="Tahoma"/>
            <family val="2"/>
          </rPr>
          <t xml:space="preserve">
Loss of situation awareness: person took lockout system out, due to lack of knowledge or understanding.</t>
        </r>
      </text>
    </comment>
    <comment ref="E7" authorId="0" shapeId="0" xr:uid="{00000000-0006-0000-0100-00001D000000}">
      <text>
        <r>
          <rPr>
            <b/>
            <sz val="9"/>
            <color rgb="FF000000"/>
            <rFont val="Tahoma"/>
            <family val="2"/>
          </rPr>
          <t>Moura, Raphael:</t>
        </r>
        <r>
          <rPr>
            <sz val="9"/>
            <color rgb="FF000000"/>
            <rFont val="Tahoma"/>
            <family val="2"/>
          </rPr>
          <t xml:space="preserve">
</t>
        </r>
        <r>
          <rPr>
            <sz val="9"/>
            <color rgb="FF000000"/>
            <rFont val="Tahoma"/>
            <family val="2"/>
          </rPr>
          <t xml:space="preserve">1) Omission: Duty officer forgot to change steering from autopilot to manual.
</t>
        </r>
        <r>
          <rPr>
            <sz val="9"/>
            <color rgb="FF000000"/>
            <rFont val="Tahoma"/>
            <family val="2"/>
          </rPr>
          <t xml:space="preserve">
</t>
        </r>
        <r>
          <rPr>
            <sz val="9"/>
            <color rgb="FF000000"/>
            <rFont val="Tahoma"/>
            <family val="2"/>
          </rPr>
          <t xml:space="preserve">2) Omission: Ekofisk radar did not make vessel aware of its direction.
</t>
        </r>
        <r>
          <rPr>
            <sz val="9"/>
            <color rgb="FF000000"/>
            <rFont val="Tahoma"/>
            <family val="2"/>
          </rPr>
          <t xml:space="preserve">
</t>
        </r>
        <r>
          <rPr>
            <sz val="9"/>
            <color rgb="FF000000"/>
            <rFont val="Tahoma"/>
            <family val="2"/>
          </rPr>
          <t>3) Omission: DP system not tested before entering safety zone.</t>
        </r>
      </text>
    </comment>
    <comment ref="F7" authorId="0" shapeId="0" xr:uid="{00000000-0006-0000-0100-00001E000000}">
      <text>
        <r>
          <rPr>
            <b/>
            <sz val="9"/>
            <color rgb="FF000000"/>
            <rFont val="Tahoma"/>
            <family val="2"/>
          </rPr>
          <t>Moura, Raphael:</t>
        </r>
        <r>
          <rPr>
            <sz val="9"/>
            <color rgb="FF000000"/>
            <rFont val="Tahoma"/>
            <family val="2"/>
          </rPr>
          <t xml:space="preserve">
</t>
        </r>
        <r>
          <rPr>
            <sz val="9"/>
            <color rgb="FF000000"/>
            <rFont val="Tahoma"/>
            <family val="2"/>
          </rPr>
          <t>Speed: vessel manoeuvred too fast after entering safety zone.</t>
        </r>
      </text>
    </comment>
    <comment ref="H7" authorId="0" shapeId="0" xr:uid="{00000000-0006-0000-0100-00001F000000}">
      <text>
        <r>
          <rPr>
            <b/>
            <sz val="9"/>
            <color indexed="81"/>
            <rFont val="Tahoma"/>
            <family val="2"/>
          </rPr>
          <t>Moura, Raphael:</t>
        </r>
        <r>
          <rPr>
            <sz val="9"/>
            <color indexed="81"/>
            <rFont val="Tahoma"/>
            <family val="2"/>
          </rPr>
          <t xml:space="preserve">
Sequence (jump forward): duty officer tried to manoeuvre vessel manually, before deactivating autopilot.</t>
        </r>
      </text>
    </comment>
    <comment ref="I7" authorId="0" shapeId="0" xr:uid="{00000000-0006-0000-0100-000020000000}">
      <text>
        <r>
          <rPr>
            <b/>
            <sz val="9"/>
            <color indexed="81"/>
            <rFont val="Tahoma"/>
            <family val="2"/>
          </rPr>
          <t>Moura, Raphael:</t>
        </r>
        <r>
          <rPr>
            <sz val="9"/>
            <color indexed="81"/>
            <rFont val="Tahoma"/>
            <family val="2"/>
          </rPr>
          <t xml:space="preserve">
1) overlook measurement: duty officer failed to check vessel speed.
2) overlook cue/signal: duty officer failed to identify autopilot signalling.
3) overlook cue/signal:  Ekofisk radar did not respond to speed alarm.</t>
        </r>
      </text>
    </comment>
    <comment ref="J7" authorId="0" shapeId="0" xr:uid="{00000000-0006-0000-0100-000021000000}">
      <text>
        <r>
          <rPr>
            <b/>
            <sz val="9"/>
            <color indexed="81"/>
            <rFont val="Tahoma"/>
            <family val="2"/>
          </rPr>
          <t>Moura, Raphael:</t>
        </r>
        <r>
          <rPr>
            <sz val="9"/>
            <color indexed="81"/>
            <rFont val="Tahoma"/>
            <family val="2"/>
          </rPr>
          <t xml:space="preserve">
False recognition: event (manoeuvring) was incorrectly recognised (manual instead of autopilot).</t>
        </r>
      </text>
    </comment>
    <comment ref="L7" authorId="0" shapeId="0" xr:uid="{00000000-0006-0000-0100-000022000000}">
      <text>
        <r>
          <rPr>
            <b/>
            <sz val="9"/>
            <color indexed="81"/>
            <rFont val="Tahoma"/>
            <family val="2"/>
          </rPr>
          <t>Moura, Raphael:</t>
        </r>
        <r>
          <rPr>
            <sz val="9"/>
            <color indexed="81"/>
            <rFont val="Tahoma"/>
            <family val="2"/>
          </rPr>
          <t xml:space="preserve">
Wrong diagnosis of steering system state.</t>
        </r>
      </text>
    </comment>
    <comment ref="U7" authorId="0" shapeId="0" xr:uid="{00000000-0006-0000-0100-000023000000}">
      <text>
        <r>
          <rPr>
            <b/>
            <sz val="9"/>
            <color indexed="81"/>
            <rFont val="Tahoma"/>
            <family val="2"/>
          </rPr>
          <t>Moura, Raphael:</t>
        </r>
        <r>
          <rPr>
            <sz val="9"/>
            <color indexed="81"/>
            <rFont val="Tahoma"/>
            <family val="2"/>
          </rPr>
          <t xml:space="preserve">
task (manual manoeuvring) suspended: Duty officer went to other compartment to answer a telephone call (attention caught by external event).</t>
        </r>
      </text>
    </comment>
    <comment ref="AC7" authorId="0" shapeId="0" xr:uid="{00000000-0006-0000-0100-000024000000}">
      <text>
        <r>
          <rPr>
            <b/>
            <sz val="9"/>
            <color indexed="81"/>
            <rFont val="Tahoma"/>
            <family val="2"/>
          </rPr>
          <t>Moura, Raphael:</t>
        </r>
        <r>
          <rPr>
            <sz val="9"/>
            <color indexed="81"/>
            <rFont val="Tahoma"/>
            <family val="2"/>
          </rPr>
          <t xml:space="preserve">
Illusion of control: duty officer mistakenly believed that the chosen action (manual manoeuvring) would control the developments of the system.</t>
        </r>
      </text>
    </comment>
    <comment ref="AL7" authorId="0" shapeId="0" xr:uid="{00000000-0006-0000-0100-000025000000}">
      <text>
        <r>
          <rPr>
            <b/>
            <sz val="9"/>
            <color rgb="FF000000"/>
            <rFont val="Tahoma"/>
            <family val="2"/>
          </rPr>
          <t>Moura, Raphael:</t>
        </r>
        <r>
          <rPr>
            <sz val="9"/>
            <color rgb="FF000000"/>
            <rFont val="Tahoma"/>
            <family val="2"/>
          </rPr>
          <t xml:space="preserve">
</t>
        </r>
        <r>
          <rPr>
            <sz val="9"/>
            <color rgb="FF000000"/>
            <rFont val="Tahoma"/>
            <family val="2"/>
          </rPr>
          <t>1) message not received: Ekofisk radar did not make vessel aware of wrong speed and course.</t>
        </r>
      </text>
    </comment>
    <comment ref="AO7" authorId="0" shapeId="0" xr:uid="{00000000-0006-0000-0100-000026000000}">
      <text>
        <r>
          <rPr>
            <b/>
            <sz val="9"/>
            <color indexed="81"/>
            <rFont val="Tahoma"/>
            <family val="2"/>
          </rPr>
          <t>Moura, Raphael:</t>
        </r>
        <r>
          <rPr>
            <sz val="9"/>
            <color indexed="81"/>
            <rFont val="Tahoma"/>
            <family val="2"/>
          </rPr>
          <t xml:space="preserve">
Failure to ensure that the mandatory DP test system before entering 500-metre safety zone was performed properly.
Antecedent: poor Safety Culture! Culture on the bridge allowed for deviation from established procedures.</t>
        </r>
      </text>
    </comment>
    <comment ref="AP7" authorId="0" shapeId="0" xr:uid="{00000000-0006-0000-0100-000027000000}">
      <text>
        <r>
          <rPr>
            <b/>
            <sz val="9"/>
            <color indexed="81"/>
            <rFont val="Tahoma"/>
            <family val="2"/>
          </rPr>
          <t>Moura, Raphael:</t>
        </r>
        <r>
          <rPr>
            <sz val="9"/>
            <color indexed="81"/>
            <rFont val="Tahoma"/>
            <family val="2"/>
          </rPr>
          <t xml:space="preserve">
1) Dilution of responsibility: not clear distribution between duty officer and second officer.</t>
        </r>
      </text>
    </comment>
    <comment ref="AT7" authorId="0" shapeId="0" xr:uid="{00000000-0006-0000-0100-000028000000}">
      <text>
        <r>
          <rPr>
            <b/>
            <sz val="9"/>
            <color indexed="81"/>
            <rFont val="Tahoma"/>
            <family val="2"/>
          </rPr>
          <t>Moura, Raphael:</t>
        </r>
        <r>
          <rPr>
            <sz val="9"/>
            <color indexed="81"/>
            <rFont val="Tahoma"/>
            <family val="2"/>
          </rPr>
          <t xml:space="preserve">
Performance failure: second officer was on first trip and had not been given sufficient training and drills in tasks and routines.</t>
        </r>
      </text>
    </comment>
    <comment ref="BE7" authorId="0" shapeId="0" xr:uid="{00000000-0006-0000-0100-000029000000}">
      <text>
        <r>
          <rPr>
            <b/>
            <sz val="9"/>
            <color indexed="81"/>
            <rFont val="Tahoma"/>
            <family val="2"/>
          </rPr>
          <t>Moura, Raphael:</t>
        </r>
        <r>
          <rPr>
            <sz val="9"/>
            <color indexed="81"/>
            <rFont val="Tahoma"/>
            <family val="2"/>
          </rPr>
          <t xml:space="preserve">
resting time regulations were not complied with on board vessel.</t>
        </r>
      </text>
    </comment>
    <comment ref="E8" authorId="0" shapeId="0" xr:uid="{00000000-0006-0000-0100-00002A000000}">
      <text>
        <r>
          <rPr>
            <b/>
            <sz val="9"/>
            <color indexed="81"/>
            <rFont val="Tahoma"/>
            <family val="2"/>
          </rPr>
          <t>Moura, Raphael:</t>
        </r>
        <r>
          <rPr>
            <sz val="9"/>
            <color indexed="81"/>
            <rFont val="Tahoma"/>
            <family val="2"/>
          </rPr>
          <t xml:space="preserve">
1) duration too long: cutting continued beyond the point it should have stopped (until initial leakage)
2) Omission: shutdown valve adjacent to check valve was left open. If it was closed, it would have limited inner inventory. </t>
        </r>
      </text>
    </comment>
    <comment ref="N8" authorId="0" shapeId="0" xr:uid="{00000000-0006-0000-0100-00002B000000}">
      <text>
        <r>
          <rPr>
            <b/>
            <sz val="9"/>
            <color indexed="81"/>
            <rFont val="Tahoma"/>
            <family val="2"/>
          </rPr>
          <t>Moura, Raphael:</t>
        </r>
        <r>
          <rPr>
            <sz val="9"/>
            <color indexed="81"/>
            <rFont val="Tahoma"/>
            <family val="2"/>
          </rPr>
          <t xml:space="preserve">
1) Wrong Decision: not flame-cutting bolts and install skilled after unsuccessful attempt to unbolt the flange. Could have detected content.
2) Wrong decision: Install pig trap below 18-inch shutdown valve. </t>
        </r>
      </text>
    </comment>
    <comment ref="P8" authorId="0" shapeId="0" xr:uid="{00000000-0006-0000-0100-00002C000000}">
      <text>
        <r>
          <rPr>
            <b/>
            <sz val="9"/>
            <color indexed="81"/>
            <rFont val="Tahoma"/>
            <family val="2"/>
          </rPr>
          <t>Moura, Raphael:</t>
        </r>
        <r>
          <rPr>
            <sz val="9"/>
            <color indexed="81"/>
            <rFont val="Tahoma"/>
            <family val="2"/>
          </rPr>
          <t xml:space="preserve">
unexpected side-effects: continuing cold cut raised the leakage from marginal to very significant.</t>
        </r>
      </text>
    </comment>
    <comment ref="Q8" authorId="0" shapeId="0" xr:uid="{00000000-0006-0000-0100-00002D000000}">
      <text>
        <r>
          <rPr>
            <b/>
            <sz val="9"/>
            <color indexed="81"/>
            <rFont val="Tahoma"/>
            <family val="2"/>
          </rPr>
          <t>Moura, Raphael:</t>
        </r>
        <r>
          <rPr>
            <sz val="9"/>
            <color indexed="81"/>
            <rFont val="Tahoma"/>
            <family val="2"/>
          </rPr>
          <t xml:space="preserve">
1) Incomplete Plan: failed to determine riser content before cutting, using the communication between riser annular and 18-inch shutdown valve port.
2) Incomplete plan: shutdown valve located adjacent to the check valve was left in the open position. Would have limited inventory.
</t>
        </r>
      </text>
    </comment>
    <comment ref="AD8" authorId="0" shapeId="0" xr:uid="{00000000-0006-0000-0100-00002E000000}">
      <text>
        <r>
          <rPr>
            <b/>
            <sz val="9"/>
            <color indexed="81"/>
            <rFont val="Tahoma"/>
            <family val="2"/>
          </rPr>
          <t>Moura, Raphael:</t>
        </r>
        <r>
          <rPr>
            <sz val="9"/>
            <color indexed="81"/>
            <rFont val="Tahoma"/>
            <family val="2"/>
          </rPr>
          <t xml:space="preserve">
Risers failure due to high temperature between ESD valve and waterline.</t>
        </r>
      </text>
    </comment>
    <comment ref="AO8" authorId="0" shapeId="0" xr:uid="{00000000-0006-0000-0100-00002F000000}">
      <text>
        <r>
          <rPr>
            <b/>
            <sz val="9"/>
            <color indexed="81"/>
            <rFont val="Tahoma"/>
            <family val="2"/>
          </rPr>
          <t>Moura, Raphael:</t>
        </r>
        <r>
          <rPr>
            <sz val="9"/>
            <color indexed="81"/>
            <rFont val="Tahoma"/>
            <family val="2"/>
          </rPr>
          <t xml:space="preserve">
1) Failed to ensure safety conditions (isolate riser portion) and ensure riser content before cutting.
2) Inadequate reserves: lack of resources (fluids during the initial flow were identified by smell, not by gas detection equipment.)</t>
        </r>
      </text>
    </comment>
    <comment ref="AQ8" authorId="0" shapeId="0" xr:uid="{00000000-0006-0000-0100-000030000000}">
      <text>
        <r>
          <rPr>
            <b/>
            <sz val="9"/>
            <color indexed="81"/>
            <rFont val="Tahoma"/>
            <family val="2"/>
          </rPr>
          <t>Moura, Raphael:</t>
        </r>
        <r>
          <rPr>
            <sz val="9"/>
            <color indexed="81"/>
            <rFont val="Tahoma"/>
            <family val="2"/>
          </rPr>
          <t xml:space="preserve">
1) Risers not protected from heat/explosion between water line and ESD valve.
2) hot exhaust pipes above riser area.
3) vessel diesel motor not Ex </t>
        </r>
      </text>
    </comment>
    <comment ref="AU8" authorId="0" shapeId="0" xr:uid="{00000000-0006-0000-0100-000031000000}">
      <text>
        <r>
          <rPr>
            <b/>
            <sz val="9"/>
            <color indexed="81"/>
            <rFont val="Tahoma"/>
            <family val="2"/>
          </rPr>
          <t>Moura, Raphael:</t>
        </r>
        <r>
          <rPr>
            <sz val="9"/>
            <color indexed="81"/>
            <rFont val="Tahoma"/>
            <family val="2"/>
          </rPr>
          <t xml:space="preserve">
Loss situation awareness: cutting continued beyond the point (initial hydrocarbon leakage). It should have stopped.</t>
        </r>
      </text>
    </comment>
    <comment ref="F9" authorId="0" shapeId="0" xr:uid="{00000000-0006-0000-0100-000032000000}">
      <text>
        <r>
          <rPr>
            <b/>
            <sz val="9"/>
            <color indexed="81"/>
            <rFont val="Tahoma"/>
            <family val="2"/>
          </rPr>
          <t>Moura, Raphael:</t>
        </r>
        <r>
          <rPr>
            <sz val="9"/>
            <color indexed="81"/>
            <rFont val="Tahoma"/>
            <family val="2"/>
          </rPr>
          <t xml:space="preserve">
Entered wrong input parameter within the finite element analysis.</t>
        </r>
      </text>
    </comment>
    <comment ref="Q9" authorId="0" shapeId="0" xr:uid="{00000000-0006-0000-0100-000033000000}">
      <text>
        <r>
          <rPr>
            <b/>
            <sz val="9"/>
            <color indexed="81"/>
            <rFont val="Tahoma"/>
            <family val="2"/>
          </rPr>
          <t>Moura, Raphael:</t>
        </r>
        <r>
          <rPr>
            <sz val="9"/>
            <color indexed="81"/>
            <rFont val="Tahoma"/>
            <family val="2"/>
          </rPr>
          <t xml:space="preserve">
Wrong Plan: checklists were not used systematically during checks and verification of analysis, design and drawings.</t>
        </r>
      </text>
    </comment>
    <comment ref="AD9" authorId="0" shapeId="0" xr:uid="{00000000-0006-0000-0100-000034000000}">
      <text>
        <r>
          <rPr>
            <b/>
            <sz val="9"/>
            <color indexed="81"/>
            <rFont val="Tahoma"/>
            <family val="2"/>
          </rPr>
          <t>Moura, Raphael:</t>
        </r>
        <r>
          <rPr>
            <sz val="9"/>
            <color indexed="81"/>
            <rFont val="Tahoma"/>
            <family val="2"/>
          </rPr>
          <t xml:space="preserve">
Breakage: Gravity cement base structure crack.</t>
        </r>
      </text>
    </comment>
    <comment ref="AO9" authorId="0" shapeId="0" xr:uid="{00000000-0006-0000-0100-000035000000}">
      <text>
        <r>
          <rPr>
            <b/>
            <sz val="9"/>
            <color indexed="81"/>
            <rFont val="Tahoma"/>
            <family val="2"/>
          </rPr>
          <t>Moura, Raphael:</t>
        </r>
        <r>
          <rPr>
            <sz val="9"/>
            <color indexed="81"/>
            <rFont val="Tahoma"/>
            <family val="2"/>
          </rPr>
          <t xml:space="preserve">
failed to detect the errors in engineering phase - design reviews have not functioned as intended in the project.
The analysis witch provided basis of design was not subjected to an independent verification.</t>
        </r>
      </text>
    </comment>
    <comment ref="AQ9" authorId="0" shapeId="0" xr:uid="{00000000-0006-0000-0100-000036000000}">
      <text>
        <r>
          <rPr>
            <b/>
            <sz val="9"/>
            <color indexed="81"/>
            <rFont val="Tahoma"/>
            <family val="2"/>
          </rPr>
          <t>Moura, Raphael:</t>
        </r>
        <r>
          <rPr>
            <sz val="9"/>
            <color indexed="81"/>
            <rFont val="Tahoma"/>
            <family val="2"/>
          </rPr>
          <t xml:space="preserve">
The wall failed as a result of a combination of a serious error in the finite element analysis and insufficient anchorage of the reinforcement in a critical zone</t>
        </r>
      </text>
    </comment>
    <comment ref="AT9" authorId="0" shapeId="0" xr:uid="{00000000-0006-0000-0100-000037000000}">
      <text>
        <r>
          <rPr>
            <b/>
            <sz val="9"/>
            <color indexed="81"/>
            <rFont val="Tahoma"/>
            <family val="2"/>
          </rPr>
          <t>Moura, Raphael:</t>
        </r>
        <r>
          <rPr>
            <sz val="9"/>
            <color indexed="81"/>
            <rFont val="Tahoma"/>
            <family val="2"/>
          </rPr>
          <t xml:space="preserve">
Performance Failure: lack of experience in design and inadequate first-line competence in numerical analysis.</t>
        </r>
      </text>
    </comment>
    <comment ref="E10" authorId="0" shapeId="0" xr:uid="{00000000-0006-0000-0100-000038000000}">
      <text>
        <r>
          <rPr>
            <b/>
            <sz val="9"/>
            <color indexed="81"/>
            <rFont val="Tahoma"/>
            <family val="2"/>
          </rPr>
          <t>Moura, Raphael:</t>
        </r>
        <r>
          <rPr>
            <sz val="9"/>
            <color indexed="81"/>
            <rFont val="Tahoma"/>
            <family val="2"/>
          </rPr>
          <t xml:space="preserve">
too early: vent sealing performed before emptying tank.</t>
        </r>
      </text>
    </comment>
    <comment ref="H10" authorId="0" shapeId="0" xr:uid="{00000000-0006-0000-0100-000039000000}">
      <text>
        <r>
          <rPr>
            <b/>
            <sz val="9"/>
            <color indexed="81"/>
            <rFont val="Tahoma"/>
            <family val="2"/>
          </rPr>
          <t>Moura, Raphael:</t>
        </r>
        <r>
          <rPr>
            <sz val="9"/>
            <color indexed="81"/>
            <rFont val="Tahoma"/>
            <family val="2"/>
          </rPr>
          <t xml:space="preserve">
1) Wrong action: regular disposal of oily water (from oil tank waste or hydrostatic tests) in the drains storage tanks.
2) Wrong Action: AFT STBD tank vent line was sealed.
3) omission: tank intake was not isolated.
4) omission: ballast tank and stability box left open.</t>
        </r>
      </text>
    </comment>
    <comment ref="Q10" authorId="0" shapeId="0" xr:uid="{00000000-0006-0000-0100-00003A000000}">
      <text>
        <r>
          <rPr>
            <b/>
            <sz val="9"/>
            <color indexed="81"/>
            <rFont val="Tahoma"/>
            <family val="2"/>
          </rPr>
          <t>Moura, Raphael:</t>
        </r>
        <r>
          <rPr>
            <sz val="9"/>
            <color indexed="81"/>
            <rFont val="Tahoma"/>
            <family val="2"/>
          </rPr>
          <t xml:space="preserve">
Drain the AFT STBD drains storage tank via production header.</t>
        </r>
      </text>
    </comment>
    <comment ref="AD10" authorId="0" shapeId="0" xr:uid="{00000000-0006-0000-0100-00003B000000}">
      <text>
        <r>
          <rPr>
            <b/>
            <sz val="9"/>
            <color indexed="81"/>
            <rFont val="Tahoma"/>
            <family val="2"/>
          </rPr>
          <t>Moura, Raphael:</t>
        </r>
        <r>
          <rPr>
            <sz val="9"/>
            <color indexed="81"/>
            <rFont val="Tahoma"/>
            <family val="2"/>
          </rPr>
          <t xml:space="preserve">
breakage: intake valve of AFT STBD tank failed.
Breakage: dampers (ventilation system) could not be closed due to mechanical failure.</t>
        </r>
      </text>
    </comment>
    <comment ref="AN10" authorId="0" shapeId="0" xr:uid="{00000000-0006-0000-0100-00003C000000}">
      <text>
        <r>
          <rPr>
            <b/>
            <sz val="9"/>
            <color indexed="81"/>
            <rFont val="Tahoma"/>
            <family val="2"/>
          </rPr>
          <t>Moura, Raphael:</t>
        </r>
        <r>
          <rPr>
            <sz val="9"/>
            <color indexed="81"/>
            <rFont val="Tahoma"/>
            <family val="2"/>
          </rPr>
          <t xml:space="preserve">
Failed to keep atmospheric tank design characteristics, isolating it properly (emptying tank and closing both intake and vent). Only the vent was isolated.</t>
        </r>
      </text>
    </comment>
    <comment ref="AO10" authorId="0" shapeId="0" xr:uid="{00000000-0006-0000-0100-00003D000000}">
      <text>
        <r>
          <rPr>
            <b/>
            <sz val="9"/>
            <color indexed="81"/>
            <rFont val="Tahoma"/>
            <family val="2"/>
          </rPr>
          <t>Moura, Raphael:</t>
        </r>
        <r>
          <rPr>
            <sz val="9"/>
            <color indexed="81"/>
            <rFont val="Tahoma"/>
            <family val="2"/>
          </rPr>
          <t xml:space="preserve">
Fail to check isolation procedure applied to the atmospheric tank.</t>
        </r>
      </text>
    </comment>
    <comment ref="AQ10" authorId="0" shapeId="0" xr:uid="{00000000-0006-0000-0100-00003E000000}">
      <text>
        <r>
          <rPr>
            <b/>
            <sz val="9"/>
            <color indexed="81"/>
            <rFont val="Tahoma"/>
            <family val="2"/>
          </rPr>
          <t>Moura, Raphael:</t>
        </r>
        <r>
          <rPr>
            <sz val="9"/>
            <color indexed="81"/>
            <rFont val="Tahoma"/>
            <family val="2"/>
          </rPr>
          <t xml:space="preserve">
1) Wrong classification of the risk area around the drains storage tanks.
2) Conversion from drilling to production unit lead to poor design regarding operational safety (leg tanks arrangement).</t>
        </r>
      </text>
    </comment>
    <comment ref="AT10" authorId="0" shapeId="0" xr:uid="{00000000-0006-0000-0100-00003F000000}">
      <text>
        <r>
          <rPr>
            <b/>
            <sz val="9"/>
            <color indexed="81"/>
            <rFont val="Tahoma"/>
            <family val="2"/>
          </rPr>
          <t>Moura, Raphael:</t>
        </r>
        <r>
          <rPr>
            <sz val="9"/>
            <color indexed="81"/>
            <rFont val="Tahoma"/>
            <family val="2"/>
          </rPr>
          <t xml:space="preserve">
Performance Failure: failed to conduct proper maintenance of tank pump (not emptying and isolating tank).</t>
        </r>
      </text>
    </comment>
    <comment ref="H11" authorId="0" shapeId="0" xr:uid="{00000000-0006-0000-0100-000040000000}">
      <text>
        <r>
          <rPr>
            <b/>
            <sz val="9"/>
            <color indexed="81"/>
            <rFont val="Tahoma"/>
            <family val="2"/>
          </rPr>
          <t>Moura, Raphael:</t>
        </r>
        <r>
          <rPr>
            <sz val="9"/>
            <color indexed="81"/>
            <rFont val="Tahoma"/>
            <family val="2"/>
          </rPr>
          <t xml:space="preserve">
1) wrong action: Incorrect bypass valve opening (led to warm oil pump failure).
2) wrong action: restart pumping hot oil in the cold heat exchanger, causing its brittle fracture.
</t>
        </r>
      </text>
    </comment>
    <comment ref="Q11" authorId="0" shapeId="0" xr:uid="{00000000-0006-0000-0100-000041000000}">
      <text>
        <r>
          <rPr>
            <b/>
            <sz val="9"/>
            <color indexed="81"/>
            <rFont val="Tahoma"/>
            <family val="2"/>
          </rPr>
          <t>Moura, Raphael:</t>
        </r>
        <r>
          <rPr>
            <sz val="9"/>
            <color indexed="81"/>
            <rFont val="Tahoma"/>
            <family val="2"/>
          </rPr>
          <t xml:space="preserve">
incomplete plan: plans to restart pumping hot oil in the cold heat exchanger, without previous temperature treatment, caused its brittle fracture.</t>
        </r>
      </text>
    </comment>
    <comment ref="AD11" authorId="0" shapeId="0" xr:uid="{00000000-0006-0000-0100-000042000000}">
      <text>
        <r>
          <rPr>
            <b/>
            <sz val="9"/>
            <color indexed="81"/>
            <rFont val="Tahoma"/>
            <family val="2"/>
          </rPr>
          <t>Moura, Raphael:</t>
        </r>
        <r>
          <rPr>
            <sz val="9"/>
            <color indexed="81"/>
            <rFont val="Tahoma"/>
            <family val="2"/>
          </rPr>
          <t xml:space="preserve">
oil pump and heat exchanger failures.</t>
        </r>
      </text>
    </comment>
    <comment ref="AL11" authorId="0" shapeId="0" xr:uid="{00000000-0006-0000-0100-000043000000}">
      <text>
        <r>
          <rPr>
            <b/>
            <sz val="9"/>
            <color indexed="81"/>
            <rFont val="Tahoma"/>
            <family val="2"/>
          </rPr>
          <t>Moura, Raphael:</t>
        </r>
        <r>
          <rPr>
            <sz val="9"/>
            <color indexed="81"/>
            <rFont val="Tahoma"/>
            <family val="2"/>
          </rPr>
          <t xml:space="preserve">
One month before the accident, there was an incident involving loss of warm oil flow and abnormally low temperatures on pipes (not investigated).</t>
        </r>
      </text>
    </comment>
    <comment ref="AO11" authorId="0" shapeId="0" xr:uid="{00000000-0006-0000-0100-000044000000}">
      <text>
        <r>
          <rPr>
            <b/>
            <sz val="9"/>
            <color indexed="81"/>
            <rFont val="Tahoma"/>
            <family val="2"/>
          </rPr>
          <t>Moura, Raphael:</t>
        </r>
        <r>
          <rPr>
            <sz val="9"/>
            <color indexed="81"/>
            <rFont val="Tahoma"/>
            <family val="2"/>
          </rPr>
          <t xml:space="preserve">
1) Lack of resources. No engineering supervision on site. 
2) plant was routinely run in emergency mode.
3) audit do not identified the absence of a HAZOP at gas plant 1.</t>
        </r>
      </text>
    </comment>
    <comment ref="AQ11" authorId="0" shapeId="0" xr:uid="{00000000-0006-0000-0100-000045000000}">
      <text>
        <r>
          <rPr>
            <b/>
            <sz val="9"/>
            <color indexed="81"/>
            <rFont val="Tahoma"/>
            <family val="2"/>
          </rPr>
          <t>Moura, Raphael:</t>
        </r>
        <r>
          <rPr>
            <sz val="9"/>
            <color indexed="81"/>
            <rFont val="Tahoma"/>
            <family val="2"/>
          </rPr>
          <t xml:space="preserve">
All three gas plants were interconnected in a way that the failure of one caused the overall failure.</t>
        </r>
      </text>
    </comment>
    <comment ref="AR11" authorId="0" shapeId="0" xr:uid="{00000000-0006-0000-0100-000046000000}">
      <text>
        <r>
          <rPr>
            <b/>
            <sz val="9"/>
            <color indexed="81"/>
            <rFont val="Tahoma"/>
            <family val="2"/>
          </rPr>
          <t>Moura, Raphael:</t>
        </r>
        <r>
          <rPr>
            <sz val="9"/>
            <color indexed="81"/>
            <rFont val="Tahoma"/>
            <family val="2"/>
          </rPr>
          <t xml:space="preserve">
1) Inadequate Managerial Rule: Only operators on site. Engineers who had been previously employed on site were withdrawn in 1992, as part of a cost cutting strategy.
2) HAZOP on gas plant 1 was indefinitely postponed.
3) Inadequate work procedure: Wrong LTI reporting system, focused on slips, trips and falls.</t>
        </r>
      </text>
    </comment>
    <comment ref="AT11" authorId="0" shapeId="0" xr:uid="{00000000-0006-0000-0100-000047000000}">
      <text>
        <r>
          <rPr>
            <b/>
            <sz val="9"/>
            <color indexed="81"/>
            <rFont val="Tahoma"/>
            <family val="2"/>
          </rPr>
          <t>Moura, Raphael:</t>
        </r>
        <r>
          <rPr>
            <sz val="9"/>
            <color indexed="81"/>
            <rFont val="Tahoma"/>
            <family val="2"/>
          </rPr>
          <t xml:space="preserve">
Equipment mishandling: restarting the hot oil influx within the cold heat exchanger.</t>
        </r>
      </text>
    </comment>
    <comment ref="AU11" authorId="0" shapeId="0" xr:uid="{00000000-0006-0000-0100-000048000000}">
      <text>
        <r>
          <rPr>
            <b/>
            <sz val="9"/>
            <color indexed="81"/>
            <rFont val="Tahoma"/>
            <family val="2"/>
          </rPr>
          <t>Moura, Raphael:</t>
        </r>
        <r>
          <rPr>
            <sz val="9"/>
            <color indexed="81"/>
            <rFont val="Tahoma"/>
            <family val="2"/>
          </rPr>
          <t xml:space="preserve">
Lack of metallography knowledge relative to the effects of hot oil in a very could metal (heat exchanger). </t>
        </r>
      </text>
    </comment>
    <comment ref="E12" authorId="0" shapeId="0" xr:uid="{00000000-0006-0000-0100-000049000000}">
      <text>
        <r>
          <rPr>
            <b/>
            <sz val="9"/>
            <color indexed="81"/>
            <rFont val="Tahoma"/>
            <family val="2"/>
          </rPr>
          <t>Moura, Raphael:</t>
        </r>
        <r>
          <rPr>
            <sz val="9"/>
            <color indexed="81"/>
            <rFont val="Tahoma"/>
            <family val="2"/>
          </rPr>
          <t xml:space="preserve">
TIMING - too early: 
1) Workover to change well category started before ensuring safe well conditions and barriers to avoid a blowout during operation.
2) too fast: surge-swab effect during tripping.</t>
        </r>
      </text>
    </comment>
    <comment ref="P12" authorId="0" shapeId="0" xr:uid="{00000000-0006-0000-0100-00004A000000}">
      <text>
        <r>
          <rPr>
            <b/>
            <sz val="9"/>
            <color indexed="81"/>
            <rFont val="Tahoma"/>
            <family val="2"/>
          </rPr>
          <t>Moura, Raphael:</t>
        </r>
        <r>
          <rPr>
            <sz val="9"/>
            <color indexed="81"/>
            <rFont val="Tahoma"/>
            <family val="2"/>
          </rPr>
          <t xml:space="preserve">
Unexpected side-effects: surge effect was not anticipated during tripping. </t>
        </r>
      </text>
    </comment>
    <comment ref="AD12" authorId="0" shapeId="0" xr:uid="{00000000-0006-0000-0100-00004B000000}">
      <text>
        <r>
          <rPr>
            <b/>
            <sz val="9"/>
            <color indexed="81"/>
            <rFont val="Tahoma"/>
            <family val="2"/>
          </rPr>
          <t>Moura, Raphael:</t>
        </r>
        <r>
          <rPr>
            <sz val="9"/>
            <color indexed="81"/>
            <rFont val="Tahoma"/>
            <family val="2"/>
          </rPr>
          <t xml:space="preserve">
BOP failed to shut the well.</t>
        </r>
      </text>
    </comment>
    <comment ref="AO12" authorId="0" shapeId="0" xr:uid="{00000000-0006-0000-0100-00004C000000}">
      <text>
        <r>
          <rPr>
            <b/>
            <sz val="9"/>
            <color indexed="81"/>
            <rFont val="Tahoma"/>
            <family val="2"/>
          </rPr>
          <t>Moura, Raphael:</t>
        </r>
        <r>
          <rPr>
            <sz val="9"/>
            <color indexed="81"/>
            <rFont val="Tahoma"/>
            <family val="2"/>
          </rPr>
          <t xml:space="preserve">
BOP was unable to perform its function.
First cementing job was defective (190 metres below well design).</t>
        </r>
      </text>
    </comment>
    <comment ref="AR12" authorId="0" shapeId="0" xr:uid="{00000000-0006-0000-0100-00004D000000}">
      <text>
        <r>
          <rPr>
            <b/>
            <sz val="9"/>
            <color indexed="81"/>
            <rFont val="Tahoma"/>
            <family val="2"/>
          </rPr>
          <t>Moura, Raphael:</t>
        </r>
        <r>
          <rPr>
            <sz val="9"/>
            <color indexed="81"/>
            <rFont val="Tahoma"/>
            <family val="2"/>
          </rPr>
          <t xml:space="preserve">
Inadequate work procedure: tripping operation led to blowout.</t>
        </r>
      </text>
    </comment>
    <comment ref="AT12" authorId="0" shapeId="0" xr:uid="{00000000-0006-0000-0100-00004E000000}">
      <text>
        <r>
          <rPr>
            <b/>
            <sz val="9"/>
            <color indexed="81"/>
            <rFont val="Tahoma"/>
            <family val="2"/>
          </rPr>
          <t>Moura, Raphael:</t>
        </r>
        <r>
          <rPr>
            <sz val="9"/>
            <color indexed="81"/>
            <rFont val="Tahoma"/>
            <family val="2"/>
          </rPr>
          <t xml:space="preserve">
Equipment mishandling: tripping operation (too fast) led to blowout.</t>
        </r>
      </text>
    </comment>
    <comment ref="AF13" authorId="0" shapeId="0" xr:uid="{00000000-0006-0000-0100-00004F000000}">
      <text>
        <r>
          <rPr>
            <b/>
            <sz val="9"/>
            <color indexed="81"/>
            <rFont val="Tahoma"/>
            <family val="2"/>
          </rPr>
          <t>Moura, Raphael:</t>
        </r>
        <r>
          <rPr>
            <sz val="9"/>
            <color indexed="81"/>
            <rFont val="Tahoma"/>
            <family val="2"/>
          </rPr>
          <t xml:space="preserve">
Incomplete, generic: Storage procedures do not considered the </t>
        </r>
        <r>
          <rPr>
            <u/>
            <sz val="9"/>
            <color indexed="81"/>
            <rFont val="Tahoma"/>
            <family val="2"/>
          </rPr>
          <t>specific composition</t>
        </r>
        <r>
          <rPr>
            <sz val="9"/>
            <color indexed="81"/>
            <rFont val="Tahoma"/>
            <family val="2"/>
          </rPr>
          <t xml:space="preserve"> of the stored  ammonium nitrate (NH4NO3), which posed a risk of explosion.</t>
        </r>
      </text>
    </comment>
    <comment ref="AR13" authorId="0" shapeId="0" xr:uid="{00000000-0006-0000-0100-000050000000}">
      <text>
        <r>
          <rPr>
            <b/>
            <sz val="9"/>
            <color indexed="81"/>
            <rFont val="Tahoma"/>
            <family val="2"/>
          </rPr>
          <t>Moura, Raphael:</t>
        </r>
        <r>
          <rPr>
            <sz val="9"/>
            <color indexed="81"/>
            <rFont val="Tahoma"/>
            <family val="2"/>
          </rPr>
          <t xml:space="preserve">
Inadequate managerial rule: chemical reaction of the Ammonium nitrate (NH4NO3) was not properly addressed in the risk studies.</t>
        </r>
      </text>
    </comment>
    <comment ref="AU13" authorId="0" shapeId="0" xr:uid="{00000000-0006-0000-0100-000051000000}">
      <text>
        <r>
          <rPr>
            <b/>
            <sz val="9"/>
            <color indexed="81"/>
            <rFont val="Tahoma"/>
            <family val="2"/>
          </rPr>
          <t>Moura, Raphael:</t>
        </r>
        <r>
          <rPr>
            <sz val="9"/>
            <color indexed="81"/>
            <rFont val="Tahoma"/>
            <family val="2"/>
          </rPr>
          <t xml:space="preserve">
loss of situation awareness: lack of knowledge related to the risks of ammonium nitrate (NH4NO3) explosion (during storage).</t>
        </r>
      </text>
    </comment>
    <comment ref="H14" authorId="0" shapeId="0" xr:uid="{00000000-0006-0000-0100-000052000000}">
      <text>
        <r>
          <rPr>
            <b/>
            <sz val="9"/>
            <color indexed="81"/>
            <rFont val="Tahoma"/>
            <family val="2"/>
          </rPr>
          <t>Moura, Raphael:</t>
        </r>
        <r>
          <rPr>
            <sz val="9"/>
            <color indexed="81"/>
            <rFont val="Tahoma"/>
            <family val="2"/>
          </rPr>
          <t xml:space="preserve">
welding service: steel frame with fiberglass walls and roof structure had been damaged in a windstorm and employees were conducting repairs using a welding torch.</t>
        </r>
      </text>
    </comment>
    <comment ref="Q14" authorId="0" shapeId="0" xr:uid="{00000000-0006-0000-0100-000053000000}">
      <text>
        <r>
          <rPr>
            <b/>
            <sz val="9"/>
            <color indexed="81"/>
            <rFont val="Tahoma"/>
            <family val="2"/>
          </rPr>
          <t>Moura, Raphael:</t>
        </r>
        <r>
          <rPr>
            <sz val="9"/>
            <color indexed="81"/>
            <rFont val="Tahoma"/>
            <family val="2"/>
          </rPr>
          <t xml:space="preserve">
Incomplete plan: welding service do not included the isolation of fiberglass walls to avoid fire spreading.</t>
        </r>
      </text>
    </comment>
    <comment ref="AF14" authorId="0" shapeId="0" xr:uid="{00000000-0006-0000-0100-000054000000}">
      <text>
        <r>
          <rPr>
            <b/>
            <sz val="9"/>
            <color indexed="81"/>
            <rFont val="Tahoma"/>
            <family val="2"/>
          </rPr>
          <t>Moura, Raphael:</t>
        </r>
        <r>
          <rPr>
            <sz val="9"/>
            <color indexed="81"/>
            <rFont val="Tahoma"/>
            <family val="2"/>
          </rPr>
          <t xml:space="preserve">
Incomplete Procedure: Failed to address risks of welding service at site.</t>
        </r>
      </text>
    </comment>
    <comment ref="AR14" authorId="0" shapeId="0" xr:uid="{00000000-0006-0000-0100-000055000000}">
      <text>
        <r>
          <rPr>
            <b/>
            <sz val="9"/>
            <color indexed="81"/>
            <rFont val="Tahoma"/>
            <family val="2"/>
          </rPr>
          <t>Moura, Raphael:</t>
        </r>
        <r>
          <rPr>
            <sz val="9"/>
            <color indexed="81"/>
            <rFont val="Tahoma"/>
            <family val="2"/>
          </rPr>
          <t xml:space="preserve">
Inadequate task planning: to not included risk assessment of welding operation.</t>
        </r>
      </text>
    </comment>
    <comment ref="F15" authorId="0" shapeId="0" xr:uid="{00000000-0006-0000-0100-000056000000}">
      <text>
        <r>
          <rPr>
            <b/>
            <sz val="9"/>
            <color indexed="81"/>
            <rFont val="Tahoma"/>
            <family val="2"/>
          </rPr>
          <t>Moura, Raphael:</t>
        </r>
        <r>
          <rPr>
            <sz val="9"/>
            <color indexed="81"/>
            <rFont val="Tahoma"/>
            <family val="2"/>
          </rPr>
          <t xml:space="preserve">
Magnitude (too low): operator reduced fuel to the lowest level, but gas was being drawn to the air intake. Should have reduced to zero (shutdown).</t>
        </r>
      </text>
    </comment>
    <comment ref="O15" authorId="0" shapeId="0" xr:uid="{00000000-0006-0000-0100-000057000000}">
      <text>
        <r>
          <rPr>
            <b/>
            <sz val="9"/>
            <color indexed="81"/>
            <rFont val="Tahoma"/>
            <family val="2"/>
          </rPr>
          <t>Moura, Raphael:</t>
        </r>
        <r>
          <rPr>
            <sz val="9"/>
            <color indexed="81"/>
            <rFont val="Tahoma"/>
            <family val="2"/>
          </rPr>
          <t xml:space="preserve">
no identification of flammable gas drawn to air intake. </t>
        </r>
      </text>
    </comment>
    <comment ref="AN15" authorId="0" shapeId="0" xr:uid="{00000000-0006-0000-0100-000058000000}">
      <text>
        <r>
          <rPr>
            <b/>
            <sz val="9"/>
            <color indexed="81"/>
            <rFont val="Tahoma"/>
            <family val="2"/>
          </rPr>
          <t>Moura, Raphael:</t>
        </r>
        <r>
          <rPr>
            <sz val="9"/>
            <color indexed="81"/>
            <rFont val="Tahoma"/>
            <family val="2"/>
          </rPr>
          <t xml:space="preserve">
Maintenance and security workers said Unit 40 had required significant technical intervention about every two weeks for the past six years — particularly at the cryogenic units, which allegedly were leaking gas.</t>
        </r>
      </text>
    </comment>
    <comment ref="AQ15" authorId="0" shapeId="0" xr:uid="{00000000-0006-0000-0100-000059000000}">
      <text>
        <r>
          <rPr>
            <b/>
            <sz val="9"/>
            <color indexed="81"/>
            <rFont val="Tahoma"/>
            <family val="2"/>
          </rPr>
          <t>Moura, Raphael:</t>
        </r>
        <r>
          <rPr>
            <sz val="9"/>
            <color indexed="81"/>
            <rFont val="Tahoma"/>
            <family val="2"/>
          </rPr>
          <t xml:space="preserve">
1) Air intake admitted flammable gas.
2) no pre-determined shelter on site for refuge in case of an accident.</t>
        </r>
      </text>
    </comment>
    <comment ref="AT15" authorId="0" shapeId="0" xr:uid="{00000000-0006-0000-0100-00005A000000}">
      <text>
        <r>
          <rPr>
            <b/>
            <sz val="9"/>
            <color indexed="81"/>
            <rFont val="Tahoma"/>
            <family val="2"/>
          </rPr>
          <t>Moura, Raphael:</t>
        </r>
        <r>
          <rPr>
            <sz val="9"/>
            <color indexed="81"/>
            <rFont val="Tahoma"/>
            <family val="2"/>
          </rPr>
          <t xml:space="preserve">
Workers said evacuation planning
and training were neglected at
Skikda.</t>
        </r>
      </text>
    </comment>
    <comment ref="H16" authorId="0" shapeId="0" xr:uid="{00000000-0006-0000-0100-00005B000000}">
      <text>
        <r>
          <rPr>
            <b/>
            <sz val="9"/>
            <color indexed="81"/>
            <rFont val="Tahoma"/>
            <family val="2"/>
          </rPr>
          <t>Moura, Raphael:</t>
        </r>
        <r>
          <rPr>
            <sz val="9"/>
            <color indexed="81"/>
            <rFont val="Tahoma"/>
            <family val="2"/>
          </rPr>
          <t xml:space="preserve">
wrong action: corrosion measurement. </t>
        </r>
      </text>
    </comment>
    <comment ref="L16" authorId="0" shapeId="0" xr:uid="{00000000-0006-0000-0100-00005C000000}">
      <text>
        <r>
          <rPr>
            <b/>
            <sz val="9"/>
            <color indexed="81"/>
            <rFont val="Tahoma"/>
            <family val="2"/>
          </rPr>
          <t>Moura, Raphael:</t>
        </r>
        <r>
          <rPr>
            <sz val="9"/>
            <color indexed="81"/>
            <rFont val="Tahoma"/>
            <family val="2"/>
          </rPr>
          <t xml:space="preserve">
Diagnosis of corrosion level was wrong.</t>
        </r>
      </text>
    </comment>
    <comment ref="Q16" authorId="0" shapeId="0" xr:uid="{00000000-0006-0000-0100-00005D000000}">
      <text>
        <r>
          <rPr>
            <b/>
            <sz val="9"/>
            <color indexed="81"/>
            <rFont val="Tahoma"/>
            <family val="2"/>
          </rPr>
          <t>Moura, Raphael:</t>
        </r>
        <r>
          <rPr>
            <sz val="9"/>
            <color indexed="81"/>
            <rFont val="Tahoma"/>
            <family val="2"/>
          </rPr>
          <t xml:space="preserve">
incomplete plan: inspection was unable to identify and interpret corrosion mechanisms.</t>
        </r>
      </text>
    </comment>
    <comment ref="AD16" authorId="0" shapeId="0" xr:uid="{00000000-0006-0000-0100-00005E000000}">
      <text>
        <r>
          <rPr>
            <b/>
            <sz val="9"/>
            <color indexed="81"/>
            <rFont val="Tahoma"/>
            <family val="2"/>
          </rPr>
          <t>Moura, Raphael:</t>
        </r>
        <r>
          <rPr>
            <sz val="9"/>
            <color indexed="81"/>
            <rFont val="Tahoma"/>
            <family val="2"/>
          </rPr>
          <t xml:space="preserve">
pipe failure.</t>
        </r>
      </text>
    </comment>
    <comment ref="AO16" authorId="0" shapeId="0" xr:uid="{00000000-0006-0000-0100-00005F000000}">
      <text>
        <r>
          <rPr>
            <b/>
            <sz val="9"/>
            <color indexed="81"/>
            <rFont val="Tahoma"/>
            <family val="2"/>
          </rPr>
          <t>Moura, Raphael:</t>
        </r>
        <r>
          <rPr>
            <sz val="9"/>
            <color indexed="81"/>
            <rFont val="Tahoma"/>
            <family val="2"/>
          </rPr>
          <t xml:space="preserve">
Constant ultrasonic thickness inspections failed to identify failure mechanism. </t>
        </r>
      </text>
    </comment>
    <comment ref="AQ16" authorId="0" shapeId="0" xr:uid="{00000000-0006-0000-0100-000060000000}">
      <text>
        <r>
          <rPr>
            <b/>
            <sz val="9"/>
            <color indexed="81"/>
            <rFont val="Tahoma"/>
            <family val="2"/>
          </rPr>
          <t>Moura, Raphael:</t>
        </r>
        <r>
          <rPr>
            <sz val="9"/>
            <color indexed="81"/>
            <rFont val="Tahoma"/>
            <family val="2"/>
          </rPr>
          <t xml:space="preserve">
1) pipe was not corrosion designed to deal with content (failed downstream of an injection point where ammoniated water was added to reduce depropaniser condensation or fouling). 
2) CCU control room fatalities: room was not protected against blast.</t>
        </r>
      </text>
    </comment>
    <comment ref="AT16" authorId="0" shapeId="0" xr:uid="{00000000-0006-0000-0100-000061000000}">
      <text>
        <r>
          <rPr>
            <b/>
            <sz val="9"/>
            <color indexed="81"/>
            <rFont val="Tahoma"/>
            <family val="2"/>
          </rPr>
          <t>Moura, Raphael:</t>
        </r>
        <r>
          <rPr>
            <sz val="9"/>
            <color indexed="81"/>
            <rFont val="Tahoma"/>
            <family val="2"/>
          </rPr>
          <t xml:space="preserve">
performance failure: lack of skills prevented effective thickness measurement.</t>
        </r>
      </text>
    </comment>
    <comment ref="H17" authorId="0" shapeId="0" xr:uid="{00000000-0006-0000-0100-000062000000}">
      <text>
        <r>
          <rPr>
            <b/>
            <sz val="9"/>
            <color indexed="81"/>
            <rFont val="Tahoma"/>
            <family val="2"/>
          </rPr>
          <t>Moura, Raphael:</t>
        </r>
        <r>
          <rPr>
            <sz val="9"/>
            <color indexed="81"/>
            <rFont val="Tahoma"/>
            <family val="2"/>
          </rPr>
          <t xml:space="preserve">
Wrong Action: fire resulted from the opening of the top unheading valve on an active low-pressure coke drum.</t>
        </r>
      </text>
    </comment>
    <comment ref="R17" authorId="0" shapeId="0" xr:uid="{00000000-0006-0000-0100-000063000000}">
      <text>
        <r>
          <rPr>
            <b/>
            <sz val="9"/>
            <color indexed="81"/>
            <rFont val="Tahoma"/>
            <family val="2"/>
          </rPr>
          <t>Moura, Raphael:</t>
        </r>
        <r>
          <rPr>
            <sz val="9"/>
            <color indexed="81"/>
            <rFont val="Tahoma"/>
            <family val="2"/>
          </rPr>
          <t xml:space="preserve">
wrong goal selected: At the time of the incident the plant was operating on bypass conditions due to process upsets </t>
        </r>
      </text>
    </comment>
    <comment ref="AO17" authorId="0" shapeId="0" xr:uid="{00000000-0006-0000-0100-000064000000}">
      <text>
        <r>
          <rPr>
            <b/>
            <sz val="9"/>
            <color indexed="81"/>
            <rFont val="Tahoma"/>
            <family val="2"/>
          </rPr>
          <t>Moura, Raphael:</t>
        </r>
        <r>
          <rPr>
            <sz val="9"/>
            <color indexed="81"/>
            <rFont val="Tahoma"/>
            <family val="2"/>
          </rPr>
          <t xml:space="preserve">
At the time of the incident the plant was operating on bypass conditions due to process upsets</t>
        </r>
      </text>
    </comment>
    <comment ref="AD18" authorId="0" shapeId="0" xr:uid="{00000000-0006-0000-0100-000065000000}">
      <text>
        <r>
          <rPr>
            <b/>
            <sz val="9"/>
            <color indexed="81"/>
            <rFont val="Tahoma"/>
            <family val="2"/>
          </rPr>
          <t>Moura, Raphael:</t>
        </r>
        <r>
          <rPr>
            <sz val="9"/>
            <color indexed="81"/>
            <rFont val="Tahoma"/>
            <family val="2"/>
          </rPr>
          <t xml:space="preserve">
condensate line between an offsite NGL plant and the refinery gas plant.</t>
        </r>
      </text>
    </comment>
    <comment ref="AK18" authorId="0" shapeId="0" xr:uid="{00000000-0006-0000-0100-000066000000}">
      <text>
        <r>
          <rPr>
            <b/>
            <sz val="9"/>
            <color indexed="81"/>
            <rFont val="Tahoma"/>
            <family val="2"/>
          </rPr>
          <t>Moura, Raphael:</t>
        </r>
        <r>
          <rPr>
            <sz val="9"/>
            <color indexed="81"/>
            <rFont val="Tahoma"/>
            <family val="2"/>
          </rPr>
          <t xml:space="preserve">
Ambiguous Identification: Confusion caused by the ownership issue is also thought to have delayed the isolation of the line. </t>
        </r>
      </text>
    </comment>
    <comment ref="AN18" authorId="0" shapeId="0" xr:uid="{00000000-0006-0000-0100-000067000000}">
      <text>
        <r>
          <rPr>
            <b/>
            <sz val="9"/>
            <color indexed="81"/>
            <rFont val="Tahoma"/>
            <family val="2"/>
          </rPr>
          <t>Moura, Raphael:</t>
        </r>
        <r>
          <rPr>
            <sz val="9"/>
            <color indexed="81"/>
            <rFont val="Tahoma"/>
            <family val="2"/>
          </rPr>
          <t xml:space="preserve">
The initial investigation into the loss indicated a lack of inspection and maintenance of the condensate line.</t>
        </r>
      </text>
    </comment>
    <comment ref="AO18" authorId="0" shapeId="0" xr:uid="{00000000-0006-0000-0100-000068000000}">
      <text>
        <r>
          <rPr>
            <b/>
            <sz val="9"/>
            <color indexed="81"/>
            <rFont val="Tahoma"/>
            <family val="2"/>
          </rPr>
          <t>Moura, Raphael:</t>
        </r>
        <r>
          <rPr>
            <sz val="9"/>
            <color indexed="81"/>
            <rFont val="Tahoma"/>
            <family val="2"/>
          </rPr>
          <t xml:space="preserve">
The initial investigation into the loss indicated a lack of inspection and maintenance of the condensate line.</t>
        </r>
      </text>
    </comment>
    <comment ref="E19" authorId="0" shapeId="0" xr:uid="{00000000-0006-0000-0100-000069000000}">
      <text>
        <r>
          <rPr>
            <b/>
            <sz val="9"/>
            <color indexed="81"/>
            <rFont val="Tahoma"/>
            <family val="2"/>
          </rPr>
          <t>Moura, Raphael:</t>
        </r>
        <r>
          <rPr>
            <sz val="9"/>
            <color indexed="81"/>
            <rFont val="Tahoma"/>
            <family val="2"/>
          </rPr>
          <t xml:space="preserve">
delay: spent 12 minutes after sounding initial alarms to sound general alarm (was in manual mode).</t>
        </r>
      </text>
    </comment>
    <comment ref="F19" authorId="0" shapeId="0" xr:uid="{00000000-0006-0000-0100-00006A000000}">
      <text>
        <r>
          <rPr>
            <b/>
            <sz val="9"/>
            <color indexed="81"/>
            <rFont val="Tahoma"/>
            <family val="2"/>
          </rPr>
          <t>Moura, Raphael:</t>
        </r>
        <r>
          <rPr>
            <sz val="9"/>
            <color indexed="81"/>
            <rFont val="Tahoma"/>
            <family val="2"/>
          </rPr>
          <t xml:space="preserve">
Wrong Direction: Once the crew acknowledged the hydrocarbon flow, it was sent to a mudgas separator, a piece of equipment not designed to handle high flow rates.</t>
        </r>
      </text>
    </comment>
    <comment ref="I19" authorId="0" shapeId="0" xr:uid="{00000000-0006-0000-0100-00006B000000}">
      <text>
        <r>
          <rPr>
            <b/>
            <sz val="9"/>
            <color indexed="81"/>
            <rFont val="Tahoma"/>
            <family val="2"/>
          </rPr>
          <t>Moura, Raphael:</t>
        </r>
        <r>
          <rPr>
            <sz val="9"/>
            <color indexed="81"/>
            <rFont val="Tahoma"/>
            <family val="2"/>
          </rPr>
          <t xml:space="preserve">
Not observed well fluids balance (in/out) on mud tank.</t>
        </r>
      </text>
    </comment>
    <comment ref="O19" authorId="0" shapeId="0" xr:uid="{00000000-0006-0000-0100-00006C000000}">
      <text>
        <r>
          <rPr>
            <b/>
            <sz val="9"/>
            <color indexed="81"/>
            <rFont val="Tahoma"/>
            <family val="2"/>
          </rPr>
          <t>Moura, Raphael:</t>
        </r>
        <r>
          <rPr>
            <sz val="9"/>
            <color indexed="81"/>
            <rFont val="Tahoma"/>
            <family val="2"/>
          </rPr>
          <t xml:space="preserve">
Multiple gas alarms were triggered in
different areas on the rig before personnel on the bridge understood the situation and sounded general alarm.</t>
        </r>
      </text>
    </comment>
    <comment ref="Q19" authorId="0" shapeId="0" xr:uid="{00000000-0006-0000-0100-00006D000000}">
      <text>
        <r>
          <rPr>
            <b/>
            <sz val="9"/>
            <color indexed="81"/>
            <rFont val="Tahoma"/>
            <family val="2"/>
          </rPr>
          <t>Moura, Raphael:</t>
        </r>
        <r>
          <rPr>
            <sz val="9"/>
            <color indexed="81"/>
            <rFont val="Tahoma"/>
            <family val="2"/>
          </rPr>
          <t xml:space="preserve">
the rig crew directed fluid displaced from the well overboard, which bypassed the Sperry Sun flow meter, which is a critical kick detection tool
that measures outflow from the well.</t>
        </r>
      </text>
    </comment>
    <comment ref="R19" authorId="0" shapeId="0" xr:uid="{00000000-0006-0000-0100-00006E000000}">
      <text>
        <r>
          <rPr>
            <b/>
            <sz val="9"/>
            <color indexed="81"/>
            <rFont val="Tahoma"/>
            <family val="2"/>
          </rPr>
          <t>Moura, Raphael:</t>
        </r>
        <r>
          <rPr>
            <sz val="9"/>
            <color indexed="81"/>
            <rFont val="Tahoma"/>
            <family val="2"/>
          </rPr>
          <t xml:space="preserve">
Wrong goal selected: The decision to install a lock‐down sleeve. The decision to use the valve increased the possibility of problems during following activities: displacement of mud, the negative test sequence and the setting of the surface plug.</t>
        </r>
      </text>
    </comment>
    <comment ref="AD19" authorId="0" shapeId="0" xr:uid="{00000000-0006-0000-0100-00006F000000}">
      <text>
        <r>
          <rPr>
            <b/>
            <sz val="9"/>
            <color indexed="81"/>
            <rFont val="Tahoma"/>
            <family val="2"/>
          </rPr>
          <t>Moura, Raphael:</t>
        </r>
        <r>
          <rPr>
            <sz val="9"/>
            <color indexed="81"/>
            <rFont val="Tahoma"/>
            <family val="2"/>
          </rPr>
          <t xml:space="preserve">
BOP failed to shut in well and contain blowout.</t>
        </r>
      </text>
    </comment>
    <comment ref="AF19" authorId="0" shapeId="0" xr:uid="{00000000-0006-0000-0100-000070000000}">
      <text>
        <r>
          <rPr>
            <b/>
            <sz val="9"/>
            <color indexed="81"/>
            <rFont val="Tahoma"/>
            <family val="2"/>
          </rPr>
          <t>Moura, Raphael:</t>
        </r>
        <r>
          <rPr>
            <sz val="9"/>
            <color indexed="81"/>
            <rFont val="Tahoma"/>
            <family val="2"/>
          </rPr>
          <t xml:space="preserve">
Transocean had configured the Deepwater Horizon’s general alarm system in “inhibited” mode, which meant that the general alarm would not automatically sound when multiple gas alarms were triggered in different areas on the rig.</t>
        </r>
      </text>
    </comment>
    <comment ref="AI19" authorId="0" shapeId="0" xr:uid="{00000000-0006-0000-0100-000071000000}">
      <text>
        <r>
          <rPr>
            <b/>
            <sz val="9"/>
            <color indexed="81"/>
            <rFont val="Tahoma"/>
            <family val="2"/>
          </rPr>
          <t>Moura, Raphael:</t>
        </r>
        <r>
          <rPr>
            <sz val="9"/>
            <color indexed="81"/>
            <rFont val="Tahoma"/>
            <family val="2"/>
          </rPr>
          <t xml:space="preserve">
General alarm not automatically sounded when multiple gas alarms were triggered in different areas on the rig.</t>
        </r>
      </text>
    </comment>
    <comment ref="AM19" authorId="0" shapeId="0" xr:uid="{00000000-0006-0000-0100-000072000000}">
      <text>
        <r>
          <rPr>
            <b/>
            <sz val="9"/>
            <color indexed="81"/>
            <rFont val="Tahoma"/>
            <family val="2"/>
          </rPr>
          <t>Moura, Raphael:</t>
        </r>
        <r>
          <rPr>
            <sz val="9"/>
            <color indexed="81"/>
            <rFont val="Tahoma"/>
            <family val="2"/>
          </rPr>
          <t xml:space="preserve">
no information: BP failed to communicate these decisions and
the increasing operational risks to Transocean.</t>
        </r>
      </text>
    </comment>
    <comment ref="AO19" authorId="0" shapeId="0" xr:uid="{00000000-0006-0000-0100-000073000000}">
      <text>
        <r>
          <rPr>
            <b/>
            <sz val="9"/>
            <color indexed="81"/>
            <rFont val="Tahoma"/>
            <family val="2"/>
          </rPr>
          <t>Moura, Raphael:</t>
        </r>
        <r>
          <rPr>
            <sz val="9"/>
            <color indexed="81"/>
            <rFont val="Tahoma"/>
            <family val="2"/>
          </rPr>
          <t xml:space="preserve">
1) Cement slurry test failed to identify cementing failure.
2) BP and Transocean failed to conduct major
inspections of all BOP stack components
3) wrong interpretation of negative pressure test</t>
        </r>
      </text>
    </comment>
    <comment ref="AP19" authorId="0" shapeId="0" xr:uid="{00000000-0006-0000-0100-000074000000}">
      <text>
        <r>
          <rPr>
            <b/>
            <sz val="9"/>
            <color indexed="81"/>
            <rFont val="Tahoma"/>
            <family val="2"/>
          </rPr>
          <t>Moura, Raphael:</t>
        </r>
        <r>
          <rPr>
            <sz val="9"/>
            <color indexed="81"/>
            <rFont val="Tahoma"/>
            <family val="2"/>
          </rPr>
          <t xml:space="preserve">
evidence of a
conflict between the BP drilling and completions operations manager and the BP wells team leader and evidence of a failure to adequately delineate roles and responsibilities for key decisions.</t>
        </r>
      </text>
    </comment>
    <comment ref="AQ19" authorId="0" shapeId="0" xr:uid="{00000000-0006-0000-0100-000075000000}">
      <text>
        <r>
          <rPr>
            <b/>
            <sz val="9"/>
            <color indexed="81"/>
            <rFont val="Tahoma"/>
            <family val="2"/>
          </rPr>
          <t>Moura, Raphael:</t>
        </r>
        <r>
          <rPr>
            <sz val="9"/>
            <color indexed="81"/>
            <rFont val="Tahoma"/>
            <family val="2"/>
          </rPr>
          <t xml:space="preserve">
1) The use of only one cement barrier in the well design (no redundancy). BP did not set any additional cement or mechanical barriers in the well, even though various well conditions created difficulties for the production casing cement job.
2) The location of the production casing. BP decided to set production casing in a location in the well that created additional risk of hydrocarbon influx.</t>
        </r>
      </text>
    </comment>
    <comment ref="AT19" authorId="0" shapeId="0" xr:uid="{00000000-0006-0000-0100-000076000000}">
      <text>
        <r>
          <rPr>
            <b/>
            <sz val="9"/>
            <color indexed="81"/>
            <rFont val="Tahoma"/>
            <family val="2"/>
          </rPr>
          <t>Moura, Raphael:</t>
        </r>
        <r>
          <rPr>
            <sz val="9"/>
            <color indexed="81"/>
            <rFont val="Tahoma"/>
            <family val="2"/>
          </rPr>
          <t xml:space="preserve">
Performance Failure: rig crew had experienced problems in promptly detecting kicks.</t>
        </r>
      </text>
    </comment>
    <comment ref="AU19" authorId="0" shapeId="0" xr:uid="{00000000-0006-0000-0100-000077000000}">
      <text>
        <r>
          <rPr>
            <b/>
            <sz val="9"/>
            <color indexed="81"/>
            <rFont val="Tahoma"/>
            <family val="2"/>
          </rPr>
          <t>Moura, Raphael:</t>
        </r>
        <r>
          <rPr>
            <sz val="9"/>
            <color indexed="81"/>
            <rFont val="Tahoma"/>
            <family val="2"/>
          </rPr>
          <t xml:space="preserve">
Confusion: misinterpreted anomalies encountered during a critical test of cement barriers.
Loss of situation awareness: personnel onboard did not fully identify and evaluate the risks inherent in the operations that were being conducted at Macondo.</t>
        </r>
      </text>
    </comment>
    <comment ref="BB19" authorId="0" shapeId="0" xr:uid="{00000000-0006-0000-0100-000078000000}">
      <text>
        <r>
          <rPr>
            <b/>
            <sz val="9"/>
            <color indexed="81"/>
            <rFont val="Tahoma"/>
            <family val="2"/>
          </rPr>
          <t>Moura, Raphael:</t>
        </r>
        <r>
          <rPr>
            <sz val="9"/>
            <color indexed="81"/>
            <rFont val="Tahoma"/>
            <family val="2"/>
          </rPr>
          <t xml:space="preserve">
simultaneous operations during the critical negative tests ‐ including displacement of fluids to two active mud pits and cleaning the pits in preparation to move the rig ‐ complicated well‐monitoring efforts.</t>
        </r>
      </text>
    </comment>
    <comment ref="AD20" authorId="0" shapeId="0" xr:uid="{00000000-0006-0000-0100-000079000000}">
      <text>
        <r>
          <rPr>
            <b/>
            <sz val="9"/>
            <color indexed="81"/>
            <rFont val="Tahoma"/>
            <family val="2"/>
          </rPr>
          <t>Moura, Raphael:</t>
        </r>
        <r>
          <rPr>
            <sz val="9"/>
            <color indexed="81"/>
            <rFont val="Tahoma"/>
            <family val="2"/>
          </rPr>
          <t xml:space="preserve">
 A protective barrier was breached during the hurricane resulting in the plant flooding with sea water.</t>
        </r>
      </text>
    </comment>
    <comment ref="AQ20" authorId="0" shapeId="0" xr:uid="{00000000-0006-0000-0100-00007A000000}">
      <text>
        <r>
          <rPr>
            <b/>
            <sz val="9"/>
            <color indexed="81"/>
            <rFont val="Tahoma"/>
            <family val="2"/>
          </rPr>
          <t>Moura, Raphael:</t>
        </r>
        <r>
          <rPr>
            <sz val="9"/>
            <color indexed="81"/>
            <rFont val="Tahoma"/>
            <family val="2"/>
          </rPr>
          <t xml:space="preserve">
 A protective barrier was breached during the hurricane resulting in the plant flooding with sea water</t>
        </r>
      </text>
    </comment>
    <comment ref="BA20" authorId="0" shapeId="0" xr:uid="{00000000-0006-0000-0100-00007B000000}">
      <text>
        <r>
          <rPr>
            <b/>
            <sz val="9"/>
            <color indexed="81"/>
            <rFont val="Tahoma"/>
            <family val="2"/>
          </rPr>
          <t>Moura, Raphael:</t>
        </r>
        <r>
          <rPr>
            <sz val="9"/>
            <color indexed="81"/>
            <rFont val="Tahoma"/>
            <family val="2"/>
          </rPr>
          <t xml:space="preserve">
Hurricane (Ike).</t>
        </r>
      </text>
    </comment>
    <comment ref="AD21" authorId="0" shapeId="0" xr:uid="{00000000-0006-0000-0100-00007C000000}">
      <text>
        <r>
          <rPr>
            <b/>
            <sz val="9"/>
            <color indexed="81"/>
            <rFont val="Tahoma"/>
            <family val="2"/>
          </rPr>
          <t>Moura, Raphael:</t>
        </r>
        <r>
          <rPr>
            <sz val="9"/>
            <color indexed="81"/>
            <rFont val="Tahoma"/>
            <family val="2"/>
          </rPr>
          <t xml:space="preserve">
Primary pile damage.</t>
        </r>
      </text>
    </comment>
    <comment ref="AF21" authorId="0" shapeId="0" xr:uid="{00000000-0006-0000-0100-00007D000000}">
      <text>
        <r>
          <rPr>
            <b/>
            <sz val="9"/>
            <color indexed="81"/>
            <rFont val="Tahoma"/>
            <family val="2"/>
          </rPr>
          <t>Moura, Raphael:</t>
        </r>
        <r>
          <rPr>
            <sz val="9"/>
            <color indexed="81"/>
            <rFont val="Tahoma"/>
            <family val="2"/>
          </rPr>
          <t xml:space="preserve">
Difficulties to install piles.</t>
        </r>
      </text>
    </comment>
    <comment ref="AO21" authorId="0" shapeId="0" xr:uid="{00000000-0006-0000-0100-00007E000000}">
      <text>
        <r>
          <rPr>
            <b/>
            <sz val="9"/>
            <color indexed="81"/>
            <rFont val="Tahoma"/>
            <family val="2"/>
          </rPr>
          <t>Moura, Raphael:</t>
        </r>
        <r>
          <rPr>
            <sz val="9"/>
            <color indexed="81"/>
            <rFont val="Tahoma"/>
            <family val="2"/>
          </rPr>
          <t xml:space="preserve">
Not ensured primary piles quality. Repair (jacking tools were manufactured to open out primary piles) needed.</t>
        </r>
      </text>
    </comment>
    <comment ref="E22" authorId="0" shapeId="0" xr:uid="{00000000-0006-0000-0100-00007F000000}">
      <text>
        <r>
          <rPr>
            <b/>
            <sz val="9"/>
            <color indexed="81"/>
            <rFont val="Tahoma"/>
            <family val="2"/>
          </rPr>
          <t>Moura, Raphael:</t>
        </r>
        <r>
          <rPr>
            <sz val="9"/>
            <color indexed="81"/>
            <rFont val="Tahoma"/>
            <family val="2"/>
          </rPr>
          <t xml:space="preserve">
Duration too short: insufficient purging of the reactor when it was shut down.</t>
        </r>
      </text>
    </comment>
    <comment ref="I22" authorId="0" shapeId="0" xr:uid="{00000000-0006-0000-0100-000080000000}">
      <text>
        <r>
          <rPr>
            <b/>
            <sz val="9"/>
            <color indexed="81"/>
            <rFont val="Tahoma"/>
            <family val="2"/>
          </rPr>
          <t>Moura, Raphael:</t>
        </r>
        <r>
          <rPr>
            <sz val="9"/>
            <color indexed="81"/>
            <rFont val="Tahoma"/>
            <family val="2"/>
          </rPr>
          <t xml:space="preserve">
Overlook measurement: missed purging check (was incomplete) before start-up.</t>
        </r>
      </text>
    </comment>
    <comment ref="AD22" authorId="0" shapeId="0" xr:uid="{00000000-0006-0000-0100-000081000000}">
      <text>
        <r>
          <rPr>
            <b/>
            <sz val="9"/>
            <color indexed="81"/>
            <rFont val="Tahoma"/>
            <family val="2"/>
          </rPr>
          <t>Moura, Raphael:</t>
        </r>
        <r>
          <rPr>
            <sz val="9"/>
            <color indexed="81"/>
            <rFont val="Tahoma"/>
            <family val="2"/>
          </rPr>
          <t xml:space="preserve">
rupture of the external portion of the air line to the reactor.</t>
        </r>
      </text>
    </comment>
    <comment ref="AF22" authorId="0" shapeId="0" xr:uid="{00000000-0006-0000-0100-000082000000}">
      <text>
        <r>
          <rPr>
            <b/>
            <sz val="9"/>
            <color indexed="81"/>
            <rFont val="Tahoma"/>
            <family val="2"/>
          </rPr>
          <t>Moura, Raphael:</t>
        </r>
        <r>
          <rPr>
            <sz val="9"/>
            <color indexed="81"/>
            <rFont val="Tahoma"/>
            <family val="2"/>
          </rPr>
          <t xml:space="preserve">
shutdown (purging) and start-up (status verification) procedures incomplete.</t>
        </r>
      </text>
    </comment>
    <comment ref="AI22" authorId="0" shapeId="0" xr:uid="{00000000-0006-0000-0100-000083000000}">
      <text>
        <r>
          <rPr>
            <b/>
            <sz val="9"/>
            <color indexed="81"/>
            <rFont val="Tahoma"/>
            <family val="2"/>
          </rPr>
          <t>Moura, Raphael:</t>
        </r>
        <r>
          <rPr>
            <sz val="9"/>
            <color indexed="81"/>
            <rFont val="Tahoma"/>
            <family val="2"/>
          </rPr>
          <t xml:space="preserve">
No information about purging operations during shutdown to operator responsible for start-up.</t>
        </r>
      </text>
    </comment>
    <comment ref="AO22" authorId="0" shapeId="0" xr:uid="{00000000-0006-0000-0100-000084000000}">
      <text>
        <r>
          <rPr>
            <b/>
            <sz val="9"/>
            <color indexed="81"/>
            <rFont val="Tahoma"/>
            <family val="2"/>
          </rPr>
          <t>Moura, Raphael:</t>
        </r>
        <r>
          <rPr>
            <sz val="9"/>
            <color indexed="81"/>
            <rFont val="Tahoma"/>
            <family val="2"/>
          </rPr>
          <t xml:space="preserve">
inadequate procedures: no checking of reactor before start-up.</t>
        </r>
      </text>
    </comment>
    <comment ref="AT22" authorId="0" shapeId="0" xr:uid="{00000000-0006-0000-0100-000085000000}">
      <text>
        <r>
          <rPr>
            <b/>
            <sz val="9"/>
            <color indexed="81"/>
            <rFont val="Tahoma"/>
            <family val="2"/>
          </rPr>
          <t>Moura, Raphael:</t>
        </r>
        <r>
          <rPr>
            <sz val="9"/>
            <color indexed="81"/>
            <rFont val="Tahoma"/>
            <family val="2"/>
          </rPr>
          <t xml:space="preserve">
Equipment mishandling during start-up - should have purged it before.</t>
        </r>
      </text>
    </comment>
    <comment ref="F23" authorId="0" shapeId="0" xr:uid="{00000000-0006-0000-0100-000086000000}">
      <text>
        <r>
          <rPr>
            <b/>
            <sz val="9"/>
            <color indexed="81"/>
            <rFont val="Tahoma"/>
            <family val="2"/>
          </rPr>
          <t>Moura, Raphael:</t>
        </r>
        <r>
          <rPr>
            <sz val="9"/>
            <color indexed="81"/>
            <rFont val="Tahoma"/>
            <family val="2"/>
          </rPr>
          <t xml:space="preserve">
distance: approach to the platform taken too far.</t>
        </r>
      </text>
    </comment>
    <comment ref="N23" authorId="0" shapeId="0" xr:uid="{00000000-0006-0000-0100-000087000000}">
      <text>
        <r>
          <rPr>
            <b/>
            <sz val="9"/>
            <color indexed="81"/>
            <rFont val="Tahoma"/>
            <family val="2"/>
          </rPr>
          <t>Moura, Raphael:</t>
        </r>
        <r>
          <rPr>
            <sz val="9"/>
            <color indexed="81"/>
            <rFont val="Tahoma"/>
            <family val="2"/>
          </rPr>
          <t xml:space="preserve">
Wrong decision: Decided to approach platform from windward side.</t>
        </r>
      </text>
    </comment>
    <comment ref="AD23" authorId="0" shapeId="0" xr:uid="{00000000-0006-0000-0100-000088000000}">
      <text>
        <r>
          <rPr>
            <b/>
            <sz val="9"/>
            <color indexed="81"/>
            <rFont val="Tahoma"/>
            <family val="2"/>
          </rPr>
          <t>Moura, Raphael:</t>
        </r>
        <r>
          <rPr>
            <sz val="9"/>
            <color indexed="81"/>
            <rFont val="Tahoma"/>
            <family val="2"/>
          </rPr>
          <t xml:space="preserve">
1) MSV experienced problems with its computer-assisted azimuth thrusters.
2) Leeward crane on MHN was not working, so vessel came onto the windward side.</t>
        </r>
      </text>
    </comment>
    <comment ref="AO23" authorId="0" shapeId="0" xr:uid="{00000000-0006-0000-0100-000089000000}">
      <text>
        <r>
          <rPr>
            <b/>
            <sz val="9"/>
            <color indexed="81"/>
            <rFont val="Tahoma"/>
            <family val="2"/>
          </rPr>
          <t>Moura, Raphael:</t>
        </r>
        <r>
          <rPr>
            <sz val="9"/>
            <color indexed="81"/>
            <rFont val="Tahoma"/>
            <family val="2"/>
          </rPr>
          <t xml:space="preserve">
No safety zone pre-entry check onboard MSV.</t>
        </r>
      </text>
    </comment>
    <comment ref="AQ23" authorId="0" shapeId="0" xr:uid="{00000000-0006-0000-0100-00008A000000}">
      <text>
        <r>
          <rPr>
            <b/>
            <sz val="9"/>
            <color indexed="81"/>
            <rFont val="Tahoma"/>
            <family val="2"/>
          </rPr>
          <t>Moura, Raphael:</t>
        </r>
        <r>
          <rPr>
            <sz val="9"/>
            <color indexed="81"/>
            <rFont val="Tahoma"/>
            <family val="2"/>
          </rPr>
          <t xml:space="preserve">
1) Risers: lack of fire protection; inadequate mechanical protection. 
2) ESDVs position allowed 12 km inventory to fuel the fire/explosion.
3) risers arrangement too close.
4) platforms arrangement too close.  </t>
        </r>
      </text>
    </comment>
    <comment ref="AT23" authorId="0" shapeId="0" xr:uid="{00000000-0006-0000-0100-00008B000000}">
      <text>
        <r>
          <rPr>
            <b/>
            <sz val="9"/>
            <color indexed="81"/>
            <rFont val="Tahoma"/>
            <family val="2"/>
          </rPr>
          <t>Moura, Raphael:</t>
        </r>
        <r>
          <rPr>
            <sz val="9"/>
            <color indexed="81"/>
            <rFont val="Tahoma"/>
            <family val="2"/>
          </rPr>
          <t xml:space="preserve">
MSV Performance failure (collision avoidance measures).</t>
        </r>
      </text>
    </comment>
    <comment ref="BA23" authorId="0" shapeId="0" xr:uid="{00000000-0006-0000-0100-00008C000000}">
      <text>
        <r>
          <rPr>
            <b/>
            <sz val="9"/>
            <color indexed="81"/>
            <rFont val="Tahoma"/>
            <family val="2"/>
          </rPr>
          <t>Moura, Raphael:</t>
        </r>
        <r>
          <rPr>
            <sz val="9"/>
            <color indexed="81"/>
            <rFont val="Tahoma"/>
            <family val="2"/>
          </rPr>
          <t xml:space="preserve">
Wind 35 knots, swell 5 metres, sea current 3 knots.</t>
        </r>
      </text>
    </comment>
    <comment ref="AD24" authorId="0" shapeId="0" xr:uid="{00000000-0006-0000-0100-00008D000000}">
      <text>
        <r>
          <rPr>
            <b/>
            <sz val="9"/>
            <color indexed="81"/>
            <rFont val="Tahoma"/>
            <family val="2"/>
          </rPr>
          <t>Moura, Raphael:</t>
        </r>
        <r>
          <rPr>
            <sz val="9"/>
            <color indexed="81"/>
            <rFont val="Tahoma"/>
            <family val="2"/>
          </rPr>
          <t xml:space="preserve">
Air separation unit failure.</t>
        </r>
      </text>
    </comment>
    <comment ref="AQ24" authorId="0" shapeId="0" xr:uid="{00000000-0006-0000-0100-00008E000000}">
      <text>
        <r>
          <rPr>
            <b/>
            <sz val="9"/>
            <color indexed="81"/>
            <rFont val="Tahoma"/>
            <family val="2"/>
          </rPr>
          <t>Moura, Raphael:</t>
        </r>
        <r>
          <rPr>
            <sz val="9"/>
            <color indexed="81"/>
            <rFont val="Tahoma"/>
            <family val="2"/>
          </rPr>
          <t xml:space="preserve">
Air separation unit admitted haze from forest fire.</t>
        </r>
      </text>
    </comment>
    <comment ref="AR24" authorId="0" shapeId="0" xr:uid="{00000000-0006-0000-0100-00008F000000}">
      <text>
        <r>
          <rPr>
            <b/>
            <sz val="9"/>
            <color indexed="81"/>
            <rFont val="Tahoma"/>
            <family val="2"/>
          </rPr>
          <t>Moura, Raphael:</t>
        </r>
        <r>
          <rPr>
            <sz val="9"/>
            <color indexed="81"/>
            <rFont val="Tahoma"/>
            <family val="2"/>
          </rPr>
          <t xml:space="preserve">
Inadequate managerial rule: failed to assess the effects of continuing operation under forest fire haze.</t>
        </r>
      </text>
    </comment>
    <comment ref="BA24" authorId="0" shapeId="0" xr:uid="{00000000-0006-0000-0100-000090000000}">
      <text>
        <r>
          <rPr>
            <b/>
            <sz val="9"/>
            <color indexed="81"/>
            <rFont val="Tahoma"/>
            <family val="2"/>
          </rPr>
          <t>Moura, Raphael:</t>
        </r>
        <r>
          <rPr>
            <sz val="9"/>
            <color indexed="81"/>
            <rFont val="Tahoma"/>
            <family val="2"/>
          </rPr>
          <t xml:space="preserve">
Atmospheric particles from </t>
        </r>
        <r>
          <rPr>
            <b/>
            <sz val="9"/>
            <color indexed="81"/>
            <rFont val="Tahoma"/>
            <family val="2"/>
          </rPr>
          <t>forest fires</t>
        </r>
        <r>
          <rPr>
            <sz val="9"/>
            <color indexed="81"/>
            <rFont val="Tahoma"/>
            <family val="2"/>
          </rPr>
          <t xml:space="preserve"> that had blanketed Borneo with haze prior to the incident, had entered and accumulated in the plant’s air separation unit.</t>
        </r>
      </text>
    </comment>
    <comment ref="AD25" authorId="0" shapeId="0" xr:uid="{00000000-0006-0000-0100-000091000000}">
      <text>
        <r>
          <rPr>
            <b/>
            <sz val="9"/>
            <color indexed="81"/>
            <rFont val="Tahoma"/>
            <family val="2"/>
          </rPr>
          <t>Moura, Raphael:</t>
        </r>
        <r>
          <rPr>
            <sz val="9"/>
            <color indexed="81"/>
            <rFont val="Tahoma"/>
            <family val="2"/>
          </rPr>
          <t xml:space="preserve">
catastrophic failure of a pump.</t>
        </r>
      </text>
    </comment>
    <comment ref="AD26" authorId="0" shapeId="0" xr:uid="{00000000-0006-0000-0100-000092000000}">
      <text>
        <r>
          <rPr>
            <b/>
            <sz val="9"/>
            <color indexed="81"/>
            <rFont val="Tahoma"/>
            <family val="2"/>
          </rPr>
          <t>Moura, Raphael:</t>
        </r>
        <r>
          <rPr>
            <sz val="9"/>
            <color indexed="81"/>
            <rFont val="Tahoma"/>
            <family val="2"/>
          </rPr>
          <t xml:space="preserve">
Initiating event: equipment failure
</t>
        </r>
      </text>
    </comment>
    <comment ref="AF26" authorId="0" shapeId="0" xr:uid="{00000000-0006-0000-0100-000093000000}">
      <text>
        <r>
          <rPr>
            <b/>
            <sz val="9"/>
            <color indexed="81"/>
            <rFont val="Tahoma"/>
            <family val="2"/>
          </rPr>
          <t>Moura, Raphael:</t>
        </r>
        <r>
          <rPr>
            <sz val="9"/>
            <color indexed="81"/>
            <rFont val="Tahoma"/>
            <family val="2"/>
          </rPr>
          <t xml:space="preserve">
Changes Introduced - Operating Procedures: Yes</t>
        </r>
      </text>
    </comment>
    <comment ref="AN26" authorId="0" shapeId="0" xr:uid="{00000000-0006-0000-0100-000094000000}">
      <text>
        <r>
          <rPr>
            <b/>
            <sz val="9"/>
            <color indexed="81"/>
            <rFont val="Tahoma"/>
            <family val="2"/>
          </rPr>
          <t>Moura, Raphael:</t>
        </r>
        <r>
          <rPr>
            <sz val="9"/>
            <color indexed="81"/>
            <rFont val="Tahoma"/>
            <family val="2"/>
          </rPr>
          <t xml:space="preserve">
Changes Introduced - Revised Maintenance: Yes
</t>
        </r>
      </text>
    </comment>
    <comment ref="AQ26" authorId="0" shapeId="0" xr:uid="{00000000-0006-0000-0100-000095000000}">
      <text>
        <r>
          <rPr>
            <b/>
            <sz val="9"/>
            <color indexed="81"/>
            <rFont val="Tahoma"/>
            <family val="2"/>
          </rPr>
          <t>Moura, Raphael:</t>
        </r>
        <r>
          <rPr>
            <sz val="9"/>
            <color indexed="81"/>
            <rFont val="Tahoma"/>
            <family val="2"/>
          </rPr>
          <t xml:space="preserve">
Contributing Factor - Process Design: Yes
Changes Introduced - Improved Equipment: Yes
Changes Introduced - Process Control: Yes
Changes Introduced - Mitigation Systems: Yes</t>
        </r>
      </text>
    </comment>
    <comment ref="AT26" authorId="0" shapeId="0" xr:uid="{00000000-0006-0000-0100-000096000000}">
      <text>
        <r>
          <rPr>
            <b/>
            <sz val="9"/>
            <color indexed="81"/>
            <rFont val="Tahoma"/>
            <family val="2"/>
          </rPr>
          <t>Moura, Raphael:</t>
        </r>
        <r>
          <rPr>
            <sz val="9"/>
            <color indexed="81"/>
            <rFont val="Tahoma"/>
            <family val="2"/>
          </rPr>
          <t xml:space="preserve">
Changes Introduced - Revised Training: Yes</t>
        </r>
      </text>
    </comment>
    <comment ref="AD27" authorId="0" shapeId="0" xr:uid="{00000000-0006-0000-0100-000097000000}">
      <text>
        <r>
          <rPr>
            <b/>
            <sz val="9"/>
            <color indexed="81"/>
            <rFont val="Tahoma"/>
            <family val="2"/>
          </rPr>
          <t>Moura, Raphael:</t>
        </r>
        <r>
          <rPr>
            <sz val="9"/>
            <color indexed="81"/>
            <rFont val="Tahoma"/>
            <family val="2"/>
          </rPr>
          <t xml:space="preserve">
Leak from a branch on the main vacuum distillation column.</t>
        </r>
      </text>
    </comment>
    <comment ref="AO27" authorId="0" shapeId="0" xr:uid="{00000000-0006-0000-0100-000098000000}">
      <text>
        <r>
          <rPr>
            <b/>
            <sz val="9"/>
            <color indexed="81"/>
            <rFont val="Tahoma"/>
            <family val="2"/>
          </rPr>
          <t>Moura, Raphael:</t>
        </r>
        <r>
          <rPr>
            <sz val="9"/>
            <color indexed="81"/>
            <rFont val="Tahoma"/>
            <family val="2"/>
          </rPr>
          <t xml:space="preserve">
The fire was caused by a leak from a branch on the column fabricated from incorrect material.</t>
        </r>
      </text>
    </comment>
    <comment ref="F28" authorId="0" shapeId="0" xr:uid="{00000000-0006-0000-0100-000099000000}">
      <text>
        <r>
          <rPr>
            <b/>
            <sz val="9"/>
            <color indexed="81"/>
            <rFont val="Tahoma"/>
            <family val="2"/>
          </rPr>
          <t>Moura, Raphael:</t>
        </r>
        <r>
          <rPr>
            <sz val="9"/>
            <color indexed="81"/>
            <rFont val="Tahoma"/>
            <family val="2"/>
          </rPr>
          <t xml:space="preserve">
Operator (wrongly) closed level control valve and the raffinate splitter tower was filled for over three hours without any liquid being removed from the tower to storage.</t>
        </r>
      </text>
    </comment>
    <comment ref="V28" authorId="0" shapeId="0" xr:uid="{00000000-0006-0000-0100-00009A000000}">
      <text>
        <r>
          <rPr>
            <b/>
            <sz val="9"/>
            <color indexed="81"/>
            <rFont val="Tahoma"/>
            <family val="2"/>
          </rPr>
          <t>Moura, Raphael:</t>
        </r>
        <r>
          <rPr>
            <sz val="9"/>
            <color indexed="81"/>
            <rFont val="Tahoma"/>
            <family val="2"/>
          </rPr>
          <t xml:space="preserve">
ISOM operators were likely fatigued from working 12-hour shifts for 29 or more consecutive days</t>
        </r>
      </text>
    </comment>
    <comment ref="AC28" authorId="0" shapeId="0" xr:uid="{00000000-0006-0000-0100-00009B000000}">
      <text>
        <r>
          <rPr>
            <b/>
            <sz val="9"/>
            <color indexed="81"/>
            <rFont val="Tahoma"/>
            <family val="2"/>
          </rPr>
          <t>Moura, Raphael:</t>
        </r>
        <r>
          <rPr>
            <sz val="9"/>
            <color indexed="81"/>
            <rFont val="Tahoma"/>
            <family val="2"/>
          </rPr>
          <t xml:space="preserve">
Illusion of Control: Operators believed that procedures could be altered or did not have to be followed during the startup process.</t>
        </r>
      </text>
    </comment>
    <comment ref="AD28" authorId="0" shapeId="0" xr:uid="{00000000-0006-0000-0100-00009C000000}">
      <text>
        <r>
          <rPr>
            <b/>
            <sz val="9"/>
            <color indexed="81"/>
            <rFont val="Tahoma"/>
            <family val="2"/>
          </rPr>
          <t>Moura, Raphael:</t>
        </r>
        <r>
          <rPr>
            <sz val="9"/>
            <color indexed="81"/>
            <rFont val="Tahoma"/>
            <family val="2"/>
          </rPr>
          <t xml:space="preserve">
The redundant high level alarm did not activate.</t>
        </r>
      </text>
    </comment>
    <comment ref="AF28" authorId="0" shapeId="0" xr:uid="{00000000-0006-0000-0100-00009D000000}">
      <text>
        <r>
          <rPr>
            <b/>
            <sz val="9"/>
            <color indexed="81"/>
            <rFont val="Tahoma"/>
            <family val="2"/>
          </rPr>
          <t>Moura, Raphael:</t>
        </r>
        <r>
          <rPr>
            <sz val="9"/>
            <color indexed="81"/>
            <rFont val="Tahoma"/>
            <family val="2"/>
          </rPr>
          <t xml:space="preserve">
Outdated and ineffective procedures did not address recurring operational problems during start-up.</t>
        </r>
      </text>
    </comment>
    <comment ref="AH28" authorId="0" shapeId="0" xr:uid="{00000000-0006-0000-0100-00009E000000}">
      <text>
        <r>
          <rPr>
            <b/>
            <sz val="9"/>
            <color indexed="81"/>
            <rFont val="Tahoma"/>
            <family val="2"/>
          </rPr>
          <t>Moura, Raphael:</t>
        </r>
        <r>
          <rPr>
            <sz val="9"/>
            <color indexed="81"/>
            <rFont val="Tahoma"/>
            <family val="2"/>
          </rPr>
          <t xml:space="preserve">
indicator showed that the tower level was declining when it was actually overfilling. The redundant high level alarm did not activate.</t>
        </r>
      </text>
    </comment>
    <comment ref="AI28" authorId="0" shapeId="0" xr:uid="{00000000-0006-0000-0100-00009F000000}">
      <text>
        <r>
          <rPr>
            <b/>
            <sz val="9"/>
            <color indexed="81"/>
            <rFont val="Tahoma"/>
            <family val="2"/>
          </rPr>
          <t>Moura, Raphael:</t>
        </r>
        <r>
          <rPr>
            <sz val="9"/>
            <color indexed="81"/>
            <rFont val="Tahoma"/>
            <family val="2"/>
          </rPr>
          <t xml:space="preserve">
The control board display did not provide adequate information on the imbalance of flows in and out of the tower to alert the operators to the dangerously high level.</t>
        </r>
      </text>
    </comment>
    <comment ref="AM28" authorId="0" shapeId="0" xr:uid="{00000000-0006-0000-0100-0000A0000000}">
      <text>
        <r>
          <rPr>
            <b/>
            <sz val="9"/>
            <color indexed="81"/>
            <rFont val="Tahoma"/>
            <family val="2"/>
          </rPr>
          <t>Moura, Raphael:</t>
        </r>
        <r>
          <rPr>
            <sz val="9"/>
            <color indexed="81"/>
            <rFont val="Tahoma"/>
            <family val="2"/>
          </rPr>
          <t xml:space="preserve">
Supervisors and operators poorly communicated critical information regarding the start-up during the shift turnover; BP did not have a shift turnover communication requirement for its operations staff.</t>
        </r>
      </text>
    </comment>
    <comment ref="AN28" authorId="0" shapeId="0" xr:uid="{00000000-0006-0000-0100-0000A1000000}">
      <text>
        <r>
          <rPr>
            <b/>
            <sz val="9"/>
            <color indexed="81"/>
            <rFont val="Tahoma"/>
            <family val="2"/>
          </rPr>
          <t>Moura, Raphael:</t>
        </r>
        <r>
          <rPr>
            <sz val="9"/>
            <color indexed="81"/>
            <rFont val="Tahoma"/>
            <family val="2"/>
          </rPr>
          <t xml:space="preserve">
previously reported malfunctions of the tower level indicator, level sight glass and a pressure control valve do not addressed by maintenance.</t>
        </r>
      </text>
    </comment>
    <comment ref="AO28" authorId="0" shapeId="0" xr:uid="{00000000-0006-0000-0100-0000A2000000}">
      <text>
        <r>
          <rPr>
            <b/>
            <sz val="9"/>
            <color indexed="81"/>
            <rFont val="Tahoma"/>
            <family val="2"/>
          </rPr>
          <t>Moura, Raphael:</t>
        </r>
        <r>
          <rPr>
            <sz val="9"/>
            <color indexed="81"/>
            <rFont val="Tahoma"/>
            <family val="2"/>
          </rPr>
          <t xml:space="preserve">
1) Lack ok supervisory oversight during start up.
2) The process unit was started despite previously reported malfunctions of the tower level indicator, level sight glass, and a pressure control valve</t>
        </r>
      </text>
    </comment>
    <comment ref="AQ28" authorId="0" shapeId="0" xr:uid="{00000000-0006-0000-0100-0000A3000000}">
      <text>
        <r>
          <rPr>
            <b/>
            <sz val="9"/>
            <color indexed="81"/>
            <rFont val="Tahoma"/>
            <family val="2"/>
          </rPr>
          <t>Moura, Raphael:</t>
        </r>
        <r>
          <rPr>
            <sz val="9"/>
            <color indexed="81"/>
            <rFont val="Tahoma"/>
            <family val="2"/>
          </rPr>
          <t xml:space="preserve">
1) Blowdown stack not equipped with a flare.
2) Office trailers located close to the blowdown drum.
3) tower was not equipped with any other level indications or automatic safety devices.
4) The size of the blowdown drum was insufficient to contain the liquid sent to it by the pressure relief valves.</t>
        </r>
      </text>
    </comment>
    <comment ref="AT28" authorId="0" shapeId="0" xr:uid="{00000000-0006-0000-0100-0000A4000000}">
      <text>
        <r>
          <rPr>
            <b/>
            <sz val="9"/>
            <color indexed="81"/>
            <rFont val="Tahoma"/>
            <family val="2"/>
          </rPr>
          <t>Moura, Raphael:</t>
        </r>
        <r>
          <rPr>
            <sz val="9"/>
            <color indexed="81"/>
            <rFont val="Tahoma"/>
            <family val="2"/>
          </rPr>
          <t xml:space="preserve">
1) Lack of technically trained personnel during the start-up.
2) The operator training program was inadequate. The central training department staff had been reduced from 28 to eight, and simulators were unavailable for operators to practice handling abnormal situations, including infrequent and high hazard operations such as start-ups and unit upsets</t>
        </r>
      </text>
    </comment>
    <comment ref="AU28" authorId="0" shapeId="0" xr:uid="{00000000-0006-0000-0100-0000A5000000}">
      <text>
        <r>
          <rPr>
            <b/>
            <sz val="9"/>
            <color indexed="81"/>
            <rFont val="Tahoma"/>
            <family val="2"/>
          </rPr>
          <t>Moura, Raphael:</t>
        </r>
        <r>
          <rPr>
            <sz val="9"/>
            <color indexed="81"/>
            <rFont val="Tahoma"/>
            <family val="2"/>
          </rPr>
          <t xml:space="preserve">
Loss of situation awareness: personnel did not understand the potential hazards of filling the tower above range.</t>
        </r>
      </text>
    </comment>
    <comment ref="BE28" authorId="0" shapeId="0" xr:uid="{00000000-0006-0000-0100-0000A6000000}">
      <text>
        <r>
          <rPr>
            <b/>
            <sz val="9"/>
            <color indexed="81"/>
            <rFont val="Tahoma"/>
            <family val="2"/>
          </rPr>
          <t>Moura, Raphael:</t>
        </r>
        <r>
          <rPr>
            <sz val="9"/>
            <color indexed="81"/>
            <rFont val="Tahoma"/>
            <family val="2"/>
          </rPr>
          <t xml:space="preserve">
ISOM operators were likely fatigued from working 12-hour shifts for 29 or more consecutive days</t>
        </r>
      </text>
    </comment>
    <comment ref="AD29" authorId="0" shapeId="0" xr:uid="{00000000-0006-0000-0100-0000A7000000}">
      <text>
        <r>
          <rPr>
            <b/>
            <sz val="9"/>
            <color indexed="81"/>
            <rFont val="Tahoma"/>
            <family val="2"/>
          </rPr>
          <t>Moura, Raphael:</t>
        </r>
        <r>
          <rPr>
            <sz val="9"/>
            <color indexed="81"/>
            <rFont val="Tahoma"/>
            <family val="2"/>
          </rPr>
          <t xml:space="preserve">
Hydrocarbon leak from piping.</t>
        </r>
      </text>
    </comment>
    <comment ref="E30" authorId="0" shapeId="0" xr:uid="{00000000-0006-0000-0100-0000A8000000}">
      <text>
        <r>
          <rPr>
            <b/>
            <sz val="9"/>
            <color indexed="81"/>
            <rFont val="Tahoma"/>
            <family val="2"/>
          </rPr>
          <t>Moura, Raphael:</t>
        </r>
        <r>
          <rPr>
            <sz val="9"/>
            <color indexed="81"/>
            <rFont val="Tahoma"/>
            <family val="2"/>
          </rPr>
          <t xml:space="preserve">
Omission: should shut process down due to flood.</t>
        </r>
      </text>
    </comment>
    <comment ref="R30" authorId="0" shapeId="0" xr:uid="{00000000-0006-0000-0100-0000A9000000}">
      <text>
        <r>
          <rPr>
            <b/>
            <sz val="9"/>
            <color indexed="81"/>
            <rFont val="Tahoma"/>
            <family val="2"/>
          </rPr>
          <t>Moura, Raphael:</t>
        </r>
        <r>
          <rPr>
            <sz val="9"/>
            <color indexed="81"/>
            <rFont val="Tahoma"/>
            <family val="2"/>
          </rPr>
          <t xml:space="preserve">
Continued to operate despite the flood.</t>
        </r>
      </text>
    </comment>
    <comment ref="AF30" authorId="0" shapeId="0" xr:uid="{00000000-0006-0000-0100-0000AA000000}">
      <text>
        <r>
          <rPr>
            <b/>
            <sz val="9"/>
            <color indexed="81"/>
            <rFont val="Tahoma"/>
            <family val="2"/>
          </rPr>
          <t>Moura, Raphael:</t>
        </r>
        <r>
          <rPr>
            <sz val="9"/>
            <color indexed="81"/>
            <rFont val="Tahoma"/>
            <family val="2"/>
          </rPr>
          <t xml:space="preserve">
No procedure to shutdown under severe weather (flood).</t>
        </r>
      </text>
    </comment>
    <comment ref="AQ30" authorId="0" shapeId="0" xr:uid="{00000000-0006-0000-0100-0000AB000000}">
      <text>
        <r>
          <rPr>
            <b/>
            <sz val="9"/>
            <color indexed="81"/>
            <rFont val="Tahoma"/>
            <family val="2"/>
          </rPr>
          <t>Moura, Raphael:</t>
        </r>
        <r>
          <rPr>
            <sz val="9"/>
            <color indexed="81"/>
            <rFont val="Tahoma"/>
            <family val="2"/>
          </rPr>
          <t xml:space="preserve">
Escalation due to proximity of process equipment and storage tanks.
Rising floodwater allowed waste oil floating on its surface to be brought into contact with hot equipment.</t>
        </r>
      </text>
    </comment>
    <comment ref="AU30" authorId="0" shapeId="0" xr:uid="{00000000-0006-0000-0100-0000AC000000}">
      <text>
        <r>
          <rPr>
            <b/>
            <sz val="9"/>
            <color indexed="81"/>
            <rFont val="Tahoma"/>
            <family val="2"/>
          </rPr>
          <t>Moura, Raphael:</t>
        </r>
        <r>
          <rPr>
            <sz val="9"/>
            <color indexed="81"/>
            <rFont val="Tahoma"/>
            <family val="2"/>
          </rPr>
          <t xml:space="preserve">
Loss of situational awareness: operator was unable (lack of knowledge) to predict waste oil carriage by flood.</t>
        </r>
      </text>
    </comment>
    <comment ref="BA30" authorId="0" shapeId="0" xr:uid="{00000000-0006-0000-0100-0000AD000000}">
      <text>
        <r>
          <rPr>
            <b/>
            <sz val="9"/>
            <color indexed="81"/>
            <rFont val="Tahoma"/>
            <family val="2"/>
          </rPr>
          <t xml:space="preserve">Moura, Raphael:
</t>
        </r>
        <r>
          <rPr>
            <sz val="9"/>
            <color indexed="81"/>
            <rFont val="Tahoma"/>
            <family val="2"/>
          </rPr>
          <t>Torrential rain and flood.</t>
        </r>
      </text>
    </comment>
    <comment ref="AD31" authorId="0" shapeId="0" xr:uid="{00000000-0006-0000-0100-0000AE000000}">
      <text>
        <r>
          <rPr>
            <b/>
            <sz val="9"/>
            <color indexed="81"/>
            <rFont val="Tahoma"/>
            <family val="2"/>
          </rPr>
          <t>Moura, Raphael:</t>
        </r>
        <r>
          <rPr>
            <sz val="9"/>
            <color indexed="81"/>
            <rFont val="Tahoma"/>
            <family val="2"/>
          </rPr>
          <t xml:space="preserve">
1) Piping elbow failed.
2) Crude column suffered a structural failure.</t>
        </r>
      </text>
    </comment>
    <comment ref="AQ31" authorId="0" shapeId="0" xr:uid="{00000000-0006-0000-0100-0000AF000000}">
      <text>
        <r>
          <rPr>
            <b/>
            <sz val="9"/>
            <color indexed="81"/>
            <rFont val="Tahoma"/>
            <family val="2"/>
          </rPr>
          <t>Moura, Raphael:</t>
        </r>
        <r>
          <rPr>
            <sz val="9"/>
            <color indexed="81"/>
            <rFont val="Tahoma"/>
            <family val="2"/>
          </rPr>
          <t xml:space="preserve">
incorrect piping material specification in one piping elbow.</t>
        </r>
      </text>
    </comment>
    <comment ref="AD32" authorId="0" shapeId="0" xr:uid="{00000000-0006-0000-0100-0000B0000000}">
      <text>
        <r>
          <rPr>
            <b/>
            <sz val="9"/>
            <color indexed="81"/>
            <rFont val="Tahoma"/>
            <family val="2"/>
          </rPr>
          <t>Moura, Raphael:</t>
        </r>
        <r>
          <rPr>
            <sz val="9"/>
            <color indexed="81"/>
            <rFont val="Tahoma"/>
            <family val="2"/>
          </rPr>
          <t xml:space="preserve">
Piping leak resulted in a fire in this refinery coker unit.</t>
        </r>
      </text>
    </comment>
    <comment ref="AD33" authorId="0" shapeId="0" xr:uid="{00000000-0006-0000-0100-0000B1000000}">
      <text>
        <r>
          <rPr>
            <b/>
            <sz val="9"/>
            <color indexed="81"/>
            <rFont val="Tahoma"/>
            <family val="2"/>
          </rPr>
          <t>Moura, Raphael:</t>
        </r>
        <r>
          <rPr>
            <sz val="9"/>
            <color indexed="81"/>
            <rFont val="Tahoma"/>
            <family val="2"/>
          </rPr>
          <t xml:space="preserve">
block valve failure.</t>
        </r>
      </text>
    </comment>
    <comment ref="AF33" authorId="0" shapeId="0" xr:uid="{00000000-0006-0000-0100-0000B2000000}">
      <text>
        <r>
          <rPr>
            <b/>
            <sz val="9"/>
            <color indexed="81"/>
            <rFont val="Tahoma"/>
            <family val="2"/>
          </rPr>
          <t>Moura, Raphael:</t>
        </r>
        <r>
          <rPr>
            <sz val="9"/>
            <color indexed="81"/>
            <rFont val="Tahoma"/>
            <family val="2"/>
          </rPr>
          <t xml:space="preserve">
Fire was spread by the firewater application.</t>
        </r>
      </text>
    </comment>
    <comment ref="AN33" authorId="0" shapeId="0" xr:uid="{00000000-0006-0000-0100-0000B3000000}">
      <text>
        <r>
          <rPr>
            <b/>
            <sz val="9"/>
            <color indexed="81"/>
            <rFont val="Tahoma"/>
            <family val="2"/>
          </rPr>
          <t>Moura, Raphael:</t>
        </r>
        <r>
          <rPr>
            <sz val="9"/>
            <color indexed="81"/>
            <rFont val="Tahoma"/>
            <family val="2"/>
          </rPr>
          <t xml:space="preserve">
Maintenance on a pump strainer in the visbreaker unit failed to seat block valve properly.</t>
        </r>
      </text>
    </comment>
    <comment ref="AO33" authorId="0" shapeId="0" xr:uid="{00000000-0006-0000-0100-0000B4000000}">
      <text>
        <r>
          <rPr>
            <b/>
            <sz val="9"/>
            <color indexed="81"/>
            <rFont val="Tahoma"/>
            <family val="2"/>
          </rPr>
          <t>Moura, Raphael:</t>
        </r>
        <r>
          <rPr>
            <sz val="9"/>
            <color indexed="81"/>
            <rFont val="Tahoma"/>
            <family val="2"/>
          </rPr>
          <t xml:space="preserve">
Failed to check block valve sitting.</t>
        </r>
      </text>
    </comment>
    <comment ref="AQ33" authorId="0" shapeId="0" xr:uid="{00000000-0006-0000-0100-0000B5000000}">
      <text>
        <r>
          <rPr>
            <b/>
            <sz val="9"/>
            <color indexed="81"/>
            <rFont val="Tahoma"/>
            <family val="2"/>
          </rPr>
          <t>Moura, Raphael:</t>
        </r>
        <r>
          <rPr>
            <sz val="9"/>
            <color indexed="81"/>
            <rFont val="Tahoma"/>
            <family val="2"/>
          </rPr>
          <t xml:space="preserve">
Firewater distribution system not protected from fire.</t>
        </r>
      </text>
    </comment>
    <comment ref="AT33" authorId="0" shapeId="0" xr:uid="{00000000-0006-0000-0100-0000B6000000}">
      <text>
        <r>
          <rPr>
            <b/>
            <sz val="9"/>
            <color indexed="81"/>
            <rFont val="Tahoma"/>
            <family val="2"/>
          </rPr>
          <t>Moura, Raphael:</t>
        </r>
        <r>
          <rPr>
            <sz val="9"/>
            <color indexed="81"/>
            <rFont val="Tahoma"/>
            <family val="2"/>
          </rPr>
          <t xml:space="preserve">
1) performance failure: block valve sitting.
2) Inadequately trained fire brigade personnel.</t>
        </r>
      </text>
    </comment>
    <comment ref="AD34" authorId="0" shapeId="0" xr:uid="{00000000-0006-0000-0100-0000B7000000}">
      <text>
        <r>
          <rPr>
            <b/>
            <sz val="9"/>
            <color indexed="81"/>
            <rFont val="Tahoma"/>
            <family val="2"/>
          </rPr>
          <t>Moura, Raphael:</t>
        </r>
        <r>
          <rPr>
            <sz val="9"/>
            <color indexed="81"/>
            <rFont val="Tahoma"/>
            <family val="2"/>
          </rPr>
          <t xml:space="preserve">
1) collapse of a 312 foot high concrete chimney.
2) broken water mains.</t>
        </r>
      </text>
    </comment>
    <comment ref="AN34" authorId="0" shapeId="0" xr:uid="{00000000-0006-0000-0100-0000B8000000}">
      <text>
        <r>
          <rPr>
            <b/>
            <sz val="9"/>
            <color indexed="81"/>
            <rFont val="Tahoma"/>
            <family val="2"/>
          </rPr>
          <t>Moura, Raphael:</t>
        </r>
        <r>
          <rPr>
            <sz val="9"/>
            <color indexed="81"/>
            <rFont val="Tahoma"/>
            <family val="2"/>
          </rPr>
          <t xml:space="preserve">
broken water mains.</t>
        </r>
      </text>
    </comment>
    <comment ref="AQ34" authorId="0" shapeId="0" xr:uid="{00000000-0006-0000-0100-0000B9000000}">
      <text>
        <r>
          <rPr>
            <b/>
            <sz val="9"/>
            <color indexed="81"/>
            <rFont val="Tahoma"/>
            <family val="2"/>
          </rPr>
          <t>Moura, Raphael:</t>
        </r>
        <r>
          <rPr>
            <sz val="9"/>
            <color indexed="81"/>
            <rFont val="Tahoma"/>
            <family val="2"/>
          </rPr>
          <t xml:space="preserve">
Arrangement: concrete chimney collapsed on one of the crude units.</t>
        </r>
      </text>
    </comment>
    <comment ref="BA34" authorId="0" shapeId="0" xr:uid="{00000000-0006-0000-0100-0000BA000000}">
      <text>
        <r>
          <rPr>
            <b/>
            <sz val="9"/>
            <color indexed="81"/>
            <rFont val="Tahoma"/>
            <family val="2"/>
          </rPr>
          <t>Moura, Raphael:</t>
        </r>
        <r>
          <rPr>
            <sz val="9"/>
            <color indexed="81"/>
            <rFont val="Tahoma"/>
            <family val="2"/>
          </rPr>
          <t xml:space="preserve">
Earthquake measuring 7.4 on the Richter scale</t>
        </r>
      </text>
    </comment>
    <comment ref="AD35" authorId="0" shapeId="0" xr:uid="{00000000-0006-0000-0100-0000BB000000}">
      <text>
        <r>
          <rPr>
            <b/>
            <sz val="9"/>
            <color indexed="81"/>
            <rFont val="Tahoma"/>
            <family val="2"/>
          </rPr>
          <t>Moura, Raphael:</t>
        </r>
        <r>
          <rPr>
            <sz val="9"/>
            <color indexed="81"/>
            <rFont val="Tahoma"/>
            <family val="2"/>
          </rPr>
          <t xml:space="preserve">
Failure of a valve bonnet in a high-pressure section of a 60,000 bbl/d hydrocracker.</t>
        </r>
      </text>
    </comment>
    <comment ref="AD36" authorId="0" shapeId="0" xr:uid="{00000000-0006-0000-0100-0000BC000000}">
      <text>
        <r>
          <rPr>
            <b/>
            <sz val="9"/>
            <color indexed="81"/>
            <rFont val="Tahoma"/>
            <family val="2"/>
          </rPr>
          <t>Moura, Raphael:</t>
        </r>
        <r>
          <rPr>
            <sz val="9"/>
            <color indexed="81"/>
            <rFont val="Tahoma"/>
            <family val="2"/>
          </rPr>
          <t xml:space="preserve">
Dikes built to protect the refinery were overtopped by storm surge. </t>
        </r>
      </text>
    </comment>
    <comment ref="AQ36" authorId="0" shapeId="0" xr:uid="{00000000-0006-0000-0100-0000BD000000}">
      <text>
        <r>
          <rPr>
            <b/>
            <sz val="9"/>
            <color indexed="81"/>
            <rFont val="Tahoma"/>
            <family val="2"/>
          </rPr>
          <t>Moura, Raphael:</t>
        </r>
        <r>
          <rPr>
            <sz val="9"/>
            <color indexed="81"/>
            <rFont val="Tahoma"/>
            <family val="2"/>
          </rPr>
          <t xml:space="preserve">
1) Dikes not sufficient to contain water from a Category 2 storm.
2) Only older pumps, instruments, turbines and general machinery were affected. Newer control buildings and electrical substations sustained little or no damage as they had been built with their ground floors elevated approximately five feet above grade.</t>
        </r>
      </text>
    </comment>
    <comment ref="BA36" authorId="0" shapeId="0" xr:uid="{00000000-0006-0000-0100-0000BE000000}">
      <text>
        <r>
          <rPr>
            <b/>
            <sz val="9"/>
            <color indexed="81"/>
            <rFont val="Tahoma"/>
            <family val="2"/>
          </rPr>
          <t>Moura, Raphael:</t>
        </r>
        <r>
          <rPr>
            <sz val="9"/>
            <color indexed="81"/>
            <rFont val="Tahoma"/>
            <family val="2"/>
          </rPr>
          <t xml:space="preserve">
Category 2 storm (Hurricane Georges).</t>
        </r>
      </text>
    </comment>
    <comment ref="E37" authorId="0" shapeId="0" xr:uid="{00000000-0006-0000-0100-0000BF000000}">
      <text>
        <r>
          <rPr>
            <b/>
            <sz val="9"/>
            <color indexed="81"/>
            <rFont val="Tahoma"/>
            <family val="2"/>
          </rPr>
          <t>Moura, Raphael:</t>
        </r>
        <r>
          <rPr>
            <sz val="9"/>
            <color indexed="81"/>
            <rFont val="Tahoma"/>
            <family val="2"/>
          </rPr>
          <t xml:space="preserve">
Omission: attempt to continue partial operation instead of complete shutdown.</t>
        </r>
      </text>
    </comment>
    <comment ref="I37" authorId="0" shapeId="0" xr:uid="{00000000-0006-0000-0100-0000C0000000}">
      <text>
        <r>
          <rPr>
            <b/>
            <sz val="9"/>
            <color indexed="81"/>
            <rFont val="Tahoma"/>
            <family val="2"/>
          </rPr>
          <t>Moura, Raphael:</t>
        </r>
        <r>
          <rPr>
            <sz val="9"/>
            <color indexed="81"/>
            <rFont val="Tahoma"/>
            <family val="2"/>
          </rPr>
          <t xml:space="preserve">
Not observed FCC tower fluids balance (in/out).</t>
        </r>
      </text>
    </comment>
    <comment ref="N37" authorId="0" shapeId="0" xr:uid="{00000000-0006-0000-0100-0000C1000000}">
      <text>
        <r>
          <rPr>
            <b/>
            <sz val="9"/>
            <color indexed="81"/>
            <rFont val="Tahoma"/>
            <family val="2"/>
          </rPr>
          <t>Moura, Raphael:</t>
        </r>
        <r>
          <rPr>
            <sz val="9"/>
            <color indexed="81"/>
            <rFont val="Tahoma"/>
            <family val="2"/>
          </rPr>
          <t xml:space="preserve">
wrong decision: decided to keep the unit running instead of shutting it down.</t>
        </r>
      </text>
    </comment>
    <comment ref="R37" authorId="0" shapeId="0" xr:uid="{00000000-0006-0000-0100-0000C2000000}">
      <text>
        <r>
          <rPr>
            <b/>
            <sz val="9"/>
            <color indexed="81"/>
            <rFont val="Tahoma"/>
            <family val="2"/>
          </rPr>
          <t>Moura, Raphael:</t>
        </r>
        <r>
          <rPr>
            <sz val="9"/>
            <color indexed="81"/>
            <rFont val="Tahoma"/>
            <family val="2"/>
          </rPr>
          <t xml:space="preserve">
wrong goal: decision to recover system to normal operation instead of shutting it down.</t>
        </r>
      </text>
    </comment>
    <comment ref="Z37" authorId="0" shapeId="0" xr:uid="{00000000-0006-0000-0100-0000C3000000}">
      <text>
        <r>
          <rPr>
            <b/>
            <sz val="9"/>
            <color indexed="81"/>
            <rFont val="Tahoma"/>
            <family val="2"/>
          </rPr>
          <t>Moura, Raphael:</t>
        </r>
        <r>
          <rPr>
            <sz val="9"/>
            <color indexed="81"/>
            <rFont val="Tahoma"/>
            <family val="2"/>
          </rPr>
          <t xml:space="preserve">
Decisions under unplanned events and minor fires due to lighting.</t>
        </r>
      </text>
    </comment>
    <comment ref="AD37" authorId="0" shapeId="0" xr:uid="{00000000-0006-0000-0100-0000C4000000}">
      <text>
        <r>
          <rPr>
            <b/>
            <sz val="9"/>
            <color indexed="81"/>
            <rFont val="Tahoma"/>
            <family val="2"/>
          </rPr>
          <t>Moura, Raphael:</t>
        </r>
        <r>
          <rPr>
            <sz val="9"/>
            <color indexed="81"/>
            <rFont val="Tahoma"/>
            <family val="2"/>
          </rPr>
          <t xml:space="preserve">
1) lighting protection failed.
2) Valve B sticking shut. Instrument failed to indicate fault.
3) FCC flare line ruptured.
4) investigation found 11 significant faulty instruments (errors in measurement or calibration).
</t>
        </r>
      </text>
    </comment>
    <comment ref="AH37" authorId="0" shapeId="0" xr:uid="{00000000-0006-0000-0100-0000C5000000}">
      <text>
        <r>
          <rPr>
            <b/>
            <sz val="9"/>
            <color indexed="81"/>
            <rFont val="Tahoma"/>
            <family val="2"/>
          </rPr>
          <t>Moura, Raphael:</t>
        </r>
        <r>
          <rPr>
            <sz val="9"/>
            <color indexed="81"/>
            <rFont val="Tahoma"/>
            <family val="2"/>
          </rPr>
          <t xml:space="preserve">
1) control valve was shut while system indicated it was open.
2) safety critical alarms were not distinguishable from other operational alarms.
3) 11 significant instruments errors in measurement/calibration.</t>
        </r>
      </text>
    </comment>
    <comment ref="AI37" authorId="0" shapeId="0" xr:uid="{00000000-0006-0000-0100-0000C6000000}">
      <text>
        <r>
          <rPr>
            <b/>
            <sz val="9"/>
            <color indexed="81"/>
            <rFont val="Tahoma"/>
            <family val="2"/>
          </rPr>
          <t>Moura, Raphael:</t>
        </r>
        <r>
          <rPr>
            <sz val="9"/>
            <color indexed="81"/>
            <rFont val="Tahoma"/>
            <family val="2"/>
          </rPr>
          <t xml:space="preserve">
control panel graphics did not provided necessary process overviews.</t>
        </r>
      </text>
    </comment>
    <comment ref="AN37" authorId="0" shapeId="0" xr:uid="{00000000-0006-0000-0100-0000C7000000}">
      <text>
        <r>
          <rPr>
            <b/>
            <sz val="9"/>
            <color indexed="81"/>
            <rFont val="Tahoma"/>
            <family val="2"/>
          </rPr>
          <t>Moura, Raphael:</t>
        </r>
        <r>
          <rPr>
            <sz val="9"/>
            <color indexed="81"/>
            <rFont val="Tahoma"/>
            <family val="2"/>
          </rPr>
          <t xml:space="preserve">
investigation found 11 faulty instruments (errors in measurement or calibration). </t>
        </r>
      </text>
    </comment>
    <comment ref="AO37" authorId="0" shapeId="0" xr:uid="{00000000-0006-0000-0100-0000C8000000}">
      <text>
        <r>
          <rPr>
            <b/>
            <sz val="9"/>
            <color indexed="81"/>
            <rFont val="Tahoma"/>
            <family val="2"/>
          </rPr>
          <t>Moura, Raphael:</t>
        </r>
        <r>
          <rPr>
            <sz val="9"/>
            <color indexed="81"/>
            <rFont val="Tahoma"/>
            <family val="2"/>
          </rPr>
          <t xml:space="preserve">
corrosion measurement sample points were not concentrated were greater/ less uniform metal loss was foreseeable.</t>
        </r>
      </text>
    </comment>
    <comment ref="AQ37" authorId="0" shapeId="0" xr:uid="{00000000-0006-0000-0100-0000C9000000}">
      <text>
        <r>
          <rPr>
            <b/>
            <sz val="9"/>
            <color indexed="81"/>
            <rFont val="Tahoma"/>
            <family val="2"/>
          </rPr>
          <t>Moura, Raphael:</t>
        </r>
        <r>
          <rPr>
            <sz val="9"/>
            <color indexed="81"/>
            <rFont val="Tahoma"/>
            <family val="2"/>
          </rPr>
          <t xml:space="preserve">
1) wrong lighting protection arrangement.
2)  FCC flare system was not designed to deal with the abnormal condition (no removal of slops/liquids).</t>
        </r>
      </text>
    </comment>
    <comment ref="AU37" authorId="0" shapeId="0" xr:uid="{00000000-0006-0000-0100-0000CA000000}">
      <text>
        <r>
          <rPr>
            <b/>
            <sz val="9"/>
            <color indexed="81"/>
            <rFont val="Tahoma"/>
            <family val="2"/>
          </rPr>
          <t>Moura, Raphael:</t>
        </r>
        <r>
          <rPr>
            <sz val="9"/>
            <color indexed="81"/>
            <rFont val="Tahoma"/>
            <family val="2"/>
          </rPr>
          <t xml:space="preserve">
confusion: operators failed to carry out simple volumetric and mass balance checks.</t>
        </r>
      </text>
    </comment>
    <comment ref="BA37" authorId="0" shapeId="0" xr:uid="{00000000-0006-0000-0100-0000CB000000}">
      <text>
        <r>
          <rPr>
            <b/>
            <sz val="9"/>
            <color indexed="81"/>
            <rFont val="Tahoma"/>
            <family val="2"/>
          </rPr>
          <t>Moura, Raphael:</t>
        </r>
        <r>
          <rPr>
            <sz val="9"/>
            <color indexed="81"/>
            <rFont val="Tahoma"/>
            <family val="2"/>
          </rPr>
          <t xml:space="preserve">
A severe thunderstorm passed over this refinery between 07:20 and 09:00 on 24 July.</t>
        </r>
      </text>
    </comment>
    <comment ref="AD38" authorId="0" shapeId="0" xr:uid="{00000000-0006-0000-0100-0000CC000000}">
      <text>
        <r>
          <rPr>
            <b/>
            <sz val="9"/>
            <color indexed="81"/>
            <rFont val="Tahoma"/>
            <family val="2"/>
          </rPr>
          <t>Moura, Raphael:</t>
        </r>
        <r>
          <rPr>
            <sz val="9"/>
            <color indexed="81"/>
            <rFont val="Tahoma"/>
            <family val="2"/>
          </rPr>
          <t xml:space="preserve">
pipe rupture</t>
        </r>
      </text>
    </comment>
    <comment ref="AN38" authorId="0" shapeId="0" xr:uid="{00000000-0006-0000-0100-0000CD000000}">
      <text>
        <r>
          <rPr>
            <b/>
            <sz val="9"/>
            <color indexed="81"/>
            <rFont val="Tahoma"/>
            <family val="2"/>
          </rPr>
          <t>Moura, Raphael:</t>
        </r>
        <r>
          <rPr>
            <sz val="9"/>
            <color indexed="81"/>
            <rFont val="Tahoma"/>
            <family val="2"/>
          </rPr>
          <t xml:space="preserve">
No effective pipeline corrosion maintenance strategy.</t>
        </r>
      </text>
    </comment>
    <comment ref="AO38" authorId="0" shapeId="0" xr:uid="{00000000-0006-0000-0100-0000CE000000}">
      <text>
        <r>
          <rPr>
            <b/>
            <sz val="9"/>
            <color indexed="81"/>
            <rFont val="Tahoma"/>
            <family val="2"/>
          </rPr>
          <t>Moura, Raphael:</t>
        </r>
        <r>
          <rPr>
            <sz val="9"/>
            <color indexed="81"/>
            <rFont val="Tahoma"/>
            <family val="2"/>
          </rPr>
          <t xml:space="preserve">
No effective quality control/inspection scheme. </t>
        </r>
      </text>
    </comment>
    <comment ref="AQ38" authorId="0" shapeId="0" xr:uid="{00000000-0006-0000-0100-0000CF000000}">
      <text>
        <r>
          <rPr>
            <b/>
            <sz val="9"/>
            <color indexed="81"/>
            <rFont val="Tahoma"/>
            <family val="2"/>
          </rPr>
          <t>Moura, Raphael:</t>
        </r>
        <r>
          <rPr>
            <sz val="9"/>
            <color indexed="81"/>
            <rFont val="Tahoma"/>
            <family val="2"/>
          </rPr>
          <t xml:space="preserve">
The control room was built in 1953, and had not been retrospectively blast protected.</t>
        </r>
      </text>
    </comment>
    <comment ref="AD39" authorId="0" shapeId="0" xr:uid="{00000000-0006-0000-0100-0000D0000000}">
      <text>
        <r>
          <rPr>
            <b/>
            <sz val="9"/>
            <color indexed="81"/>
            <rFont val="Tahoma"/>
            <family val="2"/>
          </rPr>
          <t>Moura, Raphael:</t>
        </r>
        <r>
          <rPr>
            <sz val="9"/>
            <color indexed="81"/>
            <rFont val="Tahoma"/>
            <family val="2"/>
          </rPr>
          <t xml:space="preserve">
heat exchanger failure</t>
        </r>
      </text>
    </comment>
    <comment ref="AF39" authorId="0" shapeId="0" xr:uid="{00000000-0006-0000-0100-0000D1000000}">
      <text>
        <r>
          <rPr>
            <b/>
            <sz val="9"/>
            <color indexed="81"/>
            <rFont val="Tahoma"/>
            <family val="2"/>
          </rPr>
          <t>Moura, Raphael:</t>
        </r>
        <r>
          <rPr>
            <sz val="9"/>
            <color indexed="81"/>
            <rFont val="Tahoma"/>
            <family val="2"/>
          </rPr>
          <t xml:space="preserve">
incomplete replacement procedure.</t>
        </r>
      </text>
    </comment>
    <comment ref="AN39" authorId="0" shapeId="0" xr:uid="{00000000-0006-0000-0100-0000D2000000}">
      <text>
        <r>
          <rPr>
            <b/>
            <sz val="9"/>
            <color indexed="81"/>
            <rFont val="Tahoma"/>
            <family val="2"/>
          </rPr>
          <t>Moura, Raphael:</t>
        </r>
        <r>
          <rPr>
            <sz val="9"/>
            <color indexed="81"/>
            <rFont val="Tahoma"/>
            <family val="2"/>
          </rPr>
          <t xml:space="preserve">
1) fail to replace gasket retainer (gas leak).
2) internal flange set bolts were not adequately replaced.
3) no insulation.</t>
        </r>
      </text>
    </comment>
    <comment ref="AO39" authorId="0" shapeId="0" xr:uid="{00000000-0006-0000-0100-0000D3000000}">
      <text>
        <r>
          <rPr>
            <b/>
            <sz val="9"/>
            <color indexed="81"/>
            <rFont val="Tahoma"/>
            <family val="2"/>
          </rPr>
          <t>Moura, Raphael:</t>
        </r>
        <r>
          <rPr>
            <sz val="9"/>
            <color indexed="81"/>
            <rFont val="Tahoma"/>
            <family val="2"/>
          </rPr>
          <t xml:space="preserve">
no fatigue and ratchet analysis to certify lifetime.</t>
        </r>
      </text>
    </comment>
    <comment ref="AU39" authorId="0" shapeId="0" xr:uid="{00000000-0006-0000-0100-0000D4000000}">
      <text>
        <r>
          <rPr>
            <b/>
            <sz val="9"/>
            <color indexed="81"/>
            <rFont val="Tahoma"/>
            <family val="2"/>
          </rPr>
          <t>Moura, Raphael:</t>
        </r>
        <r>
          <rPr>
            <sz val="9"/>
            <color indexed="81"/>
            <rFont val="Tahoma"/>
            <family val="2"/>
          </rPr>
          <t xml:space="preserve">
lack of situation awareness related to the importance of gasket retainer and internal flange bolts.</t>
        </r>
      </text>
    </comment>
    <comment ref="AD40" authorId="0" shapeId="0" xr:uid="{00000000-0006-0000-0100-0000D5000000}">
      <text>
        <r>
          <rPr>
            <b/>
            <sz val="9"/>
            <color indexed="81"/>
            <rFont val="Tahoma"/>
            <family val="2"/>
          </rPr>
          <t>Moura, Raphael:</t>
        </r>
        <r>
          <rPr>
            <sz val="9"/>
            <color indexed="81"/>
            <rFont val="Tahoma"/>
            <family val="2"/>
          </rPr>
          <t xml:space="preserve">
Rupture of a six inch diameter carbon steel 90° elbow </t>
        </r>
      </text>
    </comment>
    <comment ref="AN40" authorId="0" shapeId="0" xr:uid="{00000000-0006-0000-0100-0000D6000000}">
      <text>
        <r>
          <rPr>
            <b/>
            <sz val="9"/>
            <color indexed="81"/>
            <rFont val="Tahoma"/>
            <family val="2"/>
          </rPr>
          <t>Moura, Raphael:</t>
        </r>
        <r>
          <rPr>
            <sz val="9"/>
            <color indexed="81"/>
            <rFont val="Tahoma"/>
            <family val="2"/>
          </rPr>
          <t xml:space="preserve">
No adequate maintenance (corrosion prevention).</t>
        </r>
      </text>
    </comment>
    <comment ref="AD41" authorId="0" shapeId="0" xr:uid="{00000000-0006-0000-0100-0000D7000000}">
      <text>
        <r>
          <rPr>
            <b/>
            <sz val="9"/>
            <color indexed="81"/>
            <rFont val="Tahoma"/>
            <family val="2"/>
          </rPr>
          <t>Moura, Raphael:</t>
        </r>
        <r>
          <rPr>
            <sz val="9"/>
            <color indexed="81"/>
            <rFont val="Tahoma"/>
            <family val="2"/>
          </rPr>
          <t xml:space="preserve">
An eight inch diameter pipeline operating at approximately 700 pounds per square inch ruptured.</t>
        </r>
      </text>
    </comment>
    <comment ref="AQ41" authorId="0" shapeId="0" xr:uid="{00000000-0006-0000-0100-0000D8000000}">
      <text>
        <r>
          <rPr>
            <b/>
            <sz val="9"/>
            <color indexed="81"/>
            <rFont val="Tahoma"/>
            <family val="2"/>
          </rPr>
          <t>Moura, Raphael:</t>
        </r>
        <r>
          <rPr>
            <sz val="9"/>
            <color indexed="81"/>
            <rFont val="Tahoma"/>
            <family val="2"/>
          </rPr>
          <t xml:space="preserve">
1) plant not designed for unusual (but possible) temperatures (-11 oC).
2) 12 inch diameter fire water line located in process pipe rack.</t>
        </r>
      </text>
    </comment>
    <comment ref="AV41" authorId="0" shapeId="0" xr:uid="{00000000-0006-0000-0100-0000D9000000}">
      <text>
        <r>
          <rPr>
            <b/>
            <sz val="9"/>
            <color indexed="81"/>
            <rFont val="Tahoma"/>
            <family val="2"/>
          </rPr>
          <t>Moura, Raphael:</t>
        </r>
        <r>
          <rPr>
            <sz val="9"/>
            <color indexed="81"/>
            <rFont val="Tahoma"/>
            <family val="2"/>
          </rPr>
          <t xml:space="preserve">
-12 oC (unusual for the region). </t>
        </r>
      </text>
    </comment>
    <comment ref="AQ42" authorId="0" shapeId="0" xr:uid="{00000000-0006-0000-0100-0000DA000000}">
      <text>
        <r>
          <rPr>
            <b/>
            <sz val="9"/>
            <color indexed="81"/>
            <rFont val="Tahoma"/>
            <family val="2"/>
          </rPr>
          <t>Moura, Raphael:</t>
        </r>
        <r>
          <rPr>
            <sz val="9"/>
            <color indexed="81"/>
            <rFont val="Tahoma"/>
            <family val="2"/>
          </rPr>
          <t xml:space="preserve">
Refinery position prone to hurricanes. Area affected by hurricanes around once every 3 years and directly hit every 7 years.</t>
        </r>
      </text>
    </comment>
    <comment ref="BA42" authorId="0" shapeId="0" xr:uid="{00000000-0006-0000-0100-0000DB000000}">
      <text>
        <r>
          <rPr>
            <b/>
            <sz val="9"/>
            <color indexed="81"/>
            <rFont val="Tahoma"/>
            <family val="2"/>
          </rPr>
          <t>Moura, Raphael:</t>
        </r>
        <r>
          <rPr>
            <sz val="9"/>
            <color indexed="81"/>
            <rFont val="Tahoma"/>
            <family val="2"/>
          </rPr>
          <t xml:space="preserve">
Hurricane (Hugo). Last wind measurement was 309 km/h before instrument breakdown.</t>
        </r>
      </text>
    </comment>
    <comment ref="AD43" authorId="0" shapeId="0" xr:uid="{00000000-0006-0000-0100-0000DC000000}">
      <text>
        <r>
          <rPr>
            <b/>
            <sz val="9"/>
            <color indexed="81"/>
            <rFont val="Tahoma"/>
            <family val="2"/>
          </rPr>
          <t>Moura, Raphael:</t>
        </r>
        <r>
          <rPr>
            <sz val="9"/>
            <color indexed="81"/>
            <rFont val="Tahoma"/>
            <family val="2"/>
          </rPr>
          <t xml:space="preserve">
Two inch diameter line carrying hydrogen gas at 3,000 pounds per square inch failed.</t>
        </r>
      </text>
    </comment>
    <comment ref="AO43" authorId="0" shapeId="0" xr:uid="{00000000-0006-0000-0100-0000DD000000}">
      <text>
        <r>
          <rPr>
            <b/>
            <sz val="9"/>
            <color indexed="81"/>
            <rFont val="Tahoma"/>
            <family val="2"/>
          </rPr>
          <t>Moura, Raphael:</t>
        </r>
        <r>
          <rPr>
            <sz val="9"/>
            <color indexed="81"/>
            <rFont val="Tahoma"/>
            <family val="2"/>
          </rPr>
          <t xml:space="preserve">
Inadequate quality control at weld which failed.</t>
        </r>
      </text>
    </comment>
    <comment ref="AT43" authorId="0" shapeId="0" xr:uid="{00000000-0006-0000-0100-0000DE000000}">
      <text>
        <r>
          <rPr>
            <b/>
            <sz val="9"/>
            <color indexed="81"/>
            <rFont val="Tahoma"/>
            <family val="2"/>
          </rPr>
          <t>Moura, Raphael:</t>
        </r>
        <r>
          <rPr>
            <sz val="9"/>
            <color indexed="81"/>
            <rFont val="Tahoma"/>
            <family val="2"/>
          </rPr>
          <t xml:space="preserve">
Inadequate training to assess complex welding job (pipeline elbow).</t>
        </r>
      </text>
    </comment>
    <comment ref="AD44" authorId="0" shapeId="0" xr:uid="{00000000-0006-0000-0100-0000DF000000}">
      <text>
        <r>
          <rPr>
            <b/>
            <sz val="9"/>
            <color indexed="81"/>
            <rFont val="Tahoma"/>
            <family val="2"/>
          </rPr>
          <t>Moura, Raphael:</t>
        </r>
        <r>
          <rPr>
            <sz val="9"/>
            <color indexed="81"/>
            <rFont val="Tahoma"/>
            <family val="2"/>
          </rPr>
          <t xml:space="preserve">
Fuel leaks from tanks, pipes and ponds.</t>
        </r>
      </text>
    </comment>
    <comment ref="AN44" authorId="0" shapeId="0" xr:uid="{00000000-0006-0000-0100-0000E0000000}">
      <text>
        <r>
          <rPr>
            <b/>
            <sz val="9"/>
            <color indexed="81"/>
            <rFont val="Tahoma"/>
            <family val="2"/>
          </rPr>
          <t>Moura, Raphael:</t>
        </r>
        <r>
          <rPr>
            <sz val="9"/>
            <color indexed="81"/>
            <rFont val="Tahoma"/>
            <family val="2"/>
          </rPr>
          <t xml:space="preserve">
Inadequate maintenance of pipes, tanks and pounds.</t>
        </r>
      </text>
    </comment>
    <comment ref="AO44" authorId="0" shapeId="0" xr:uid="{00000000-0006-0000-0100-0000E1000000}">
      <text>
        <r>
          <rPr>
            <b/>
            <sz val="9"/>
            <color indexed="81"/>
            <rFont val="Tahoma"/>
            <family val="2"/>
          </rPr>
          <t>Moura, Raphael:</t>
        </r>
        <r>
          <rPr>
            <sz val="9"/>
            <color indexed="81"/>
            <rFont val="Tahoma"/>
            <family val="2"/>
          </rPr>
          <t xml:space="preserve">
1) Inadequate monitoring of fuel pipes, tanks and pounds maintenance
2) Inadequate monitoring of groundwater quality.</t>
        </r>
      </text>
    </comment>
    <comment ref="AQ44" authorId="0" shapeId="0" xr:uid="{00000000-0006-0000-0100-0000E2000000}">
      <text>
        <r>
          <rPr>
            <b/>
            <sz val="9"/>
            <color indexed="81"/>
            <rFont val="Tahoma"/>
            <family val="2"/>
          </rPr>
          <t>Moura, Raphael:</t>
        </r>
        <r>
          <rPr>
            <sz val="9"/>
            <color indexed="81"/>
            <rFont val="Tahoma"/>
            <family val="2"/>
          </rPr>
          <t xml:space="preserve">
1) No permeability treatment (isolation) between waterground and tanks, pipes and ponds.
2) Arrangement imposed difficulties to quality control (inspections).</t>
        </r>
      </text>
    </comment>
    <comment ref="AD45" authorId="0" shapeId="0" xr:uid="{00000000-0006-0000-0100-0000E3000000}">
      <text>
        <r>
          <rPr>
            <b/>
            <sz val="9"/>
            <color indexed="81"/>
            <rFont val="Tahoma"/>
            <family val="2"/>
          </rPr>
          <t>Moura, Raphael:</t>
        </r>
        <r>
          <rPr>
            <sz val="9"/>
            <color indexed="81"/>
            <rFont val="Tahoma"/>
            <family val="2"/>
          </rPr>
          <t xml:space="preserve">
eight inch diameter pipe carrying hot oil fractured.</t>
        </r>
      </text>
    </comment>
    <comment ref="AO45" authorId="0" shapeId="0" xr:uid="{00000000-0006-0000-0100-0000E4000000}">
      <text>
        <r>
          <rPr>
            <b/>
            <sz val="9"/>
            <color indexed="81"/>
            <rFont val="Tahoma"/>
            <family val="2"/>
          </rPr>
          <t>Moura, Raphael:</t>
        </r>
        <r>
          <rPr>
            <sz val="9"/>
            <color indexed="81"/>
            <rFont val="Tahoma"/>
            <family val="2"/>
          </rPr>
          <t xml:space="preserve">
The pipe fracture ran circumferentially in the parent metal in the heat zone about 1.5 inches from a weld.</t>
        </r>
      </text>
    </comment>
    <comment ref="AU45" authorId="0" shapeId="0" xr:uid="{00000000-0006-0000-0100-0000E5000000}">
      <text>
        <r>
          <rPr>
            <b/>
            <sz val="9"/>
            <color indexed="81"/>
            <rFont val="Tahoma"/>
            <family val="2"/>
          </rPr>
          <t>Moura, Raphael:</t>
        </r>
        <r>
          <rPr>
            <sz val="9"/>
            <color indexed="81"/>
            <rFont val="Tahoma"/>
            <family val="2"/>
          </rPr>
          <t xml:space="preserve">
situational awareness related to fatigue mechanism: the line which failed was judged as having excessive vibration.</t>
        </r>
      </text>
    </comment>
    <comment ref="AD46" authorId="0" shapeId="0" xr:uid="{00000000-0006-0000-0100-0000E6000000}">
      <text>
        <r>
          <rPr>
            <b/>
            <sz val="9"/>
            <color indexed="81"/>
            <rFont val="Tahoma"/>
            <family val="2"/>
          </rPr>
          <t>Moura, Raphael:</t>
        </r>
        <r>
          <rPr>
            <sz val="9"/>
            <color indexed="81"/>
            <rFont val="Tahoma"/>
            <family val="2"/>
          </rPr>
          <t xml:space="preserve">
Erosion failure in a 10 inch diameter slurry recycle oil line.</t>
        </r>
      </text>
    </comment>
    <comment ref="AN46" authorId="0" shapeId="0" xr:uid="{00000000-0006-0000-0100-0000E7000000}">
      <text>
        <r>
          <rPr>
            <b/>
            <sz val="9"/>
            <color indexed="81"/>
            <rFont val="Tahoma"/>
            <family val="2"/>
          </rPr>
          <t>Moura, Raphael:</t>
        </r>
        <r>
          <rPr>
            <sz val="9"/>
            <color indexed="81"/>
            <rFont val="Tahoma"/>
            <family val="2"/>
          </rPr>
          <t xml:space="preserve">
Maintenance failure: Metallurgical examination revealed that a 1.8 inch long piece of carbon steel pipe had inadvertently been inserted into the 5-chrome slurry recycle line during an earlier metals inspection.</t>
        </r>
      </text>
    </comment>
    <comment ref="AO46" authorId="0" shapeId="0" xr:uid="{00000000-0006-0000-0100-0000E8000000}">
      <text>
        <r>
          <rPr>
            <b/>
            <sz val="9"/>
            <color indexed="81"/>
            <rFont val="Tahoma"/>
            <family val="2"/>
          </rPr>
          <t>Moura, Raphael:</t>
        </r>
        <r>
          <rPr>
            <sz val="9"/>
            <color indexed="81"/>
            <rFont val="Tahoma"/>
            <family val="2"/>
          </rPr>
          <t xml:space="preserve">
No quality control: Metallurgical examination revealed that a 1.8 inch long piece of carbon steel pipe had inadvertently been inserted into the 5-chrome slurry recycle line during an earlier metals inspection.</t>
        </r>
      </text>
    </comment>
    <comment ref="AQ46" authorId="0" shapeId="0" xr:uid="{00000000-0006-0000-0100-0000E9000000}">
      <text>
        <r>
          <rPr>
            <b/>
            <sz val="9"/>
            <color indexed="81"/>
            <rFont val="Tahoma"/>
            <family val="2"/>
          </rPr>
          <t>Moura, Raphael:</t>
        </r>
        <r>
          <rPr>
            <sz val="9"/>
            <color indexed="81"/>
            <rFont val="Tahoma"/>
            <family val="2"/>
          </rPr>
          <t xml:space="preserve">
Pumps could not be shut down and contributed to fuel the fire.</t>
        </r>
      </text>
    </comment>
    <comment ref="AD47" authorId="0" shapeId="0" xr:uid="{00000000-0006-0000-0100-0000EA000000}">
      <text>
        <r>
          <rPr>
            <b/>
            <sz val="9"/>
            <color indexed="81"/>
            <rFont val="Tahoma"/>
            <family val="2"/>
          </rPr>
          <t>Moura, Raphael:</t>
        </r>
        <r>
          <rPr>
            <sz val="9"/>
            <color indexed="81"/>
            <rFont val="Tahoma"/>
            <family val="2"/>
          </rPr>
          <t xml:space="preserve">
Rupture of a 55 foot tall, 8.5 foot diameter monoethanolamine absorber column.</t>
        </r>
      </text>
    </comment>
    <comment ref="AO47" authorId="0" shapeId="0" xr:uid="{00000000-0006-0000-0100-0000EB000000}">
      <text>
        <r>
          <rPr>
            <b/>
            <sz val="9"/>
            <color indexed="81"/>
            <rFont val="Tahoma"/>
            <family val="2"/>
          </rPr>
          <t>Moura, Raphael:</t>
        </r>
        <r>
          <rPr>
            <sz val="9"/>
            <color indexed="81"/>
            <rFont val="Tahoma"/>
            <family val="2"/>
          </rPr>
          <t xml:space="preserve">
1) six inch long horizontal crack at a circumferential weld;
2) The vessel was constructed of one inch thick SA 516 Gr 70 steel plates rolled and welded with full penetration submerged arc joints, but without post-weld heat treatment.</t>
        </r>
      </text>
    </comment>
    <comment ref="E48" authorId="0" shapeId="0" xr:uid="{00000000-0006-0000-0100-0000EC000000}">
      <text>
        <r>
          <rPr>
            <b/>
            <sz val="9"/>
            <color indexed="81"/>
            <rFont val="Tahoma"/>
            <family val="2"/>
          </rPr>
          <t>Moura, Raphael:</t>
        </r>
        <r>
          <rPr>
            <sz val="9"/>
            <color indexed="81"/>
            <rFont val="Tahoma"/>
            <family val="2"/>
          </rPr>
          <t xml:space="preserve">
Started offloading too early (before electrical storm).</t>
        </r>
      </text>
    </comment>
    <comment ref="I48" authorId="0" shapeId="0" xr:uid="{00000000-0006-0000-0100-0000ED000000}">
      <text>
        <r>
          <rPr>
            <b/>
            <sz val="9"/>
            <color indexed="81"/>
            <rFont val="Tahoma"/>
            <family val="2"/>
          </rPr>
          <t>Moura, Raphael:</t>
        </r>
        <r>
          <rPr>
            <sz val="9"/>
            <color indexed="81"/>
            <rFont val="Tahoma"/>
            <family val="2"/>
          </rPr>
          <t xml:space="preserve">
overlook cue/signal: missed the weather condition observation.</t>
        </r>
      </text>
    </comment>
    <comment ref="P48" authorId="0" shapeId="0" xr:uid="{00000000-0006-0000-0100-0000EE000000}">
      <text>
        <r>
          <rPr>
            <b/>
            <sz val="9"/>
            <color indexed="81"/>
            <rFont val="Tahoma"/>
            <family val="2"/>
          </rPr>
          <t>Moura, Raphael:</t>
        </r>
        <r>
          <rPr>
            <sz val="9"/>
            <color indexed="81"/>
            <rFont val="Tahoma"/>
            <family val="2"/>
          </rPr>
          <t xml:space="preserve">
Unexpected state change: weather prediction was inaccurate or not considered.</t>
        </r>
      </text>
    </comment>
    <comment ref="AF48" authorId="0" shapeId="0" xr:uid="{00000000-0006-0000-0100-0000EF000000}">
      <text>
        <r>
          <rPr>
            <b/>
            <sz val="9"/>
            <color indexed="81"/>
            <rFont val="Tahoma"/>
            <family val="2"/>
          </rPr>
          <t>Moura, Raphael:</t>
        </r>
        <r>
          <rPr>
            <sz val="9"/>
            <color indexed="81"/>
            <rFont val="Tahoma"/>
            <family val="2"/>
          </rPr>
          <t xml:space="preserve">
Cargo tanks had not been gas-freed.</t>
        </r>
      </text>
    </comment>
    <comment ref="AR48" authorId="0" shapeId="0" xr:uid="{00000000-0006-0000-0100-0000F0000000}">
      <text>
        <r>
          <rPr>
            <b/>
            <sz val="9"/>
            <color indexed="81"/>
            <rFont val="Tahoma"/>
            <family val="2"/>
          </rPr>
          <t>Moura, Raphael:</t>
        </r>
        <r>
          <rPr>
            <sz val="9"/>
            <color indexed="81"/>
            <rFont val="Tahoma"/>
            <family val="2"/>
          </rPr>
          <t xml:space="preserve">
Inadequate task planning: task has begun (suspended moments before explosion) despite the storm in the area.</t>
        </r>
      </text>
    </comment>
    <comment ref="BA48" authorId="0" shapeId="0" xr:uid="{00000000-0006-0000-0100-0000F1000000}">
      <text>
        <r>
          <rPr>
            <b/>
            <sz val="9"/>
            <color indexed="81"/>
            <rFont val="Tahoma"/>
            <family val="2"/>
          </rPr>
          <t>Moura, Raphael:</t>
        </r>
        <r>
          <rPr>
            <sz val="9"/>
            <color indexed="81"/>
            <rFont val="Tahoma"/>
            <family val="2"/>
          </rPr>
          <t xml:space="preserve">
Severe electrical storm.</t>
        </r>
      </text>
    </comment>
    <comment ref="AD49" authorId="0" shapeId="0" xr:uid="{00000000-0006-0000-0100-0000F2000000}">
      <text>
        <r>
          <rPr>
            <b/>
            <sz val="9"/>
            <color indexed="81"/>
            <rFont val="Tahoma"/>
            <family val="2"/>
          </rPr>
          <t>Moura, Raphael:</t>
        </r>
        <r>
          <rPr>
            <sz val="9"/>
            <color indexed="81"/>
            <rFont val="Tahoma"/>
            <family val="2"/>
          </rPr>
          <t xml:space="preserve">
unidentified failure of the alkylation unit tank.</t>
        </r>
      </text>
    </comment>
    <comment ref="AQ49" authorId="0" shapeId="0" xr:uid="{00000000-0006-0000-0100-0000F3000000}">
      <text>
        <r>
          <rPr>
            <b/>
            <sz val="9"/>
            <color indexed="81"/>
            <rFont val="Tahoma"/>
            <family val="2"/>
          </rPr>
          <t>Moura, Raphael:</t>
        </r>
        <r>
          <rPr>
            <sz val="9"/>
            <color indexed="81"/>
            <rFont val="Tahoma"/>
            <family val="2"/>
          </rPr>
          <t xml:space="preserve">
Fragments also hit the fire water storage tank and electric fire pumps, leaving only the two diesel fire pumps operational.</t>
        </r>
      </text>
    </comment>
    <comment ref="AD50" authorId="0" shapeId="0" xr:uid="{00000000-0006-0000-0100-0000F4000000}">
      <text>
        <r>
          <rPr>
            <b/>
            <sz val="9"/>
            <color indexed="81"/>
            <rFont val="Tahoma"/>
            <family val="2"/>
          </rPr>
          <t>Moura, Raphael:</t>
        </r>
        <r>
          <rPr>
            <sz val="9"/>
            <color indexed="81"/>
            <rFont val="Tahoma"/>
            <family val="2"/>
          </rPr>
          <t xml:space="preserve">
1) a high pressure 12 inch export sales gas pipeline (SGL), critically weakened by a region of external corrosion, ruptured.
2) pipeline anticorrosion coating failure.</t>
        </r>
      </text>
    </comment>
    <comment ref="AF50" authorId="0" shapeId="0" xr:uid="{00000000-0006-0000-0100-0000F5000000}">
      <text>
        <r>
          <rPr>
            <b/>
            <sz val="9"/>
            <color indexed="81"/>
            <rFont val="Tahoma"/>
            <family val="2"/>
          </rPr>
          <t>Moura, Raphael:</t>
        </r>
        <r>
          <rPr>
            <sz val="9"/>
            <color indexed="81"/>
            <rFont val="Tahoma"/>
            <family val="2"/>
          </rPr>
          <t xml:space="preserve">
Hazard mitigation measures proposed in the safety case and Pipeline Safety Management Plan for the Varanus Island hub pipelines were inadequate and did not properly assess risks inherent in the pipeline system on the island, especially in the vicinity of shore crossings.</t>
        </r>
      </text>
    </comment>
    <comment ref="AJ50" authorId="0" shapeId="0" xr:uid="{00000000-0006-0000-0100-0000F6000000}">
      <text>
        <r>
          <rPr>
            <b/>
            <sz val="9"/>
            <color indexed="81"/>
            <rFont val="Tahoma"/>
            <family val="2"/>
          </rPr>
          <t xml:space="preserve">Moura, Raphael:
</t>
        </r>
        <r>
          <rPr>
            <sz val="9"/>
            <color indexed="81"/>
            <rFont val="Tahoma"/>
            <family val="2"/>
          </rPr>
          <t>Concrete outer coat prevented visual inspection of the anti-corrosion coating and any corrosion of the
steel pipeline within.</t>
        </r>
      </text>
    </comment>
    <comment ref="AN50" authorId="0" shapeId="0" xr:uid="{00000000-0006-0000-0100-0000F7000000}">
      <text>
        <r>
          <rPr>
            <b/>
            <sz val="9"/>
            <color indexed="81"/>
            <rFont val="Tahoma"/>
            <family val="2"/>
          </rPr>
          <t>Moura, Raphael:</t>
        </r>
        <r>
          <rPr>
            <sz val="9"/>
            <color indexed="81"/>
            <rFont val="Tahoma"/>
            <family val="2"/>
          </rPr>
          <t xml:space="preserve">
At one point by 2004, sections of the concrete coating had fallen away and exposed the corroded 12 inch SGL pipe beneath it. This indicated that there was inadequate protection from the anti-corrosion coating and the CP system. Apache’s response to this was clearly unsatisfactory.</t>
        </r>
      </text>
    </comment>
    <comment ref="AO50" authorId="0" shapeId="0" xr:uid="{00000000-0006-0000-0100-0000F8000000}">
      <text>
        <r>
          <rPr>
            <b/>
            <sz val="9"/>
            <color indexed="81"/>
            <rFont val="Tahoma"/>
            <family val="2"/>
          </rPr>
          <t>Moura, Raphael:</t>
        </r>
        <r>
          <rPr>
            <sz val="9"/>
            <color indexed="81"/>
            <rFont val="Tahoma"/>
            <family val="2"/>
          </rPr>
          <t xml:space="preserve">
1) Failure to verify adhesion of the coating during installation. 
2) The export sales gas pipeline (SGL) was critically weakened by a region of external corrosion (poor inspection and monitoring).
3) no evidence of any measurements being made to evaluate the risk for AC-corrosion during lifecycle.</t>
        </r>
      </text>
    </comment>
    <comment ref="AQ50" authorId="0" shapeId="0" xr:uid="{00000000-0006-0000-0100-0000F9000000}">
      <text>
        <r>
          <rPr>
            <b/>
            <sz val="9"/>
            <color indexed="81"/>
            <rFont val="Tahoma"/>
            <family val="2"/>
          </rPr>
          <t>Moura, Raphael:</t>
        </r>
        <r>
          <rPr>
            <sz val="9"/>
            <color indexed="81"/>
            <rFont val="Tahoma"/>
            <family val="2"/>
          </rPr>
          <t xml:space="preserve">
the pipelines were designed and implemented on an individual pipeline basis rather than as a holistic system, raised the possibility of interference effects between the pipelines.</t>
        </r>
      </text>
    </comment>
    <comment ref="AR50" authorId="0" shapeId="0" xr:uid="{00000000-0006-0000-0100-0000FA000000}">
      <text>
        <r>
          <rPr>
            <b/>
            <sz val="9"/>
            <color indexed="81"/>
            <rFont val="Tahoma"/>
            <family val="2"/>
          </rPr>
          <t>Moura, Raphael:</t>
        </r>
        <r>
          <rPr>
            <sz val="9"/>
            <color indexed="81"/>
            <rFont val="Tahoma"/>
            <family val="2"/>
          </rPr>
          <t xml:space="preserve">
Inadequate Managerial Rule: strategy to operate with low manning levels, as identified in the Lloyd’s Register report, leads to vulnerability in the event of abnormal operations.</t>
        </r>
      </text>
    </comment>
    <comment ref="AU50" authorId="0" shapeId="0" xr:uid="{00000000-0006-0000-0100-0000FB000000}">
      <text>
        <r>
          <rPr>
            <b/>
            <sz val="9"/>
            <color indexed="81"/>
            <rFont val="Tahoma"/>
            <family val="2"/>
          </rPr>
          <t>Moura, Raphael:</t>
        </r>
        <r>
          <rPr>
            <sz val="9"/>
            <color indexed="81"/>
            <rFont val="Tahoma"/>
            <family val="2"/>
          </rPr>
          <t xml:space="preserve">
lack of awareness related to CP system: coating failure due to: lack of adhesion during application shielding the pipe from CP protection, interference from direct
current from adjacent pipes with different potentials, interference from alternating current from other structures, and disbondment due to CP over-protection.</t>
        </r>
      </text>
    </comment>
    <comment ref="AN51" authorId="0" shapeId="0" xr:uid="{00000000-0006-0000-0100-0000FC000000}">
      <text>
        <r>
          <rPr>
            <b/>
            <sz val="9"/>
            <color indexed="81"/>
            <rFont val="Tahoma"/>
            <family val="2"/>
          </rPr>
          <t>Moura, Raphael:</t>
        </r>
        <r>
          <rPr>
            <sz val="9"/>
            <color indexed="81"/>
            <rFont val="Tahoma"/>
            <family val="2"/>
          </rPr>
          <t xml:space="preserve">
During maintenance job, the motor operated valve (MOV) in the suction line and the isolation valve in the discharge line of this pump were manually closed by operators, but the investigation determined that the MOV was in the open position.</t>
        </r>
      </text>
    </comment>
    <comment ref="AO51" authorId="0" shapeId="0" xr:uid="{00000000-0006-0000-0100-0000FD000000}">
      <text>
        <r>
          <rPr>
            <b/>
            <sz val="9"/>
            <color indexed="81"/>
            <rFont val="Tahoma"/>
            <family val="2"/>
          </rPr>
          <t>Moura, Raphael:</t>
        </r>
        <r>
          <rPr>
            <sz val="9"/>
            <color indexed="81"/>
            <rFont val="Tahoma"/>
            <family val="2"/>
          </rPr>
          <t xml:space="preserve">
Fail to check second barrier (MOV) effectiveness during maintenance and before removing spectacle blind. </t>
        </r>
      </text>
    </comment>
    <comment ref="AD52" authorId="0" shapeId="0" xr:uid="{00000000-0006-0000-0100-0000FE000000}">
      <text>
        <r>
          <rPr>
            <b/>
            <sz val="9"/>
            <color indexed="81"/>
            <rFont val="Tahoma"/>
            <family val="2"/>
          </rPr>
          <t>Moura, Raphael:</t>
        </r>
        <r>
          <rPr>
            <sz val="9"/>
            <color indexed="81"/>
            <rFont val="Tahoma"/>
            <family val="2"/>
          </rPr>
          <t xml:space="preserve">
The probable source of the propane was a flange failure in a four inch diameter relief valve line.</t>
        </r>
      </text>
    </comment>
    <comment ref="AD53" authorId="0" shapeId="0" xr:uid="{00000000-0006-0000-0100-0000FF000000}">
      <text>
        <r>
          <rPr>
            <b/>
            <sz val="9"/>
            <color indexed="81"/>
            <rFont val="Tahoma"/>
            <family val="2"/>
          </rPr>
          <t>Moura, Raphael:</t>
        </r>
        <r>
          <rPr>
            <sz val="9"/>
            <color indexed="81"/>
            <rFont val="Tahoma"/>
            <family val="2"/>
          </rPr>
          <t xml:space="preserve">
A 22 inch diameter gas transmission pipeline operating at 500 psig developed a leak.. </t>
        </r>
      </text>
    </comment>
    <comment ref="AO53" authorId="0" shapeId="0" xr:uid="{00000000-0006-0000-0100-000000010000}">
      <text>
        <r>
          <rPr>
            <b/>
            <sz val="9"/>
            <color indexed="81"/>
            <rFont val="Tahoma"/>
            <family val="2"/>
          </rPr>
          <t>Moura, Raphael:</t>
        </r>
        <r>
          <rPr>
            <sz val="9"/>
            <color indexed="81"/>
            <rFont val="Tahoma"/>
            <family val="2"/>
          </rPr>
          <t xml:space="preserve">
Failure to verify corrosion status in a 22 inch diameter gas transmission pipeline operating at 500 psig. </t>
        </r>
      </text>
    </comment>
    <comment ref="AQ53" authorId="0" shapeId="0" xr:uid="{00000000-0006-0000-0100-000001010000}">
      <text>
        <r>
          <rPr>
            <b/>
            <sz val="9"/>
            <color indexed="81"/>
            <rFont val="Tahoma"/>
            <family val="2"/>
          </rPr>
          <t>Moura, Raphael:</t>
        </r>
        <r>
          <rPr>
            <sz val="9"/>
            <color indexed="81"/>
            <rFont val="Tahoma"/>
            <family val="2"/>
          </rPr>
          <t xml:space="preserve">
Flare (ignition point) was located downwind.</t>
        </r>
      </text>
    </comment>
    <comment ref="AD54" authorId="0" shapeId="0" xr:uid="{00000000-0006-0000-0100-000002010000}">
      <text>
        <r>
          <rPr>
            <b/>
            <sz val="9"/>
            <color indexed="81"/>
            <rFont val="Tahoma"/>
            <family val="2"/>
          </rPr>
          <t>Moura, Raphael:</t>
        </r>
        <r>
          <rPr>
            <sz val="9"/>
            <color indexed="81"/>
            <rFont val="Tahoma"/>
            <family val="2"/>
          </rPr>
          <t xml:space="preserve">
A 30 inch diameter crude oil pipeline failed. </t>
        </r>
      </text>
    </comment>
    <comment ref="AR54" authorId="0" shapeId="0" xr:uid="{00000000-0006-0000-0100-000003010000}">
      <text>
        <r>
          <rPr>
            <b/>
            <sz val="9"/>
            <color indexed="81"/>
            <rFont val="Tahoma"/>
            <family val="2"/>
          </rPr>
          <t>Moura, Raphael:</t>
        </r>
        <r>
          <rPr>
            <sz val="9"/>
            <color indexed="81"/>
            <rFont val="Tahoma"/>
            <family val="2"/>
          </rPr>
          <t xml:space="preserve">
Inadequate work procedure: motor vehicles (ignition source) without explosion protection were allowed to circulate.</t>
        </r>
      </text>
    </comment>
    <comment ref="AU54" authorId="0" shapeId="0" xr:uid="{00000000-0006-0000-0100-000004010000}">
      <text>
        <r>
          <rPr>
            <b/>
            <sz val="9"/>
            <color indexed="81"/>
            <rFont val="Tahoma"/>
            <family val="2"/>
          </rPr>
          <t>Moura, Raphael:</t>
        </r>
        <r>
          <rPr>
            <sz val="9"/>
            <color indexed="81"/>
            <rFont val="Tahoma"/>
            <family val="2"/>
          </rPr>
          <t xml:space="preserve">
Loss of awareness due to lack of knowledge: starting motor vehicle in an explosive environment.</t>
        </r>
      </text>
    </comment>
    <comment ref="AD55" authorId="0" shapeId="0" xr:uid="{00000000-0006-0000-0100-000005010000}">
      <text>
        <r>
          <rPr>
            <b/>
            <sz val="9"/>
            <color indexed="81"/>
            <rFont val="Tahoma"/>
            <family val="2"/>
          </rPr>
          <t>Moura, Raphael:</t>
        </r>
        <r>
          <rPr>
            <sz val="9"/>
            <color indexed="81"/>
            <rFont val="Tahoma"/>
            <family val="2"/>
          </rPr>
          <t xml:space="preserve">
A 260,000 bbl tank containing about 236,000 bbl of refrigerated propane at 45ºF failed catastrophically.</t>
        </r>
      </text>
    </comment>
    <comment ref="AF55" authorId="0" shapeId="0" xr:uid="{00000000-0006-0000-0100-000006010000}">
      <text>
        <r>
          <rPr>
            <b/>
            <sz val="9"/>
            <color indexed="81"/>
            <rFont val="Tahoma"/>
            <family val="2"/>
          </rPr>
          <t>Moura, Raphael:</t>
        </r>
        <r>
          <rPr>
            <sz val="9"/>
            <color indexed="81"/>
            <rFont val="Tahoma"/>
            <family val="2"/>
          </rPr>
          <t xml:space="preserve">
Hydrostatic test conducted with sea water (introducing micro-biological sulphate reducing bacteria in the weld).</t>
        </r>
      </text>
    </comment>
    <comment ref="AR55" authorId="0" shapeId="0" xr:uid="{00000000-0006-0000-0100-000007010000}">
      <text>
        <r>
          <rPr>
            <b/>
            <sz val="9"/>
            <color indexed="81"/>
            <rFont val="Tahoma"/>
            <family val="2"/>
          </rPr>
          <t>Moura, Raphael:</t>
        </r>
        <r>
          <rPr>
            <sz val="9"/>
            <color indexed="81"/>
            <rFont val="Tahoma"/>
            <family val="2"/>
          </rPr>
          <t xml:space="preserve">
Inadequate managerial rule: lack of clear principles during the organisation of work, failing to learn from past events. The tank weld that failed had been repaired following a weld failure incident one year earlier.</t>
        </r>
      </text>
    </comment>
    <comment ref="H56" authorId="0" shapeId="0" xr:uid="{00000000-0006-0000-0100-000008010000}">
      <text>
        <r>
          <rPr>
            <b/>
            <sz val="9"/>
            <color indexed="81"/>
            <rFont val="Tahoma"/>
            <family val="2"/>
          </rPr>
          <t>Moura, Raphael:</t>
        </r>
        <r>
          <rPr>
            <sz val="9"/>
            <color indexed="81"/>
            <rFont val="Tahoma"/>
            <family val="2"/>
          </rPr>
          <t xml:space="preserve">
Wrong action: One driver was alleged to have been smoking when incident occurred.</t>
        </r>
      </text>
    </comment>
    <comment ref="Y56" authorId="0" shapeId="0" xr:uid="{00000000-0006-0000-0100-000009010000}">
      <text>
        <r>
          <rPr>
            <b/>
            <sz val="9"/>
            <color indexed="81"/>
            <rFont val="Tahoma"/>
            <family val="2"/>
          </rPr>
          <t>Moura, Raphael:</t>
        </r>
        <r>
          <rPr>
            <sz val="9"/>
            <color indexed="81"/>
            <rFont val="Tahoma"/>
            <family val="2"/>
          </rPr>
          <t xml:space="preserve">
Nicotine addiction: driver started to smoke, elevating the operational risk.</t>
        </r>
      </text>
    </comment>
    <comment ref="AQ57" authorId="0" shapeId="0" xr:uid="{00000000-0006-0000-0100-00000A010000}">
      <text>
        <r>
          <rPr>
            <b/>
            <sz val="9"/>
            <color indexed="81"/>
            <rFont val="Tahoma"/>
            <family val="2"/>
          </rPr>
          <t>Moura, Raphael:</t>
        </r>
        <r>
          <rPr>
            <sz val="9"/>
            <color indexed="81"/>
            <rFont val="Tahoma"/>
            <family val="2"/>
          </rPr>
          <t xml:space="preserve">
transportation (pipeline) design not adequate to resist earthquakes.</t>
        </r>
      </text>
    </comment>
    <comment ref="BA57" authorId="0" shapeId="0" xr:uid="{00000000-0006-0000-0100-00000B010000}">
      <text>
        <r>
          <rPr>
            <b/>
            <sz val="9"/>
            <color indexed="81"/>
            <rFont val="Tahoma"/>
            <family val="2"/>
          </rPr>
          <t>Moura, Raphael:</t>
        </r>
        <r>
          <rPr>
            <sz val="9"/>
            <color indexed="81"/>
            <rFont val="Tahoma"/>
            <family val="2"/>
          </rPr>
          <t xml:space="preserve">
The first earthquake registered 6.0 on the Richter scale, the second 6.8, and there were a total of ten earthquakes in total. </t>
        </r>
      </text>
    </comment>
    <comment ref="F58" authorId="0" shapeId="0" xr:uid="{00000000-0006-0000-0100-00000C010000}">
      <text>
        <r>
          <rPr>
            <b/>
            <sz val="9"/>
            <color indexed="81"/>
            <rFont val="Tahoma"/>
            <family val="2"/>
          </rPr>
          <t>Moura, Raphael:</t>
        </r>
        <r>
          <rPr>
            <sz val="9"/>
            <color indexed="81"/>
            <rFont val="Tahoma"/>
            <family val="2"/>
          </rPr>
          <t xml:space="preserve">
Force/Speed: incorrect ballasting at the time of the disaster, causing excessive hull stress. </t>
        </r>
      </text>
    </comment>
    <comment ref="I58" authorId="0" shapeId="0" xr:uid="{00000000-0006-0000-0100-00000D010000}">
      <text>
        <r>
          <rPr>
            <b/>
            <sz val="9"/>
            <color indexed="81"/>
            <rFont val="Tahoma"/>
            <family val="2"/>
          </rPr>
          <t>Moura, Raphael:</t>
        </r>
        <r>
          <rPr>
            <sz val="9"/>
            <color indexed="81"/>
            <rFont val="Tahoma"/>
            <family val="2"/>
          </rPr>
          <t xml:space="preserve">
Overlook measurement: ballasting monitoring was inadequate.</t>
        </r>
      </text>
    </comment>
    <comment ref="AD58" authorId="0" shapeId="0" xr:uid="{00000000-0006-0000-0100-00000E010000}">
      <text>
        <r>
          <rPr>
            <b/>
            <sz val="9"/>
            <color indexed="81"/>
            <rFont val="Tahoma"/>
            <family val="2"/>
          </rPr>
          <t>Moura, Raphael:</t>
        </r>
        <r>
          <rPr>
            <sz val="9"/>
            <color indexed="81"/>
            <rFont val="Tahoma"/>
            <family val="2"/>
          </rPr>
          <t xml:space="preserve">
Buckling of the ship’s structure (hull) at or about deck level.</t>
        </r>
      </text>
    </comment>
    <comment ref="AN58" authorId="0" shapeId="0" xr:uid="{00000000-0006-0000-0100-00000F010000}">
      <text>
        <r>
          <rPr>
            <b/>
            <sz val="9"/>
            <color indexed="81"/>
            <rFont val="Tahoma"/>
            <family val="2"/>
          </rPr>
          <t>Moura, Raphael:</t>
        </r>
        <r>
          <rPr>
            <sz val="9"/>
            <color indexed="81"/>
            <rFont val="Tahoma"/>
            <family val="2"/>
          </rPr>
          <t xml:space="preserve">
Seriously weakened hull due to inadequate maintenance.</t>
        </r>
      </text>
    </comment>
    <comment ref="AQ58" authorId="0" shapeId="0" xr:uid="{00000000-0006-0000-0100-000010010000}">
      <text>
        <r>
          <rPr>
            <b/>
            <sz val="9"/>
            <color indexed="81"/>
            <rFont val="Tahoma"/>
            <family val="2"/>
          </rPr>
          <t>Moura, Raphael:</t>
        </r>
        <r>
          <rPr>
            <sz val="9"/>
            <color indexed="81"/>
            <rFont val="Tahoma"/>
            <family val="2"/>
          </rPr>
          <t xml:space="preserve">
An investigation revealed it was caused by a design flaw, which also caused the loss of its sister ship "Devonshire", and the absence of an inert gas system aboard the vessel.</t>
        </r>
      </text>
    </comment>
    <comment ref="AM59" authorId="0" shapeId="0" xr:uid="{00000000-0006-0000-0100-000011010000}">
      <text>
        <r>
          <rPr>
            <b/>
            <sz val="9"/>
            <color indexed="81"/>
            <rFont val="Tahoma"/>
            <family val="2"/>
          </rPr>
          <t>Moura, Raphael:</t>
        </r>
        <r>
          <rPr>
            <sz val="9"/>
            <color indexed="81"/>
            <rFont val="Tahoma"/>
            <family val="2"/>
          </rPr>
          <t xml:space="preserve">
Misunderstanding between operation and maintenance: Pipeline pump started whilst the strainer coverplate was being removed.</t>
        </r>
      </text>
    </comment>
    <comment ref="AN59" authorId="0" shapeId="0" xr:uid="{00000000-0006-0000-0100-000012010000}">
      <text>
        <r>
          <rPr>
            <b/>
            <sz val="9"/>
            <color indexed="81"/>
            <rFont val="Tahoma"/>
            <family val="2"/>
          </rPr>
          <t>Moura, Raphael:</t>
        </r>
        <r>
          <rPr>
            <sz val="9"/>
            <color indexed="81"/>
            <rFont val="Tahoma"/>
            <family val="2"/>
          </rPr>
          <t xml:space="preserve">
Failed to isolate pipeline pump: it was started whilst the strainer coverplate was being removed.</t>
        </r>
      </text>
    </comment>
    <comment ref="AP59" authorId="0" shapeId="0" xr:uid="{00000000-0006-0000-0100-000013010000}">
      <text>
        <r>
          <rPr>
            <b/>
            <sz val="9"/>
            <color indexed="81"/>
            <rFont val="Tahoma"/>
            <family val="2"/>
          </rPr>
          <t>Moura, Raphael:</t>
        </r>
        <r>
          <rPr>
            <sz val="9"/>
            <color indexed="81"/>
            <rFont val="Tahoma"/>
            <family val="2"/>
          </rPr>
          <t xml:space="preserve">
unclear line of command, absence of overall situation control. Pipeline pump started whilst the strainer coverplate was being removed.</t>
        </r>
      </text>
    </comment>
    <comment ref="F60" authorId="0" shapeId="0" xr:uid="{00000000-0006-0000-0100-000014010000}">
      <text>
        <r>
          <rPr>
            <b/>
            <sz val="9"/>
            <color indexed="81"/>
            <rFont val="Tahoma"/>
            <family val="2"/>
          </rPr>
          <t>Moura, Raphael:</t>
        </r>
        <r>
          <rPr>
            <sz val="9"/>
            <color indexed="81"/>
            <rFont val="Tahoma"/>
            <family val="2"/>
          </rPr>
          <t xml:space="preserve">
Magnitude too far: The collision resulted from the f failure of the pilot aboard the QUEENY to safely execute a turn into Marcus Hook channel.</t>
        </r>
      </text>
    </comment>
    <comment ref="I60" authorId="0" shapeId="0" xr:uid="{00000000-0006-0000-0100-000015010000}">
      <text>
        <r>
          <rPr>
            <b/>
            <sz val="9"/>
            <color indexed="81"/>
            <rFont val="Tahoma"/>
            <family val="2"/>
          </rPr>
          <t>Moura, Raphael:</t>
        </r>
        <r>
          <rPr>
            <sz val="9"/>
            <color indexed="81"/>
            <rFont val="Tahoma"/>
            <family val="2"/>
          </rPr>
          <t xml:space="preserve">
Master failed to take corrective action until it was too late to avoid the collision with the CORINTHOS.</t>
        </r>
      </text>
    </comment>
    <comment ref="L60" authorId="0" shapeId="0" xr:uid="{00000000-0006-0000-0100-000016010000}">
      <text>
        <r>
          <rPr>
            <b/>
            <sz val="9"/>
            <color indexed="81"/>
            <rFont val="Tahoma"/>
            <family val="2"/>
          </rPr>
          <t>Moura, Raphael:</t>
        </r>
        <r>
          <rPr>
            <sz val="9"/>
            <color indexed="81"/>
            <rFont val="Tahoma"/>
            <family val="2"/>
          </rPr>
          <t xml:space="preserve">
Wrong Diagnosis: The master questioned the pilot about the turning manoeuvre early i n the evolution, accepted the assurance of the pilot.</t>
        </r>
      </text>
    </comment>
    <comment ref="U60" authorId="0" shapeId="0" xr:uid="{00000000-0006-0000-0100-000017010000}">
      <text>
        <r>
          <rPr>
            <b/>
            <sz val="9"/>
            <color indexed="81"/>
            <rFont val="Tahoma"/>
            <family val="2"/>
          </rPr>
          <t>Moura, Raphael:</t>
        </r>
        <r>
          <rPr>
            <sz val="9"/>
            <color indexed="81"/>
            <rFont val="Tahoma"/>
            <family val="2"/>
          </rPr>
          <t xml:space="preserve">
The pilot, while manoeuvring, divided his attention between conning and intership
communications.</t>
        </r>
      </text>
    </comment>
    <comment ref="AL60" authorId="0" shapeId="0" xr:uid="{00000000-0006-0000-0100-000018010000}">
      <text>
        <r>
          <rPr>
            <b/>
            <sz val="9"/>
            <color indexed="81"/>
            <rFont val="Tahoma"/>
            <family val="2"/>
          </rPr>
          <t>Moura, Raphael:</t>
        </r>
        <r>
          <rPr>
            <sz val="9"/>
            <color indexed="81"/>
            <rFont val="Tahoma"/>
            <family val="2"/>
          </rPr>
          <t xml:space="preserve">
turn or manoeuvre in confined waters should not be untaken without a briefing or discussion and mutual agreement between the master and the pilot before any manoeuvring is begun.</t>
        </r>
      </text>
    </comment>
    <comment ref="AN60" authorId="0" shapeId="0" xr:uid="{00000000-0006-0000-0100-000019010000}">
      <text>
        <r>
          <rPr>
            <b/>
            <sz val="9"/>
            <color indexed="81"/>
            <rFont val="Tahoma"/>
            <family val="2"/>
          </rPr>
          <t>Moura, Raphael:</t>
        </r>
        <r>
          <rPr>
            <sz val="9"/>
            <color indexed="81"/>
            <rFont val="Tahoma"/>
            <family val="2"/>
          </rPr>
          <t xml:space="preserve">
Inquiry revealed that the inspections of the Queeny for four years before the crash had repeatedly demonstrated that the stern engine had a damaged turbine, and was only able to drive the ship at 50% of its rated power.</t>
        </r>
      </text>
    </comment>
    <comment ref="AQ60" authorId="0" shapeId="0" xr:uid="{00000000-0006-0000-0100-00001A010000}">
      <text>
        <r>
          <rPr>
            <b/>
            <sz val="9"/>
            <color indexed="81"/>
            <rFont val="Tahoma"/>
            <family val="2"/>
          </rPr>
          <t>Moura, Raphael:</t>
        </r>
        <r>
          <rPr>
            <sz val="9"/>
            <color indexed="81"/>
            <rFont val="Tahoma"/>
            <family val="2"/>
          </rPr>
          <t xml:space="preserve">
Had the anchor not been protruding, providing sharp edges to cut into the
side plating , the collision could conceivably have resulted only in denting the plating.</t>
        </r>
      </text>
    </comment>
    <comment ref="BB60" authorId="0" shapeId="0" xr:uid="{00000000-0006-0000-0100-00001B010000}">
      <text>
        <r>
          <rPr>
            <b/>
            <sz val="9"/>
            <color indexed="81"/>
            <rFont val="Tahoma"/>
            <family val="2"/>
          </rPr>
          <t>Moura, Raphael:</t>
        </r>
        <r>
          <rPr>
            <sz val="9"/>
            <color indexed="81"/>
            <rFont val="Tahoma"/>
            <family val="2"/>
          </rPr>
          <t xml:space="preserve">
The pilot, while manoeuvring, divided his attention between conning and intership communications.</t>
        </r>
      </text>
    </comment>
    <comment ref="E61" authorId="0" shapeId="0" xr:uid="{00000000-0006-0000-0100-00001C010000}">
      <text>
        <r>
          <rPr>
            <b/>
            <sz val="9"/>
            <color indexed="81"/>
            <rFont val="Tahoma"/>
            <family val="2"/>
          </rPr>
          <t>Moura, Raphael:</t>
        </r>
        <r>
          <rPr>
            <sz val="9"/>
            <color indexed="81"/>
            <rFont val="Tahoma"/>
            <family val="2"/>
          </rPr>
          <t xml:space="preserve">
Omission: Cotemar representative did not sound alarm.</t>
        </r>
      </text>
    </comment>
    <comment ref="T61" authorId="0" shapeId="0" xr:uid="{00000000-0006-0000-0100-00001D010000}">
      <text>
        <r>
          <rPr>
            <b/>
            <sz val="9"/>
            <color indexed="81"/>
            <rFont val="Tahoma"/>
            <family val="2"/>
          </rPr>
          <t>Moura, Raphael:</t>
        </r>
        <r>
          <rPr>
            <sz val="9"/>
            <color indexed="81"/>
            <rFont val="Tahoma"/>
            <family val="2"/>
          </rPr>
          <t xml:space="preserve">
Action freeze: Como lo suponíamos, los simulacros no servían de nada, porque en el naufragio los responsables del plan (personal de Cotemar) no supieron qué hacer, ni siquiera hicieron la alarma por voceo. Todo fue un caos.</t>
        </r>
      </text>
    </comment>
    <comment ref="AD61" authorId="0" shapeId="0" xr:uid="{00000000-0006-0000-0100-00001E010000}">
      <text>
        <r>
          <rPr>
            <b/>
            <sz val="9"/>
            <color indexed="81"/>
            <rFont val="Tahoma"/>
            <family val="2"/>
          </rPr>
          <t>Moura, Raphael:</t>
        </r>
        <r>
          <rPr>
            <sz val="9"/>
            <color indexed="81"/>
            <rFont val="Tahoma"/>
            <family val="2"/>
          </rPr>
          <t xml:space="preserve">
se suscitó un incidente mecánico en la plataforma semi-sumergible Júpiter, aparentemente en una válvula de control del pontón de babor.</t>
        </r>
      </text>
    </comment>
    <comment ref="AM61" authorId="0" shapeId="0" xr:uid="{00000000-0006-0000-0100-00001F010000}">
      <text>
        <r>
          <rPr>
            <b/>
            <sz val="9"/>
            <color indexed="81"/>
            <rFont val="Tahoma"/>
            <family val="2"/>
          </rPr>
          <t>Moura, Raphael:</t>
        </r>
        <r>
          <rPr>
            <sz val="9"/>
            <color indexed="81"/>
            <rFont val="Tahoma"/>
            <family val="2"/>
          </rPr>
          <t xml:space="preserve">
No information: alarm was not sounded.</t>
        </r>
      </text>
    </comment>
    <comment ref="AQ61" authorId="0" shapeId="0" xr:uid="{00000000-0006-0000-0100-000020010000}">
      <text>
        <r>
          <rPr>
            <b/>
            <sz val="9"/>
            <color indexed="81"/>
            <rFont val="Tahoma"/>
            <family val="2"/>
          </rPr>
          <t>Moura, Raphael:</t>
        </r>
        <r>
          <rPr>
            <sz val="9"/>
            <color indexed="81"/>
            <rFont val="Tahoma"/>
            <family val="2"/>
          </rPr>
          <t xml:space="preserve">
No automatic alarm for excessive inclination of the platform.</t>
        </r>
      </text>
    </comment>
    <comment ref="F62" authorId="0" shapeId="0" xr:uid="{00000000-0006-0000-0100-000021010000}">
      <text>
        <r>
          <rPr>
            <b/>
            <sz val="9"/>
            <color indexed="81"/>
            <rFont val="Tahoma"/>
            <family val="2"/>
          </rPr>
          <t>Moura, Raphael:</t>
        </r>
        <r>
          <rPr>
            <sz val="9"/>
            <color indexed="81"/>
            <rFont val="Tahoma"/>
            <family val="2"/>
          </rPr>
          <t xml:space="preserve">
Magnitude too far: Second officer lost heading control of the vessel.</t>
        </r>
      </text>
    </comment>
    <comment ref="O62" authorId="0" shapeId="0" xr:uid="{00000000-0006-0000-0100-000022010000}">
      <text>
        <r>
          <rPr>
            <b/>
            <sz val="9"/>
            <color indexed="81"/>
            <rFont val="Tahoma"/>
            <family val="2"/>
          </rPr>
          <t>Moura, Raphael:</t>
        </r>
        <r>
          <rPr>
            <sz val="9"/>
            <color indexed="81"/>
            <rFont val="Tahoma"/>
            <family val="2"/>
          </rPr>
          <t xml:space="preserve">
Increased time pressure: Standing orders not timely followed.</t>
        </r>
      </text>
    </comment>
    <comment ref="Q62" authorId="0" shapeId="0" xr:uid="{00000000-0006-0000-0100-000023010000}">
      <text>
        <r>
          <rPr>
            <b/>
            <sz val="9"/>
            <color indexed="81"/>
            <rFont val="Tahoma"/>
            <family val="2"/>
          </rPr>
          <t>Moura, Raphael:</t>
        </r>
        <r>
          <rPr>
            <sz val="9"/>
            <color indexed="81"/>
            <rFont val="Tahoma"/>
            <family val="2"/>
          </rPr>
          <t xml:space="preserve">
Wrong Plan: Inadequate reaction to changing circumstances.</t>
        </r>
      </text>
    </comment>
    <comment ref="AD62" authorId="0" shapeId="0" xr:uid="{00000000-0006-0000-0100-000024010000}">
      <text>
        <r>
          <rPr>
            <b/>
            <sz val="9"/>
            <color indexed="81"/>
            <rFont val="Tahoma"/>
            <family val="2"/>
          </rPr>
          <t>Moura, Raphael:</t>
        </r>
        <r>
          <rPr>
            <sz val="9"/>
            <color indexed="81"/>
            <rFont val="Tahoma"/>
            <family val="2"/>
          </rPr>
          <t xml:space="preserve">
rupture of four of FPSO’s ten anchor chains.</t>
        </r>
      </text>
    </comment>
    <comment ref="AF62" authorId="0" shapeId="0" xr:uid="{00000000-0006-0000-0100-000025010000}">
      <text>
        <r>
          <rPr>
            <b/>
            <sz val="9"/>
            <color indexed="81"/>
            <rFont val="Tahoma"/>
            <family val="2"/>
          </rPr>
          <t>Moura, Raphael:</t>
        </r>
        <r>
          <rPr>
            <sz val="9"/>
            <color indexed="81"/>
            <rFont val="Tahoma"/>
            <family val="2"/>
          </rPr>
          <t xml:space="preserve">
No procedure in place for restrictions of operation / Masters discretion.</t>
        </r>
      </text>
    </comment>
    <comment ref="AT62" authorId="0" shapeId="0" xr:uid="{00000000-0006-0000-0100-000026010000}">
      <text>
        <r>
          <rPr>
            <b/>
            <sz val="9"/>
            <color indexed="81"/>
            <rFont val="Tahoma"/>
            <family val="2"/>
          </rPr>
          <t>Moura, Raphael:</t>
        </r>
        <r>
          <rPr>
            <sz val="9"/>
            <color indexed="81"/>
            <rFont val="Tahoma"/>
            <family val="2"/>
          </rPr>
          <t xml:space="preserve">
Second Official lack of experience / training</t>
        </r>
      </text>
    </comment>
    <comment ref="BA62" authorId="0" shapeId="0" xr:uid="{00000000-0006-0000-0100-000027010000}">
      <text>
        <r>
          <rPr>
            <b/>
            <sz val="9"/>
            <color indexed="81"/>
            <rFont val="Tahoma"/>
            <family val="2"/>
          </rPr>
          <t>Moura, Raphael:</t>
        </r>
        <r>
          <rPr>
            <sz val="9"/>
            <color indexed="81"/>
            <rFont val="Tahoma"/>
            <family val="2"/>
          </rPr>
          <t xml:space="preserve">
Heavy storm conditions (53 knot winds and 9 metre waves)</t>
        </r>
      </text>
    </comment>
    <comment ref="AD63" authorId="0" shapeId="0" xr:uid="{00000000-0006-0000-0100-000028010000}">
      <text>
        <r>
          <rPr>
            <b/>
            <sz val="9"/>
            <color indexed="81"/>
            <rFont val="Tahoma"/>
            <family val="2"/>
          </rPr>
          <t>Moura, Raphael:</t>
        </r>
        <r>
          <rPr>
            <sz val="9"/>
            <color indexed="81"/>
            <rFont val="Tahoma"/>
            <family val="2"/>
          </rPr>
          <t xml:space="preserve">
failure was detected in the rig’s flotation systems.</t>
        </r>
      </text>
    </comment>
    <comment ref="E64" authorId="0" shapeId="0" xr:uid="{00000000-0006-0000-0100-000029010000}">
      <text>
        <r>
          <rPr>
            <b/>
            <sz val="9"/>
            <color indexed="81"/>
            <rFont val="Tahoma"/>
            <family val="2"/>
          </rPr>
          <t>Moura, Raphael:</t>
        </r>
        <r>
          <rPr>
            <sz val="9"/>
            <color indexed="81"/>
            <rFont val="Tahoma"/>
            <family val="2"/>
          </rPr>
          <t xml:space="preserve">
Duration, too long: cement was over‐displaced by fluid.</t>
        </r>
      </text>
    </comment>
    <comment ref="I64" authorId="0" shapeId="0" xr:uid="{00000000-0006-0000-0100-00002A010000}">
      <text>
        <r>
          <rPr>
            <b/>
            <sz val="9"/>
            <color indexed="81"/>
            <rFont val="Tahoma"/>
            <family val="2"/>
          </rPr>
          <t>Moura, Raphael:</t>
        </r>
        <r>
          <rPr>
            <sz val="9"/>
            <color indexed="81"/>
            <rFont val="Tahoma"/>
            <family val="2"/>
          </rPr>
          <t xml:space="preserve">
Overlook cue / signal: cement over‐displacement was not acknowledged by senior personnel, despite the information contained at the Daily Drilling Report.</t>
        </r>
      </text>
    </comment>
    <comment ref="L64" authorId="0" shapeId="0" xr:uid="{00000000-0006-0000-0100-00002B010000}">
      <text>
        <r>
          <rPr>
            <b/>
            <sz val="9"/>
            <color indexed="81"/>
            <rFont val="Tahoma"/>
            <family val="2"/>
          </rPr>
          <t>Moura, Raphael:</t>
        </r>
        <r>
          <rPr>
            <sz val="9"/>
            <color indexed="81"/>
            <rFont val="Tahoma"/>
            <family val="2"/>
          </rPr>
          <t xml:space="preserve">
Wrong Diagnosis: problems (failure of the top and bottom plugs to create a seal after ‘bumping’, the failure of the float valves and an unexpected rush of fluid) should have triggered a careful evaluation of what happened (pressure testing and further remedial action).</t>
        </r>
      </text>
    </comment>
    <comment ref="M64" authorId="0" shapeId="0" xr:uid="{00000000-0006-0000-0100-00002C010000}">
      <text>
        <r>
          <rPr>
            <b/>
            <sz val="9"/>
            <color indexed="81"/>
            <rFont val="Tahoma"/>
            <family val="2"/>
          </rPr>
          <t>Moura, Raphael:</t>
        </r>
        <r>
          <rPr>
            <sz val="9"/>
            <color indexed="81"/>
            <rFont val="Tahoma"/>
            <family val="2"/>
          </rPr>
          <t xml:space="preserve">
Induction error: key personnel were under the mistaken impression that the fluid left in the casing string was overbalanced to pore pressure (was a valid barrier against kick).</t>
        </r>
      </text>
    </comment>
    <comment ref="N64" authorId="0" shapeId="0" xr:uid="{00000000-0006-0000-0100-00002D010000}">
      <text>
        <r>
          <rPr>
            <b/>
            <sz val="9"/>
            <color indexed="81"/>
            <rFont val="Tahoma"/>
            <family val="2"/>
          </rPr>
          <t>Moura, Raphael:</t>
        </r>
        <r>
          <rPr>
            <sz val="9"/>
            <color indexed="81"/>
            <rFont val="Tahoma"/>
            <family val="2"/>
          </rPr>
          <t xml:space="preserve">
Well Construction Standards required tail cement to be placed within the annulus outside 9⅝” casing string at a height of 100 metres above the top of reservoir, but personnel aimed for a lesser height of 69m above the top of reservoir.</t>
        </r>
      </text>
    </comment>
    <comment ref="R64" authorId="0" shapeId="0" xr:uid="{00000000-0006-0000-0100-00002E010000}">
      <text>
        <r>
          <rPr>
            <b/>
            <sz val="9"/>
            <color indexed="81"/>
            <rFont val="Tahoma"/>
            <family val="2"/>
          </rPr>
          <t>Moura, Raphael:</t>
        </r>
        <r>
          <rPr>
            <sz val="9"/>
            <color indexed="81"/>
            <rFont val="Tahoma"/>
            <family val="2"/>
          </rPr>
          <t xml:space="preserve">
Wrong goal selected: programmed two secondary well control barriers (PCCCs) but only one was installed.</t>
        </r>
      </text>
    </comment>
    <comment ref="AD64" authorId="0" shapeId="0" xr:uid="{00000000-0006-0000-0100-00002F010000}">
      <text>
        <r>
          <rPr>
            <b/>
            <sz val="9"/>
            <color indexed="81"/>
            <rFont val="Tahoma"/>
            <family val="2"/>
          </rPr>
          <t>Moura, Raphael:</t>
        </r>
        <r>
          <rPr>
            <sz val="9"/>
            <color indexed="81"/>
            <rFont val="Tahoma"/>
            <family val="2"/>
          </rPr>
          <t xml:space="preserve">
9⅝” cemented casing shoe failed.</t>
        </r>
      </text>
    </comment>
    <comment ref="AL64" authorId="0" shapeId="0" xr:uid="{00000000-0006-0000-0100-000030010000}">
      <text>
        <r>
          <rPr>
            <b/>
            <sz val="9"/>
            <color indexed="81"/>
            <rFont val="Tahoma"/>
            <family val="2"/>
          </rPr>
          <t>Moura, Raphael:</t>
        </r>
        <r>
          <rPr>
            <sz val="9"/>
            <color indexed="81"/>
            <rFont val="Tahoma"/>
            <family val="2"/>
          </rPr>
          <t xml:space="preserve">
records and communication management were defective, particularly the exchange of information between rig and shore, between night and day shifts, between offline and online operations and in relation to milestones such as the installation of secondary barriers.</t>
        </r>
      </text>
    </comment>
    <comment ref="AO64" authorId="0" shapeId="0" xr:uid="{00000000-0006-0000-0100-000031010000}">
      <text>
        <r>
          <rPr>
            <b/>
            <sz val="9"/>
            <color indexed="81"/>
            <rFont val="Tahoma"/>
            <family val="2"/>
          </rPr>
          <t>Moura, Raphael:</t>
        </r>
        <r>
          <rPr>
            <sz val="9"/>
            <color indexed="81"/>
            <rFont val="Tahoma"/>
            <family val="2"/>
          </rPr>
          <t xml:space="preserve">
Absence of quality and integrity verification on cementing job (9⅝” cemented casing shoe had not been pressure tested).</t>
        </r>
      </text>
    </comment>
    <comment ref="AP64" authorId="0" shapeId="0" xr:uid="{00000000-0006-0000-0100-000032010000}">
      <text>
        <r>
          <rPr>
            <b/>
            <sz val="9"/>
            <color indexed="81"/>
            <rFont val="Tahoma"/>
            <family val="2"/>
          </rPr>
          <t>Moura, Raphael:</t>
        </r>
        <r>
          <rPr>
            <sz val="9"/>
            <color indexed="81"/>
            <rFont val="Tahoma"/>
            <family val="2"/>
          </rPr>
          <t xml:space="preserve">
Unclear line of command/dilution of responsibility: there was insufficient attention paid to putting in place mechanisms to assess and manage project risks, competence of key personnel, the adequacy of WOMPs, and the interaction with contractors. More attention needed to be paid to high level governance procedures and to how this translated into field operations and procedures.</t>
        </r>
      </text>
    </comment>
    <comment ref="AT64" authorId="0" shapeId="0" xr:uid="{00000000-0006-0000-0100-000033010000}">
      <text>
        <r>
          <rPr>
            <b/>
            <sz val="9"/>
            <color indexed="81"/>
            <rFont val="Tahoma"/>
            <family val="2"/>
          </rPr>
          <t>Moura, Raphael:</t>
        </r>
        <r>
          <rPr>
            <sz val="9"/>
            <color indexed="81"/>
            <rFont val="Tahoma"/>
            <family val="2"/>
          </rPr>
          <t xml:space="preserve">
1) Performance failure: Personnel aimed for a tail cement to be placed within the annulus outside 9⅝” casing string at a height of 69m above the top of reservoir. However, they reached a height of 61m</t>
        </r>
        <r>
          <rPr>
            <b/>
            <sz val="9"/>
            <color indexed="81"/>
            <rFont val="Tahoma"/>
            <family val="2"/>
          </rPr>
          <t xml:space="preserve"> below</t>
        </r>
        <r>
          <rPr>
            <sz val="9"/>
            <color indexed="81"/>
            <rFont val="Tahoma"/>
            <family val="2"/>
          </rPr>
          <t xml:space="preserve"> the top of reservoir.
2) Personnel did not, separately or collectively, have very much experience in dealing with float failure of any kind.</t>
        </r>
      </text>
    </comment>
    <comment ref="AU64" authorId="0" shapeId="0" xr:uid="{00000000-0006-0000-0100-000034010000}">
      <text>
        <r>
          <rPr>
            <b/>
            <sz val="9"/>
            <color indexed="81"/>
            <rFont val="Tahoma"/>
            <family val="2"/>
          </rPr>
          <t>Moura, Raphael:</t>
        </r>
        <r>
          <rPr>
            <sz val="9"/>
            <color indexed="81"/>
            <rFont val="Tahoma"/>
            <family val="2"/>
          </rPr>
          <t xml:space="preserve">
loss of situation awareness: personnel on the rig demonstrated a inadequate understanding of the content and requirements of the Well Construction Standards due to lack of knowledge.</t>
        </r>
      </text>
    </comment>
    <comment ref="AD65" authorId="0" shapeId="0" xr:uid="{00000000-0006-0000-0100-000035010000}">
      <text>
        <r>
          <rPr>
            <b/>
            <sz val="9"/>
            <color indexed="81"/>
            <rFont val="Tahoma"/>
            <family val="2"/>
          </rPr>
          <t>Moura, Raphael:</t>
        </r>
        <r>
          <rPr>
            <sz val="9"/>
            <color indexed="81"/>
            <rFont val="Tahoma"/>
            <family val="2"/>
          </rPr>
          <t xml:space="preserve">
Riser failure.</t>
        </r>
      </text>
    </comment>
    <comment ref="AQ65" authorId="0" shapeId="0" xr:uid="{00000000-0006-0000-0100-000036010000}">
      <text>
        <r>
          <rPr>
            <b/>
            <sz val="9"/>
            <color indexed="81"/>
            <rFont val="Tahoma"/>
            <family val="2"/>
          </rPr>
          <t>Moura, Raphael:</t>
        </r>
        <r>
          <rPr>
            <sz val="9"/>
            <color indexed="81"/>
            <rFont val="Tahoma"/>
            <family val="2"/>
          </rPr>
          <t xml:space="preserve">
Problems with the locking mechanisms design encountered.</t>
        </r>
      </text>
    </comment>
    <comment ref="AD66" authorId="0" shapeId="0" xr:uid="{00000000-0006-0000-0100-000037010000}">
      <text>
        <r>
          <rPr>
            <b/>
            <sz val="9"/>
            <color indexed="81"/>
            <rFont val="Tahoma"/>
            <family val="2"/>
          </rPr>
          <t>Moura, Raphael:</t>
        </r>
        <r>
          <rPr>
            <sz val="9"/>
            <color indexed="81"/>
            <rFont val="Tahoma"/>
            <family val="2"/>
          </rPr>
          <t xml:space="preserve">
The four main jacket legs suffered hydrostatic collapse.</t>
        </r>
      </text>
    </comment>
    <comment ref="AO66" authorId="0" shapeId="0" xr:uid="{00000000-0006-0000-0100-000038010000}">
      <text>
        <r>
          <rPr>
            <b/>
            <sz val="9"/>
            <color indexed="81"/>
            <rFont val="Tahoma"/>
            <family val="2"/>
          </rPr>
          <t>Moura, Raphael:</t>
        </r>
        <r>
          <rPr>
            <sz val="9"/>
            <color indexed="81"/>
            <rFont val="Tahoma"/>
            <family val="2"/>
          </rPr>
          <t xml:space="preserve">
Incorrect construction drawings were sent to fabrication.</t>
        </r>
      </text>
    </comment>
    <comment ref="AD67" authorId="0" shapeId="0" xr:uid="{00000000-0006-0000-0100-000039010000}">
      <text>
        <r>
          <rPr>
            <b/>
            <sz val="9"/>
            <color indexed="81"/>
            <rFont val="Tahoma"/>
            <family val="2"/>
          </rPr>
          <t>Moura, Raphael:</t>
        </r>
        <r>
          <rPr>
            <sz val="9"/>
            <color indexed="81"/>
            <rFont val="Tahoma"/>
            <family val="2"/>
          </rPr>
          <t xml:space="preserve">
Ballast system isolation valves failed.</t>
        </r>
      </text>
    </comment>
    <comment ref="AO67" authorId="0" shapeId="0" xr:uid="{00000000-0006-0000-0100-00003A010000}">
      <text>
        <r>
          <rPr>
            <b/>
            <sz val="9"/>
            <color indexed="81"/>
            <rFont val="Tahoma"/>
            <family val="2"/>
          </rPr>
          <t>Moura, Raphael:</t>
        </r>
        <r>
          <rPr>
            <sz val="9"/>
            <color indexed="81"/>
            <rFont val="Tahoma"/>
            <family val="2"/>
          </rPr>
          <t xml:space="preserve">
Inadequate procedures to ensure system functions: the team made attempts to utilise the onboard ballast system (intelligent pumping system) to bring the platform upright, but this was unsuccessful.</t>
        </r>
      </text>
    </comment>
    <comment ref="AQ67" authorId="0" shapeId="0" xr:uid="{00000000-0006-0000-0100-00003B010000}">
      <text>
        <r>
          <rPr>
            <b/>
            <sz val="9"/>
            <color indexed="81"/>
            <rFont val="Tahoma"/>
            <family val="2"/>
          </rPr>
          <t>Moura, Raphael:</t>
        </r>
        <r>
          <rPr>
            <sz val="9"/>
            <color indexed="81"/>
            <rFont val="Tahoma"/>
            <family val="2"/>
          </rPr>
          <t xml:space="preserve">
Investigation concluded that event was "caused by a design weakness in the ballast system".</t>
        </r>
      </text>
    </comment>
    <comment ref="AF68" authorId="0" shapeId="0" xr:uid="{00000000-0006-0000-0100-00003C010000}">
      <text>
        <r>
          <rPr>
            <b/>
            <sz val="9"/>
            <color indexed="81"/>
            <rFont val="Tahoma"/>
            <family val="2"/>
          </rPr>
          <t>Moura, Raphael:</t>
        </r>
        <r>
          <rPr>
            <sz val="9"/>
            <color indexed="81"/>
            <rFont val="Tahoma"/>
            <family val="2"/>
          </rPr>
          <t xml:space="preserve">
Mudweight inferior to pore pressure.</t>
        </r>
      </text>
    </comment>
    <comment ref="AT68" authorId="0" shapeId="0" xr:uid="{00000000-0006-0000-0100-00003D010000}">
      <text>
        <r>
          <rPr>
            <b/>
            <sz val="9"/>
            <color indexed="81"/>
            <rFont val="Tahoma"/>
            <family val="2"/>
          </rPr>
          <t>Moura, Raphael:</t>
        </r>
        <r>
          <rPr>
            <sz val="9"/>
            <color indexed="81"/>
            <rFont val="Tahoma"/>
            <family val="2"/>
          </rPr>
          <t xml:space="preserve">
personnel were unable to control well after kick and gas reached deck.</t>
        </r>
      </text>
    </comment>
    <comment ref="AD69" authorId="0" shapeId="0" xr:uid="{00000000-0006-0000-0100-00003E010000}">
      <text>
        <r>
          <rPr>
            <b/>
            <sz val="9"/>
            <color indexed="81"/>
            <rFont val="Tahoma"/>
            <family val="2"/>
          </rPr>
          <t>Moura, Raphael:</t>
        </r>
        <r>
          <rPr>
            <sz val="9"/>
            <color indexed="81"/>
            <rFont val="Tahoma"/>
            <family val="2"/>
          </rPr>
          <t xml:space="preserve">
Leak from a buried oil pipeline.</t>
        </r>
      </text>
    </comment>
    <comment ref="AN69" authorId="0" shapeId="0" xr:uid="{00000000-0006-0000-0100-00003F010000}">
      <text>
        <r>
          <rPr>
            <b/>
            <sz val="9"/>
            <color indexed="81"/>
            <rFont val="Tahoma"/>
            <family val="2"/>
          </rPr>
          <t>Moura, Raphael:</t>
        </r>
        <r>
          <rPr>
            <sz val="9"/>
            <color indexed="81"/>
            <rFont val="Tahoma"/>
            <family val="2"/>
          </rPr>
          <t xml:space="preserve">
Failed to maintain pipeline in operating conditions.</t>
        </r>
      </text>
    </comment>
    <comment ref="F70" authorId="0" shapeId="0" xr:uid="{00000000-0006-0000-0100-000040010000}">
      <text>
        <r>
          <rPr>
            <b/>
            <sz val="9"/>
            <color indexed="81"/>
            <rFont val="Tahoma"/>
            <family val="2"/>
          </rPr>
          <t>Moura, Raphael:</t>
        </r>
        <r>
          <rPr>
            <sz val="9"/>
            <color indexed="81"/>
            <rFont val="Tahoma"/>
            <family val="2"/>
          </rPr>
          <t xml:space="preserve">
Wrong Direction: not followed the recommended route.</t>
        </r>
      </text>
    </comment>
    <comment ref="I70" authorId="0" shapeId="0" xr:uid="{00000000-0006-0000-0100-000041010000}">
      <text>
        <r>
          <rPr>
            <b/>
            <sz val="9"/>
            <color indexed="81"/>
            <rFont val="Tahoma"/>
            <family val="2"/>
          </rPr>
          <t>Moura, Raphael:</t>
        </r>
        <r>
          <rPr>
            <sz val="9"/>
            <color indexed="81"/>
            <rFont val="Tahoma"/>
            <family val="2"/>
          </rPr>
          <t xml:space="preserve">
Overlook measurement: depth measurement missed.</t>
        </r>
      </text>
    </comment>
    <comment ref="N70" authorId="0" shapeId="0" xr:uid="{00000000-0006-0000-0100-000042010000}">
      <text>
        <r>
          <rPr>
            <b/>
            <sz val="9"/>
            <color indexed="81"/>
            <rFont val="Tahoma"/>
            <family val="2"/>
          </rPr>
          <t>Moura, Raphael:</t>
        </r>
        <r>
          <rPr>
            <sz val="9"/>
            <color indexed="81"/>
            <rFont val="Tahoma"/>
            <family val="2"/>
          </rPr>
          <t xml:space="preserve">
Wrong Decision: master decided to follow alternative route, not the recommended one.</t>
        </r>
      </text>
    </comment>
    <comment ref="AD71" authorId="0" shapeId="0" xr:uid="{00000000-0006-0000-0100-000043010000}">
      <text>
        <r>
          <rPr>
            <b/>
            <sz val="9"/>
            <color indexed="81"/>
            <rFont val="Tahoma"/>
            <family val="2"/>
          </rPr>
          <t>Moura, Raphael:</t>
        </r>
        <r>
          <rPr>
            <sz val="9"/>
            <color indexed="81"/>
            <rFont val="Tahoma"/>
            <family val="2"/>
          </rPr>
          <t xml:space="preserve">
Failure of a propane intercooler liquid level controller.</t>
        </r>
      </text>
    </comment>
    <comment ref="AN71" authorId="0" shapeId="0" xr:uid="{00000000-0006-0000-0100-000044010000}">
      <text>
        <r>
          <rPr>
            <b/>
            <sz val="9"/>
            <color indexed="81"/>
            <rFont val="Tahoma"/>
            <family val="2"/>
          </rPr>
          <t>Moura, Raphael:</t>
        </r>
        <r>
          <rPr>
            <sz val="9"/>
            <color indexed="81"/>
            <rFont val="Tahoma"/>
            <family val="2"/>
          </rPr>
          <t xml:space="preserve">
Equipment failure due to missing or inappropriate management.</t>
        </r>
      </text>
    </comment>
    <comment ref="AO71" authorId="0" shapeId="0" xr:uid="{00000000-0006-0000-0100-000045010000}">
      <text>
        <r>
          <rPr>
            <b/>
            <sz val="9"/>
            <color indexed="81"/>
            <rFont val="Tahoma"/>
            <family val="2"/>
          </rPr>
          <t>Moura, Raphael:</t>
        </r>
        <r>
          <rPr>
            <sz val="9"/>
            <color indexed="81"/>
            <rFont val="Tahoma"/>
            <family val="2"/>
          </rPr>
          <t xml:space="preserve">
 failure of a propane intercooler liquid level controller during </t>
        </r>
        <r>
          <rPr>
            <b/>
            <u/>
            <sz val="9"/>
            <color indexed="81"/>
            <rFont val="Tahoma"/>
            <family val="2"/>
          </rPr>
          <t>unsupervised</t>
        </r>
        <r>
          <rPr>
            <sz val="9"/>
            <color indexed="81"/>
            <rFont val="Tahoma"/>
            <family val="2"/>
          </rPr>
          <t xml:space="preserve"> maintenance.</t>
        </r>
      </text>
    </comment>
    <comment ref="AD72" authorId="0" shapeId="0" xr:uid="{00000000-0006-0000-0100-000046010000}">
      <text>
        <r>
          <rPr>
            <b/>
            <sz val="9"/>
            <color indexed="81"/>
            <rFont val="Tahoma"/>
            <family val="2"/>
          </rPr>
          <t>Moura, Raphael:</t>
        </r>
        <r>
          <rPr>
            <sz val="9"/>
            <color indexed="81"/>
            <rFont val="Tahoma"/>
            <family val="2"/>
          </rPr>
          <t xml:space="preserve">
kill line failure, casing burst.</t>
        </r>
      </text>
    </comment>
    <comment ref="AR72" authorId="0" shapeId="0" xr:uid="{00000000-0006-0000-0100-000047010000}">
      <text>
        <r>
          <rPr>
            <b/>
            <sz val="9"/>
            <color indexed="81"/>
            <rFont val="Tahoma"/>
            <family val="2"/>
          </rPr>
          <t>Moura, Raphael:</t>
        </r>
        <r>
          <rPr>
            <sz val="9"/>
            <color indexed="81"/>
            <rFont val="Tahoma"/>
            <family val="2"/>
          </rPr>
          <t xml:space="preserve">
Inadequate work procedure: second well control operation (attempt to regain control by bullheading heavy mud) led flexible kill line and casing to burst.</t>
        </r>
      </text>
    </comment>
    <comment ref="AD73" authorId="0" shapeId="0" xr:uid="{00000000-0006-0000-0100-000048010000}">
      <text>
        <r>
          <rPr>
            <b/>
            <sz val="9"/>
            <color indexed="81"/>
            <rFont val="Tahoma"/>
            <family val="2"/>
          </rPr>
          <t>Moura, Raphael:</t>
        </r>
        <r>
          <rPr>
            <sz val="9"/>
            <color indexed="81"/>
            <rFont val="Tahoma"/>
            <family val="2"/>
          </rPr>
          <t xml:space="preserve">
1) cracked ballast tank.
2) cracks on the main deck.
3) hatch cover on the main deck  torn off by a loose container.
3) tow wire failure.
</t>
        </r>
      </text>
    </comment>
    <comment ref="AF73" authorId="0" shapeId="0" xr:uid="{00000000-0006-0000-0100-000049010000}">
      <text>
        <r>
          <rPr>
            <b/>
            <sz val="9"/>
            <color indexed="81"/>
            <rFont val="Tahoma"/>
            <family val="2"/>
          </rPr>
          <t>Moura, Raphael:</t>
        </r>
        <r>
          <rPr>
            <sz val="9"/>
            <color indexed="81"/>
            <rFont val="Tahoma"/>
            <family val="2"/>
          </rPr>
          <t xml:space="preserve">
1) binding procedures (securing cargo) was inadequate for containers which had broken loose under design environmental forces.
2) Rowan should have provided explicit instructions in the rig's operations manual regarding the proper stowage of lifesaving equipment </t>
        </r>
        <r>
          <rPr>
            <b/>
            <sz val="9"/>
            <color indexed="81"/>
            <rFont val="Tahoma"/>
            <family val="2"/>
          </rPr>
          <t>during ocean tows</t>
        </r>
        <r>
          <rPr>
            <sz val="9"/>
            <color indexed="81"/>
            <rFont val="Tahoma"/>
            <family val="2"/>
          </rPr>
          <t>.</t>
        </r>
      </text>
    </comment>
    <comment ref="AI73" authorId="0" shapeId="0" xr:uid="{00000000-0006-0000-0100-00004A010000}">
      <text>
        <r>
          <rPr>
            <b/>
            <sz val="9"/>
            <color indexed="81"/>
            <rFont val="Tahoma"/>
            <family val="2"/>
          </rPr>
          <t>Moura, Raphael:</t>
        </r>
        <r>
          <rPr>
            <sz val="9"/>
            <color indexed="81"/>
            <rFont val="Tahoma"/>
            <family val="2"/>
          </rPr>
          <t xml:space="preserve">
Long range forecasting should be used to monitor and avoid harsh weather, but only received data from weather services with 36 hour accuracy.</t>
        </r>
      </text>
    </comment>
    <comment ref="AQ73" authorId="0" shapeId="0" xr:uid="{00000000-0006-0000-0100-00004B010000}">
      <text>
        <r>
          <rPr>
            <b/>
            <sz val="9"/>
            <color indexed="81"/>
            <rFont val="Tahoma"/>
            <family val="2"/>
          </rPr>
          <t>Moura, Raphael:</t>
        </r>
        <r>
          <rPr>
            <sz val="9"/>
            <color indexed="81"/>
            <rFont val="Tahoma"/>
            <family val="2"/>
          </rPr>
          <t xml:space="preserve">
1) Rig did not have sufficient intact stability for the environmental conditions. The wind speed at the time of capsize was well below the design maximum speed of 100 knots for the intact rig , but in excess of design maximum speed o f 50 knots for the rig with one compartment flooded.
2) The ROWAN GORILLA I was not equipped with a remote method of determining the amount of liquid in its preload tanks.
3) ROWAN GORILLA I launching equipment for liferafts was inappropriate for an ocean tow.</t>
        </r>
      </text>
    </comment>
    <comment ref="AR73" authorId="0" shapeId="0" xr:uid="{00000000-0006-0000-0100-00004C010000}">
      <text>
        <r>
          <rPr>
            <b/>
            <sz val="9"/>
            <color indexed="81"/>
            <rFont val="Tahoma"/>
            <family val="2"/>
          </rPr>
          <t>Moura, Raphael:</t>
        </r>
        <r>
          <rPr>
            <sz val="9"/>
            <color indexed="81"/>
            <rFont val="Tahoma"/>
            <family val="2"/>
          </rPr>
          <t xml:space="preserve">
Inadequate managerial rule: the decision to tow the rig across the North Atlantic in the heart of winter was risky regardless.
Inadequate planning: should have planned the transit for a longer timeframe with long range forecasting.</t>
        </r>
      </text>
    </comment>
    <comment ref="AT73" authorId="0" shapeId="0" xr:uid="{00000000-0006-0000-0100-00004D010000}">
      <text>
        <r>
          <rPr>
            <b/>
            <sz val="9"/>
            <color indexed="81"/>
            <rFont val="Tahoma"/>
            <family val="2"/>
          </rPr>
          <t>Moura, Raphael:</t>
        </r>
        <r>
          <rPr>
            <sz val="9"/>
            <color indexed="81"/>
            <rFont val="Tahoma"/>
            <family val="2"/>
          </rPr>
          <t xml:space="preserve">
1) The captain of the Smit London tug boat was unfamiliar with towing jack-up rigs as a master and in an attempt to avoid severe weather, navigated with the seas. The following seas induced intense cyclic loading of the tow wire, resulting in failure.</t>
        </r>
      </text>
    </comment>
    <comment ref="BA73" authorId="0" shapeId="0" xr:uid="{00000000-0006-0000-0100-00004E010000}">
      <text>
        <r>
          <rPr>
            <b/>
            <sz val="9"/>
            <color indexed="81"/>
            <rFont val="Tahoma"/>
            <family val="2"/>
          </rPr>
          <t>Moura, Raphael:</t>
        </r>
        <r>
          <rPr>
            <sz val="9"/>
            <color indexed="81"/>
            <rFont val="Tahoma"/>
            <family val="2"/>
          </rPr>
          <t xml:space="preserve">
Storm (whole gale): Gale wind (89 to 102 km/h) and 12 meters waves.</t>
        </r>
      </text>
    </comment>
    <comment ref="AF74" authorId="0" shapeId="0" xr:uid="{00000000-0006-0000-0100-00004F010000}">
      <text>
        <r>
          <rPr>
            <b/>
            <sz val="9"/>
            <color indexed="81"/>
            <rFont val="Tahoma"/>
            <family val="2"/>
          </rPr>
          <t>Moura, Raphael:</t>
        </r>
        <r>
          <rPr>
            <sz val="9"/>
            <color indexed="81"/>
            <rFont val="Tahoma"/>
            <family val="2"/>
          </rPr>
          <t xml:space="preserve">
well control procedure / gas diversion not adequate for the situation.</t>
        </r>
      </text>
    </comment>
    <comment ref="AQ74" authorId="0" shapeId="0" xr:uid="{00000000-0006-0000-0100-000050010000}">
      <text>
        <r>
          <rPr>
            <b/>
            <sz val="9"/>
            <color indexed="81"/>
            <rFont val="Tahoma"/>
            <family val="2"/>
          </rPr>
          <t>Moura, Raphael:</t>
        </r>
        <r>
          <rPr>
            <sz val="9"/>
            <color indexed="81"/>
            <rFont val="Tahoma"/>
            <family val="2"/>
          </rPr>
          <t xml:space="preserve">
well design unable to minimise gas pocket effects and maximise well control possibilities.</t>
        </r>
      </text>
    </comment>
    <comment ref="AT74" authorId="0" shapeId="0" xr:uid="{00000000-0006-0000-0100-000051010000}">
      <text>
        <r>
          <rPr>
            <b/>
            <sz val="9"/>
            <color indexed="81"/>
            <rFont val="Tahoma"/>
            <family val="2"/>
          </rPr>
          <t>Moura, Raphael:</t>
        </r>
        <r>
          <rPr>
            <sz val="9"/>
            <color indexed="81"/>
            <rFont val="Tahoma"/>
            <family val="2"/>
          </rPr>
          <t xml:space="preserve">
Crew was unable to deal with shallow gas hazard.</t>
        </r>
      </text>
    </comment>
    <comment ref="BA74" authorId="0" shapeId="0" xr:uid="{00000000-0006-0000-0100-000052010000}">
      <text>
        <r>
          <rPr>
            <b/>
            <sz val="9"/>
            <color indexed="81"/>
            <rFont val="Tahoma"/>
            <family val="2"/>
          </rPr>
          <t>Moura, Raphael:</t>
        </r>
        <r>
          <rPr>
            <sz val="9"/>
            <color indexed="81"/>
            <rFont val="Tahoma"/>
            <family val="2"/>
          </rPr>
          <t xml:space="preserve">
Geologic hazard: shallow gas pocket.</t>
        </r>
      </text>
    </comment>
    <comment ref="AD75" authorId="0" shapeId="0" xr:uid="{00000000-0006-0000-0100-000053010000}">
      <text>
        <r>
          <rPr>
            <b/>
            <sz val="9"/>
            <color indexed="81"/>
            <rFont val="Tahoma"/>
            <family val="2"/>
          </rPr>
          <t>Moura, Raphael:</t>
        </r>
        <r>
          <rPr>
            <sz val="9"/>
            <color indexed="81"/>
            <rFont val="Tahoma"/>
            <family val="2"/>
          </rPr>
          <t xml:space="preserve">
Casing strings failure.</t>
        </r>
      </text>
    </comment>
    <comment ref="BA76" authorId="0" shapeId="0" xr:uid="{00000000-0006-0000-0100-000054010000}">
      <text>
        <r>
          <rPr>
            <b/>
            <sz val="9"/>
            <color indexed="81"/>
            <rFont val="Tahoma"/>
            <family val="2"/>
          </rPr>
          <t>Moura, Raphael:</t>
        </r>
        <r>
          <rPr>
            <sz val="9"/>
            <color indexed="81"/>
            <rFont val="Tahoma"/>
            <family val="2"/>
          </rPr>
          <t xml:space="preserve">
Typhoon.</t>
        </r>
      </text>
    </comment>
    <comment ref="AD77" authorId="0" shapeId="0" xr:uid="{00000000-0006-0000-0100-000055010000}">
      <text>
        <r>
          <rPr>
            <b/>
            <sz val="9"/>
            <color indexed="81"/>
            <rFont val="Tahoma"/>
            <family val="2"/>
          </rPr>
          <t>Moura, Raphael:</t>
        </r>
        <r>
          <rPr>
            <sz val="9"/>
            <color indexed="81"/>
            <rFont val="Tahoma"/>
            <family val="2"/>
          </rPr>
          <t xml:space="preserve">
20" shoe failure.</t>
        </r>
      </text>
    </comment>
    <comment ref="AQ77" authorId="0" shapeId="0" xr:uid="{00000000-0006-0000-0100-000056010000}">
      <text>
        <r>
          <rPr>
            <b/>
            <sz val="9"/>
            <color indexed="81"/>
            <rFont val="Tahoma"/>
            <family val="2"/>
          </rPr>
          <t>Moura, Raphael:</t>
        </r>
        <r>
          <rPr>
            <sz val="9"/>
            <color indexed="81"/>
            <rFont val="Tahoma"/>
            <family val="2"/>
          </rPr>
          <t xml:space="preserve">
not sufficient input to well design (development) related to gas pockets.</t>
        </r>
      </text>
    </comment>
    <comment ref="AQ78" authorId="0" shapeId="0" xr:uid="{00000000-0006-0000-0100-000057010000}">
      <text>
        <r>
          <rPr>
            <b/>
            <sz val="9"/>
            <color indexed="81"/>
            <rFont val="Tahoma"/>
            <family val="2"/>
          </rPr>
          <t>Moura, Raphael:</t>
        </r>
        <r>
          <rPr>
            <sz val="9"/>
            <color indexed="81"/>
            <rFont val="Tahoma"/>
            <family val="2"/>
          </rPr>
          <t xml:space="preserve">
Facility located in a hurricane-prone location.</t>
        </r>
      </text>
    </comment>
    <comment ref="BA78" authorId="0" shapeId="0" xr:uid="{00000000-0006-0000-0100-000058010000}">
      <text>
        <r>
          <rPr>
            <b/>
            <sz val="9"/>
            <color indexed="81"/>
            <rFont val="Tahoma"/>
            <family val="2"/>
          </rPr>
          <t>Moura, Raphael:</t>
        </r>
        <r>
          <rPr>
            <sz val="9"/>
            <color indexed="81"/>
            <rFont val="Tahoma"/>
            <family val="2"/>
          </rPr>
          <t xml:space="preserve">
Storm surge, flooding and high winds (Hurricane Ike)</t>
        </r>
      </text>
    </comment>
    <comment ref="AF79" authorId="0" shapeId="0" xr:uid="{00000000-0006-0000-0100-000059010000}">
      <text>
        <r>
          <rPr>
            <b/>
            <sz val="9"/>
            <color indexed="81"/>
            <rFont val="Tahoma"/>
            <family val="2"/>
          </rPr>
          <t>Moura, Raphael:</t>
        </r>
        <r>
          <rPr>
            <sz val="9"/>
            <color indexed="81"/>
            <rFont val="Tahoma"/>
            <family val="2"/>
          </rPr>
          <t xml:space="preserve">
1) Inadequate dust handling procedure.</t>
        </r>
      </text>
    </comment>
    <comment ref="AR79" authorId="0" shapeId="0" xr:uid="{00000000-0006-0000-0100-00005A010000}">
      <text>
        <r>
          <rPr>
            <b/>
            <sz val="9"/>
            <color indexed="81"/>
            <rFont val="Tahoma"/>
            <family val="2"/>
          </rPr>
          <t>Moura, Raphael:</t>
        </r>
        <r>
          <rPr>
            <sz val="9"/>
            <color indexed="81"/>
            <rFont val="Tahoma"/>
            <family val="2"/>
          </rPr>
          <t xml:space="preserve">
Inadequate task planning (hazard identification). Ignition came from a non-recognised source. Implemented HAZOP afterwards.</t>
        </r>
      </text>
    </comment>
    <comment ref="AD80" authorId="0" shapeId="0" xr:uid="{00000000-0006-0000-0100-00005B010000}">
      <text>
        <r>
          <rPr>
            <b/>
            <sz val="9"/>
            <color indexed="81"/>
            <rFont val="Tahoma"/>
            <family val="2"/>
          </rPr>
          <t>Moura, Raphael:</t>
        </r>
        <r>
          <rPr>
            <sz val="9"/>
            <color indexed="81"/>
            <rFont val="Tahoma"/>
            <family val="2"/>
          </rPr>
          <t xml:space="preserve">
failure of the propylene cooling section of an ethylene unit.</t>
        </r>
      </text>
    </comment>
    <comment ref="F81" authorId="0" shapeId="0" xr:uid="{00000000-0006-0000-0100-00005C010000}">
      <text>
        <r>
          <rPr>
            <b/>
            <sz val="9"/>
            <color indexed="81"/>
            <rFont val="Tahoma"/>
            <family val="2"/>
          </rPr>
          <t>Moura, Raphael:</t>
        </r>
        <r>
          <rPr>
            <sz val="9"/>
            <color indexed="81"/>
            <rFont val="Tahoma"/>
            <family val="2"/>
          </rPr>
          <t xml:space="preserve">
Operator overrode a critical valve safety interlock (attached an air hose that provided the pressure needed for the override).</t>
        </r>
      </text>
    </comment>
    <comment ref="G81" authorId="0" shapeId="0" xr:uid="{00000000-0006-0000-0100-00005D010000}">
      <text>
        <r>
          <rPr>
            <b/>
            <sz val="9"/>
            <color indexed="81"/>
            <rFont val="Tahoma"/>
            <family val="2"/>
          </rPr>
          <t>Moura, Raphael:</t>
        </r>
        <r>
          <rPr>
            <sz val="9"/>
            <color indexed="81"/>
            <rFont val="Tahoma"/>
            <family val="2"/>
          </rPr>
          <t xml:space="preserve">
Operator turned to a different cluster of reactors and went to a vessel he evidently thought was the one he had started cleaning. It was the wrong reactor.</t>
        </r>
      </text>
    </comment>
    <comment ref="M81" authorId="0" shapeId="0" xr:uid="{00000000-0006-0000-0100-00005E010000}">
      <text>
        <r>
          <rPr>
            <b/>
            <sz val="9"/>
            <color indexed="81"/>
            <rFont val="Tahoma"/>
            <family val="2"/>
          </rPr>
          <t>Moura, Raphael:</t>
        </r>
        <r>
          <rPr>
            <sz val="9"/>
            <color indexed="81"/>
            <rFont val="Tahoma"/>
            <family val="2"/>
          </rPr>
          <t xml:space="preserve">
Manager acknowledged severe consequences for opening the reactor bottom valve on an operating reactor, but accepted the interlock, controlled by procedures and training, as a suitable safeguard.</t>
        </r>
      </text>
    </comment>
    <comment ref="N81" authorId="0" shapeId="0" xr:uid="{00000000-0006-0000-0100-00005F010000}">
      <text>
        <r>
          <rPr>
            <b/>
            <sz val="9"/>
            <color indexed="81"/>
            <rFont val="Tahoma"/>
            <family val="2"/>
          </rPr>
          <t>Moura, Raphael:</t>
        </r>
        <r>
          <rPr>
            <sz val="9"/>
            <color indexed="81"/>
            <rFont val="Tahoma"/>
            <family val="2"/>
          </rPr>
          <t xml:space="preserve">
Manager did not implement 1992 process hazard analysis (PHA) recommendations to change the reactor bottom valve interlock bypass to reduce potential misuse.</t>
        </r>
      </text>
    </comment>
    <comment ref="AD81" authorId="0" shapeId="0" xr:uid="{00000000-0006-0000-0100-000060010000}">
      <text>
        <r>
          <rPr>
            <b/>
            <sz val="9"/>
            <color indexed="81"/>
            <rFont val="Tahoma"/>
            <family val="2"/>
          </rPr>
          <t>Moura, Raphael:</t>
        </r>
        <r>
          <rPr>
            <sz val="9"/>
            <color indexed="81"/>
            <rFont val="Tahoma"/>
            <family val="2"/>
          </rPr>
          <t xml:space="preserve">
failure to repair equipment involved with dangerous chemicals.</t>
        </r>
      </text>
    </comment>
    <comment ref="AF81" authorId="0" shapeId="0" xr:uid="{00000000-0006-0000-0100-000061010000}">
      <text>
        <r>
          <rPr>
            <b/>
            <sz val="9"/>
            <color indexed="81"/>
            <rFont val="Tahoma"/>
            <family val="2"/>
          </rPr>
          <t>Moura, Raphael:</t>
        </r>
        <r>
          <rPr>
            <sz val="9"/>
            <color indexed="81"/>
            <rFont val="Tahoma"/>
            <family val="2"/>
          </rPr>
          <t xml:space="preserve">
1) FPC USA did not have written guidelines for matching safeguards with risk.
2) FPC USA did not have comprehensive written standards managing interlocks at its PVC facilities.</t>
        </r>
      </text>
    </comment>
    <comment ref="AL81" authorId="0" shapeId="0" xr:uid="{00000000-0006-0000-0100-000062010000}">
      <text>
        <r>
          <rPr>
            <b/>
            <sz val="9"/>
            <color indexed="81"/>
            <rFont val="Tahoma"/>
            <family val="2"/>
          </rPr>
          <t>Moura, Raphael:</t>
        </r>
        <r>
          <rPr>
            <sz val="9"/>
            <color indexed="81"/>
            <rFont val="Tahoma"/>
            <family val="2"/>
          </rPr>
          <t xml:space="preserve">
Operators on the lower level, where the valves were, did not carry radios or have intercoms to communicate with the upper level panel operators.</t>
        </r>
      </text>
    </comment>
    <comment ref="AN81" authorId="0" shapeId="0" xr:uid="{00000000-0006-0000-0100-000063010000}">
      <text>
        <r>
          <rPr>
            <b/>
            <sz val="9"/>
            <color indexed="81"/>
            <rFont val="Tahoma"/>
            <family val="2"/>
          </rPr>
          <t>Moura, Raphael:</t>
        </r>
        <r>
          <rPr>
            <sz val="9"/>
            <color indexed="81"/>
            <rFont val="Tahoma"/>
            <family val="2"/>
          </rPr>
          <t xml:space="preserve">
Failure to maintain fire protection equipment.</t>
        </r>
      </text>
    </comment>
    <comment ref="AO81" authorId="0" shapeId="0" xr:uid="{00000000-0006-0000-0100-000064010000}">
      <text>
        <r>
          <rPr>
            <b/>
            <sz val="9"/>
            <color indexed="81"/>
            <rFont val="Tahoma"/>
            <family val="2"/>
          </rPr>
          <t>Moura, Raphael:</t>
        </r>
        <r>
          <rPr>
            <sz val="9"/>
            <color indexed="81"/>
            <rFont val="Tahoma"/>
            <family val="2"/>
          </rPr>
          <t xml:space="preserve">
Inadequate inspection of equipment used to process hazardous materials.</t>
        </r>
      </text>
    </comment>
    <comment ref="AP81" authorId="0" shapeId="0" xr:uid="{00000000-0006-0000-0100-000065010000}">
      <text>
        <r>
          <rPr>
            <b/>
            <sz val="9"/>
            <color indexed="81"/>
            <rFont val="Tahoma"/>
            <family val="2"/>
          </rPr>
          <t>Moura, Raphael:</t>
        </r>
        <r>
          <rPr>
            <sz val="9"/>
            <color indexed="81"/>
            <rFont val="Tahoma"/>
            <family val="2"/>
          </rPr>
          <t xml:space="preserve">
Site management did not implement corrective actions identified in the investigation
of a similar incident in February 2004 at Formosa-IL.</t>
        </r>
      </text>
    </comment>
    <comment ref="AQ81" authorId="0" shapeId="0" xr:uid="{00000000-0006-0000-0100-000066010000}">
      <text>
        <r>
          <rPr>
            <b/>
            <sz val="9"/>
            <color indexed="81"/>
            <rFont val="Tahoma"/>
            <family val="2"/>
          </rPr>
          <t>Moura, Raphael:</t>
        </r>
        <r>
          <rPr>
            <sz val="9"/>
            <color indexed="81"/>
            <rFont val="Tahoma"/>
            <family val="2"/>
          </rPr>
          <t xml:space="preserve">
1) additional safeguards - such as locks or other devices to secure the interlock system - could have prevented critical valves from being opened when the reactor was pressurized.
2) reactors were grouped into similar sets of four, increasing the possibility of human error.</t>
        </r>
      </text>
    </comment>
    <comment ref="AR81" authorId="0" shapeId="0" xr:uid="{00000000-0006-0000-0100-000067010000}">
      <text>
        <r>
          <rPr>
            <b/>
            <sz val="9"/>
            <color indexed="81"/>
            <rFont val="Tahoma"/>
            <family val="2"/>
          </rPr>
          <t>Moura, Raphael:</t>
        </r>
        <r>
          <rPr>
            <sz val="9"/>
            <color indexed="81"/>
            <rFont val="Tahoma"/>
            <family val="2"/>
          </rPr>
          <t xml:space="preserve">
Inadequate managerial role: In February 2004, an operator at the Illiopolis plant bypassed a bottom valve safety interlock, releasing a significant amount of vinyl chloride. After that incident, the company determined that additional controls were needed on the interlock. However, the company did not act quickly enough. The fatal explosion occurred just two months later.</t>
        </r>
      </text>
    </comment>
    <comment ref="AT81" authorId="0" shapeId="0" xr:uid="{00000000-0006-0000-0100-000068010000}">
      <text>
        <r>
          <rPr>
            <b/>
            <sz val="9"/>
            <color indexed="81"/>
            <rFont val="Tahoma"/>
            <family val="2"/>
          </rPr>
          <t>Moura, Raphael:</t>
        </r>
        <r>
          <rPr>
            <sz val="9"/>
            <color indexed="81"/>
            <rFont val="Tahoma"/>
            <family val="2"/>
          </rPr>
          <t xml:space="preserve">
safety violations due to poor worker training.</t>
        </r>
      </text>
    </comment>
    <comment ref="AU81" authorId="0" shapeId="0" xr:uid="{00000000-0006-0000-0100-000069010000}">
      <text>
        <r>
          <rPr>
            <b/>
            <sz val="9"/>
            <color indexed="81"/>
            <rFont val="Tahoma"/>
            <family val="2"/>
          </rPr>
          <t>Moura, Raphael:</t>
        </r>
        <r>
          <rPr>
            <sz val="9"/>
            <color indexed="81"/>
            <rFont val="Tahoma"/>
            <family val="2"/>
          </rPr>
          <t xml:space="preserve">
loss of situation awareness: The investigation found that operators had time to evacuate the production building after the release began and alarms had sounded. However, operators remained in the area in a vain attempt to mitigate the release.</t>
        </r>
      </text>
    </comment>
    <comment ref="E82" authorId="0" shapeId="0" xr:uid="{00000000-0006-0000-0100-00006A010000}">
      <text>
        <r>
          <rPr>
            <b/>
            <sz val="9"/>
            <color indexed="81"/>
            <rFont val="Tahoma"/>
            <family val="2"/>
          </rPr>
          <t>Moura, Raphael:</t>
        </r>
        <r>
          <rPr>
            <sz val="9"/>
            <color indexed="81"/>
            <rFont val="Tahoma"/>
            <family val="2"/>
          </rPr>
          <t xml:space="preserve">
too early: operator restarted PGC before full electrical power had been restored.</t>
        </r>
      </text>
    </comment>
    <comment ref="I82" authorId="0" shapeId="0" xr:uid="{00000000-0006-0000-0100-00006B010000}">
      <text>
        <r>
          <rPr>
            <b/>
            <sz val="9"/>
            <color indexed="81"/>
            <rFont val="Tahoma"/>
            <family val="2"/>
          </rPr>
          <t>Moura, Raphael:</t>
        </r>
        <r>
          <rPr>
            <sz val="9"/>
            <color indexed="81"/>
            <rFont val="Tahoma"/>
            <family val="2"/>
          </rPr>
          <t xml:space="preserve">
Data records revealed that PGC fifth stage flow had begun a gradual decrease and that PGC fourth stage flow increased momentarily, and then began dropping, but these changes represented a small percentage of overall PGC flow, and were not immediately detected by operators.</t>
        </r>
      </text>
    </comment>
    <comment ref="M82" authorId="0" shapeId="0" xr:uid="{00000000-0006-0000-0100-00006C010000}">
      <text>
        <r>
          <rPr>
            <b/>
            <sz val="9"/>
            <color indexed="81"/>
            <rFont val="Tahoma"/>
            <family val="2"/>
          </rPr>
          <t>Moura, Raphael:</t>
        </r>
        <r>
          <rPr>
            <sz val="9"/>
            <color indexed="81"/>
            <rFont val="Tahoma"/>
            <family val="2"/>
          </rPr>
          <t xml:space="preserve">
Wrong Priorities: foreman stated that he felt some urgency to get the PGC restarted as soon as possible because as long as the PGC was shut down while some furnaces and the pyrolysis fractionator were operating, uncompressed process gases from the fractionator had to be burned off in the flare. To avoid lost resources (flaring) and smoke, he restarted before full electrical power had been restored.</t>
        </r>
      </text>
    </comment>
    <comment ref="AD82" authorId="0" shapeId="0" xr:uid="{00000000-0006-0000-0100-00006D010000}">
      <text>
        <r>
          <rPr>
            <b/>
            <sz val="9"/>
            <color indexed="81"/>
            <rFont val="Tahoma"/>
            <family val="2"/>
          </rPr>
          <t>Moura, Raphael:</t>
        </r>
        <r>
          <rPr>
            <sz val="9"/>
            <color indexed="81"/>
            <rFont val="Tahoma"/>
            <family val="2"/>
          </rPr>
          <t xml:space="preserve">
1) Clow Model GMZ check valve failure.</t>
        </r>
      </text>
    </comment>
    <comment ref="AF82" authorId="0" shapeId="0" xr:uid="{00000000-0006-0000-0100-00006E010000}">
      <text>
        <r>
          <rPr>
            <b/>
            <sz val="9"/>
            <color indexed="81"/>
            <rFont val="Tahoma"/>
            <family val="2"/>
          </rPr>
          <t>Moura, Raphael:</t>
        </r>
        <r>
          <rPr>
            <sz val="9"/>
            <color indexed="81"/>
            <rFont val="Tahoma"/>
            <family val="2"/>
          </rPr>
          <t xml:space="preserve">
Incomplete Procedure: Operating procedures for the start-up of the PGC system did not specifically instruct operators to re-verify the position of pneumatically-assisted check valves before restarting the compressor following unexpected automatic compressor trips.</t>
        </r>
      </text>
    </comment>
    <comment ref="AI82" authorId="0" shapeId="0" xr:uid="{00000000-0006-0000-0100-00006F010000}">
      <text>
        <r>
          <rPr>
            <b/>
            <sz val="9"/>
            <color indexed="81"/>
            <rFont val="Tahoma"/>
            <family val="2"/>
          </rPr>
          <t>Moura, Raphael:</t>
        </r>
        <r>
          <rPr>
            <sz val="9"/>
            <color indexed="81"/>
            <rFont val="Tahoma"/>
            <family val="2"/>
          </rPr>
          <t xml:space="preserve">
lack of clear and immediate indications in the control room of a hydrocarbon leak.</t>
        </r>
      </text>
    </comment>
    <comment ref="AL82" authorId="0" shapeId="0" xr:uid="{00000000-0006-0000-0100-000070010000}">
      <text>
        <r>
          <rPr>
            <b/>
            <sz val="9"/>
            <color indexed="81"/>
            <rFont val="Tahoma"/>
            <family val="2"/>
          </rPr>
          <t>Moura, Raphael:</t>
        </r>
        <r>
          <rPr>
            <sz val="9"/>
            <color indexed="81"/>
            <rFont val="Tahoma"/>
            <family val="2"/>
          </rPr>
          <t xml:space="preserve">
Control room operators have difficulty understanding the foreman’s radio transmission his voice is loud and excited and the sound of the gas release in the background masks part of the transmission.</t>
        </r>
      </text>
    </comment>
    <comment ref="AN82" authorId="0" shapeId="0" xr:uid="{00000000-0006-0000-0100-000071010000}">
      <text>
        <r>
          <rPr>
            <b/>
            <sz val="9"/>
            <color indexed="81"/>
            <rFont val="Tahoma"/>
            <family val="2"/>
          </rPr>
          <t>Moura, Raphael:</t>
        </r>
        <r>
          <rPr>
            <sz val="9"/>
            <color indexed="81"/>
            <rFont val="Tahoma"/>
            <family val="2"/>
          </rPr>
          <t xml:space="preserve">
Measures necessary to maintain the mechanical integrity of Clow Model GMZ check valves installed in OP-III were not taken.</t>
        </r>
      </text>
    </comment>
    <comment ref="AO82" authorId="0" shapeId="0" xr:uid="{00000000-0006-0000-0100-000072010000}">
      <text>
        <r>
          <rPr>
            <b/>
            <sz val="9"/>
            <color indexed="81"/>
            <rFont val="Tahoma"/>
            <family val="2"/>
          </rPr>
          <t>Moura, Raphael:</t>
        </r>
        <r>
          <rPr>
            <sz val="9"/>
            <color indexed="81"/>
            <rFont val="Tahoma"/>
            <family val="2"/>
          </rPr>
          <t xml:space="preserve">
Operators did not re-verify the position of the valve that failed.</t>
        </r>
      </text>
    </comment>
    <comment ref="AP82" authorId="0" shapeId="0" xr:uid="{00000000-0006-0000-0100-000073010000}">
      <text>
        <r>
          <rPr>
            <b/>
            <sz val="9"/>
            <color indexed="81"/>
            <rFont val="Tahoma"/>
            <family val="2"/>
          </rPr>
          <t>Moura, Raphael:</t>
        </r>
        <r>
          <rPr>
            <sz val="9"/>
            <color indexed="81"/>
            <rFont val="Tahoma"/>
            <family val="2"/>
          </rPr>
          <t xml:space="preserve">
Lessons learned from prior incidents involving Clow Model GMZ check valves installed at Shell facilities and at Saudi Petrochemical Company (a Saudi facility partly owned by Shell) were not adequately identified, shared, and implemented.</t>
        </r>
      </text>
    </comment>
    <comment ref="AQ82" authorId="0" shapeId="0" xr:uid="{00000000-0006-0000-0100-000074010000}">
      <text>
        <r>
          <rPr>
            <b/>
            <sz val="9"/>
            <color indexed="81"/>
            <rFont val="Tahoma"/>
            <family val="2"/>
          </rPr>
          <t>Moura, Raphael:</t>
        </r>
        <r>
          <rPr>
            <sz val="9"/>
            <color indexed="81"/>
            <rFont val="Tahoma"/>
            <family val="2"/>
          </rPr>
          <t xml:space="preserve">
The Clow Model GMZ check valves installed in the OP-III process gas compression system were not appropriately designed and manufactured for the heavy-duty service they were subject to.</t>
        </r>
      </text>
    </comment>
    <comment ref="AR82" authorId="0" shapeId="0" xr:uid="{00000000-0006-0000-0100-000075010000}">
      <text>
        <r>
          <rPr>
            <b/>
            <sz val="9"/>
            <color indexed="81"/>
            <rFont val="Tahoma"/>
            <family val="2"/>
          </rPr>
          <t>Moura, Raphael:</t>
        </r>
        <r>
          <rPr>
            <sz val="9"/>
            <color indexed="81"/>
            <rFont val="Tahoma"/>
            <family val="2"/>
          </rPr>
          <t xml:space="preserve">
Inadequate task Planning: PHA did not identify the risks associated with shaft blow-out in Clow Model GMZ check valves.</t>
        </r>
      </text>
    </comment>
    <comment ref="E83" authorId="0" shapeId="0" xr:uid="{00000000-0006-0000-0100-000076010000}">
      <text>
        <r>
          <rPr>
            <b/>
            <sz val="9"/>
            <color indexed="81"/>
            <rFont val="Tahoma"/>
            <family val="2"/>
          </rPr>
          <t>Moura, Raphael:</t>
        </r>
        <r>
          <rPr>
            <sz val="9"/>
            <color indexed="81"/>
            <rFont val="Tahoma"/>
            <family val="2"/>
          </rPr>
          <t xml:space="preserve">
Prolonged application of 200 psig steam to the neutralizer nitric acid spargers (to purge the line of nitric acid to prevent freezing).</t>
        </r>
      </text>
    </comment>
    <comment ref="Q83" authorId="0" shapeId="0" xr:uid="{00000000-0006-0000-0100-000077010000}">
      <text>
        <r>
          <rPr>
            <b/>
            <sz val="9"/>
            <color indexed="81"/>
            <rFont val="Tahoma"/>
            <family val="2"/>
          </rPr>
          <t>Moura, Raphael:</t>
        </r>
        <r>
          <rPr>
            <sz val="9"/>
            <color indexed="81"/>
            <rFont val="Tahoma"/>
            <family val="2"/>
          </rPr>
          <t xml:space="preserve">
Wrong plan: operator injected superheated steam to try to keep the vessel contents from freezing due to the winter cold, but the energy from injected superheated steam led to the runaway chemical reaction.</t>
        </r>
      </text>
    </comment>
    <comment ref="AD83" authorId="0" shapeId="0" xr:uid="{00000000-0006-0000-0100-000078010000}">
      <text>
        <r>
          <rPr>
            <b/>
            <sz val="9"/>
            <color indexed="81"/>
            <rFont val="Tahoma"/>
            <family val="2"/>
          </rPr>
          <t>Moura, Raphael:</t>
        </r>
        <r>
          <rPr>
            <sz val="9"/>
            <color indexed="81"/>
            <rFont val="Tahoma"/>
            <family val="2"/>
          </rPr>
          <t xml:space="preserve">
1) The pH probe in the neutralizer rundown line appeared to be malfunctioning
2) Both the ammonium nitrate product pumps which transports ammonium nitrate to storage were leaking or otherwise malfunctioning</t>
        </r>
      </text>
    </comment>
    <comment ref="AF83" authorId="0" shapeId="0" xr:uid="{00000000-0006-0000-0100-000079010000}">
      <text>
        <r>
          <rPr>
            <b/>
            <sz val="9"/>
            <color indexed="81"/>
            <rFont val="Tahoma"/>
            <family val="2"/>
          </rPr>
          <t>Moura, Raphael:</t>
        </r>
        <r>
          <rPr>
            <sz val="9"/>
            <color indexed="81"/>
            <rFont val="Tahoma"/>
            <family val="2"/>
          </rPr>
          <t xml:space="preserve">
Lack of written, safe operation procedures at the Terra Port Neal ammonium nitrate plant.</t>
        </r>
      </text>
    </comment>
    <comment ref="AO83" authorId="0" shapeId="0" xr:uid="{00000000-0006-0000-0100-00007A010000}">
      <text>
        <r>
          <rPr>
            <b/>
            <sz val="9"/>
            <color indexed="81"/>
            <rFont val="Tahoma"/>
            <family val="2"/>
          </rPr>
          <t>Moura, Raphael:</t>
        </r>
        <r>
          <rPr>
            <sz val="9"/>
            <color indexed="81"/>
            <rFont val="Tahoma"/>
            <family val="2"/>
          </rPr>
          <t xml:space="preserve">
1) Lack of monitoring (engineer supervision) of the ammonium nitrate plant after the plant was shut down with the process vessels charged;
2) Inadequate reserves: pH probe located in the neutralizer rundown line was defective and there were no spare probes in stock.
</t>
        </r>
      </text>
    </comment>
    <comment ref="AP83" authorId="0" shapeId="0" xr:uid="{00000000-0006-0000-0100-00007B010000}">
      <text>
        <r>
          <rPr>
            <b/>
            <sz val="9"/>
            <color indexed="81"/>
            <rFont val="Tahoma"/>
            <family val="2"/>
          </rPr>
          <t>Moura, Raphael:</t>
        </r>
        <r>
          <rPr>
            <sz val="9"/>
            <color indexed="81"/>
            <rFont val="Tahoma"/>
            <family val="2"/>
          </rPr>
          <t xml:space="preserve">
Dilution of responsibility: No one engineer was assigned responsibility for reviewing operating procedures in the plant or procedures that might impact the ammonium nitrate plant.</t>
        </r>
      </text>
    </comment>
    <comment ref="AR83" authorId="0" shapeId="0" xr:uid="{00000000-0006-0000-0100-00007C010000}">
      <text>
        <r>
          <rPr>
            <b/>
            <sz val="9"/>
            <color indexed="81"/>
            <rFont val="Tahoma"/>
            <family val="2"/>
          </rPr>
          <t>Moura, Raphael:</t>
        </r>
        <r>
          <rPr>
            <sz val="9"/>
            <color indexed="81"/>
            <rFont val="Tahoma"/>
            <family val="2"/>
          </rPr>
          <t xml:space="preserve">
Inadequate task planning: No process hazards analysis had been completed on the ammonium nitrate plant.
Inadequate managerial rule: Terra did not periodically monitor feed streams into the ammonium nitrate unit for contamination.</t>
        </r>
      </text>
    </comment>
    <comment ref="AT83" authorId="0" shapeId="0" xr:uid="{00000000-0006-0000-0100-00007D010000}">
      <text>
        <r>
          <rPr>
            <b/>
            <sz val="9"/>
            <color indexed="81"/>
            <rFont val="Tahoma"/>
            <family val="2"/>
          </rPr>
          <t>Moura, Raphael:</t>
        </r>
        <r>
          <rPr>
            <sz val="9"/>
            <color indexed="81"/>
            <rFont val="Tahoma"/>
            <family val="2"/>
          </rPr>
          <t xml:space="preserve">
operators stated that they had received very little training on operation of the AN plant with the DCS system.</t>
        </r>
      </text>
    </comment>
    <comment ref="AU83" authorId="0" shapeId="0" xr:uid="{00000000-0006-0000-0100-00007E010000}">
      <text>
        <r>
          <rPr>
            <b/>
            <sz val="9"/>
            <color indexed="81"/>
            <rFont val="Tahoma"/>
            <family val="2"/>
          </rPr>
          <t>Moura, Raphael:</t>
        </r>
        <r>
          <rPr>
            <sz val="9"/>
            <color indexed="81"/>
            <rFont val="Tahoma"/>
            <family val="2"/>
          </rPr>
          <t xml:space="preserve">
Loss of situation awareness: interviews with Terra personnel indicated that they were not aware of many of the hazards of ammonium nitrate.</t>
        </r>
      </text>
    </comment>
    <comment ref="BD83" authorId="0" shapeId="0" xr:uid="{00000000-0006-0000-0100-00007F010000}">
      <text>
        <r>
          <rPr>
            <b/>
            <sz val="9"/>
            <color indexed="81"/>
            <rFont val="Tahoma"/>
            <family val="2"/>
          </rPr>
          <t>Moura, Raphael:</t>
        </r>
        <r>
          <rPr>
            <sz val="9"/>
            <color indexed="81"/>
            <rFont val="Tahoma"/>
            <family val="2"/>
          </rPr>
          <t xml:space="preserve">
overall communications and working relationships were poor between operations and engineering personnel.</t>
        </r>
      </text>
    </comment>
    <comment ref="AD84" authorId="0" shapeId="0" xr:uid="{00000000-0006-0000-0100-000080010000}">
      <text>
        <r>
          <rPr>
            <b/>
            <sz val="9"/>
            <color indexed="81"/>
            <rFont val="Tahoma"/>
            <family val="2"/>
          </rPr>
          <t>Moura, Raphael:</t>
        </r>
        <r>
          <rPr>
            <sz val="9"/>
            <color indexed="81"/>
            <rFont val="Tahoma"/>
            <family val="2"/>
          </rPr>
          <t xml:space="preserve">
Catastrophic failure of a 15,000 gallon polymer reactor vessel.</t>
        </r>
      </text>
    </comment>
    <comment ref="AN84" authorId="0" shapeId="0" xr:uid="{00000000-0006-0000-0100-000081010000}">
      <text>
        <r>
          <rPr>
            <b/>
            <sz val="9"/>
            <color indexed="81"/>
            <rFont val="Tahoma"/>
            <family val="2"/>
          </rPr>
          <t>Moura, Raphael:</t>
        </r>
        <r>
          <rPr>
            <sz val="9"/>
            <color indexed="81"/>
            <rFont val="Tahoma"/>
            <family val="2"/>
          </rPr>
          <t xml:space="preserve">
Failed to correct deficiencies in a safe and timely manner in equipment.</t>
        </r>
      </text>
    </comment>
    <comment ref="AQ84" authorId="0" shapeId="0" xr:uid="{00000000-0006-0000-0100-000082010000}">
      <text>
        <r>
          <rPr>
            <b/>
            <sz val="9"/>
            <color indexed="81"/>
            <rFont val="Tahoma"/>
            <family val="2"/>
          </rPr>
          <t>Moura, Raphael:</t>
        </r>
        <r>
          <rPr>
            <sz val="9"/>
            <color indexed="81"/>
            <rFont val="Tahoma"/>
            <family val="2"/>
          </rPr>
          <t xml:space="preserve">
process system design deficiencies and plant layout.</t>
        </r>
      </text>
    </comment>
    <comment ref="AR84" authorId="0" shapeId="0" xr:uid="{00000000-0006-0000-0100-000083010000}">
      <text>
        <r>
          <rPr>
            <b/>
            <sz val="9"/>
            <color indexed="81"/>
            <rFont val="Tahoma"/>
            <family val="2"/>
          </rPr>
          <t>Moura, Raphael:</t>
        </r>
        <r>
          <rPr>
            <sz val="9"/>
            <color indexed="81"/>
            <rFont val="Tahoma"/>
            <family val="2"/>
          </rPr>
          <t xml:space="preserve">
Inadequate task planning: the team that performed partial process hazard analysis on the unit which exploded failed to include a single worker with knowledge of the process.</t>
        </r>
      </text>
    </comment>
    <comment ref="AT84" authorId="0" shapeId="0" xr:uid="{00000000-0006-0000-0100-000084010000}">
      <text>
        <r>
          <rPr>
            <b/>
            <sz val="9"/>
            <color indexed="81"/>
            <rFont val="Tahoma"/>
            <family val="2"/>
          </rPr>
          <t>Moura, Raphael:</t>
        </r>
        <r>
          <rPr>
            <sz val="9"/>
            <color indexed="81"/>
            <rFont val="Tahoma"/>
            <family val="2"/>
          </rPr>
          <t xml:space="preserve">
Company failed to train its workers on potential hazards, equipment and system limitations.</t>
        </r>
      </text>
    </comment>
    <comment ref="AD85" authorId="0" shapeId="0" xr:uid="{00000000-0006-0000-0100-000085010000}">
      <text>
        <r>
          <rPr>
            <b/>
            <sz val="9"/>
            <color indexed="81"/>
            <rFont val="Tahoma"/>
            <family val="2"/>
          </rPr>
          <t>Moura, Raphael:</t>
        </r>
        <r>
          <rPr>
            <sz val="9"/>
            <color indexed="81"/>
            <rFont val="Tahoma"/>
            <family val="2"/>
          </rPr>
          <t xml:space="preserve">
failure of a welded joint between a carbon dioxide stripper and the main cylindrical body.</t>
        </r>
      </text>
    </comment>
    <comment ref="AO85" authorId="0" shapeId="0" xr:uid="{00000000-0006-0000-0100-000086010000}">
      <text>
        <r>
          <rPr>
            <b/>
            <sz val="9"/>
            <color indexed="81"/>
            <rFont val="Tahoma"/>
            <family val="2"/>
          </rPr>
          <t>Moura, Raphael:</t>
        </r>
        <r>
          <rPr>
            <sz val="9"/>
            <color indexed="81"/>
            <rFont val="Tahoma"/>
            <family val="2"/>
          </rPr>
          <t xml:space="preserve">
Welding inspection failure.</t>
        </r>
      </text>
    </comment>
    <comment ref="AD86" authorId="0" shapeId="0" xr:uid="{00000000-0006-0000-0100-000087010000}">
      <text>
        <r>
          <rPr>
            <b/>
            <sz val="9"/>
            <color indexed="81"/>
            <rFont val="Tahoma"/>
            <family val="2"/>
          </rPr>
          <t>Moura, Raphael:</t>
        </r>
        <r>
          <rPr>
            <sz val="9"/>
            <color indexed="81"/>
            <rFont val="Tahoma"/>
            <family val="2"/>
          </rPr>
          <t xml:space="preserve">
Problem in the nitroparaffin unit. Line or compressor failure.</t>
        </r>
      </text>
    </comment>
    <comment ref="AD87" authorId="0" shapeId="0" xr:uid="{00000000-0006-0000-0100-000088010000}">
      <text>
        <r>
          <rPr>
            <b/>
            <sz val="9"/>
            <color indexed="81"/>
            <rFont val="Tahoma"/>
            <family val="2"/>
          </rPr>
          <t>Moura, Raphael:</t>
        </r>
        <r>
          <rPr>
            <sz val="9"/>
            <color indexed="81"/>
            <rFont val="Tahoma"/>
            <family val="2"/>
          </rPr>
          <t xml:space="preserve">
Pipe leak.</t>
        </r>
      </text>
    </comment>
    <comment ref="AN87" authorId="0" shapeId="0" xr:uid="{00000000-0006-0000-0100-000089010000}">
      <text>
        <r>
          <rPr>
            <b/>
            <sz val="9"/>
            <color indexed="81"/>
            <rFont val="Tahoma"/>
            <family val="2"/>
          </rPr>
          <t>Moura, Raphael:</t>
        </r>
        <r>
          <rPr>
            <sz val="9"/>
            <color indexed="81"/>
            <rFont val="Tahoma"/>
            <family val="2"/>
          </rPr>
          <t xml:space="preserve">
Piperack maintenance failure.</t>
        </r>
      </text>
    </comment>
    <comment ref="AD88" authorId="0" shapeId="0" xr:uid="{00000000-0006-0000-0100-00008A010000}">
      <text>
        <r>
          <rPr>
            <b/>
            <sz val="9"/>
            <color indexed="81"/>
            <rFont val="Tahoma"/>
            <family val="2"/>
          </rPr>
          <t>Moura, Raphael:</t>
        </r>
        <r>
          <rPr>
            <sz val="9"/>
            <color indexed="81"/>
            <rFont val="Tahoma"/>
            <family val="2"/>
          </rPr>
          <t xml:space="preserve">
Crack in a welded seam of piping.</t>
        </r>
      </text>
    </comment>
    <comment ref="AO88" authorId="0" shapeId="0" xr:uid="{00000000-0006-0000-0100-00008B010000}">
      <text>
        <r>
          <rPr>
            <b/>
            <sz val="9"/>
            <color indexed="81"/>
            <rFont val="Tahoma"/>
            <family val="2"/>
          </rPr>
          <t>Moura, Raphael:</t>
        </r>
        <r>
          <rPr>
            <sz val="9"/>
            <color indexed="81"/>
            <rFont val="Tahoma"/>
            <family val="2"/>
          </rPr>
          <t xml:space="preserve">
1) Lack of welding quality control: crack in a welded seam of piping;
2) leak and accumulation of PEG occurred over a period of time without detection.</t>
        </r>
      </text>
    </comment>
    <comment ref="AQ88" authorId="0" shapeId="0" xr:uid="{00000000-0006-0000-0100-00008C010000}">
      <text>
        <r>
          <rPr>
            <b/>
            <sz val="9"/>
            <color indexed="81"/>
            <rFont val="Tahoma"/>
            <family val="2"/>
          </rPr>
          <t>Moura, Raphael:</t>
        </r>
        <r>
          <rPr>
            <sz val="9"/>
            <color indexed="81"/>
            <rFont val="Tahoma"/>
            <family val="2"/>
          </rPr>
          <t xml:space="preserve">
1) Insulating material reacted with PEG and ignited.
2) structure subjected to low cycle fatigue.</t>
        </r>
      </text>
    </comment>
    <comment ref="AD89" authorId="0" shapeId="0" xr:uid="{00000000-0006-0000-0100-00008D010000}">
      <text>
        <r>
          <rPr>
            <b/>
            <sz val="9"/>
            <color indexed="81"/>
            <rFont val="Tahoma"/>
            <family val="2"/>
          </rPr>
          <t>Moura, Raphael:</t>
        </r>
        <r>
          <rPr>
            <sz val="9"/>
            <color indexed="81"/>
            <rFont val="Tahoma"/>
            <family val="2"/>
          </rPr>
          <t xml:space="preserve">
faulty temperature probe  caused a temperature increase that activated a safety valve.</t>
        </r>
      </text>
    </comment>
    <comment ref="AQ89" authorId="0" shapeId="0" xr:uid="{00000000-0006-0000-0100-00008E010000}">
      <text>
        <r>
          <rPr>
            <b/>
            <sz val="9"/>
            <color indexed="81"/>
            <rFont val="Tahoma"/>
            <family val="2"/>
          </rPr>
          <t>Moura, Raphael:</t>
        </r>
        <r>
          <rPr>
            <sz val="9"/>
            <color indexed="81"/>
            <rFont val="Tahoma"/>
            <family val="2"/>
          </rPr>
          <t xml:space="preserve">
Waterspray systems which apparently were ineffective under the intense fire exposure.</t>
        </r>
      </text>
    </comment>
    <comment ref="AF90" authorId="0" shapeId="0" xr:uid="{00000000-0006-0000-0100-00008F010000}">
      <text>
        <r>
          <rPr>
            <b/>
            <sz val="9"/>
            <color indexed="81"/>
            <rFont val="Tahoma"/>
            <family val="2"/>
          </rPr>
          <t>Moura, Raphael:</t>
        </r>
        <r>
          <rPr>
            <sz val="9"/>
            <color indexed="81"/>
            <rFont val="Tahoma"/>
            <family val="2"/>
          </rPr>
          <t xml:space="preserve">
Improper maintenance procedures at this petrochemical site resulted in a vapour cloud explosion.</t>
        </r>
      </text>
    </comment>
    <comment ref="AN90" authorId="0" shapeId="0" xr:uid="{00000000-0006-0000-0100-000090010000}">
      <text>
        <r>
          <rPr>
            <b/>
            <sz val="9"/>
            <color indexed="81"/>
            <rFont val="Tahoma"/>
            <family val="2"/>
          </rPr>
          <t>Moura, Raphael:</t>
        </r>
        <r>
          <rPr>
            <sz val="9"/>
            <color indexed="81"/>
            <rFont val="Tahoma"/>
            <family val="2"/>
          </rPr>
          <t xml:space="preserve">
Improper maintenance procedures at this petrochemical site resulted in a vapour cloud explosion.</t>
        </r>
      </text>
    </comment>
    <comment ref="AD91" authorId="0" shapeId="0" xr:uid="{00000000-0006-0000-0100-000091010000}">
      <text>
        <r>
          <rPr>
            <b/>
            <sz val="9"/>
            <color indexed="81"/>
            <rFont val="Tahoma"/>
            <family val="2"/>
          </rPr>
          <t>Moura, Raphael:</t>
        </r>
        <r>
          <rPr>
            <sz val="9"/>
            <color indexed="81"/>
            <rFont val="Tahoma"/>
            <family val="2"/>
          </rPr>
          <t xml:space="preserve">
A vent connection failed on a compressor suction line.</t>
        </r>
      </text>
    </comment>
    <comment ref="AQ91" authorId="0" shapeId="0" xr:uid="{00000000-0006-0000-0100-000092010000}">
      <text>
        <r>
          <rPr>
            <b/>
            <sz val="9"/>
            <color indexed="81"/>
            <rFont val="Tahoma"/>
            <family val="2"/>
          </rPr>
          <t>Moura, Raphael:</t>
        </r>
        <r>
          <rPr>
            <sz val="9"/>
            <color indexed="81"/>
            <rFont val="Tahoma"/>
            <family val="2"/>
          </rPr>
          <t xml:space="preserve">
fatigue failure due to vibration.</t>
        </r>
      </text>
    </comment>
    <comment ref="AD92" authorId="0" shapeId="0" xr:uid="{00000000-0006-0000-0100-000093010000}">
      <text>
        <r>
          <rPr>
            <b/>
            <sz val="9"/>
            <color indexed="81"/>
            <rFont val="Tahoma"/>
            <family val="2"/>
          </rPr>
          <t>Moura, Raphael:</t>
        </r>
        <r>
          <rPr>
            <sz val="9"/>
            <color indexed="81"/>
            <rFont val="Tahoma"/>
            <family val="2"/>
          </rPr>
          <t xml:space="preserve">
Bypass pipe failed.</t>
        </r>
      </text>
    </comment>
    <comment ref="AO92" authorId="0" shapeId="0" xr:uid="{00000000-0006-0000-0100-000094010000}">
      <text>
        <r>
          <rPr>
            <b/>
            <sz val="9"/>
            <color indexed="81"/>
            <rFont val="Tahoma"/>
            <family val="2"/>
          </rPr>
          <t>Moura, Raphael:</t>
        </r>
        <r>
          <rPr>
            <sz val="9"/>
            <color indexed="81"/>
            <rFont val="Tahoma"/>
            <family val="2"/>
          </rPr>
          <t xml:space="preserve">
1) Bypass design not verified.
2) Pipe was not pressure-tested after installation.</t>
        </r>
      </text>
    </comment>
    <comment ref="AQ92" authorId="0" shapeId="0" xr:uid="{00000000-0006-0000-0100-000095010000}">
      <text>
        <r>
          <rPr>
            <b/>
            <sz val="9"/>
            <color indexed="81"/>
            <rFont val="Tahoma"/>
            <family val="2"/>
          </rPr>
          <t>Moura, Raphael:</t>
        </r>
        <r>
          <rPr>
            <sz val="9"/>
            <color indexed="81"/>
            <rFont val="Tahoma"/>
            <family val="2"/>
          </rPr>
          <t xml:space="preserve">
Design do not considered lateral stresses in the pipe during a pressure surge. No BS considered or formal engineering drawings issued.</t>
        </r>
      </text>
    </comment>
    <comment ref="AR92" authorId="0" shapeId="0" xr:uid="{00000000-0006-0000-0100-000096010000}">
      <text>
        <r>
          <rPr>
            <b/>
            <sz val="9"/>
            <color indexed="81"/>
            <rFont val="Tahoma"/>
            <family val="2"/>
          </rPr>
          <t>Moura, Raphael:</t>
        </r>
        <r>
          <rPr>
            <sz val="9"/>
            <color indexed="81"/>
            <rFont val="Tahoma"/>
            <family val="2"/>
          </rPr>
          <t xml:space="preserve">
Inadequate work procedure: bypass had been designed by personnel who were not experienced in high-pressure pipework.</t>
        </r>
      </text>
    </comment>
    <comment ref="AT92" authorId="0" shapeId="0" xr:uid="{00000000-0006-0000-0100-000097010000}">
      <text>
        <r>
          <rPr>
            <b/>
            <sz val="9"/>
            <color indexed="81"/>
            <rFont val="Tahoma"/>
            <family val="2"/>
          </rPr>
          <t>Moura, Raphael:</t>
        </r>
        <r>
          <rPr>
            <sz val="9"/>
            <color indexed="81"/>
            <rFont val="Tahoma"/>
            <family val="2"/>
          </rPr>
          <t xml:space="preserve">
Performance Failure: bypass had been designed by personnel who were not experienced in high-pressure pipework.</t>
        </r>
      </text>
    </comment>
    <comment ref="E93" authorId="0" shapeId="0" xr:uid="{00000000-0006-0000-0100-000098010000}">
      <text>
        <r>
          <rPr>
            <b/>
            <sz val="9"/>
            <color indexed="81"/>
            <rFont val="Tahoma"/>
            <family val="2"/>
          </rPr>
          <t>Moura, Raphael:</t>
        </r>
        <r>
          <rPr>
            <sz val="9"/>
            <color indexed="81"/>
            <rFont val="Tahoma"/>
            <family val="2"/>
          </rPr>
          <t xml:space="preserve">
Omission: After extractor control changed, propane mixture control station idled and a dead leg was left subjected to freezing.</t>
        </r>
      </text>
    </comment>
    <comment ref="I93" authorId="0" shapeId="0" xr:uid="{00000000-0006-0000-0100-000099010000}">
      <text>
        <r>
          <rPr>
            <b/>
            <sz val="9"/>
            <color indexed="81"/>
            <rFont val="Tahoma"/>
            <family val="2"/>
          </rPr>
          <t>Moura, Raphael:</t>
        </r>
        <r>
          <rPr>
            <sz val="9"/>
            <color indexed="81"/>
            <rFont val="Tahoma"/>
            <family val="2"/>
          </rPr>
          <t xml:space="preserve">
Failed to identify dead leg not identified in the PI&amp;D (during system change).</t>
        </r>
      </text>
    </comment>
    <comment ref="L93" authorId="0" shapeId="0" xr:uid="{00000000-0006-0000-0100-00009A010000}">
      <text>
        <r>
          <rPr>
            <b/>
            <sz val="9"/>
            <color indexed="81"/>
            <rFont val="Tahoma"/>
            <family val="2"/>
          </rPr>
          <t>Moura, Raphael:</t>
        </r>
        <r>
          <rPr>
            <sz val="9"/>
            <color indexed="81"/>
            <rFont val="Tahoma"/>
            <family val="2"/>
          </rPr>
          <t xml:space="preserve">
Failed to diagnose risks of idle pipe/dead leg.</t>
        </r>
      </text>
    </comment>
    <comment ref="AD93" authorId="0" shapeId="0" xr:uid="{00000000-0006-0000-0100-00009B010000}">
      <text>
        <r>
          <rPr>
            <b/>
            <sz val="9"/>
            <color indexed="81"/>
            <rFont val="Tahoma"/>
            <family val="2"/>
          </rPr>
          <t>Moura, Raphael:</t>
        </r>
        <r>
          <rPr>
            <sz val="9"/>
            <color indexed="81"/>
            <rFont val="Tahoma"/>
            <family val="2"/>
          </rPr>
          <t xml:space="preserve">
Freeze-related failure of high-pressure piping at a control station.</t>
        </r>
      </text>
    </comment>
    <comment ref="AF93" authorId="0" shapeId="0" xr:uid="{00000000-0006-0000-0100-00009C010000}">
      <text>
        <r>
          <rPr>
            <b/>
            <sz val="9"/>
            <color indexed="81"/>
            <rFont val="Tahoma"/>
            <family val="2"/>
          </rPr>
          <t>Moura, Raphael:</t>
        </r>
        <r>
          <rPr>
            <sz val="9"/>
            <color indexed="81"/>
            <rFont val="Tahoma"/>
            <family val="2"/>
          </rPr>
          <t xml:space="preserve">
A Process Hazard Analysis (PHA) performed on the PDA unit in 2006 did not examine freezing as a threat to piping integrity.</t>
        </r>
      </text>
    </comment>
    <comment ref="AI93" authorId="0" shapeId="0" xr:uid="{00000000-0006-0000-0100-00009D010000}">
      <text>
        <r>
          <rPr>
            <b/>
            <sz val="9"/>
            <color indexed="81"/>
            <rFont val="Tahoma"/>
            <family val="2"/>
          </rPr>
          <t>Moura, Raphael:</t>
        </r>
        <r>
          <rPr>
            <sz val="9"/>
            <color indexed="81"/>
            <rFont val="Tahoma"/>
            <family val="2"/>
          </rPr>
          <t xml:space="preserve">
Missing information: Dead-leg not shown on the PI&amp;D.</t>
        </r>
      </text>
    </comment>
    <comment ref="AQ93" authorId="0" shapeId="0" xr:uid="{00000000-0006-0000-0100-00009E010000}">
      <text>
        <r>
          <rPr>
            <b/>
            <sz val="9"/>
            <color indexed="81"/>
            <rFont val="Tahoma"/>
            <family val="2"/>
          </rPr>
          <t>Moura, Raphael:</t>
        </r>
        <r>
          <rPr>
            <sz val="9"/>
            <color indexed="81"/>
            <rFont val="Tahoma"/>
            <family val="2"/>
          </rPr>
          <t xml:space="preserve">
1) The control station was not isolated or freeze-protected but left connected to the process, forming a dead-leg.
2) Control room operators were unable to shut off the flow of propane because remotely operable shut-off valves (ROSOVs) were not installed.
3) The manual firewater deluge valve for the butane sphere was located too close to the PDA unit and could not be opened during the fire.
4) non-fireproofed structural support caused a pipe rack to collapse</t>
        </r>
      </text>
    </comment>
    <comment ref="AR93" authorId="0" shapeId="0" xr:uid="{00000000-0006-0000-0100-00009F010000}">
      <text>
        <r>
          <rPr>
            <b/>
            <sz val="9"/>
            <color indexed="81"/>
            <rFont val="Tahoma"/>
            <family val="2"/>
          </rPr>
          <t>Moura, Raphael:</t>
        </r>
        <r>
          <rPr>
            <sz val="9"/>
            <color indexed="81"/>
            <rFont val="Tahoma"/>
            <family val="2"/>
          </rPr>
          <t xml:space="preserve">
Inadequate work procedure: The McKee Refinery’s freeze protection practices did not ensure that process units were systematically reviewed to identify and mitigate freezing hazards for dead-legs or infrequently used piping and equipment.</t>
        </r>
      </text>
    </comment>
    <comment ref="F94" authorId="0" shapeId="0" xr:uid="{00000000-0006-0000-0100-0000A0010000}">
      <text>
        <r>
          <rPr>
            <b/>
            <sz val="9"/>
            <color indexed="81"/>
            <rFont val="Tahoma"/>
            <family val="2"/>
          </rPr>
          <t>Moura, Raphael:</t>
        </r>
        <r>
          <rPr>
            <sz val="9"/>
            <color indexed="81"/>
            <rFont val="Tahoma"/>
            <family val="2"/>
          </rPr>
          <t xml:space="preserve">
Movement taken too far: After test, IHLS check lever (was raised to upper position) should have been returned back to the horizontal position (normal), but it was put in the lower position.</t>
        </r>
      </text>
    </comment>
    <comment ref="H94" authorId="0" shapeId="0" xr:uid="{00000000-0006-0000-0100-0000A1010000}">
      <text>
        <r>
          <rPr>
            <b/>
            <sz val="9"/>
            <color indexed="81"/>
            <rFont val="Tahoma"/>
            <family val="2"/>
          </rPr>
          <t>Moura, Raphael:</t>
        </r>
        <r>
          <rPr>
            <sz val="9"/>
            <color indexed="81"/>
            <rFont val="Tahoma"/>
            <family val="2"/>
          </rPr>
          <t xml:space="preserve">
Omission: failed to replace padlock after test.</t>
        </r>
      </text>
    </comment>
    <comment ref="O94" authorId="0" shapeId="0" xr:uid="{00000000-0006-0000-0100-0000A2010000}">
      <text>
        <r>
          <rPr>
            <b/>
            <sz val="9"/>
            <color indexed="81"/>
            <rFont val="Tahoma"/>
            <family val="2"/>
          </rPr>
          <t>Moura, Raphael:</t>
        </r>
        <r>
          <rPr>
            <sz val="9"/>
            <color indexed="81"/>
            <rFont val="Tahoma"/>
            <family val="2"/>
          </rPr>
          <t xml:space="preserve">
No identification: Due to the practice of working to alarms in the control room, the control room supervisor was not alerted to the fact that the tank was at risk of overfilling.</t>
        </r>
      </text>
    </comment>
    <comment ref="Z94" authorId="0" shapeId="0" xr:uid="{00000000-0006-0000-0100-0000A3010000}">
      <text>
        <r>
          <rPr>
            <b/>
            <sz val="9"/>
            <color indexed="81"/>
            <rFont val="Tahoma"/>
            <family val="2"/>
          </rPr>
          <t>Moura, Raphael:</t>
        </r>
        <r>
          <rPr>
            <sz val="9"/>
            <color indexed="81"/>
            <rFont val="Tahoma"/>
            <family val="2"/>
          </rPr>
          <t xml:space="preserve">
Operations Manager offered his resignation shortly before the incident because of the pressurised environment.</t>
        </r>
      </text>
    </comment>
    <comment ref="AD94" authorId="0" shapeId="0" xr:uid="{00000000-0006-0000-0100-0000A4010000}">
      <text>
        <r>
          <rPr>
            <b/>
            <sz val="9"/>
            <color indexed="81"/>
            <rFont val="Tahoma"/>
            <family val="2"/>
          </rPr>
          <t>Moura, Raphael:</t>
        </r>
        <r>
          <rPr>
            <sz val="9"/>
            <color indexed="81"/>
            <rFont val="Tahoma"/>
            <family val="2"/>
          </rPr>
          <t xml:space="preserve">
1) The Automatic Tank Gauging System (ATG) failed
2) the independent high-level switch (IHLS) set at a higher level than the ATG alarms failed to stop the filling process by automatically closing valves on any pipelines importing product, as well as to sound an audible alarm should the petrol in the tank reach an unintended high level.
3) Bunds failed badly at the joints and walls where pipes penetrated them.
4) Another failure mode of the BPA bund was introduced at the construction phase. The shuttering (or formwork) used to hold the concrete in place before it set was held in place using tie bars (or tie bolts). Good practice requires either use of formwork techniques avoiding tie bolts or use of ‘tie bar waterstops’. The BPA bund was constructed with tie bars penetrating through the bund and, although they were plugged and grouted, they were unable to resist the impact of the fire. Holes opened up, which were further pathways for leakage of fuel, foam and firewater from the bund.</t>
        </r>
      </text>
    </comment>
    <comment ref="AF94" authorId="0" shapeId="0" xr:uid="{00000000-0006-0000-0100-0000A5010000}">
      <text>
        <r>
          <rPr>
            <b/>
            <sz val="9"/>
            <color indexed="81"/>
            <rFont val="Tahoma"/>
            <family val="2"/>
          </rPr>
          <t>Moura, Raphael:</t>
        </r>
        <r>
          <rPr>
            <sz val="9"/>
            <color indexed="81"/>
            <rFont val="Tahoma"/>
            <family val="2"/>
          </rPr>
          <t xml:space="preserve">
Written work procedures as there were relating to the filling process were short on detail. They gave no guidance as to how to choose the tanks which had to be filled or in what circumstances, if any, it was appropriate to deliberately fill a tank above the high or the high-high level.</t>
        </r>
      </text>
    </comment>
    <comment ref="AH94" authorId="0" shapeId="0" xr:uid="{00000000-0006-0000-0100-0000A6010000}">
      <text>
        <r>
          <rPr>
            <b/>
            <sz val="9"/>
            <color indexed="81"/>
            <rFont val="Tahoma"/>
            <family val="2"/>
          </rPr>
          <t>Moura, Raphael:</t>
        </r>
        <r>
          <rPr>
            <sz val="9"/>
            <color indexed="81"/>
            <rFont val="Tahoma"/>
            <family val="2"/>
          </rPr>
          <t xml:space="preserve">
Position Mismatch: The Automatic Tank Gauging System (ATG) display stopped registering the rising level of fuel in the tank although the tank continued to fill. The three ATG alarms, the ‘user level’, the ‘high level’ and the ‘high-high level’, could not operate as the tank reading was always below these alarm levels.</t>
        </r>
      </text>
    </comment>
    <comment ref="AM94" authorId="0" shapeId="0" xr:uid="{00000000-0006-0000-0100-0000A7010000}">
      <text>
        <r>
          <rPr>
            <b/>
            <sz val="9"/>
            <color indexed="81"/>
            <rFont val="Tahoma"/>
            <family val="2"/>
          </rPr>
          <t>Moura, Raphael:</t>
        </r>
        <r>
          <rPr>
            <sz val="9"/>
            <color indexed="81"/>
            <rFont val="Tahoma"/>
            <family val="2"/>
          </rPr>
          <t xml:space="preserve">
IHLS installer did not obtain the necessary data from the manufacturer and it follows that they did not provide such data to their customers.</t>
        </r>
      </text>
    </comment>
    <comment ref="AN94" authorId="0" shapeId="0" xr:uid="{00000000-0006-0000-0100-0000A8010000}">
      <text>
        <r>
          <rPr>
            <b/>
            <sz val="9"/>
            <color indexed="81"/>
            <rFont val="Tahoma"/>
            <family val="2"/>
          </rPr>
          <t>Moura, Raphael:</t>
        </r>
        <r>
          <rPr>
            <sz val="9"/>
            <color indexed="81"/>
            <rFont val="Tahoma"/>
            <family val="2"/>
          </rPr>
          <t xml:space="preserve">
The ATG servo-gauge had stuck 14 times between 31 August 2005 and 11 December 2005, and maintenance was unable to respond to that faults properly.</t>
        </r>
      </text>
    </comment>
    <comment ref="AO94" authorId="0" shapeId="0" xr:uid="{00000000-0006-0000-0100-0000A9010000}">
      <text>
        <r>
          <rPr>
            <b/>
            <sz val="9"/>
            <color indexed="81"/>
            <rFont val="Tahoma"/>
            <family val="2"/>
          </rPr>
          <t>Moura, Raphael:</t>
        </r>
        <r>
          <rPr>
            <sz val="9"/>
            <color indexed="81"/>
            <rFont val="Tahoma"/>
            <family val="2"/>
          </rPr>
          <t xml:space="preserve">
Failed to return lever to horizontal position and replace padlock after functionality test.</t>
        </r>
      </text>
    </comment>
    <comment ref="AP94" authorId="0" shapeId="0" xr:uid="{00000000-0006-0000-0100-0000AA010000}">
      <text>
        <r>
          <rPr>
            <b/>
            <sz val="9"/>
            <color indexed="81"/>
            <rFont val="Tahoma"/>
            <family val="2"/>
          </rPr>
          <t>Moura, Raphael:</t>
        </r>
        <r>
          <rPr>
            <sz val="9"/>
            <color indexed="81"/>
            <rFont val="Tahoma"/>
            <family val="2"/>
          </rPr>
          <t xml:space="preserve">
The site operator should have had greater oversight of safety critical operations and equipment so that they understood fully how it worked.</t>
        </r>
      </text>
    </comment>
    <comment ref="AQ94" authorId="0" shapeId="0" xr:uid="{00000000-0006-0000-0100-0000AB010000}">
      <text>
        <r>
          <rPr>
            <b/>
            <sz val="9"/>
            <color indexed="81"/>
            <rFont val="Tahoma"/>
            <family val="2"/>
          </rPr>
          <t>Moura, Raphael:</t>
        </r>
        <r>
          <rPr>
            <sz val="9"/>
            <color indexed="81"/>
            <rFont val="Tahoma"/>
            <family val="2"/>
          </rPr>
          <t xml:space="preserve">
1) No detection of inconsistencies between tank level measurements and filling data.
2) No design feature to prevent IHLS handle from travelling below the horizontal position when low level detection was not in place.
3) Bunds were not impermeable and not fire resistant.
</t>
        </r>
      </text>
    </comment>
    <comment ref="AR94" authorId="0" shapeId="0" xr:uid="{00000000-0006-0000-0100-0000AC010000}">
      <text>
        <r>
          <rPr>
            <b/>
            <sz val="9"/>
            <color indexed="81"/>
            <rFont val="Tahoma"/>
            <family val="2"/>
          </rPr>
          <t>Moura, Raphael:</t>
        </r>
        <r>
          <rPr>
            <sz val="9"/>
            <color indexed="81"/>
            <rFont val="Tahoma"/>
            <family val="2"/>
          </rPr>
          <t xml:space="preserve">
1) Inadequate managerial rule: Supervisors worked large amounts of overtime.
2) Inadequate work procedure: fault logging, in relation to key equipment and working practices, was inadequate
3) Inadequate work procedure: handover time (overlap) for supervisors between shifts was short.</t>
        </r>
      </text>
    </comment>
    <comment ref="AS94" authorId="0" shapeId="0" xr:uid="{00000000-0006-0000-0100-0000AD010000}">
      <text>
        <r>
          <rPr>
            <b/>
            <sz val="9"/>
            <color indexed="81"/>
            <rFont val="Tahoma"/>
            <family val="2"/>
          </rPr>
          <t>Moura, Raphael:</t>
        </r>
        <r>
          <rPr>
            <sz val="9"/>
            <color indexed="81"/>
            <rFont val="Tahoma"/>
            <family val="2"/>
          </rPr>
          <t xml:space="preserve">
Supervisors resisted the employment of an additional supervisor as this would result in a loss of income.</t>
        </r>
      </text>
    </comment>
    <comment ref="AU94" authorId="0" shapeId="0" xr:uid="{00000000-0006-0000-0100-0000AE010000}">
      <text>
        <r>
          <rPr>
            <b/>
            <sz val="9"/>
            <color indexed="81"/>
            <rFont val="Tahoma"/>
            <family val="2"/>
          </rPr>
          <t>Moura, Raphael:</t>
        </r>
        <r>
          <rPr>
            <sz val="9"/>
            <color indexed="81"/>
            <rFont val="Tahoma"/>
            <family val="2"/>
          </rPr>
          <t xml:space="preserve">
Vulnerabilities of the IHLS switch and the function of the padlock were not understood.</t>
        </r>
      </text>
    </comment>
    <comment ref="BB94" authorId="0" shapeId="0" xr:uid="{00000000-0006-0000-0100-0000AF010000}">
      <text>
        <r>
          <rPr>
            <b/>
            <sz val="9"/>
            <color indexed="81"/>
            <rFont val="Tahoma"/>
            <family val="2"/>
          </rPr>
          <t>Moura, Raphael:</t>
        </r>
        <r>
          <rPr>
            <sz val="9"/>
            <color indexed="81"/>
            <rFont val="Tahoma"/>
            <family val="2"/>
          </rPr>
          <t xml:space="preserve">
Supervisors worked 12-hour shifts and had other duties as well as the constant monitoring of the filling and emptying of tanks. Overtime working sometimes led to 84 hours of working in a seven-day period.</t>
        </r>
      </text>
    </comment>
    <comment ref="BE94" authorId="0" shapeId="0" xr:uid="{00000000-0006-0000-0100-0000B0010000}">
      <text>
        <r>
          <rPr>
            <b/>
            <sz val="9"/>
            <color indexed="81"/>
            <rFont val="Tahoma"/>
            <family val="2"/>
          </rPr>
          <t>Moura, Raphael:</t>
        </r>
        <r>
          <rPr>
            <sz val="9"/>
            <color indexed="81"/>
            <rFont val="Tahoma"/>
            <family val="2"/>
          </rPr>
          <t xml:space="preserve">
No fixed breaks were scheduled, supervisors took a break when operating conditions allowed.</t>
        </r>
      </text>
    </comment>
    <comment ref="F95" authorId="0" shapeId="0" xr:uid="{00000000-0006-0000-0100-0000B1010000}">
      <text>
        <r>
          <rPr>
            <b/>
            <sz val="9"/>
            <color indexed="81"/>
            <rFont val="Tahoma"/>
            <family val="2"/>
          </rPr>
          <t>Moura, Raphael:</t>
        </r>
        <r>
          <rPr>
            <sz val="9"/>
            <color indexed="81"/>
            <rFont val="Tahoma"/>
            <family val="2"/>
          </rPr>
          <t xml:space="preserve">
Wrong direction: P251/2 clamping plate was fitted upside down thus fixing bolds were misaligned.</t>
        </r>
      </text>
    </comment>
    <comment ref="I95" authorId="0" shapeId="0" xr:uid="{00000000-0006-0000-0100-0000B2010000}">
      <text>
        <r>
          <rPr>
            <b/>
            <sz val="9"/>
            <color indexed="81"/>
            <rFont val="Tahoma"/>
            <family val="2"/>
          </rPr>
          <t>Moura, Raphael:</t>
        </r>
        <r>
          <rPr>
            <sz val="9"/>
            <color indexed="81"/>
            <rFont val="Tahoma"/>
            <family val="2"/>
          </rPr>
          <t xml:space="preserve">
Plant alarm signals were overlooked.</t>
        </r>
      </text>
    </comment>
    <comment ref="L95" authorId="0" shapeId="0" xr:uid="{00000000-0006-0000-0100-0000B3010000}">
      <text>
        <r>
          <rPr>
            <b/>
            <sz val="9"/>
            <color indexed="81"/>
            <rFont val="Tahoma"/>
            <family val="2"/>
          </rPr>
          <t>Moura, Raphael:</t>
        </r>
        <r>
          <rPr>
            <sz val="9"/>
            <color indexed="81"/>
            <rFont val="Tahoma"/>
            <family val="2"/>
          </rPr>
          <t xml:space="preserve">
Process data indicating pump P251/3 had stopped appeared to be misinterpreted by process operators.</t>
        </r>
      </text>
    </comment>
    <comment ref="AD95" authorId="0" shapeId="0" xr:uid="{00000000-0006-0000-0100-0000B4010000}">
      <text>
        <r>
          <rPr>
            <b/>
            <sz val="9"/>
            <color indexed="81"/>
            <rFont val="Tahoma"/>
            <family val="2"/>
          </rPr>
          <t>Moura, Raphael:</t>
        </r>
        <r>
          <rPr>
            <sz val="9"/>
            <color indexed="81"/>
            <rFont val="Tahoma"/>
            <family val="2"/>
          </rPr>
          <t xml:space="preserve">
leak source: corroded securing flange on the pump working loose or PTFE flexible connection failure (between pipe and pump discharge).</t>
        </r>
      </text>
    </comment>
    <comment ref="AF95" authorId="0" shapeId="0" xr:uid="{00000000-0006-0000-0100-0000B5010000}">
      <text>
        <r>
          <rPr>
            <b/>
            <sz val="9"/>
            <color indexed="81"/>
            <rFont val="Tahoma"/>
            <family val="2"/>
          </rPr>
          <t>Moura, Raphael:</t>
        </r>
        <r>
          <rPr>
            <sz val="9"/>
            <color indexed="81"/>
            <rFont val="Tahoma"/>
            <family val="2"/>
          </rPr>
          <t xml:space="preserve">
Incomplete text: no in-service examination/inspection procedure.</t>
        </r>
      </text>
    </comment>
    <comment ref="AL95" authorId="0" shapeId="0" xr:uid="{00000000-0006-0000-0100-0000B6010000}">
      <text>
        <r>
          <rPr>
            <b/>
            <sz val="9"/>
            <color indexed="81"/>
            <rFont val="Tahoma"/>
            <family val="2"/>
          </rPr>
          <t>Moura, Raphael:</t>
        </r>
        <r>
          <rPr>
            <sz val="9"/>
            <color indexed="81"/>
            <rFont val="Tahoma"/>
            <family val="2"/>
          </rPr>
          <t xml:space="preserve">
No audible alarm (only visual).</t>
        </r>
      </text>
    </comment>
    <comment ref="AN95" authorId="0" shapeId="0" xr:uid="{00000000-0006-0000-0100-0000B7010000}">
      <text>
        <r>
          <rPr>
            <b/>
            <sz val="9"/>
            <color indexed="81"/>
            <rFont val="Tahoma"/>
            <family val="2"/>
          </rPr>
          <t>Moura, Raphael:</t>
        </r>
        <r>
          <rPr>
            <sz val="9"/>
            <color indexed="81"/>
            <rFont val="Tahoma"/>
            <family val="2"/>
          </rPr>
          <t xml:space="preserve">
1) Corroded securing flange;
2) pump to motor drive was misaligned.</t>
        </r>
      </text>
    </comment>
    <comment ref="AO95" authorId="0" shapeId="0" xr:uid="{00000000-0006-0000-0100-0000B8010000}">
      <text>
        <r>
          <rPr>
            <b/>
            <sz val="9"/>
            <color indexed="81"/>
            <rFont val="Tahoma"/>
            <family val="2"/>
          </rPr>
          <t>Moura, Raphael:</t>
        </r>
        <r>
          <rPr>
            <sz val="9"/>
            <color indexed="81"/>
            <rFont val="Tahoma"/>
            <family val="2"/>
          </rPr>
          <t xml:space="preserve">
No routine visual inspection.</t>
        </r>
      </text>
    </comment>
    <comment ref="AQ95" authorId="0" shapeId="0" xr:uid="{00000000-0006-0000-0100-0000B9010000}">
      <text>
        <r>
          <rPr>
            <b/>
            <sz val="9"/>
            <color indexed="81"/>
            <rFont val="Tahoma"/>
            <family val="2"/>
          </rPr>
          <t>Moura, Raphael:</t>
        </r>
        <r>
          <rPr>
            <sz val="9"/>
            <color indexed="81"/>
            <rFont val="Tahoma"/>
            <family val="2"/>
          </rPr>
          <t xml:space="preserve">
Pump design allowed P251/2 clamping plate fitting upside down.</t>
        </r>
      </text>
    </comment>
    <comment ref="AR95" authorId="0" shapeId="0" xr:uid="{00000000-0006-0000-0100-0000BA010000}">
      <text>
        <r>
          <rPr>
            <b/>
            <sz val="9"/>
            <color indexed="81"/>
            <rFont val="Tahoma"/>
            <family val="2"/>
          </rPr>
          <t>Moura, Raphael:</t>
        </r>
        <r>
          <rPr>
            <sz val="9"/>
            <color indexed="81"/>
            <rFont val="Tahoma"/>
            <family val="2"/>
          </rPr>
          <t xml:space="preserve">
Inadequate task planning: 1) inherent hazards and risks assessment was not sufficiently detailed; 2) no identification of critical items of plant.
3) Inadequate managerial rule: lack of records prevented well-informed maintenance/inspection strategy.</t>
        </r>
      </text>
    </comment>
    <comment ref="H96" authorId="0" shapeId="0" xr:uid="{00000000-0006-0000-0100-0000BB010000}">
      <text>
        <r>
          <rPr>
            <b/>
            <sz val="9"/>
            <color indexed="81"/>
            <rFont val="Tahoma"/>
            <family val="2"/>
          </rPr>
          <t>Moura, Raphael:</t>
        </r>
        <r>
          <rPr>
            <sz val="9"/>
            <color indexed="81"/>
            <rFont val="Tahoma"/>
            <family val="2"/>
          </rPr>
          <t xml:space="preserve">
wrong action: application of heat in the residue/still base.</t>
        </r>
      </text>
    </comment>
    <comment ref="L96" authorId="0" shapeId="0" xr:uid="{00000000-0006-0000-0100-0000BC010000}">
      <text>
        <r>
          <rPr>
            <b/>
            <sz val="9"/>
            <color indexed="81"/>
            <rFont val="Tahoma"/>
            <family val="2"/>
          </rPr>
          <t>Moura, Raphael:</t>
        </r>
        <r>
          <rPr>
            <sz val="9"/>
            <color indexed="81"/>
            <rFont val="Tahoma"/>
            <family val="2"/>
          </rPr>
          <t xml:space="preserve">
Incomplete diagnosis: no prior testing of the residue and/or atmosphere inside vessel.</t>
        </r>
      </text>
    </comment>
    <comment ref="N96" authorId="0" shapeId="0" xr:uid="{00000000-0006-0000-0100-0000BD010000}">
      <text>
        <r>
          <rPr>
            <b/>
            <sz val="9"/>
            <color indexed="81"/>
            <rFont val="Tahoma"/>
            <family val="2"/>
          </rPr>
          <t>Moura, Raphael:</t>
        </r>
        <r>
          <rPr>
            <sz val="9"/>
            <color indexed="81"/>
            <rFont val="Tahoma"/>
            <family val="2"/>
          </rPr>
          <t xml:space="preserve">
Wrong Decision: decided to facilitate cleaning by applying heat to the still base.</t>
        </r>
      </text>
    </comment>
    <comment ref="AF96" authorId="0" shapeId="0" xr:uid="{00000000-0006-0000-0100-0000BE010000}">
      <text>
        <r>
          <rPr>
            <b/>
            <sz val="9"/>
            <color indexed="81"/>
            <rFont val="Tahoma"/>
            <family val="2"/>
          </rPr>
          <t>Moura, Raphael:</t>
        </r>
        <r>
          <rPr>
            <sz val="9"/>
            <color indexed="81"/>
            <rFont val="Tahoma"/>
            <family val="2"/>
          </rPr>
          <t xml:space="preserve">
The Hazardous Work Permit issued do not addressed the task (racking out the residue/sludge).</t>
        </r>
      </text>
    </comment>
    <comment ref="AI96" authorId="0" shapeId="0" xr:uid="{00000000-0006-0000-0100-0000BF010000}">
      <text>
        <r>
          <rPr>
            <b/>
            <sz val="9"/>
            <color indexed="81"/>
            <rFont val="Tahoma"/>
            <family val="2"/>
          </rPr>
          <t>Moura, Raphael:</t>
        </r>
        <r>
          <rPr>
            <sz val="9"/>
            <color indexed="81"/>
            <rFont val="Tahoma"/>
            <family val="2"/>
          </rPr>
          <t xml:space="preserve">
Temperature measurement/recording system was not adequate to monitor residue/steam pipe interface.</t>
        </r>
      </text>
    </comment>
    <comment ref="AQ96" authorId="0" shapeId="0" xr:uid="{00000000-0006-0000-0100-0000C0010000}">
      <text>
        <r>
          <rPr>
            <b/>
            <sz val="9"/>
            <color indexed="81"/>
            <rFont val="Tahoma"/>
            <family val="2"/>
          </rPr>
          <t>Moura, Raphael:</t>
        </r>
        <r>
          <rPr>
            <sz val="9"/>
            <color indexed="81"/>
            <rFont val="Tahoma"/>
            <family val="2"/>
          </rPr>
          <t xml:space="preserve">
1) Control Room was not fire/blast protected.
2) There were breaches in the fire resistant construction of protected route C above false ceiling, around pipes and cables (permitted smoke ingress).
3) inward opening door in the control room prevented employees from scaping.</t>
        </r>
      </text>
    </comment>
    <comment ref="AR96" authorId="0" shapeId="0" xr:uid="{00000000-0006-0000-0100-0000C1010000}">
      <text>
        <r>
          <rPr>
            <b/>
            <sz val="9"/>
            <color indexed="81"/>
            <rFont val="Tahoma"/>
            <family val="2"/>
          </rPr>
          <t>Moura, Raphael:</t>
        </r>
        <r>
          <rPr>
            <sz val="9"/>
            <color indexed="81"/>
            <rFont val="Tahoma"/>
            <family val="2"/>
          </rPr>
          <t xml:space="preserve">
Inadequate task planning: no policy or procedure relating to the cleaning of vessels.</t>
        </r>
      </text>
    </comment>
    <comment ref="AT96" authorId="0" shapeId="0" xr:uid="{00000000-0006-0000-0100-0000C2010000}">
      <text>
        <r>
          <rPr>
            <b/>
            <sz val="9"/>
            <color indexed="81"/>
            <rFont val="Tahoma"/>
            <family val="2"/>
          </rPr>
          <t>Moura, Raphael:</t>
        </r>
        <r>
          <rPr>
            <sz val="9"/>
            <color indexed="81"/>
            <rFont val="Tahoma"/>
            <family val="2"/>
          </rPr>
          <t xml:space="preserve">
No fire training register for a deceased employee.</t>
        </r>
      </text>
    </comment>
    <comment ref="AF97" authorId="0" shapeId="0" xr:uid="{00000000-0006-0000-0100-0000C3010000}">
      <text>
        <r>
          <rPr>
            <b/>
            <sz val="9"/>
            <color indexed="81"/>
            <rFont val="Tahoma"/>
            <family val="2"/>
          </rPr>
          <t>Moura, Raphael:</t>
        </r>
        <r>
          <rPr>
            <sz val="9"/>
            <color indexed="81"/>
            <rFont val="Tahoma"/>
            <family val="2"/>
          </rPr>
          <t xml:space="preserve">
Incomplete: written segregation policy not related to actual storage areas/no record or diagrammatic plan of chemicals with particular properties were stored.</t>
        </r>
      </text>
    </comment>
    <comment ref="AM97" authorId="0" shapeId="0" xr:uid="{00000000-0006-0000-0100-0000C4010000}">
      <text>
        <r>
          <rPr>
            <b/>
            <sz val="9"/>
            <color indexed="81"/>
            <rFont val="Tahoma"/>
            <family val="2"/>
          </rPr>
          <t>Moura, Raphael:</t>
        </r>
        <r>
          <rPr>
            <sz val="9"/>
            <color indexed="81"/>
            <rFont val="Tahoma"/>
            <family val="2"/>
          </rPr>
          <t xml:space="preserve">
No safety performance monitoring of storage/logistics division.</t>
        </r>
      </text>
    </comment>
    <comment ref="AR97" authorId="0" shapeId="0" xr:uid="{00000000-0006-0000-0100-0000C5010000}">
      <text>
        <r>
          <rPr>
            <b/>
            <sz val="9"/>
            <color indexed="81"/>
            <rFont val="Tahoma"/>
            <family val="2"/>
          </rPr>
          <t>Moura, Raphael:</t>
        </r>
        <r>
          <rPr>
            <sz val="9"/>
            <color indexed="81"/>
            <rFont val="Tahoma"/>
            <family val="2"/>
          </rPr>
          <t xml:space="preserve">
Inadequate work procedure: storage of AZDN together with oxidising agents (chemically incompatible).
Inadequate managerial rule: fifty minutes elapsed between the first accident and the summoning of the emergency services. </t>
        </r>
      </text>
    </comment>
    <comment ref="AT97" authorId="0" shapeId="0" xr:uid="{00000000-0006-0000-0100-0000C6010000}">
      <text>
        <r>
          <rPr>
            <b/>
            <sz val="9"/>
            <color indexed="81"/>
            <rFont val="Tahoma"/>
            <family val="2"/>
          </rPr>
          <t>Moura, Raphael:</t>
        </r>
        <r>
          <rPr>
            <sz val="9"/>
            <color indexed="81"/>
            <rFont val="Tahoma"/>
            <family val="2"/>
          </rPr>
          <t xml:space="preserve">
Training did not cover the segregation of the incompatible chemicals. </t>
        </r>
      </text>
    </comment>
    <comment ref="H98" authorId="0" shapeId="0" xr:uid="{00000000-0006-0000-0100-0000C7010000}">
      <text>
        <r>
          <rPr>
            <b/>
            <sz val="9"/>
            <color indexed="81"/>
            <rFont val="Tahoma"/>
            <family val="2"/>
          </rPr>
          <t>Moura, Raphael:</t>
        </r>
        <r>
          <rPr>
            <sz val="9"/>
            <color indexed="81"/>
            <rFont val="Tahoma"/>
            <family val="2"/>
          </rPr>
          <t xml:space="preserve">
jump forward: operator failed to transfer toluene to V1302, because the valve between tank and vessel was closed. </t>
        </r>
      </text>
    </comment>
    <comment ref="I98" authorId="0" shapeId="0" xr:uid="{00000000-0006-0000-0100-0000C8010000}">
      <text>
        <r>
          <rPr>
            <b/>
            <sz val="9"/>
            <color indexed="81"/>
            <rFont val="Tahoma"/>
            <family val="2"/>
          </rPr>
          <t>Moura, Raphael:</t>
        </r>
        <r>
          <rPr>
            <sz val="9"/>
            <color indexed="81"/>
            <rFont val="Tahoma"/>
            <family val="2"/>
          </rPr>
          <t xml:space="preserve">
overlook cue/signal: (i) level of toluene in the storage tank was not checked; (ii) valve position (between pump and vessel) was not checked.</t>
        </r>
      </text>
    </comment>
    <comment ref="AD98" authorId="0" shapeId="0" xr:uid="{00000000-0006-0000-0100-0000C9010000}">
      <text>
        <r>
          <rPr>
            <b/>
            <sz val="9"/>
            <color indexed="81"/>
            <rFont val="Tahoma"/>
            <family val="2"/>
          </rPr>
          <t>Moura, Raphael:</t>
        </r>
        <r>
          <rPr>
            <sz val="9"/>
            <color indexed="81"/>
            <rFont val="Tahoma"/>
            <family val="2"/>
          </rPr>
          <t xml:space="preserve">
Condenser connection in the line from V1302 failed.</t>
        </r>
      </text>
    </comment>
    <comment ref="AF98" authorId="0" shapeId="0" xr:uid="{00000000-0006-0000-0100-0000CA010000}">
      <text>
        <r>
          <rPr>
            <b/>
            <sz val="9"/>
            <color indexed="81"/>
            <rFont val="Tahoma"/>
            <family val="2"/>
          </rPr>
          <t>Moura, Raphael:</t>
        </r>
        <r>
          <rPr>
            <sz val="9"/>
            <color indexed="81"/>
            <rFont val="Tahoma"/>
            <family val="2"/>
          </rPr>
          <t xml:space="preserve">
Incomplete: procedures to detect water in the reactor were inadequate, temperature checking procedure did not include toluene level check (liquid level could be below sensor).
Wrong: emergency telephone connection had been changed without the company's knowledge.</t>
        </r>
      </text>
    </comment>
    <comment ref="AL98" authorId="0" shapeId="0" xr:uid="{00000000-0006-0000-0100-0000CB010000}">
      <text>
        <r>
          <rPr>
            <b/>
            <sz val="9"/>
            <color indexed="81"/>
            <rFont val="Tahoma"/>
            <family val="2"/>
          </rPr>
          <t>Moura, Raphael:</t>
        </r>
        <r>
          <rPr>
            <sz val="9"/>
            <color indexed="81"/>
            <rFont val="Tahoma"/>
            <family val="2"/>
          </rPr>
          <t xml:space="preserve">
Message not received: employees following emergency evacuation plan saw the dispersing cloud above the factory, but EC (Emergency Controller) was not aware, receiving information from a radio link and closed circuit television.</t>
        </r>
      </text>
    </comment>
    <comment ref="AR98" authorId="0" shapeId="0" xr:uid="{00000000-0006-0000-0100-0000CC010000}">
      <text>
        <r>
          <rPr>
            <b/>
            <sz val="9"/>
            <color indexed="81"/>
            <rFont val="Tahoma"/>
            <family val="2"/>
          </rPr>
          <t>Moura, Raphael:</t>
        </r>
        <r>
          <rPr>
            <sz val="9"/>
            <color indexed="81"/>
            <rFont val="Tahoma"/>
            <family val="2"/>
          </rPr>
          <t xml:space="preserve">
Inadequate task planning: hazard assessment of process was not thorough: no thermochemical testing on the first stage of reaction.</t>
        </r>
      </text>
    </comment>
    <comment ref="H99" authorId="0" shapeId="0" xr:uid="{00000000-0006-0000-0100-0000CD010000}">
      <text>
        <r>
          <rPr>
            <b/>
            <sz val="9"/>
            <color indexed="81"/>
            <rFont val="Tahoma"/>
            <family val="2"/>
          </rPr>
          <t>Moura, Raphael:</t>
        </r>
        <r>
          <rPr>
            <sz val="9"/>
            <color indexed="81"/>
            <rFont val="Tahoma"/>
            <family val="2"/>
          </rPr>
          <t xml:space="preserve">
Jump forward: after liquid dripped, operator continued operation without performing further tests.</t>
        </r>
      </text>
    </comment>
    <comment ref="L99" authorId="0" shapeId="0" xr:uid="{00000000-0006-0000-0100-0000CE010000}">
      <text>
        <r>
          <rPr>
            <b/>
            <sz val="9"/>
            <color indexed="81"/>
            <rFont val="Tahoma"/>
            <family val="2"/>
          </rPr>
          <t>Moura, Raphael:</t>
        </r>
        <r>
          <rPr>
            <sz val="9"/>
            <color indexed="81"/>
            <rFont val="Tahoma"/>
            <family val="2"/>
          </rPr>
          <t xml:space="preserve">
Wrong diagnosis: supervisor evaluated the liquid and gas scape and understood that it was safe to continue service due to the small volume.</t>
        </r>
      </text>
    </comment>
    <comment ref="M99" authorId="0" shapeId="0" xr:uid="{00000000-0006-0000-0100-0000CF010000}">
      <text>
        <r>
          <rPr>
            <b/>
            <sz val="9"/>
            <color indexed="81"/>
            <rFont val="Tahoma"/>
            <family val="2"/>
          </rPr>
          <t>Moura, Raphael:</t>
        </r>
        <r>
          <rPr>
            <sz val="9"/>
            <color indexed="81"/>
            <rFont val="Tahoma"/>
            <family val="2"/>
          </rPr>
          <t xml:space="preserve">
induction error: 1) supervisor looked at pressure gauge and assumed from the zero reading that there was no gas in line. 2) supervisor opened valve on drain line to verify residual pressure, but the drain line was blocked.</t>
        </r>
      </text>
    </comment>
    <comment ref="AD99" authorId="0" shapeId="0" xr:uid="{00000000-0006-0000-0100-0000D0010000}">
      <text>
        <r>
          <rPr>
            <b/>
            <sz val="9"/>
            <color indexed="81"/>
            <rFont val="Tahoma"/>
            <family val="2"/>
          </rPr>
          <t>Moura, Raphael:</t>
        </r>
        <r>
          <rPr>
            <sz val="9"/>
            <color indexed="81"/>
            <rFont val="Tahoma"/>
            <family val="2"/>
          </rPr>
          <t xml:space="preserve">
1) V17 Crossover valve was not providing effective isolation.
2) V10 was passing gas.</t>
        </r>
      </text>
    </comment>
    <comment ref="AF99" authorId="0" shapeId="0" xr:uid="{00000000-0006-0000-0100-0000D1010000}">
      <text>
        <r>
          <rPr>
            <b/>
            <sz val="9"/>
            <color indexed="81"/>
            <rFont val="Tahoma"/>
            <family val="2"/>
          </rPr>
          <t>Moura, Raphael:</t>
        </r>
        <r>
          <rPr>
            <sz val="9"/>
            <color indexed="81"/>
            <rFont val="Tahoma"/>
            <family val="2"/>
          </rPr>
          <t xml:space="preserve">
Incomplete text: no line contents checking after removing alternate bolts from flange.
</t>
        </r>
      </text>
    </comment>
    <comment ref="AG99" authorId="0" shapeId="0" xr:uid="{00000000-0006-0000-0100-0000D2010000}">
      <text>
        <r>
          <rPr>
            <b/>
            <sz val="9"/>
            <color indexed="81"/>
            <rFont val="Tahoma"/>
            <family val="2"/>
          </rPr>
          <t>Moura, Raphael:</t>
        </r>
        <r>
          <rPr>
            <sz val="9"/>
            <color indexed="81"/>
            <rFont val="Tahoma"/>
            <family val="2"/>
          </rPr>
          <t xml:space="preserve">
Access to work on V17 removal was through a single ladder in a tower scaffold - need to crawl under or over valve to reach other side.</t>
        </r>
      </text>
    </comment>
    <comment ref="AI99" authorId="0" shapeId="0" xr:uid="{00000000-0006-0000-0100-0000D3010000}">
      <text>
        <r>
          <rPr>
            <b/>
            <sz val="9"/>
            <color indexed="81"/>
            <rFont val="Tahoma"/>
            <family val="2"/>
          </rPr>
          <t>Moura, Raphael:</t>
        </r>
        <r>
          <rPr>
            <sz val="9"/>
            <color indexed="81"/>
            <rFont val="Tahoma"/>
            <family val="2"/>
          </rPr>
          <t xml:space="preserve">
Valves did not provide indication of full closure.</t>
        </r>
      </text>
    </comment>
    <comment ref="AN99" authorId="0" shapeId="0" xr:uid="{00000000-0006-0000-0100-0000D4010000}">
      <text>
        <r>
          <rPr>
            <b/>
            <sz val="9"/>
            <color indexed="81"/>
            <rFont val="Tahoma"/>
            <family val="2"/>
          </rPr>
          <t>Moura, Raphael:</t>
        </r>
        <r>
          <rPr>
            <sz val="9"/>
            <color indexed="81"/>
            <rFont val="Tahoma"/>
            <family val="2"/>
          </rPr>
          <t xml:space="preserve">
1) Valves were not closing fully due to scale accumulations.
2) drain line was blocked due to scale.</t>
        </r>
      </text>
    </comment>
    <comment ref="AO99" authorId="0" shapeId="0" xr:uid="{00000000-0006-0000-0100-0000D5010000}">
      <text>
        <r>
          <rPr>
            <b/>
            <sz val="9"/>
            <color indexed="81"/>
            <rFont val="Tahoma"/>
            <family val="2"/>
          </rPr>
          <t>Moura, Raphael:</t>
        </r>
        <r>
          <rPr>
            <sz val="9"/>
            <color indexed="81"/>
            <rFont val="Tahoma"/>
            <family val="2"/>
          </rPr>
          <t xml:space="preserve">
Exhauster gas spark arrester was missing in the diesel air compressor.</t>
        </r>
      </text>
    </comment>
    <comment ref="AQ99" authorId="0" shapeId="0" xr:uid="{00000000-0006-0000-0100-0000D6010000}">
      <text>
        <r>
          <rPr>
            <b/>
            <sz val="9"/>
            <color indexed="81"/>
            <rFont val="Tahoma"/>
            <family val="2"/>
          </rPr>
          <t>Moura, Raphael:</t>
        </r>
        <r>
          <rPr>
            <sz val="9"/>
            <color indexed="81"/>
            <rFont val="Tahoma"/>
            <family val="2"/>
          </rPr>
          <t xml:space="preserve">
Flare isolation valves did not contain position indicators.</t>
        </r>
      </text>
    </comment>
    <comment ref="AR99" authorId="0" shapeId="0" xr:uid="{00000000-0006-0000-0100-0000D7010000}">
      <text>
        <r>
          <rPr>
            <b/>
            <sz val="9"/>
            <color indexed="81"/>
            <rFont val="Tahoma"/>
            <family val="2"/>
          </rPr>
          <t>Moura, Raphael:</t>
        </r>
        <r>
          <rPr>
            <sz val="9"/>
            <color indexed="81"/>
            <rFont val="Tahoma"/>
            <family val="2"/>
          </rPr>
          <t xml:space="preserve">
Inadequate task planning: isolation and drainage plans should be agreed by senior management.
Inadequate managerial rule: there should have been clear safety instructions regarding the opening of any pipeline that could contain residual flammable gas or liquids.</t>
        </r>
      </text>
    </comment>
    <comment ref="AU99" authorId="0" shapeId="0" xr:uid="{00000000-0006-0000-0100-0000D8010000}">
      <text>
        <r>
          <rPr>
            <b/>
            <sz val="9"/>
            <color indexed="81"/>
            <rFont val="Tahoma"/>
            <family val="2"/>
          </rPr>
          <t>Moura, Raphael:</t>
        </r>
        <r>
          <rPr>
            <sz val="9"/>
            <color indexed="81"/>
            <rFont val="Tahoma"/>
            <family val="2"/>
          </rPr>
          <t xml:space="preserve">
loss of situation awareness: supervisor could not acknowledge the risk of resuming the operation with the liquid and gas scape.</t>
        </r>
      </text>
    </comment>
    <comment ref="F100" authorId="0" shapeId="0" xr:uid="{00000000-0006-0000-0100-0000D9010000}">
      <text>
        <r>
          <rPr>
            <b/>
            <sz val="9"/>
            <color indexed="81"/>
            <rFont val="Tahoma"/>
            <family val="2"/>
          </rPr>
          <t>Moura, Raphael:</t>
        </r>
        <r>
          <rPr>
            <sz val="9"/>
            <color indexed="81"/>
            <rFont val="Tahoma"/>
            <family val="2"/>
          </rPr>
          <t xml:space="preserve">
magnitude, too long: LIC-322 controller was set to 100% open during standby operation (maximum should be around 38% to avoid raising V306 to rupture level (50 bar)). </t>
        </r>
      </text>
    </comment>
    <comment ref="L100" authorId="0" shapeId="0" xr:uid="{00000000-0006-0000-0100-0000DA010000}">
      <text>
        <r>
          <rPr>
            <b/>
            <sz val="9"/>
            <color indexed="81"/>
            <rFont val="Tahoma"/>
            <family val="2"/>
          </rPr>
          <t>Moura, Raphael:</t>
        </r>
        <r>
          <rPr>
            <sz val="9"/>
            <color indexed="81"/>
            <rFont val="Tahoma"/>
            <family val="2"/>
          </rPr>
          <t xml:space="preserve">
wrong diagnosis: operator believed that nucleonic gauge readings (level = 10%) were accurate and disregarded float gauge readings (level = 0%).</t>
        </r>
      </text>
    </comment>
    <comment ref="R100" authorId="0" shapeId="0" xr:uid="{00000000-0006-0000-0100-0000DB010000}">
      <text>
        <r>
          <rPr>
            <b/>
            <sz val="9"/>
            <color indexed="81"/>
            <rFont val="Tahoma"/>
            <family val="2"/>
          </rPr>
          <t>Moura, Raphael:</t>
        </r>
        <r>
          <rPr>
            <sz val="9"/>
            <color indexed="81"/>
            <rFont val="Tahoma"/>
            <family val="2"/>
          </rPr>
          <t xml:space="preserve">
Electrical supply wiring to the LIC 3-22 trip solenoid was deliberately disconnected. HIC 3-22 trip solenoid had been removed and bypassed. Both control valves were unable to trip to close in extra-low levels in V305.</t>
        </r>
      </text>
    </comment>
    <comment ref="AD100" authorId="0" shapeId="0" xr:uid="{00000000-0006-0000-0100-0000DC010000}">
      <text>
        <r>
          <rPr>
            <b/>
            <sz val="9"/>
            <color indexed="81"/>
            <rFont val="Tahoma"/>
            <family val="2"/>
          </rPr>
          <t>Moura, Raphael:</t>
        </r>
        <r>
          <rPr>
            <sz val="9"/>
            <color indexed="81"/>
            <rFont val="Tahoma"/>
            <family val="2"/>
          </rPr>
          <t xml:space="preserve">
1) LIC 3-22 and HIC 3-22  control valves failed to trip to close in extra-low levels in V305.
2) Low pressure vessel V306 failure.
3) light bulbs of the extra-low level alarm visual indication failed.
</t>
        </r>
      </text>
    </comment>
    <comment ref="AM100" authorId="0" shapeId="0" xr:uid="{00000000-0006-0000-0100-0000DD010000}">
      <text>
        <r>
          <rPr>
            <b/>
            <sz val="9"/>
            <color indexed="81"/>
            <rFont val="Tahoma"/>
            <family val="2"/>
          </rPr>
          <t>Moura, Raphael:</t>
        </r>
        <r>
          <rPr>
            <sz val="9"/>
            <color indexed="81"/>
            <rFont val="Tahoma"/>
            <family val="2"/>
          </rPr>
          <t xml:space="preserve">
V306 gas breakthrough two years before was not reported and investigated.</t>
        </r>
      </text>
    </comment>
    <comment ref="AN100" authorId="0" shapeId="0" xr:uid="{00000000-0006-0000-0100-0000DE010000}">
      <text>
        <r>
          <rPr>
            <b/>
            <sz val="9"/>
            <color indexed="81"/>
            <rFont val="Tahoma"/>
            <family val="2"/>
          </rPr>
          <t>Moura, Raphael:</t>
        </r>
        <r>
          <rPr>
            <sz val="9"/>
            <color indexed="81"/>
            <rFont val="Tahoma"/>
            <family val="2"/>
          </rPr>
          <t xml:space="preserve">
Indicators not working: Extra-low level alarm visual indication light bulbs failed, but it was not repaired as it has been regarded as spurious.</t>
        </r>
      </text>
    </comment>
    <comment ref="AO100" authorId="0" shapeId="0" xr:uid="{00000000-0006-0000-0100-0000DF010000}">
      <text>
        <r>
          <rPr>
            <b/>
            <sz val="9"/>
            <color indexed="81"/>
            <rFont val="Tahoma"/>
            <family val="2"/>
          </rPr>
          <t>Moura, Raphael:</t>
        </r>
        <r>
          <rPr>
            <sz val="9"/>
            <color indexed="81"/>
            <rFont val="Tahoma"/>
            <family val="2"/>
          </rPr>
          <t xml:space="preserve">
Nucreonic gauge pen had an offset. A 0% level was indicated as 10%.</t>
        </r>
      </text>
    </comment>
    <comment ref="AQ100" authorId="0" shapeId="0" xr:uid="{00000000-0006-0000-0100-0000E0010000}">
      <text>
        <r>
          <rPr>
            <b/>
            <sz val="9"/>
            <color indexed="81"/>
            <rFont val="Tahoma"/>
            <family val="2"/>
          </rPr>
          <t>Moura, Raphael:</t>
        </r>
        <r>
          <rPr>
            <sz val="9"/>
            <color indexed="81"/>
            <rFont val="Tahoma"/>
            <family val="2"/>
          </rPr>
          <t xml:space="preserve">
1) No alarm or trip on V306 for high pressure or over-pressure conditions.
2) no means to measure flow apart from level indicators. If level was below measurement level, operator would work blind.
3) no independent shut-off valve in the line between V305 and V306.
4) relief valve on 306 was not sufficient to relief the maximum potential flow of gas to prevent overpressure.
5) no means to prevent wax blockages in the HIC and LIC 3-22 lines (lagging, trace heating etc).</t>
        </r>
      </text>
    </comment>
    <comment ref="AR100" authorId="0" shapeId="0" xr:uid="{00000000-0006-0000-0100-0000E1010000}">
      <text>
        <r>
          <rPr>
            <b/>
            <sz val="9"/>
            <color indexed="81"/>
            <rFont val="Tahoma"/>
            <family val="2"/>
          </rPr>
          <t>Moura, Raphael:</t>
        </r>
        <r>
          <rPr>
            <sz val="9"/>
            <color indexed="81"/>
            <rFont val="Tahoma"/>
            <family val="2"/>
          </rPr>
          <t xml:space="preserve">
Inadequate task planning: Deliberate disconnection/bypass of  LIC 3-22 and HIC 3-22 trip to close in extra-low levels were not assessed in a thorough risk evaluation process.</t>
        </r>
      </text>
    </comment>
    <comment ref="AT100" authorId="0" shapeId="0" xr:uid="{00000000-0006-0000-0100-0000E2010000}">
      <text>
        <r>
          <rPr>
            <b/>
            <sz val="9"/>
            <color indexed="81"/>
            <rFont val="Tahoma"/>
            <family val="2"/>
          </rPr>
          <t>Moura, Raphael:</t>
        </r>
        <r>
          <rPr>
            <sz val="9"/>
            <color indexed="81"/>
            <rFont val="Tahoma"/>
            <family val="2"/>
          </rPr>
          <t xml:space="preserve">
No training in prolonged standby operations.</t>
        </r>
      </text>
    </comment>
    <comment ref="H101" authorId="0" shapeId="0" xr:uid="{00000000-0006-0000-0100-0000E3010000}">
      <text>
        <r>
          <rPr>
            <b/>
            <sz val="9"/>
            <color indexed="81"/>
            <rFont val="Tahoma"/>
            <family val="2"/>
          </rPr>
          <t>Moura, Raphael:</t>
        </r>
        <r>
          <rPr>
            <sz val="9"/>
            <color indexed="81"/>
            <rFont val="Tahoma"/>
            <family val="2"/>
          </rPr>
          <t xml:space="preserve">
Wrong action: smoke inside tank.</t>
        </r>
      </text>
    </comment>
    <comment ref="M101" authorId="0" shapeId="0" xr:uid="{00000000-0006-0000-0100-0000E4010000}">
      <text>
        <r>
          <rPr>
            <b/>
            <sz val="9"/>
            <color indexed="81"/>
            <rFont val="Tahoma"/>
            <family val="2"/>
          </rPr>
          <t>Moura, Raphael:</t>
        </r>
        <r>
          <rPr>
            <sz val="9"/>
            <color indexed="81"/>
            <rFont val="Tahoma"/>
            <family val="2"/>
          </rPr>
          <t xml:space="preserve">
Deduction error: the evolution of flammable vapour with the risk of forming an explosive atmosphere was not considered sufficient to merit either mechanical ventilation or rigorous monitoring of the vapour concentrations inside tank.</t>
        </r>
      </text>
    </comment>
    <comment ref="AF101" authorId="0" shapeId="0" xr:uid="{00000000-0006-0000-0100-0000E5010000}">
      <text>
        <r>
          <rPr>
            <b/>
            <sz val="9"/>
            <color indexed="81"/>
            <rFont val="Tahoma"/>
            <family val="2"/>
          </rPr>
          <t>Moura, Raphael:</t>
        </r>
        <r>
          <rPr>
            <sz val="9"/>
            <color indexed="81"/>
            <rFont val="Tahoma"/>
            <family val="2"/>
          </rPr>
          <t xml:space="preserve">
Incomplete text: no detailed written procedures specifying the precautions during cleaning.</t>
        </r>
      </text>
    </comment>
    <comment ref="AM101" authorId="0" shapeId="0" xr:uid="{00000000-0006-0000-0100-0000E6010000}">
      <text>
        <r>
          <rPr>
            <b/>
            <sz val="9"/>
            <color indexed="81"/>
            <rFont val="Tahoma"/>
            <family val="2"/>
          </rPr>
          <t>Moura, Raphael:</t>
        </r>
        <r>
          <rPr>
            <sz val="9"/>
            <color indexed="81"/>
            <rFont val="Tahoma"/>
            <family val="2"/>
          </rPr>
          <t xml:space="preserve">
no information: No scape route from the tank in case of emergency was set.</t>
        </r>
      </text>
    </comment>
    <comment ref="AO101" authorId="0" shapeId="0" xr:uid="{00000000-0006-0000-0100-0000E7010000}">
      <text>
        <r>
          <rPr>
            <b/>
            <sz val="9"/>
            <color indexed="81"/>
            <rFont val="Tahoma"/>
            <family val="2"/>
          </rPr>
          <t>Moura, Raphael:</t>
        </r>
        <r>
          <rPr>
            <sz val="9"/>
            <color indexed="81"/>
            <rFont val="Tahoma"/>
            <family val="2"/>
          </rPr>
          <t xml:space="preserve">
Diesel Hydraulic Power Generator located about 2 meters from tank entrance was with a cracked exhaust manifold. </t>
        </r>
      </text>
    </comment>
    <comment ref="AQ101" authorId="0" shapeId="0" xr:uid="{00000000-0006-0000-0100-0000E8010000}">
      <text>
        <r>
          <rPr>
            <b/>
            <sz val="9"/>
            <color indexed="81"/>
            <rFont val="Tahoma"/>
            <family val="2"/>
          </rPr>
          <t>Moura, Raphael:</t>
        </r>
        <r>
          <rPr>
            <sz val="9"/>
            <color indexed="81"/>
            <rFont val="Tahoma"/>
            <family val="2"/>
          </rPr>
          <t xml:space="preserve">
tank design do not considered hazards of cleaning operation and the need for access and ventilation.</t>
        </r>
      </text>
    </comment>
    <comment ref="AR101" authorId="0" shapeId="0" xr:uid="{00000000-0006-0000-0100-0000E9010000}">
      <text>
        <r>
          <rPr>
            <b/>
            <sz val="9"/>
            <color indexed="81"/>
            <rFont val="Tahoma"/>
            <family val="2"/>
          </rPr>
          <t>Moura, Raphael:</t>
        </r>
        <r>
          <rPr>
            <sz val="9"/>
            <color indexed="81"/>
            <rFont val="Tahoma"/>
            <family val="2"/>
          </rPr>
          <t xml:space="preserve">
Inadequate managerial rule: team involved mostly worked unsupervised. 
Inadequate work procedure: no mechanical ventilation or rigorous monitoring of the vapour concentrations inside tank, only breathing apparatus for workers.</t>
        </r>
      </text>
    </comment>
    <comment ref="AT101" authorId="0" shapeId="0" xr:uid="{00000000-0006-0000-0100-0000EA010000}">
      <text>
        <r>
          <rPr>
            <b/>
            <sz val="9"/>
            <color indexed="81"/>
            <rFont val="Tahoma"/>
            <family val="2"/>
          </rPr>
          <t>Moura, Raphael:</t>
        </r>
        <r>
          <rPr>
            <sz val="9"/>
            <color indexed="81"/>
            <rFont val="Tahoma"/>
            <family val="2"/>
          </rPr>
          <t xml:space="preserve">
1) Some man were new to tank cleaning and had received no such training.
2) no emergency scape exercises practiced.</t>
        </r>
      </text>
    </comment>
    <comment ref="AU101" authorId="0" shapeId="0" xr:uid="{00000000-0006-0000-0100-0000EB010000}">
      <text>
        <r>
          <rPr>
            <b/>
            <sz val="9"/>
            <color indexed="81"/>
            <rFont val="Tahoma"/>
            <family val="2"/>
          </rPr>
          <t>Moura, Raphael:</t>
        </r>
        <r>
          <rPr>
            <sz val="9"/>
            <color indexed="81"/>
            <rFont val="Tahoma"/>
            <family val="2"/>
          </rPr>
          <t xml:space="preserve">
Loss of situation awareness: Terminal safety services operator undertook measurements on his own and obtained 25% of the LEL one day before the accident, but he did not know the significance of this reading.</t>
        </r>
      </text>
    </comment>
    <comment ref="E102" authorId="0" shapeId="0" xr:uid="{00000000-0006-0000-0100-0000EC010000}">
      <text>
        <r>
          <rPr>
            <b/>
            <sz val="9"/>
            <color indexed="81"/>
            <rFont val="Tahoma"/>
            <family val="2"/>
          </rPr>
          <t>Moura, Raphael:</t>
        </r>
        <r>
          <rPr>
            <sz val="9"/>
            <color indexed="81"/>
            <rFont val="Tahoma"/>
            <family val="2"/>
          </rPr>
          <t xml:space="preserve">
Omission: washout valve practice of opening it periodically, as recommended in the Operating Instructions, had been abandoned early in 1980, and the valve was left partially opened.
Omission: regular checking of flow over the weirs was abandoned.</t>
        </r>
      </text>
    </comment>
    <comment ref="R102" authorId="0" shapeId="0" xr:uid="{00000000-0006-0000-0100-0000ED010000}">
      <text>
        <r>
          <rPr>
            <b/>
            <sz val="9"/>
            <color indexed="81"/>
            <rFont val="Tahoma"/>
            <family val="2"/>
          </rPr>
          <t>Moura, Raphael:</t>
        </r>
        <r>
          <rPr>
            <sz val="9"/>
            <color indexed="81"/>
            <rFont val="Tahoma"/>
            <family val="2"/>
          </rPr>
          <t xml:space="preserve">
Wrong Goal: decided to deviate operation from the Operator's Manual recommendation (open washout valve periodically) to let it partially opened all the time.
The goal was to minimise excessive silting up of the dead-end under the river at Abbeystead (which led to severe discolouration of the river when the valve was opened), but allowed the creation of a void in the tunnel.</t>
        </r>
      </text>
    </comment>
    <comment ref="AL102" authorId="0" shapeId="0" xr:uid="{00000000-0006-0000-0100-0000EE010000}">
      <text>
        <r>
          <rPr>
            <b/>
            <sz val="9"/>
            <color indexed="81"/>
            <rFont val="Tahoma"/>
            <family val="2"/>
          </rPr>
          <t>Moura, Raphael:</t>
        </r>
        <r>
          <rPr>
            <sz val="9"/>
            <color indexed="81"/>
            <rFont val="Tahoma"/>
            <family val="2"/>
          </rPr>
          <t xml:space="preserve">
The pumps were still running after the explosion, and they continued to run for 35 minutes, until the pump operator at Lune Pumping Station telephoned Abbeystead to check on the
water flow (7:50pm) and received confirmation of the explosion after phoning to the control room.</t>
        </r>
      </text>
    </comment>
    <comment ref="AO102" authorId="0" shapeId="0" xr:uid="{00000000-0006-0000-0100-0000EF010000}">
      <text>
        <r>
          <rPr>
            <b/>
            <sz val="9"/>
            <color indexed="81"/>
            <rFont val="Tahoma"/>
            <family val="2"/>
          </rPr>
          <t>Moura, Raphael:</t>
        </r>
        <r>
          <rPr>
            <sz val="9"/>
            <color indexed="81"/>
            <rFont val="Tahoma"/>
            <family val="2"/>
          </rPr>
          <t xml:space="preserve">
Inadequate procedures: operational staff deviations from written procedures were not identified and assessed by management.</t>
        </r>
      </text>
    </comment>
    <comment ref="AQ102" authorId="0" shapeId="0" xr:uid="{00000000-0006-0000-0100-0000F0010000}">
      <text>
        <r>
          <rPr>
            <b/>
            <sz val="9"/>
            <color indexed="81"/>
            <rFont val="Tahoma"/>
            <family val="2"/>
          </rPr>
          <t>Moura, Raphael:</t>
        </r>
        <r>
          <rPr>
            <sz val="9"/>
            <color indexed="81"/>
            <rFont val="Tahoma"/>
            <family val="2"/>
          </rPr>
          <t xml:space="preserve">
1) All the contents of the tunnel, both liquid and gaseous, discharged into a room with limited natural ventilation. Vents were not so positioned nor of such a size as to disperse the volume of gas which arose on the night of the explosion. If a water discharge system
open to atmosphere had been used, an explosion would almost certainly not have occurred.
2) Water passed through a concrete lined tunnel (not designed to be watertight).
3) Ground water from the strata surrounding the tunnel leaked in rather than tunnel water leaking out.</t>
        </r>
      </text>
    </comment>
    <comment ref="AR102" authorId="0" shapeId="0" xr:uid="{00000000-0006-0000-0100-0000F1010000}">
      <text>
        <r>
          <rPr>
            <b/>
            <sz val="9"/>
            <color indexed="81"/>
            <rFont val="Tahoma"/>
            <family val="2"/>
          </rPr>
          <t>Moura, Raphael:</t>
        </r>
        <r>
          <rPr>
            <sz val="9"/>
            <color indexed="81"/>
            <rFont val="Tahoma"/>
            <family val="2"/>
          </rPr>
          <t xml:space="preserve">
inadequate work procedure: abandoned Operator's Manual recommendation to open washout valve periodically.
Inadequate managerial rule: no risk assessment or engineering evaluation of the abandonment of the Operator's Manual recommendation to open washout valve periodically.
Inadequate managerial rule: no warning against smoking in the Valve House
</t>
        </r>
      </text>
    </comment>
    <comment ref="AT102" authorId="0" shapeId="0" xr:uid="{00000000-0006-0000-0100-0000F2010000}">
      <text>
        <r>
          <rPr>
            <b/>
            <sz val="9"/>
            <color indexed="81"/>
            <rFont val="Tahoma"/>
            <family val="2"/>
          </rPr>
          <t>Moura, Raphael:</t>
        </r>
        <r>
          <rPr>
            <sz val="9"/>
            <color indexed="81"/>
            <rFont val="Tahoma"/>
            <family val="2"/>
          </rPr>
          <t xml:space="preserve">
No training of operating, technical and supervisory staff concerned with water transfer systems related to the significance of any special features of the installation (washout valve).</t>
        </r>
      </text>
    </comment>
    <comment ref="AU102" authorId="0" shapeId="0" xr:uid="{00000000-0006-0000-0100-0000F3010000}">
      <text>
        <r>
          <rPr>
            <b/>
            <sz val="9"/>
            <color indexed="81"/>
            <rFont val="Tahoma"/>
            <family val="2"/>
          </rPr>
          <t>Moura, Raphael:</t>
        </r>
        <r>
          <rPr>
            <sz val="9"/>
            <color indexed="81"/>
            <rFont val="Tahoma"/>
            <family val="2"/>
          </rPr>
          <t xml:space="preserve">
Loss of situation awareness: organisation not envisaged that a flammable atmosphere could arise in the valve house.</t>
        </r>
      </text>
    </comment>
    <comment ref="H103" authorId="0" shapeId="0" xr:uid="{00000000-0006-0000-0100-0000F4010000}">
      <text>
        <r>
          <rPr>
            <b/>
            <sz val="9"/>
            <color indexed="81"/>
            <rFont val="Tahoma"/>
            <family val="2"/>
          </rPr>
          <t>Moura, Raphael:</t>
        </r>
        <r>
          <rPr>
            <sz val="9"/>
            <color indexed="81"/>
            <rFont val="Tahoma"/>
            <family val="2"/>
          </rPr>
          <t xml:space="preserve">
Wrong action: clothing left to dry overnight in the locker room.</t>
        </r>
      </text>
    </comment>
    <comment ref="R103" authorId="0" shapeId="0" xr:uid="{00000000-0006-0000-0100-0000F5010000}">
      <text>
        <r>
          <rPr>
            <b/>
            <sz val="9"/>
            <color indexed="81"/>
            <rFont val="Tahoma"/>
            <family val="2"/>
          </rPr>
          <t>Moura, Raphael:</t>
        </r>
        <r>
          <rPr>
            <sz val="9"/>
            <color indexed="81"/>
            <rFont val="Tahoma"/>
            <family val="2"/>
          </rPr>
          <t xml:space="preserve">
Wrong goal selected: clothing left to dry overnight in the locker room posed an unnecessary risk of fire.</t>
        </r>
      </text>
    </comment>
    <comment ref="AP103" authorId="0" shapeId="0" xr:uid="{00000000-0006-0000-0100-0000F6010000}">
      <text>
        <r>
          <rPr>
            <b/>
            <sz val="9"/>
            <color indexed="81"/>
            <rFont val="Tahoma"/>
            <family val="2"/>
          </rPr>
          <t>Moura, Raphael:</t>
        </r>
        <r>
          <rPr>
            <sz val="9"/>
            <color indexed="81"/>
            <rFont val="Tahoma"/>
            <family val="2"/>
          </rPr>
          <t xml:space="preserve">
Inadequate managerial rule: lack of cautionary rules/principles during the organisation of work (chemical material storage, safety procedures, LPG cylinder location).</t>
        </r>
      </text>
    </comment>
    <comment ref="AQ103" authorId="0" shapeId="0" xr:uid="{00000000-0006-0000-0100-0000F7010000}">
      <text>
        <r>
          <rPr>
            <b/>
            <sz val="9"/>
            <color indexed="81"/>
            <rFont val="Tahoma"/>
            <family val="2"/>
          </rPr>
          <t>Moura, Raphael:</t>
        </r>
        <r>
          <rPr>
            <sz val="9"/>
            <color indexed="81"/>
            <rFont val="Tahoma"/>
            <family val="2"/>
          </rPr>
          <t xml:space="preserve">
Combustible (wood) underdrawing in the roof.</t>
        </r>
      </text>
    </comment>
    <comment ref="E104" authorId="0" shapeId="0" xr:uid="{00000000-0006-0000-0100-0000F8010000}">
      <text>
        <r>
          <rPr>
            <b/>
            <sz val="9"/>
            <color indexed="81"/>
            <rFont val="Tahoma"/>
            <family val="2"/>
          </rPr>
          <t>Moura, Raphael:</t>
        </r>
        <r>
          <rPr>
            <sz val="9"/>
            <color indexed="81"/>
            <rFont val="Tahoma"/>
            <family val="2"/>
          </rPr>
          <t xml:space="preserve">
Duration too long: zoalene left inside a closed dryer vessel for 27 hours after the drying process had been completed, at a temperature between 120 and 130 oC.</t>
        </r>
      </text>
    </comment>
    <comment ref="I104" authorId="0" shapeId="0" xr:uid="{00000000-0006-0000-0100-0000F9010000}">
      <text>
        <r>
          <rPr>
            <b/>
            <sz val="9"/>
            <color indexed="81"/>
            <rFont val="Tahoma"/>
            <family val="2"/>
          </rPr>
          <t>Moura, Raphael:</t>
        </r>
        <r>
          <rPr>
            <sz val="9"/>
            <color indexed="81"/>
            <rFont val="Tahoma"/>
            <family val="2"/>
          </rPr>
          <t xml:space="preserve">
Operator overlooked the water draining into catchpot to indicate the end of the drying operation.</t>
        </r>
      </text>
    </comment>
    <comment ref="AD104" authorId="0" shapeId="0" xr:uid="{00000000-0006-0000-0100-0000FA010000}">
      <text>
        <r>
          <rPr>
            <b/>
            <sz val="9"/>
            <color indexed="81"/>
            <rFont val="Tahoma"/>
            <family val="2"/>
          </rPr>
          <t>Moura, Raphael:</t>
        </r>
        <r>
          <rPr>
            <sz val="9"/>
            <color indexed="81"/>
            <rFont val="Tahoma"/>
            <family val="2"/>
          </rPr>
          <t xml:space="preserve">
Dryer vessel exploded.</t>
        </r>
      </text>
    </comment>
    <comment ref="AF104" authorId="0" shapeId="0" xr:uid="{00000000-0006-0000-0100-0000FB010000}">
      <text>
        <r>
          <rPr>
            <b/>
            <sz val="9"/>
            <color indexed="81"/>
            <rFont val="Tahoma"/>
            <family val="2"/>
          </rPr>
          <t>Moura, Raphael:</t>
        </r>
        <r>
          <rPr>
            <sz val="9"/>
            <color indexed="81"/>
            <rFont val="Tahoma"/>
            <family val="2"/>
          </rPr>
          <t xml:space="preserve">
Mismatch: No specific procedure to handle Zoalene, using Clopidol procedure instead.</t>
        </r>
      </text>
    </comment>
    <comment ref="AM104" authorId="0" shapeId="0" xr:uid="{00000000-0006-0000-0100-0000FC010000}">
      <text>
        <r>
          <rPr>
            <b/>
            <sz val="9"/>
            <color indexed="81"/>
            <rFont val="Tahoma"/>
            <family val="2"/>
          </rPr>
          <t>Moura, Raphael:</t>
        </r>
        <r>
          <rPr>
            <sz val="9"/>
            <color indexed="81"/>
            <rFont val="Tahoma"/>
            <family val="2"/>
          </rPr>
          <t xml:space="preserve">
1) no temperature sensoring or moisture indicating system to indicate end of drying operation.
2) Clopidol plant superintendent was not aware thar ARC (accelerating rate calorimetry) techniques were available.</t>
        </r>
      </text>
    </comment>
    <comment ref="AQ104" authorId="0" shapeId="0" xr:uid="{00000000-0006-0000-0100-0000FD010000}">
      <text>
        <r>
          <rPr>
            <b/>
            <sz val="9"/>
            <color indexed="81"/>
            <rFont val="Tahoma"/>
            <family val="2"/>
          </rPr>
          <t>Moura, Raphael:</t>
        </r>
        <r>
          <rPr>
            <sz val="9"/>
            <color indexed="81"/>
            <rFont val="Tahoma"/>
            <family val="2"/>
          </rPr>
          <t xml:space="preserve">
1) Known and likely effects of the decomposition of Zoalene was not taken into account at the design stage - no temperature sensoring or moisture indication.
2) No ARC (accelerating rate calorimetry) facilities in factory or in Great Britain.</t>
        </r>
      </text>
    </comment>
    <comment ref="AR104" authorId="0" shapeId="0" xr:uid="{00000000-0006-0000-0100-0000FE010000}">
      <text>
        <r>
          <rPr>
            <b/>
            <sz val="9"/>
            <color indexed="81"/>
            <rFont val="Tahoma"/>
            <family val="2"/>
          </rPr>
          <t>Moura, Raphael:</t>
        </r>
        <r>
          <rPr>
            <sz val="9"/>
            <color indexed="81"/>
            <rFont val="Tahoma"/>
            <family val="2"/>
          </rPr>
          <t xml:space="preserve">
1) Task planning deficient: hazard evaluation of Zoalene by Dow's reactive chemicals committee on the basis of the application of differential thermal analysis (DTA) was inadequate and misleading.
2) inadequate work procedure: dryer vessel was not cooled by passing cold water through the jacket.</t>
        </r>
      </text>
    </comment>
    <comment ref="AU104" authorId="0" shapeId="0" xr:uid="{00000000-0006-0000-0100-0000FF010000}">
      <text>
        <r>
          <rPr>
            <b/>
            <sz val="9"/>
            <color indexed="81"/>
            <rFont val="Tahoma"/>
            <family val="2"/>
          </rPr>
          <t>Moura, Raphael:</t>
        </r>
        <r>
          <rPr>
            <sz val="9"/>
            <color indexed="81"/>
            <rFont val="Tahoma"/>
            <family val="2"/>
          </rPr>
          <t xml:space="preserve">
loss of situation awareness: general lack of knowledge of the destructive potential of Zoalene at such temperatures in adiabatic conditions.</t>
        </r>
      </text>
    </comment>
    <comment ref="H105" authorId="0" shapeId="0" xr:uid="{00000000-0006-0000-0100-000000020000}">
      <text>
        <r>
          <rPr>
            <b/>
            <sz val="9"/>
            <color indexed="81"/>
            <rFont val="Tahoma"/>
            <family val="2"/>
          </rPr>
          <t>Moura, Raphael:</t>
        </r>
        <r>
          <rPr>
            <sz val="9"/>
            <color indexed="81"/>
            <rFont val="Tahoma"/>
            <family val="2"/>
          </rPr>
          <t xml:space="preserve">
Wrong action: after identifying leakage, operator started to spray water onto the faulty pipe.</t>
        </r>
      </text>
    </comment>
    <comment ref="M105" authorId="0" shapeId="0" xr:uid="{00000000-0006-0000-0100-000001020000}">
      <text>
        <r>
          <rPr>
            <b/>
            <sz val="9"/>
            <color indexed="81"/>
            <rFont val="Tahoma"/>
            <family val="2"/>
          </rPr>
          <t>Moura, Raphael:</t>
        </r>
        <r>
          <rPr>
            <sz val="9"/>
            <color indexed="81"/>
            <rFont val="Tahoma"/>
            <family val="2"/>
          </rPr>
          <t xml:space="preserve">
Deduction error: operator thought he could quench and solidify hot metal by spraying water, to slag blowing from the pipe and check the leak until full remedial action could be taken. </t>
        </r>
      </text>
    </comment>
    <comment ref="AD105" authorId="0" shapeId="0" xr:uid="{00000000-0006-0000-0100-000002020000}">
      <text>
        <r>
          <rPr>
            <b/>
            <sz val="9"/>
            <color indexed="81"/>
            <rFont val="Tahoma"/>
            <family val="2"/>
          </rPr>
          <t>Moura, Raphael:</t>
        </r>
        <r>
          <rPr>
            <sz val="9"/>
            <color indexed="81"/>
            <rFont val="Tahoma"/>
            <family val="2"/>
          </rPr>
          <t xml:space="preserve">
Furnace water leakage due to steel plug failure.</t>
        </r>
      </text>
    </comment>
    <comment ref="AM105" authorId="0" shapeId="0" xr:uid="{00000000-0006-0000-0100-000003020000}">
      <text>
        <r>
          <rPr>
            <b/>
            <sz val="9"/>
            <color indexed="81"/>
            <rFont val="Tahoma"/>
            <family val="2"/>
          </rPr>
          <t>Moura, Raphael:</t>
        </r>
        <r>
          <rPr>
            <sz val="9"/>
            <color indexed="81"/>
            <rFont val="Tahoma"/>
            <family val="2"/>
          </rPr>
          <t xml:space="preserve">
1) Design standards specified the use of brass plugs, instead of steel, but engineering and production staff had no access to this information.
2) No information about expected life of steel plugs in copper cooling members.</t>
        </r>
      </text>
    </comment>
    <comment ref="AN105" authorId="0" shapeId="0" xr:uid="{00000000-0006-0000-0100-000004020000}">
      <text>
        <r>
          <rPr>
            <b/>
            <sz val="9"/>
            <color indexed="81"/>
            <rFont val="Tahoma"/>
            <family val="2"/>
          </rPr>
          <t>Moura, Raphael:</t>
        </r>
        <r>
          <rPr>
            <sz val="9"/>
            <color indexed="81"/>
            <rFont val="Tahoma"/>
            <family val="2"/>
          </rPr>
          <t xml:space="preserve">
No preventive maintenance on the furnace water cooling system.</t>
        </r>
      </text>
    </comment>
    <comment ref="AO105" authorId="0" shapeId="0" xr:uid="{00000000-0006-0000-0100-000005020000}">
      <text>
        <r>
          <rPr>
            <b/>
            <sz val="9"/>
            <color indexed="81"/>
            <rFont val="Tahoma"/>
            <family val="2"/>
          </rPr>
          <t>Moura, Raphael:</t>
        </r>
        <r>
          <rPr>
            <sz val="9"/>
            <color indexed="81"/>
            <rFont val="Tahoma"/>
            <family val="2"/>
          </rPr>
          <t xml:space="preserve">
1) use of steel plugs in copper cooling members, susceptible to corrosion failure.
2) wrought iron was used to manufacture plugs, making it more liable to fail.</t>
        </r>
      </text>
    </comment>
    <comment ref="AQ105" authorId="0" shapeId="0" xr:uid="{00000000-0006-0000-0100-000006020000}">
      <text>
        <r>
          <rPr>
            <b/>
            <sz val="9"/>
            <color indexed="81"/>
            <rFont val="Tahoma"/>
            <family val="2"/>
          </rPr>
          <t>Moura, Raphael:</t>
        </r>
        <r>
          <rPr>
            <sz val="9"/>
            <color indexed="81"/>
            <rFont val="Tahoma"/>
            <family val="2"/>
          </rPr>
          <t xml:space="preserve">
Inadequate siting and design of blast furnace office and control cabin.</t>
        </r>
      </text>
    </comment>
    <comment ref="AR105" authorId="0" shapeId="0" xr:uid="{00000000-0006-0000-0100-000007020000}">
      <text>
        <r>
          <rPr>
            <b/>
            <sz val="9"/>
            <color indexed="81"/>
            <rFont val="Tahoma"/>
            <family val="2"/>
          </rPr>
          <t>Moura, Raphael:</t>
        </r>
        <r>
          <rPr>
            <sz val="9"/>
            <color indexed="81"/>
            <rFont val="Tahoma"/>
            <family val="2"/>
          </rPr>
          <t xml:space="preserve">
Inadequate managerial rule: management fail to recognise hazards related to joining water on the metal stream.</t>
        </r>
      </text>
    </comment>
    <comment ref="AU105" authorId="0" shapeId="0" xr:uid="{00000000-0006-0000-0100-000008020000}">
      <text>
        <r>
          <rPr>
            <b/>
            <sz val="9"/>
            <color indexed="81"/>
            <rFont val="Tahoma"/>
            <family val="2"/>
          </rPr>
          <t>Moura, Raphael:</t>
        </r>
        <r>
          <rPr>
            <sz val="9"/>
            <color indexed="81"/>
            <rFont val="Tahoma"/>
            <family val="2"/>
          </rPr>
          <t xml:space="preserve">
Plant engineer considered that steel plugs were safe practice because steel water circulation pipes were used in copper cooling members as well.</t>
        </r>
      </text>
    </comment>
    <comment ref="E106" authorId="0" shapeId="0" xr:uid="{00000000-0006-0000-0100-000009020000}">
      <text>
        <r>
          <rPr>
            <b/>
            <sz val="9"/>
            <color indexed="81"/>
            <rFont val="Tahoma"/>
            <family val="2"/>
          </rPr>
          <t>Moura, Raphael:</t>
        </r>
        <r>
          <rPr>
            <sz val="9"/>
            <color indexed="81"/>
            <rFont val="Tahoma"/>
            <family val="2"/>
          </rPr>
          <t xml:space="preserve">
Omission: failed to perform hourly measurements of the oxygen and hydrogen quality.</t>
        </r>
      </text>
    </comment>
    <comment ref="L106" authorId="0" shapeId="0" xr:uid="{00000000-0006-0000-0100-00000A020000}">
      <text>
        <r>
          <rPr>
            <b/>
            <sz val="9"/>
            <color indexed="81"/>
            <rFont val="Tahoma"/>
            <family val="2"/>
          </rPr>
          <t>Moura, Raphael:</t>
        </r>
        <r>
          <rPr>
            <sz val="9"/>
            <color indexed="81"/>
            <rFont val="Tahoma"/>
            <family val="2"/>
          </rPr>
          <t xml:space="preserve">
Incomplete diagnosis: operator heard cracking noises from the cell block, reduced the cell current and the noise disappeared. Continued to operate to its normal value 3 hours after, until leakage was identified.
Manufacturer repaired the leak but failed to diagnose the cause of the leakage (internal failure).</t>
        </r>
      </text>
    </comment>
    <comment ref="M106" authorId="0" shapeId="0" xr:uid="{00000000-0006-0000-0100-00000B020000}">
      <text>
        <r>
          <rPr>
            <b/>
            <sz val="9"/>
            <color indexed="81"/>
            <rFont val="Tahoma"/>
            <family val="2"/>
          </rPr>
          <t>Moura, Raphael:</t>
        </r>
        <r>
          <rPr>
            <sz val="9"/>
            <color indexed="81"/>
            <rFont val="Tahoma"/>
            <family val="2"/>
          </rPr>
          <t xml:space="preserve">
wrong priorities: operators decided to infer oxygen quality in relation to the cell current alterations, instead of direct measurements. </t>
        </r>
      </text>
    </comment>
    <comment ref="AD106" authorId="0" shapeId="0" xr:uid="{00000000-0006-0000-0100-00000C020000}">
      <text>
        <r>
          <rPr>
            <b/>
            <sz val="9"/>
            <color indexed="81"/>
            <rFont val="Tahoma"/>
            <family val="2"/>
          </rPr>
          <t>Moura, Raphael:</t>
        </r>
        <r>
          <rPr>
            <sz val="9"/>
            <color indexed="81"/>
            <rFont val="Tahoma"/>
            <family val="2"/>
          </rPr>
          <t xml:space="preserve">
Oxygen separator drum ruptured, severe physical breakdown inside cells.</t>
        </r>
      </text>
    </comment>
    <comment ref="AO106" authorId="0" shapeId="0" xr:uid="{00000000-0006-0000-0100-00000D020000}">
      <text>
        <r>
          <rPr>
            <b/>
            <sz val="9"/>
            <color indexed="81"/>
            <rFont val="Tahoma"/>
            <family val="2"/>
          </rPr>
          <t>Moura, Raphael:</t>
        </r>
        <r>
          <rPr>
            <sz val="9"/>
            <color indexed="81"/>
            <rFont val="Tahoma"/>
            <family val="2"/>
          </rPr>
          <t xml:space="preserve">
1) Inadequate procedures: Production manager approved superficial leakage repair and authorised the restart, without verifying the causes of the incident and ensuring that the measures taken were sufficient.
2) no checking of the accuracy of the gas analysis recordings carried out by the operators.</t>
        </r>
      </text>
    </comment>
    <comment ref="AQ106" authorId="0" shapeId="0" xr:uid="{00000000-0006-0000-0100-00000E020000}">
      <text>
        <r>
          <rPr>
            <b/>
            <sz val="9"/>
            <color indexed="81"/>
            <rFont val="Tahoma"/>
            <family val="2"/>
          </rPr>
          <t>Moura, Raphael:</t>
        </r>
        <r>
          <rPr>
            <sz val="9"/>
            <color indexed="81"/>
            <rFont val="Tahoma"/>
            <family val="2"/>
          </rPr>
          <t xml:space="preserve">
1) no continuous monitoring instruments to measure oxygen-hydrogen purity and mix.
2) no emergency washing facilities close to hazard zone.
</t>
        </r>
      </text>
    </comment>
    <comment ref="AR106" authorId="0" shapeId="0" xr:uid="{00000000-0006-0000-0100-00000F020000}">
      <text>
        <r>
          <rPr>
            <b/>
            <sz val="9"/>
            <color indexed="81"/>
            <rFont val="Tahoma"/>
            <family val="2"/>
          </rPr>
          <t>Moura, Raphael:</t>
        </r>
        <r>
          <rPr>
            <sz val="9"/>
            <color indexed="81"/>
            <rFont val="Tahoma"/>
            <family val="2"/>
          </rPr>
          <t xml:space="preserve">
Inadequate task planning: operator was alone in the separator room.
Inadequate managerial rule: dangers from failure to carry out oxygen analysis in accordance with the company's instructions had not been emphasised to operators.</t>
        </r>
      </text>
    </comment>
    <comment ref="AU106" authorId="0" shapeId="0" xr:uid="{00000000-0006-0000-0100-000010020000}">
      <text>
        <r>
          <rPr>
            <b/>
            <sz val="9"/>
            <color indexed="81"/>
            <rFont val="Tahoma"/>
            <family val="2"/>
          </rPr>
          <t>Moura, Raphael:</t>
        </r>
        <r>
          <rPr>
            <sz val="9"/>
            <color indexed="81"/>
            <rFont val="Tahoma"/>
            <family val="2"/>
          </rPr>
          <t xml:space="preserve">
Loss of situation awareness: management was aware of cell failure but believed it would be very slow, and monthly temperature and voltage checks as well as the hourly analyses would indicate it.</t>
        </r>
      </text>
    </comment>
    <comment ref="M107" authorId="0" shapeId="0" xr:uid="{00000000-0006-0000-0100-000011020000}">
      <text>
        <r>
          <rPr>
            <b/>
            <sz val="9"/>
            <color indexed="81"/>
            <rFont val="Tahoma"/>
            <family val="2"/>
          </rPr>
          <t>Moura, Raphael:</t>
        </r>
        <r>
          <rPr>
            <sz val="9"/>
            <color indexed="81"/>
            <rFont val="Tahoma"/>
            <family val="2"/>
          </rPr>
          <t xml:space="preserve">
Induction error: faulty reasoning involving generalisations related to critical loads led to an invalid result.</t>
        </r>
      </text>
    </comment>
    <comment ref="AD107" authorId="0" shapeId="0" xr:uid="{00000000-0006-0000-0100-000012020000}">
      <text>
        <r>
          <rPr>
            <b/>
            <sz val="9"/>
            <color indexed="81"/>
            <rFont val="Tahoma"/>
            <family val="2"/>
          </rPr>
          <t>Moura, Raphael:</t>
        </r>
        <r>
          <rPr>
            <sz val="9"/>
            <color indexed="81"/>
            <rFont val="Tahoma"/>
            <family val="2"/>
          </rPr>
          <t xml:space="preserve">
Kevlar/fibre glass roof failure.</t>
        </r>
      </text>
    </comment>
    <comment ref="AO107" authorId="0" shapeId="0" xr:uid="{00000000-0006-0000-0100-000013020000}">
      <text>
        <r>
          <rPr>
            <b/>
            <sz val="9"/>
            <color indexed="81"/>
            <rFont val="Tahoma"/>
            <family val="2"/>
          </rPr>
          <t>Moura, Raphael:</t>
        </r>
        <r>
          <rPr>
            <sz val="9"/>
            <color indexed="81"/>
            <rFont val="Tahoma"/>
            <family val="2"/>
          </rPr>
          <t xml:space="preserve">
Inadequate procedures to verify calculation criteria (critical loads and safety factors).</t>
        </r>
      </text>
    </comment>
    <comment ref="AQ107" authorId="0" shapeId="0" xr:uid="{00000000-0006-0000-0100-000014020000}">
      <text>
        <r>
          <rPr>
            <b/>
            <sz val="9"/>
            <color indexed="81"/>
            <rFont val="Tahoma"/>
            <family val="2"/>
          </rPr>
          <t>Moura, Raphael:</t>
        </r>
        <r>
          <rPr>
            <sz val="9"/>
            <color indexed="81"/>
            <rFont val="Tahoma"/>
            <family val="2"/>
          </rPr>
          <t xml:space="preserve">
Imperfections such as stress concentrations, small defects or the effect of the low tearing strength were not accounted for in the stress calculations.</t>
        </r>
      </text>
    </comment>
    <comment ref="AR107" authorId="0" shapeId="0" xr:uid="{00000000-0006-0000-0100-000015020000}">
      <text>
        <r>
          <rPr>
            <b/>
            <sz val="9"/>
            <color indexed="81"/>
            <rFont val="Tahoma"/>
            <family val="2"/>
          </rPr>
          <t>Moura, Raphael:</t>
        </r>
        <r>
          <rPr>
            <sz val="9"/>
            <color indexed="81"/>
            <rFont val="Tahoma"/>
            <family val="2"/>
          </rPr>
          <t xml:space="preserve">
Inadequate work procedure: analysis tools were not adequate to evaluate the low tearing resistance problem thus safety factors did not relate to relevant failure modes. </t>
        </r>
      </text>
    </comment>
    <comment ref="AU107" authorId="0" shapeId="0" xr:uid="{00000000-0006-0000-0100-000016020000}">
      <text>
        <r>
          <rPr>
            <b/>
            <sz val="9"/>
            <color indexed="81"/>
            <rFont val="Tahoma"/>
            <family val="2"/>
          </rPr>
          <t>Moura, Raphael:</t>
        </r>
        <r>
          <rPr>
            <sz val="9"/>
            <color indexed="81"/>
            <rFont val="Tahoma"/>
            <family val="2"/>
          </rPr>
          <t xml:space="preserve">
loss of general situation awareness due to lack of knowledge, designer did not consider critical loads (tearing strength) in calculations.</t>
        </r>
      </text>
    </comment>
    <comment ref="Z108" authorId="0" shapeId="0" xr:uid="{00000000-0006-0000-0100-000017020000}">
      <text>
        <r>
          <rPr>
            <b/>
            <sz val="9"/>
            <color indexed="81"/>
            <rFont val="Tahoma"/>
            <family val="2"/>
          </rPr>
          <t>Moura, Raphael:</t>
        </r>
        <r>
          <rPr>
            <sz val="9"/>
            <color indexed="81"/>
            <rFont val="Tahoma"/>
            <family val="2"/>
          </rPr>
          <t xml:space="preserve">
An emotional problem prevented the technician originally assigned to prepare the drawings.</t>
        </r>
      </text>
    </comment>
    <comment ref="AM108" authorId="0" shapeId="0" xr:uid="{00000000-0006-0000-0100-000018020000}">
      <text>
        <r>
          <rPr>
            <b/>
            <sz val="9"/>
            <color indexed="81"/>
            <rFont val="Tahoma"/>
            <family val="2"/>
          </rPr>
          <t>Moura, Raphael:</t>
        </r>
        <r>
          <rPr>
            <sz val="9"/>
            <color indexed="81"/>
            <rFont val="Tahoma"/>
            <family val="2"/>
          </rPr>
          <t xml:space="preserve">
Incomplete information: client information was less than clear and was communicated through several stations until it reached the individuals in charge of preparing the documentation for construction.</t>
        </r>
      </text>
    </comment>
    <comment ref="AO108" authorId="0" shapeId="0" xr:uid="{00000000-0006-0000-0100-000019020000}">
      <text>
        <r>
          <rPr>
            <b/>
            <sz val="9"/>
            <color indexed="81"/>
            <rFont val="Tahoma"/>
            <family val="2"/>
          </rPr>
          <t>Moura, Raphael:</t>
        </r>
        <r>
          <rPr>
            <sz val="9"/>
            <color indexed="81"/>
            <rFont val="Tahoma"/>
            <family val="2"/>
          </rPr>
          <t xml:space="preserve">
Inadequate drawing verification and checking procedures.</t>
        </r>
      </text>
    </comment>
    <comment ref="BB108" authorId="0" shapeId="0" xr:uid="{00000000-0006-0000-0100-00001A020000}">
      <text>
        <r>
          <rPr>
            <b/>
            <sz val="9"/>
            <color indexed="81"/>
            <rFont val="Tahoma"/>
            <family val="2"/>
          </rPr>
          <t>Moura, Raphael:</t>
        </r>
        <r>
          <rPr>
            <sz val="9"/>
            <color indexed="81"/>
            <rFont val="Tahoma"/>
            <family val="2"/>
          </rPr>
          <t xml:space="preserve">
Time pressure: the work team demanded the construction drawings from another technician.   </t>
        </r>
      </text>
    </comment>
    <comment ref="F109" authorId="0" shapeId="0" xr:uid="{00000000-0006-0000-0100-00001B020000}">
      <text>
        <r>
          <rPr>
            <b/>
            <sz val="9"/>
            <color indexed="81"/>
            <rFont val="Tahoma"/>
            <family val="2"/>
          </rPr>
          <t>Moura, Raphael:</t>
        </r>
        <r>
          <rPr>
            <sz val="9"/>
            <color indexed="81"/>
            <rFont val="Tahoma"/>
            <family val="2"/>
          </rPr>
          <t xml:space="preserve">
Distance, movement taken too far: pre-erected modules were hit by a payloader. </t>
        </r>
      </text>
    </comment>
    <comment ref="T109" authorId="0" shapeId="0" xr:uid="{00000000-0006-0000-0100-00001C020000}">
      <text>
        <r>
          <rPr>
            <b/>
            <sz val="9"/>
            <color indexed="81"/>
            <rFont val="Tahoma"/>
            <family val="2"/>
          </rPr>
          <t>Moura, Raphael:</t>
        </r>
        <r>
          <rPr>
            <sz val="9"/>
            <color indexed="81"/>
            <rFont val="Tahoma"/>
            <family val="2"/>
          </rPr>
          <t xml:space="preserve">
driver of the payloader abstained from notifying his superiors, presumably because he feared reprisals, e.g. losing his job.</t>
        </r>
      </text>
    </comment>
    <comment ref="AM109" authorId="0" shapeId="0" xr:uid="{00000000-0006-0000-0100-00001D020000}">
      <text>
        <r>
          <rPr>
            <b/>
            <sz val="9"/>
            <color indexed="81"/>
            <rFont val="Tahoma"/>
            <family val="2"/>
          </rPr>
          <t>Moura, Raphael:</t>
        </r>
        <r>
          <rPr>
            <sz val="9"/>
            <color indexed="81"/>
            <rFont val="Tahoma"/>
            <family val="2"/>
          </rPr>
          <t xml:space="preserve">
missing feedback: The driver of the payloader abstained from notifying superiors about crash thus relevant information was not given.</t>
        </r>
      </text>
    </comment>
    <comment ref="AO109" authorId="0" shapeId="0" xr:uid="{00000000-0006-0000-0100-00001E020000}">
      <text>
        <r>
          <rPr>
            <b/>
            <sz val="9"/>
            <color indexed="81"/>
            <rFont val="Tahoma"/>
            <family val="2"/>
          </rPr>
          <t>Moura, Raphael:</t>
        </r>
        <r>
          <rPr>
            <sz val="9"/>
            <color indexed="81"/>
            <rFont val="Tahoma"/>
            <family val="2"/>
          </rPr>
          <t xml:space="preserve">
No preassembled parts condition verification (when delivered on site).</t>
        </r>
      </text>
    </comment>
    <comment ref="AD110" authorId="0" shapeId="0" xr:uid="{00000000-0006-0000-0100-00001F020000}">
      <text>
        <r>
          <rPr>
            <b/>
            <sz val="9"/>
            <color indexed="81"/>
            <rFont val="Tahoma"/>
            <family val="2"/>
          </rPr>
          <t>Moura, Raphael:</t>
        </r>
        <r>
          <rPr>
            <sz val="9"/>
            <color indexed="81"/>
            <rFont val="Tahoma"/>
            <family val="2"/>
          </rPr>
          <t xml:space="preserve">
Failure of 4 rods in 4 different places, at the anchorage points, due to the secondary moments.</t>
        </r>
      </text>
    </comment>
    <comment ref="AO110" authorId="0" shapeId="0" xr:uid="{00000000-0006-0000-0100-000020020000}">
      <text>
        <r>
          <rPr>
            <b/>
            <sz val="9"/>
            <color indexed="81"/>
            <rFont val="Tahoma"/>
            <family val="2"/>
          </rPr>
          <t>Moura, Raphael:</t>
        </r>
        <r>
          <rPr>
            <sz val="9"/>
            <color indexed="81"/>
            <rFont val="Tahoma"/>
            <family val="2"/>
          </rPr>
          <t xml:space="preserve">
1) Inadequate reserves: original specification was changed to accommodate procurement issues, and an inferior class of steel was accepted.
2) Inadequate procedures: steel for the bridge had been procured from 24 different sources.</t>
        </r>
      </text>
    </comment>
    <comment ref="AQ110" authorId="0" shapeId="0" xr:uid="{00000000-0006-0000-0100-000021020000}">
      <text>
        <r>
          <rPr>
            <b/>
            <sz val="9"/>
            <color indexed="81"/>
            <rFont val="Tahoma"/>
            <family val="2"/>
          </rPr>
          <t>Moura, Raphael:</t>
        </r>
        <r>
          <rPr>
            <sz val="9"/>
            <color indexed="81"/>
            <rFont val="Tahoma"/>
            <family val="2"/>
          </rPr>
          <t xml:space="preserve">
1) extremely small damping was not anticipated.  A system attaching the four rods of each guy should have been installed, preventing the rods from vibrating individually.
2) The anchorage detail at the ends of the guys should have permitted a certain rotation without causing secondary bending</t>
        </r>
      </text>
    </comment>
    <comment ref="AT110" authorId="0" shapeId="0" xr:uid="{00000000-0006-0000-0100-000022020000}">
      <text>
        <r>
          <rPr>
            <b/>
            <sz val="9"/>
            <color indexed="81"/>
            <rFont val="Tahoma"/>
            <family val="2"/>
          </rPr>
          <t>Moura, Raphael:</t>
        </r>
        <r>
          <rPr>
            <sz val="9"/>
            <color indexed="81"/>
            <rFont val="Tahoma"/>
            <family val="2"/>
          </rPr>
          <t xml:space="preserve">
performance failure: lack of practical experience with this type of structure. </t>
        </r>
      </text>
    </comment>
    <comment ref="AU110" authorId="0" shapeId="0" xr:uid="{00000000-0006-0000-0100-000023020000}">
      <text>
        <r>
          <rPr>
            <b/>
            <sz val="9"/>
            <color indexed="81"/>
            <rFont val="Tahoma"/>
            <family val="2"/>
          </rPr>
          <t>Moura, Raphael:</t>
        </r>
        <r>
          <rPr>
            <sz val="9"/>
            <color indexed="81"/>
            <rFont val="Tahoma"/>
            <family val="2"/>
          </rPr>
          <t xml:space="preserve">
Loss of situation awareness: dynamic excitement of the leeward rods in and out of the wind shade of the windward rods (wake buffeting) was known to some specialists but that knowledge was not mobilized for the design.</t>
        </r>
      </text>
    </comment>
    <comment ref="L111" authorId="0" shapeId="0" xr:uid="{00000000-0006-0000-0100-000024020000}">
      <text>
        <r>
          <rPr>
            <b/>
            <sz val="9"/>
            <color indexed="81"/>
            <rFont val="Tahoma"/>
            <family val="2"/>
          </rPr>
          <t>Moura, Raphael:</t>
        </r>
        <r>
          <rPr>
            <sz val="9"/>
            <color indexed="81"/>
            <rFont val="Tahoma"/>
            <family val="2"/>
          </rPr>
          <t xml:space="preserve">
Incomplete diagnosis: fatigue problems with the reinforcing steel were ignored during design.</t>
        </r>
      </text>
    </comment>
    <comment ref="M111" authorId="0" shapeId="0" xr:uid="{00000000-0006-0000-0100-000025020000}">
      <text>
        <r>
          <rPr>
            <b/>
            <sz val="9"/>
            <color indexed="81"/>
            <rFont val="Tahoma"/>
            <family val="2"/>
          </rPr>
          <t>Moura, Raphael:</t>
        </r>
        <r>
          <rPr>
            <sz val="9"/>
            <color indexed="81"/>
            <rFont val="Tahoma"/>
            <family val="2"/>
          </rPr>
          <t xml:space="preserve">
Wrong Priorities: Engineer erroneously applied calculation of the self weight to the live load.</t>
        </r>
      </text>
    </comment>
    <comment ref="AO111" authorId="0" shapeId="0" xr:uid="{00000000-0006-0000-0100-000026020000}">
      <text>
        <r>
          <rPr>
            <b/>
            <sz val="9"/>
            <color indexed="81"/>
            <rFont val="Tahoma"/>
            <family val="2"/>
          </rPr>
          <t>Moura, Raphael:</t>
        </r>
        <r>
          <rPr>
            <sz val="9"/>
            <color indexed="81"/>
            <rFont val="Tahoma"/>
            <family val="2"/>
          </rPr>
          <t xml:space="preserve">
The design (entirely based on the computer results) was not verified until a modification made a review necessary.</t>
        </r>
      </text>
    </comment>
    <comment ref="AQ111" authorId="0" shapeId="0" xr:uid="{00000000-0006-0000-0100-000027020000}">
      <text>
        <r>
          <rPr>
            <b/>
            <sz val="9"/>
            <color indexed="81"/>
            <rFont val="Tahoma"/>
            <family val="2"/>
          </rPr>
          <t>Moura, Raphael:</t>
        </r>
        <r>
          <rPr>
            <sz val="9"/>
            <color indexed="81"/>
            <rFont val="Tahoma"/>
            <family val="2"/>
          </rPr>
          <t xml:space="preserve">
Error in the design calculations.</t>
        </r>
      </text>
    </comment>
    <comment ref="AR111" authorId="0" shapeId="0" xr:uid="{00000000-0006-0000-0100-000028020000}">
      <text>
        <r>
          <rPr>
            <b/>
            <sz val="9"/>
            <color indexed="81"/>
            <rFont val="Tahoma"/>
            <family val="2"/>
          </rPr>
          <t>Moura, Raphael:</t>
        </r>
        <r>
          <rPr>
            <sz val="9"/>
            <color indexed="81"/>
            <rFont val="Tahoma"/>
            <family val="2"/>
          </rPr>
          <t xml:space="preserve">
Inadequate managerial rule: a retired engineer was charged with the calculations, due to a shortage of personnel.</t>
        </r>
      </text>
    </comment>
    <comment ref="AT111" authorId="0" shapeId="0" xr:uid="{00000000-0006-0000-0100-000029020000}">
      <text>
        <r>
          <rPr>
            <b/>
            <sz val="9"/>
            <color indexed="81"/>
            <rFont val="Tahoma"/>
            <family val="2"/>
          </rPr>
          <t>Moura, Raphael:</t>
        </r>
        <r>
          <rPr>
            <sz val="9"/>
            <color indexed="81"/>
            <rFont val="Tahoma"/>
            <family val="2"/>
          </rPr>
          <t xml:space="preserve">
performance failure: Engineer was not familiar with the software used to design the structure.</t>
        </r>
      </text>
    </comment>
    <comment ref="AU111" authorId="0" shapeId="0" xr:uid="{00000000-0006-0000-0100-00002A020000}">
      <text>
        <r>
          <rPr>
            <b/>
            <sz val="9"/>
            <color indexed="81"/>
            <rFont val="Tahoma"/>
            <family val="2"/>
          </rPr>
          <t>Moura, Raphael:</t>
        </r>
        <r>
          <rPr>
            <sz val="9"/>
            <color indexed="81"/>
            <rFont val="Tahoma"/>
            <family val="2"/>
          </rPr>
          <t xml:space="preserve">
Loss of situation awareness: potential fatigue must have been  considered, especially in cracked reinforced concrete.</t>
        </r>
      </text>
    </comment>
    <comment ref="H112" authorId="0" shapeId="0" xr:uid="{00000000-0006-0000-0100-00002B020000}">
      <text>
        <r>
          <rPr>
            <b/>
            <sz val="9"/>
            <color indexed="81"/>
            <rFont val="Tahoma"/>
            <family val="2"/>
          </rPr>
          <t>Moura, Raphael:</t>
        </r>
        <r>
          <rPr>
            <sz val="9"/>
            <color indexed="81"/>
            <rFont val="Tahoma"/>
            <family val="2"/>
          </rPr>
          <t xml:space="preserve">
Sequence (jump forward): The formwork contractor’s representative started removing the falsework before cables stressing.</t>
        </r>
      </text>
    </comment>
    <comment ref="I112" authorId="0" shapeId="0" xr:uid="{00000000-0006-0000-0100-00002C020000}">
      <text>
        <r>
          <rPr>
            <b/>
            <sz val="9"/>
            <color indexed="81"/>
            <rFont val="Tahoma"/>
            <family val="2"/>
          </rPr>
          <t>Moura, Raphael:</t>
        </r>
        <r>
          <rPr>
            <sz val="9"/>
            <color indexed="81"/>
            <rFont val="Tahoma"/>
            <family val="2"/>
          </rPr>
          <t xml:space="preserve">
formwork contractor’s representative overlooked cue/signal that cables were not stressed.</t>
        </r>
      </text>
    </comment>
    <comment ref="AM112" authorId="0" shapeId="0" xr:uid="{00000000-0006-0000-0100-00002D020000}">
      <text>
        <r>
          <rPr>
            <b/>
            <sz val="9"/>
            <color indexed="81"/>
            <rFont val="Tahoma"/>
            <family val="2"/>
          </rPr>
          <t>Moura, Raphael:</t>
        </r>
        <r>
          <rPr>
            <sz val="9"/>
            <color indexed="81"/>
            <rFont val="Tahoma"/>
            <family val="2"/>
          </rPr>
          <t xml:space="preserve">
No information: formwork contractor’s representative was not informed that posttensioning cables were not stressed.</t>
        </r>
      </text>
    </comment>
    <comment ref="AO112" authorId="0" shapeId="0" xr:uid="{00000000-0006-0000-0100-00002E020000}">
      <text>
        <r>
          <rPr>
            <b/>
            <sz val="9"/>
            <color indexed="81"/>
            <rFont val="Tahoma"/>
            <family val="2"/>
          </rPr>
          <t>Moura, Raphael:</t>
        </r>
        <r>
          <rPr>
            <sz val="9"/>
            <color indexed="81"/>
            <rFont val="Tahoma"/>
            <family val="2"/>
          </rPr>
          <t xml:space="preserve">
Inadequate procedures: Scaffolding removal has begun before verification, specifically if the cables were tensioned.</t>
        </r>
      </text>
    </comment>
    <comment ref="AD113" authorId="0" shapeId="0" xr:uid="{00000000-0006-0000-0100-00002F020000}">
      <text>
        <r>
          <rPr>
            <b/>
            <sz val="9"/>
            <color indexed="81"/>
            <rFont val="Tahoma"/>
            <family val="2"/>
          </rPr>
          <t>Moura, Raphael:</t>
        </r>
        <r>
          <rPr>
            <sz val="9"/>
            <color indexed="81"/>
            <rFont val="Tahoma"/>
            <family val="2"/>
          </rPr>
          <t xml:space="preserve">
shear failure across the entire width of the bridge.</t>
        </r>
      </text>
    </comment>
    <comment ref="AO113" authorId="0" shapeId="0" xr:uid="{00000000-0006-0000-0100-000030020000}">
      <text>
        <r>
          <rPr>
            <b/>
            <sz val="9"/>
            <color indexed="81"/>
            <rFont val="Tahoma"/>
            <family val="2"/>
          </rPr>
          <t>Moura, Raphael:</t>
        </r>
        <r>
          <rPr>
            <sz val="9"/>
            <color indexed="81"/>
            <rFont val="Tahoma"/>
            <family val="2"/>
          </rPr>
          <t xml:space="preserve">
1) Inadequate procedures: reinforced steel specification error was not verified during design phase nor identified during construction.
2) Inadequate procedures: Although periodic inspections had recorded the presence of cracks, including the one which corresponded to the eventual rupture, adequate actions were not taken until the accident. </t>
        </r>
      </text>
    </comment>
    <comment ref="AQ113" authorId="0" shapeId="0" xr:uid="{00000000-0006-0000-0100-000031020000}">
      <text>
        <r>
          <rPr>
            <b/>
            <sz val="9"/>
            <color indexed="81"/>
            <rFont val="Tahoma"/>
            <family val="2"/>
          </rPr>
          <t>Moura, Raphael:</t>
        </r>
        <r>
          <rPr>
            <sz val="9"/>
            <color indexed="81"/>
            <rFont val="Tahoma"/>
            <family val="2"/>
          </rPr>
          <t xml:space="preserve">
reinforcing steel specified was not consistent with the dimensions of the bridge, the vertical stirrups being too short in most places.</t>
        </r>
      </text>
    </comment>
    <comment ref="AU113" authorId="0" shapeId="0" xr:uid="{00000000-0006-0000-0100-000032020000}">
      <text>
        <r>
          <rPr>
            <b/>
            <sz val="9"/>
            <color indexed="81"/>
            <rFont val="Tahoma"/>
            <family val="2"/>
          </rPr>
          <t>Moura, Raphael:</t>
        </r>
        <r>
          <rPr>
            <sz val="9"/>
            <color indexed="81"/>
            <rFont val="Tahoma"/>
            <family val="2"/>
          </rPr>
          <t xml:space="preserve">
Loss of situation awareness: personnel were unable to interpret the findings of the periodic inspections (cracks) due to lack of knowledge.</t>
        </r>
      </text>
    </comment>
    <comment ref="AR114" authorId="0" shapeId="0" xr:uid="{00000000-0006-0000-0100-000033020000}">
      <text>
        <r>
          <rPr>
            <b/>
            <sz val="9"/>
            <color indexed="81"/>
            <rFont val="Tahoma"/>
            <family val="2"/>
          </rPr>
          <t>Moura, Raphael:</t>
        </r>
        <r>
          <rPr>
            <sz val="9"/>
            <color indexed="81"/>
            <rFont val="Tahoma"/>
            <family val="2"/>
          </rPr>
          <t xml:space="preserve">
1) Inadequate task planning: geotechnical investigation for excavation and foundation work was skipped.
2) Inadequate work procedure: It was known that the slope was of uncertain stability (silty clay) especially following rain but neither stabilizing measures nor a protection against precipitation had been provided.</t>
        </r>
      </text>
    </comment>
    <comment ref="H115" authorId="0" shapeId="0" xr:uid="{00000000-0006-0000-0100-000034020000}">
      <text>
        <r>
          <rPr>
            <b/>
            <sz val="9"/>
            <color indexed="81"/>
            <rFont val="Tahoma"/>
            <family val="2"/>
          </rPr>
          <t>Moura, Raphael:</t>
        </r>
        <r>
          <rPr>
            <sz val="9"/>
            <color indexed="81"/>
            <rFont val="Tahoma"/>
            <family val="2"/>
          </rPr>
          <t xml:space="preserve">
Sequence (Omission): Stiffeners specified by the engineer were left out of the construction drawings.</t>
        </r>
      </text>
    </comment>
    <comment ref="I115" authorId="0" shapeId="0" xr:uid="{00000000-0006-0000-0100-000035020000}">
      <text>
        <r>
          <rPr>
            <b/>
            <sz val="9"/>
            <color indexed="81"/>
            <rFont val="Tahoma"/>
            <family val="2"/>
          </rPr>
          <t>Moura, Raphael:</t>
        </r>
        <r>
          <rPr>
            <sz val="9"/>
            <color indexed="81"/>
            <rFont val="Tahoma"/>
            <family val="2"/>
          </rPr>
          <t xml:space="preserve">
Overlook measurement: information (stiffeners specified by the engineer) was missed by fabricator in construction drawings.</t>
        </r>
      </text>
    </comment>
    <comment ref="X115" authorId="0" shapeId="0" xr:uid="{00000000-0006-0000-0100-000036020000}">
      <text>
        <r>
          <rPr>
            <b/>
            <sz val="9"/>
            <color indexed="81"/>
            <rFont val="Tahoma"/>
            <family val="2"/>
          </rPr>
          <t>Moura, Raphael:</t>
        </r>
        <r>
          <rPr>
            <sz val="9"/>
            <color indexed="81"/>
            <rFont val="Tahoma"/>
            <family val="2"/>
          </rPr>
          <t xml:space="preserve">
Signal Missed: signal was missed due to inattention while revising drawings.</t>
        </r>
      </text>
    </comment>
    <comment ref="AD115" authorId="0" shapeId="0" xr:uid="{00000000-0006-0000-0100-000037020000}">
      <text>
        <r>
          <rPr>
            <b/>
            <sz val="9"/>
            <color indexed="81"/>
            <rFont val="Tahoma"/>
            <family val="2"/>
          </rPr>
          <t>Moura, Raphael:</t>
        </r>
        <r>
          <rPr>
            <sz val="9"/>
            <color indexed="81"/>
            <rFont val="Tahoma"/>
            <family val="2"/>
          </rPr>
          <t xml:space="preserve">
Roof collapsed under a snow load of approximately 25% of the load specified by the building code.</t>
        </r>
      </text>
    </comment>
    <comment ref="AO115" authorId="0" shapeId="0" xr:uid="{00000000-0006-0000-0100-000038020000}">
      <text>
        <r>
          <rPr>
            <b/>
            <sz val="9"/>
            <color indexed="81"/>
            <rFont val="Tahoma"/>
            <family val="2"/>
          </rPr>
          <t>Moura, Raphael:</t>
        </r>
        <r>
          <rPr>
            <sz val="9"/>
            <color indexed="81"/>
            <rFont val="Tahoma"/>
            <family val="2"/>
          </rPr>
          <t xml:space="preserve">
Review failed to identify that the stiffeners were missing in the fabrication drawings.</t>
        </r>
      </text>
    </comment>
    <comment ref="H116" authorId="0" shapeId="0" xr:uid="{00000000-0006-0000-0100-000039020000}">
      <text>
        <r>
          <rPr>
            <b/>
            <sz val="9"/>
            <color indexed="81"/>
            <rFont val="Tahoma"/>
            <family val="2"/>
          </rPr>
          <t>Moura, Raphael:</t>
        </r>
        <r>
          <rPr>
            <sz val="9"/>
            <color indexed="81"/>
            <rFont val="Tahoma"/>
            <family val="2"/>
          </rPr>
          <t xml:space="preserve">
Omission: splicing details of the reinforcing were not followed.</t>
        </r>
      </text>
    </comment>
    <comment ref="I116" authorId="0" shapeId="0" xr:uid="{00000000-0006-0000-0100-00003A020000}">
      <text>
        <r>
          <rPr>
            <b/>
            <sz val="9"/>
            <color indexed="81"/>
            <rFont val="Tahoma"/>
            <family val="2"/>
          </rPr>
          <t>Moura, Raphael:</t>
        </r>
        <r>
          <rPr>
            <sz val="9"/>
            <color indexed="81"/>
            <rFont val="Tahoma"/>
            <family val="2"/>
          </rPr>
          <t xml:space="preserve">
Overlook measurement: information (splicing details of the reinforcing) was missed by fabricator and steel setters.</t>
        </r>
      </text>
    </comment>
    <comment ref="AO116" authorId="0" shapeId="0" xr:uid="{00000000-0006-0000-0100-00003B020000}">
      <text>
        <r>
          <rPr>
            <b/>
            <sz val="9"/>
            <color indexed="81"/>
            <rFont val="Tahoma"/>
            <family val="2"/>
          </rPr>
          <t>Moura, Raphael:</t>
        </r>
        <r>
          <rPr>
            <sz val="9"/>
            <color indexed="81"/>
            <rFont val="Tahoma"/>
            <family val="2"/>
          </rPr>
          <t xml:space="preserve">
Design details (contained in the fabrication drawings) were not reproduced during fabrication or verified after fabrication/before delivery or before installation.</t>
        </r>
      </text>
    </comment>
    <comment ref="AS116" authorId="0" shapeId="0" xr:uid="{00000000-0006-0000-0100-00003C020000}">
      <text>
        <r>
          <rPr>
            <b/>
            <sz val="9"/>
            <color indexed="81"/>
            <rFont val="Tahoma"/>
            <family val="2"/>
          </rPr>
          <t>Moura, Raphael:</t>
        </r>
        <r>
          <rPr>
            <sz val="9"/>
            <color indexed="81"/>
            <rFont val="Tahoma"/>
            <family val="2"/>
          </rPr>
          <t xml:space="preserve">
Group think: Although drawings were correct, the understanding of the situation was guided/controlled by the "construction practice".</t>
        </r>
      </text>
    </comment>
    <comment ref="AU116" authorId="0" shapeId="0" xr:uid="{00000000-0006-0000-0100-00003D020000}">
      <text>
        <r>
          <rPr>
            <b/>
            <sz val="9"/>
            <color indexed="81"/>
            <rFont val="Tahoma"/>
            <family val="2"/>
          </rPr>
          <t>Moura, Raphael:</t>
        </r>
        <r>
          <rPr>
            <sz val="9"/>
            <color indexed="81"/>
            <rFont val="Tahoma"/>
            <family val="2"/>
          </rPr>
          <t xml:space="preserve">
Steel setters were nor aware of the importance/functions of the splicing details, due to lack of knowledge. </t>
        </r>
      </text>
    </comment>
    <comment ref="H117" authorId="0" shapeId="0" xr:uid="{00000000-0006-0000-0100-00003E020000}">
      <text>
        <r>
          <rPr>
            <b/>
            <sz val="9"/>
            <color indexed="81"/>
            <rFont val="Tahoma"/>
            <family val="2"/>
          </rPr>
          <t>Moura, Raphael:</t>
        </r>
        <r>
          <rPr>
            <sz val="9"/>
            <color indexed="81"/>
            <rFont val="Tahoma"/>
            <family val="2"/>
          </rPr>
          <t xml:space="preserve">
sequence, omission: The X-braces of the scaffolding “towers” were attached with one-bolt connections.  Some bolts were found missing.</t>
        </r>
      </text>
    </comment>
    <comment ref="AO117" authorId="0" shapeId="0" xr:uid="{00000000-0006-0000-0100-00003F020000}">
      <text>
        <r>
          <rPr>
            <b/>
            <sz val="9"/>
            <color indexed="81"/>
            <rFont val="Tahoma"/>
            <family val="2"/>
          </rPr>
          <t>Moura, Raphael:</t>
        </r>
        <r>
          <rPr>
            <sz val="9"/>
            <color indexed="81"/>
            <rFont val="Tahoma"/>
            <family val="2"/>
          </rPr>
          <t xml:space="preserve">
Inadequate quality control: (i) Aluminium beams had seen heavy use and showed bent and damaged flanges, general wear and tear and some twisted parts; (ii) verification was carried out quickly thus was ineffective.</t>
        </r>
      </text>
    </comment>
    <comment ref="AR117" authorId="0" shapeId="0" xr:uid="{00000000-0006-0000-0100-000040020000}">
      <text>
        <r>
          <rPr>
            <b/>
            <sz val="9"/>
            <color indexed="81"/>
            <rFont val="Tahoma"/>
            <family val="2"/>
          </rPr>
          <t>Moura, Raphael:</t>
        </r>
        <r>
          <rPr>
            <sz val="9"/>
            <color indexed="81"/>
            <rFont val="Tahoma"/>
            <family val="2"/>
          </rPr>
          <t xml:space="preserve">
Inadequate managerial rule: organisation of work is deficient due to a lack of clear rules and principles. Aluminium beams were leaning and were neither consistently nor effectively secured against toppling over, a condition of instability.
Inadequate work procedure: no bearing loads redundancy for formwork/scaffolding.
</t>
        </r>
      </text>
    </comment>
    <comment ref="BB117" authorId="0" shapeId="0" xr:uid="{00000000-0006-0000-0100-000041020000}">
      <text>
        <r>
          <rPr>
            <b/>
            <sz val="9"/>
            <color indexed="81"/>
            <rFont val="Tahoma"/>
            <family val="2"/>
          </rPr>
          <t>Moura, Raphael:</t>
        </r>
        <r>
          <rPr>
            <sz val="9"/>
            <color indexed="81"/>
            <rFont val="Tahoma"/>
            <family val="2"/>
          </rPr>
          <t xml:space="preserve">
Time pressure: verification was carried out quickly under time pressure. </t>
        </r>
      </text>
    </comment>
    <comment ref="AD118" authorId="0" shapeId="0" xr:uid="{00000000-0006-0000-0100-000042020000}">
      <text>
        <r>
          <rPr>
            <b/>
            <sz val="9"/>
            <color indexed="81"/>
            <rFont val="Tahoma"/>
            <family val="2"/>
          </rPr>
          <t>Moura, Raphael:</t>
        </r>
        <r>
          <rPr>
            <sz val="9"/>
            <color indexed="81"/>
            <rFont val="Tahoma"/>
            <family val="2"/>
          </rPr>
          <t xml:space="preserve">
timber(s) failure, bridge collapsed.</t>
        </r>
      </text>
    </comment>
    <comment ref="AN118" authorId="0" shapeId="0" xr:uid="{00000000-0006-0000-0100-000043020000}">
      <text>
        <r>
          <rPr>
            <b/>
            <sz val="9"/>
            <color indexed="81"/>
            <rFont val="Tahoma"/>
            <family val="2"/>
          </rPr>
          <t>Moura, Raphael:</t>
        </r>
        <r>
          <rPr>
            <sz val="9"/>
            <color indexed="81"/>
            <rFont val="Tahoma"/>
            <family val="2"/>
          </rPr>
          <t xml:space="preserve">
1) Inappropriate management affected availability of timbers, which had been treated (impregnated with a suitable product) for durability, but the cores were mostly unprotected due to the lack of penetration. 
2) maintenance work was not completed (timbers repair/replacement).</t>
        </r>
      </text>
    </comment>
    <comment ref="AO118" authorId="0" shapeId="0" xr:uid="{00000000-0006-0000-0100-000044020000}">
      <text>
        <r>
          <rPr>
            <b/>
            <sz val="9"/>
            <color indexed="81"/>
            <rFont val="Tahoma"/>
            <family val="2"/>
          </rPr>
          <t>Moura, Raphael:</t>
        </r>
        <r>
          <rPr>
            <sz val="9"/>
            <color indexed="81"/>
            <rFont val="Tahoma"/>
            <family val="2"/>
          </rPr>
          <t xml:space="preserve">
Inadequate procedures, functions not adequate due to insufficient quality control: collapsed occurred 4 years after problems identified by inspection, which should have been carried out more frequently.</t>
        </r>
      </text>
    </comment>
    <comment ref="AR118" authorId="0" shapeId="0" xr:uid="{00000000-0006-0000-0100-000045020000}">
      <text>
        <r>
          <rPr>
            <b/>
            <sz val="9"/>
            <color indexed="81"/>
            <rFont val="Tahoma"/>
            <family val="2"/>
          </rPr>
          <t>Moura, Raphael:</t>
        </r>
        <r>
          <rPr>
            <sz val="9"/>
            <color indexed="81"/>
            <rFont val="Tahoma"/>
            <family val="2"/>
          </rPr>
          <t xml:space="preserve">
1) Inadequate managerial rule: repair crew replaced some timbers which had progressed beyond the acceptable condition, but their work was stopped before completion due to the lack of clear rules or principles, leaving about half the bridge unattended.</t>
        </r>
      </text>
    </comment>
    <comment ref="AD119" authorId="0" shapeId="0" xr:uid="{00000000-0006-0000-0100-000046020000}">
      <text>
        <r>
          <rPr>
            <b/>
            <sz val="9"/>
            <color indexed="81"/>
            <rFont val="Tahoma"/>
            <family val="2"/>
          </rPr>
          <t>Moura, Raphael:</t>
        </r>
        <r>
          <rPr>
            <sz val="9"/>
            <color indexed="81"/>
            <rFont val="Tahoma"/>
            <family val="2"/>
          </rPr>
          <t xml:space="preserve">
Hydrocracker tube #2 stress rupture.</t>
        </r>
      </text>
    </comment>
    <comment ref="AF119" authorId="0" shapeId="0" xr:uid="{00000000-0006-0000-0100-000047020000}">
      <text>
        <r>
          <rPr>
            <b/>
            <sz val="9"/>
            <color indexed="81"/>
            <rFont val="Tahoma"/>
            <family val="2"/>
          </rPr>
          <t>Moura, Raphael:</t>
        </r>
        <r>
          <rPr>
            <sz val="9"/>
            <color indexed="81"/>
            <rFont val="Tahoma"/>
            <family val="2"/>
          </rPr>
          <t xml:space="preserve">
Incomplete text in standard operating procedures: abnormal situation reporting was lacking of a reasonable descriptive report (colour, intensity, location etc) to engineering staff.
Incorrect text: refinery equipment manual description of temperature-induced tube skin colour changes seems to conflict with metallurgical documentation identifying the temperature-induced tube skin colour changes characteristics of 347H stainless steel.
</t>
        </r>
      </text>
    </comment>
    <comment ref="AM119" authorId="0" shapeId="0" xr:uid="{00000000-0006-0000-0100-000048020000}">
      <text>
        <r>
          <rPr>
            <b/>
            <sz val="9"/>
            <color indexed="81"/>
            <rFont val="Tahoma"/>
            <family val="2"/>
          </rPr>
          <t>Moura, Raphael:</t>
        </r>
        <r>
          <rPr>
            <sz val="9"/>
            <color indexed="81"/>
            <rFont val="Tahoma"/>
            <family val="2"/>
          </rPr>
          <t xml:space="preserve">
1) Incomplete information: continuous reporting by operators of visible hot spots was based strictly on visual reporting and the logs do not indicate the colour observed by the operators, nor the estimated location.
2) Incomplete information: Engineering staff which decided to change the tube skin temperature alarm set point from 970 oF to 990 oF was not aware of the hot spots engineering/staff personnel was dealing with.</t>
        </r>
      </text>
    </comment>
    <comment ref="AO119" authorId="0" shapeId="0" xr:uid="{00000000-0006-0000-0100-000049020000}">
      <text>
        <r>
          <rPr>
            <b/>
            <sz val="9"/>
            <color indexed="81"/>
            <rFont val="Tahoma"/>
            <family val="2"/>
          </rPr>
          <t>Moura, Raphael:</t>
        </r>
        <r>
          <rPr>
            <sz val="9"/>
            <color indexed="81"/>
            <rFont val="Tahoma"/>
            <family val="2"/>
          </rPr>
          <t xml:space="preserve">
Inadequate procedures: Although hot spots had been detected and reported by the operators, inspectors/engineering staff did not adequately identify the condition and failed to determine the impact of the hot spots on tube life. Staff did not make any quantitative evaluation with respect to temperature (pyrometer, infra-red camera).</t>
        </r>
      </text>
    </comment>
    <comment ref="AR119" authorId="0" shapeId="0" xr:uid="{00000000-0006-0000-0100-00004A020000}">
      <text>
        <r>
          <rPr>
            <b/>
            <sz val="9"/>
            <color indexed="81"/>
            <rFont val="Tahoma"/>
            <family val="2"/>
          </rPr>
          <t>Moura, Raphael:</t>
        </r>
        <r>
          <rPr>
            <sz val="9"/>
            <color indexed="81"/>
            <rFont val="Tahoma"/>
            <family val="2"/>
          </rPr>
          <t xml:space="preserve">
Inadequate managerial rule (deficient organisation of work): operators were responding to the report of a relatively routine oxygen deficiency problem and not to the earlier reported hot spot situation.</t>
        </r>
      </text>
    </comment>
    <comment ref="AU119" authorId="0" shapeId="0" xr:uid="{00000000-0006-0000-0100-00004B020000}">
      <text>
        <r>
          <rPr>
            <b/>
            <sz val="9"/>
            <color indexed="81"/>
            <rFont val="Tahoma"/>
            <family val="2"/>
          </rPr>
          <t>Moura, Raphael:</t>
        </r>
        <r>
          <rPr>
            <sz val="9"/>
            <color indexed="81"/>
            <rFont val="Tahoma"/>
            <family val="2"/>
          </rPr>
          <t xml:space="preserve">
Loss of situation awareness: engineering and inspection staff erroneously attributed the presence of hot spots to be burning scale due to lack of knowledge. They did not differentiate between the metallurgical characteristics of 347H stainless steel in these tube banks and the characteristics of ferrous tube banks in other furnaces. Scale on type 347 stainless tubes only forms at temperatures in the order of 1300-1500 oF, well above the design specification limits. 
</t>
        </r>
      </text>
    </comment>
    <comment ref="F120" authorId="0" shapeId="0" xr:uid="{00000000-0006-0000-0100-00004C020000}">
      <text>
        <r>
          <rPr>
            <b/>
            <sz val="9"/>
            <color indexed="81"/>
            <rFont val="Tahoma"/>
            <family val="2"/>
          </rPr>
          <t>Moura, Raphael:</t>
        </r>
        <r>
          <rPr>
            <sz val="9"/>
            <color indexed="81"/>
            <rFont val="Tahoma"/>
            <family val="2"/>
          </rPr>
          <t xml:space="preserve">
Speed, too fast: during wiper trip, the mud level was observed not to drop, indicating the well was swabbed-in.</t>
        </r>
      </text>
    </comment>
    <comment ref="N120" authorId="0" shapeId="0" xr:uid="{00000000-0006-0000-0100-00004D020000}">
      <text>
        <r>
          <rPr>
            <b/>
            <sz val="9"/>
            <color indexed="81"/>
            <rFont val="Tahoma"/>
            <family val="2"/>
          </rPr>
          <t>Moura, Raphael:</t>
        </r>
        <r>
          <rPr>
            <sz val="9"/>
            <color indexed="81"/>
            <rFont val="Tahoma"/>
            <family val="2"/>
          </rPr>
          <t xml:space="preserve">
wrong: the decision to use a polymer mud created a hole size close to bit size, making the operation prone to swabbing. </t>
        </r>
      </text>
    </comment>
    <comment ref="AD120" authorId="0" shapeId="0" xr:uid="{00000000-0006-0000-0100-00004E020000}">
      <text>
        <r>
          <rPr>
            <b/>
            <sz val="9"/>
            <color indexed="81"/>
            <rFont val="Tahoma"/>
            <family val="2"/>
          </rPr>
          <t>Moura, Raphael:</t>
        </r>
        <r>
          <rPr>
            <sz val="9"/>
            <color indexed="81"/>
            <rFont val="Tahoma"/>
            <family val="2"/>
          </rPr>
          <t xml:space="preserve">
Starboard diverter line failure.</t>
        </r>
      </text>
    </comment>
    <comment ref="AQ120" authorId="0" shapeId="0" xr:uid="{00000000-0006-0000-0100-00004F020000}">
      <text>
        <r>
          <rPr>
            <b/>
            <sz val="9"/>
            <color indexed="81"/>
            <rFont val="Tahoma"/>
            <family val="2"/>
          </rPr>
          <t xml:space="preserve">Moura, Raphael:
</t>
        </r>
        <r>
          <rPr>
            <sz val="9"/>
            <color indexed="81"/>
            <rFont val="Tahoma"/>
            <family val="2"/>
          </rPr>
          <t>Last string of casing set prior to the blowout was set shallowly as designed ans was not intended to withstand shut-in pressures at the casing seat. This caused the lower pipe rams to be activated as a last resort.</t>
        </r>
      </text>
    </comment>
    <comment ref="AR120" authorId="0" shapeId="0" xr:uid="{00000000-0006-0000-0100-000050020000}">
      <text>
        <r>
          <rPr>
            <b/>
            <sz val="9"/>
            <color indexed="81"/>
            <rFont val="Tahoma"/>
            <family val="2"/>
          </rPr>
          <t>Moura, Raphael:</t>
        </r>
        <r>
          <rPr>
            <sz val="9"/>
            <color indexed="81"/>
            <rFont val="Tahoma"/>
            <family val="2"/>
          </rPr>
          <t xml:space="preserve">
Inadequate task planning: 1) drilling of gauged hole (due to polymer mud use) created a tight fit between the well bore and the drill string, enhancing the chance of swabbing during trips; 2) Kill mud unavailable; 3) choke and kill lines were not included in the BOP stack (only diverter lines).
</t>
        </r>
      </text>
    </comment>
    <comment ref="AD121" authorId="0" shapeId="0" xr:uid="{00000000-0006-0000-0100-000051020000}">
      <text>
        <r>
          <rPr>
            <b/>
            <sz val="9"/>
            <color indexed="81"/>
            <rFont val="Tahoma"/>
            <family val="2"/>
          </rPr>
          <t>Moura, Raphael:</t>
        </r>
        <r>
          <rPr>
            <sz val="9"/>
            <color indexed="81"/>
            <rFont val="Tahoma"/>
            <family val="2"/>
          </rPr>
          <t xml:space="preserve">
Overheated bearing in the steel belt conveyor.</t>
        </r>
      </text>
    </comment>
    <comment ref="AF121" authorId="0" shapeId="0" xr:uid="{00000000-0006-0000-0100-000052020000}">
      <text>
        <r>
          <rPr>
            <b/>
            <sz val="9"/>
            <color indexed="81"/>
            <rFont val="Tahoma"/>
            <family val="2"/>
          </rPr>
          <t>Moura, Raphael:</t>
        </r>
        <r>
          <rPr>
            <sz val="9"/>
            <color indexed="81"/>
            <rFont val="Tahoma"/>
            <family val="2"/>
          </rPr>
          <t xml:space="preserve">
1) no written policy or procedure to require classifying hazardous areas or require electrical devices rated for such locations.
2) Emergency evacuation plans were inadequate. </t>
        </r>
      </text>
    </comment>
    <comment ref="AN121" authorId="0" shapeId="0" xr:uid="{00000000-0006-0000-0100-000053020000}">
      <text>
        <r>
          <rPr>
            <b/>
            <sz val="9"/>
            <color indexed="81"/>
            <rFont val="Tahoma"/>
            <family val="2"/>
          </rPr>
          <t>Moura, Raphael:</t>
        </r>
        <r>
          <rPr>
            <sz val="9"/>
            <color indexed="81"/>
            <rFont val="Tahoma"/>
            <family val="2"/>
          </rPr>
          <t xml:space="preserve">
Dust collection equipment was in disrepair and some dust duct pipes were found to be partially, and in some locations, completely filled with sugar dust. The secondary dust explosions would have been highly unlikely had Imperial Sugar performed routine maintenance on sugar conveying and packaging equipment to minimize dust releases and sugar spillage, and promptly removed accumulated dust and spilled sugar.</t>
        </r>
      </text>
    </comment>
    <comment ref="AQ121" authorId="0" shapeId="0" xr:uid="{00000000-0006-0000-0100-000054020000}">
      <text>
        <r>
          <rPr>
            <b/>
            <sz val="9"/>
            <color indexed="81"/>
            <rFont val="Tahoma"/>
            <family val="2"/>
          </rPr>
          <t>Moura, Raphael:</t>
        </r>
        <r>
          <rPr>
            <sz val="9"/>
            <color indexed="81"/>
            <rFont val="Tahoma"/>
            <family val="2"/>
          </rPr>
          <t xml:space="preserve">
1) The closed granulated sugar screw conveyors located throughout the facility were not equipped with dust removal equipment and were not designed to safely vent overpressure outside the building if combustible dust inside the enclosure ignited.
2) Belt and roller conveyors transported the packaged sugar products to the palletizer room, some passing through large openings in the floors and west wall. Floor and wall openings provided conduits for the explosive overpressures and fires.
3) Dust collection equipment was significantly undersized or incorrectly installed.
4) Fire sprinkler system failed because the explosions ruptured the water pipes.</t>
        </r>
      </text>
    </comment>
    <comment ref="AR121" authorId="0" shapeId="0" xr:uid="{00000000-0006-0000-0100-000055020000}">
      <text>
        <r>
          <rPr>
            <b/>
            <sz val="9"/>
            <color indexed="81"/>
            <rFont val="Tahoma"/>
            <family val="2"/>
          </rPr>
          <t>Moura, Raphael:</t>
        </r>
        <r>
          <rPr>
            <sz val="9"/>
            <color indexed="81"/>
            <rFont val="Tahoma"/>
            <family val="2"/>
          </rPr>
          <t xml:space="preserve">
Inadequate managerial rule: Deficient organisation of work due to the lack of clear rules or principles. 
1) Small fires sometimes occurred in the buildings but were quickly extinguished without escalating to a major incident. Less than two weeks before the February incident, a small explosion in a dry dust collector on the roof of the packing building damaged the dust collector, but was safely vented through the deflagration vent panels. The dust collector had not yet been returned to service at the time of the incident;
2) The company did not evaluate the hazards associated with generating and accumulating combustible dust inside the new enclosure; 
3) Emergency notifications inside the refinery and packaging buildings were announced only to personnel using 2-way radios and cell phones. Many workers had to rely on face-to-face verbal alerts in the event of an emergency. Also, the company did not conduct emergency evacuation drills.
Inadequate work procedure: Inadequate housekeeping practices resulted in significant accumulations of combustible granulated and powdered sugar and combustible sugar dust on the floors and elevated surfaces throughout the packing buildings.</t>
        </r>
      </text>
    </comment>
    <comment ref="AU121" authorId="0" shapeId="0" xr:uid="{00000000-0006-0000-0100-000056020000}">
      <text>
        <r>
          <rPr>
            <b/>
            <sz val="9"/>
            <color indexed="81"/>
            <rFont val="Tahoma"/>
            <family val="2"/>
          </rPr>
          <t>Moura, Raphael:</t>
        </r>
        <r>
          <rPr>
            <sz val="9"/>
            <color indexed="81"/>
            <rFont val="Tahoma"/>
            <family val="2"/>
          </rPr>
          <t xml:space="preserve">
loss of situation awareness: Failure to understand the hazard and control sugar dust accumulations in the work areas led to poor housekeeping. Company management and the managers and workers did not recognize the significant hazard posed by sugar dust, despite the continuing history of near-misses.</t>
        </r>
      </text>
    </comment>
    <comment ref="F122" authorId="0" shapeId="0" xr:uid="{00000000-0006-0000-0100-000057020000}">
      <text>
        <r>
          <rPr>
            <b/>
            <sz val="9"/>
            <color indexed="81"/>
            <rFont val="Tahoma"/>
            <family val="2"/>
          </rPr>
          <t>Moura, Raphael:</t>
        </r>
        <r>
          <rPr>
            <sz val="9"/>
            <color indexed="81"/>
            <rFont val="Tahoma"/>
            <family val="2"/>
          </rPr>
          <t xml:space="preserve">
too much: maximum liquid level calculation for tank 201 was erroneously based on an average wall thickness.</t>
        </r>
      </text>
    </comment>
    <comment ref="M122" authorId="0" shapeId="0" xr:uid="{00000000-0006-0000-0100-000058020000}">
      <text>
        <r>
          <rPr>
            <b/>
            <sz val="9"/>
            <color indexed="81"/>
            <rFont val="Tahoma"/>
            <family val="2"/>
          </rPr>
          <t>Moura, Raphael:</t>
        </r>
        <r>
          <rPr>
            <sz val="9"/>
            <color indexed="81"/>
            <rFont val="Tahoma"/>
            <family val="2"/>
          </rPr>
          <t xml:space="preserve">
Wrong priorities: the use of incorrect criteria led to invalid results. Calculated a maximum liquid level for Tank 201 based on an average wall thickness in lieu of a minimum wall thickness. </t>
        </r>
      </text>
    </comment>
    <comment ref="AD122" authorId="0" shapeId="0" xr:uid="{00000000-0006-0000-0100-000059020000}">
      <text>
        <r>
          <rPr>
            <b/>
            <sz val="9"/>
            <color indexed="81"/>
            <rFont val="Tahoma"/>
            <family val="2"/>
          </rPr>
          <t>Moura, Raphael:</t>
        </r>
        <r>
          <rPr>
            <sz val="9"/>
            <color indexed="81"/>
            <rFont val="Tahoma"/>
            <family val="2"/>
          </rPr>
          <t xml:space="preserve">
Tank collapse (welding failure).</t>
        </r>
      </text>
    </comment>
    <comment ref="AF122" authorId="0" shapeId="0" xr:uid="{00000000-0006-0000-0100-00005A020000}">
      <text>
        <r>
          <rPr>
            <b/>
            <sz val="9"/>
            <color indexed="81"/>
            <rFont val="Tahoma"/>
            <family val="2"/>
          </rPr>
          <t>Moura, Raphael:</t>
        </r>
        <r>
          <rPr>
            <sz val="9"/>
            <color indexed="81"/>
            <rFont val="Tahoma"/>
            <family val="2"/>
          </rPr>
          <t xml:space="preserve">
Welding procedures for Tank 201 were not qualified by a formal performance test, as required by ASME.</t>
        </r>
      </text>
    </comment>
    <comment ref="AO122" authorId="0" shapeId="0" xr:uid="{00000000-0006-0000-0100-00005B020000}">
      <text>
        <r>
          <rPr>
            <b/>
            <sz val="9"/>
            <color indexed="81"/>
            <rFont val="Tahoma"/>
            <family val="2"/>
          </rPr>
          <t>Moura, Raphael:</t>
        </r>
        <r>
          <rPr>
            <sz val="9"/>
            <color indexed="81"/>
            <rFont val="Tahoma"/>
            <family val="2"/>
          </rPr>
          <t xml:space="preserve">
Inadequate procedures: 
1) Not performed post-welding inspection (spot radiography) required for the calculated maximum liquid level for the tank. 
2) Allied did not ensure that welds on the plates to replace the vertical riveted joints met generally accepted industry quality standards for tank fabrication. 
3) Post-incident visual examination of Tanks 202, 205, and 209 (all with welded modifications similar to Tank 201) revealed numerous welding defects similar to those observed on the remnants of the collapsed tank, including undersized welds, porosity, and weld undercut.</t>
        </r>
      </text>
    </comment>
    <comment ref="AR122" authorId="0" shapeId="0" xr:uid="{00000000-0006-0000-0100-00005C020000}">
      <text>
        <r>
          <rPr>
            <b/>
            <sz val="9"/>
            <color indexed="81"/>
            <rFont val="Tahoma"/>
            <family val="2"/>
          </rPr>
          <t>Moura, Raphael:</t>
        </r>
        <r>
          <rPr>
            <sz val="9"/>
            <color indexed="81"/>
            <rFont val="Tahoma"/>
            <family val="2"/>
          </rPr>
          <t xml:space="preserve">
1) Inadequate work procedure: Allied had no safety procedures or policies for work on or around tanks that were being filled for the first time following major modifications and directed contractors to seal leaking rivets while Tank 201 was being filled to the calculated maximum liquid level for the first time.
2) Inadequate managerial rule: Allied did not use an authorized inspector or an engineer experienced in storage tank design to approve the modifications to Tank 201.</t>
        </r>
      </text>
    </comment>
    <comment ref="AT122" authorId="0" shapeId="0" xr:uid="{00000000-0006-0000-0100-00005D020000}">
      <text>
        <r>
          <rPr>
            <b/>
            <sz val="9"/>
            <color indexed="81"/>
            <rFont val="Tahoma"/>
            <family val="2"/>
          </rPr>
          <t>Moura, Raphael:</t>
        </r>
        <r>
          <rPr>
            <sz val="9"/>
            <color indexed="81"/>
            <rFont val="Tahoma"/>
            <family val="2"/>
          </rPr>
          <t xml:space="preserve">
Performance failure: welder was not previously
qualified to weld specifically Tank 201 material (as required by ASME), but only on similar materials.</t>
        </r>
      </text>
    </comment>
    <comment ref="E123" authorId="0" shapeId="0" xr:uid="{00000000-0006-0000-0100-00005E020000}">
      <text>
        <r>
          <rPr>
            <b/>
            <sz val="9"/>
            <color indexed="81"/>
            <rFont val="Tahoma"/>
            <family val="2"/>
          </rPr>
          <t>Moura, Raphael:</t>
        </r>
        <r>
          <rPr>
            <sz val="9"/>
            <color indexed="81"/>
            <rFont val="Tahoma"/>
            <family val="2"/>
          </rPr>
          <t xml:space="preserve">
Omission: did not perform the residue treater solvent run, contrary to the the standard operation procedure.</t>
        </r>
      </text>
    </comment>
    <comment ref="H123" authorId="0" shapeId="0" xr:uid="{00000000-0006-0000-0100-00005F020000}">
      <text>
        <r>
          <rPr>
            <b/>
            <sz val="9"/>
            <color indexed="81"/>
            <rFont val="Tahoma"/>
            <family val="2"/>
          </rPr>
          <t>Moura, Raphael:</t>
        </r>
        <r>
          <rPr>
            <sz val="9"/>
            <color indexed="81"/>
            <rFont val="Tahoma"/>
            <family val="2"/>
          </rPr>
          <t xml:space="preserve">
Sequence, jump forward: The out-of-specification methomyl-solvent mixture was fed to the residue treater before the residue treater was pre-filled with solvent and heated to the minimum safe operating temperature (action skipped).</t>
        </r>
      </text>
    </comment>
    <comment ref="L123" authorId="0" shapeId="0" xr:uid="{00000000-0006-0000-0100-000060020000}">
      <text>
        <r>
          <rPr>
            <b/>
            <sz val="9"/>
            <color indexed="81"/>
            <rFont val="Tahoma"/>
            <family val="2"/>
          </rPr>
          <t>Moura, Raphael:</t>
        </r>
        <r>
          <rPr>
            <sz val="9"/>
            <color indexed="81"/>
            <rFont val="Tahoma"/>
            <family val="2"/>
          </rPr>
          <t xml:space="preserve">
Wrong diagnosis: Board operator observed that the residue treater pressure was above the maximum operating pressure and climbing rapidly. Not understanding what was wrong, he diagnosed a blockage in the vent line, contacted the outside operator and directed him to go to the residue treater to check the vent system. He also asked a second outside operator to assist.</t>
        </r>
      </text>
    </comment>
    <comment ref="M123" authorId="0" shapeId="0" xr:uid="{00000000-0006-0000-0100-000061020000}">
      <text>
        <r>
          <rPr>
            <b/>
            <sz val="9"/>
            <color indexed="81"/>
            <rFont val="Tahoma"/>
            <family val="2"/>
          </rPr>
          <t>Moura, Raphael:</t>
        </r>
        <r>
          <rPr>
            <sz val="9"/>
            <color indexed="81"/>
            <rFont val="Tahoma"/>
            <family val="2"/>
          </rPr>
          <t xml:space="preserve">
Deduction error: Day shift outside operator believed that the night shift operators had not yet started the residue treater system and it remained empty and thus did not collect the residue treater liquid sample as the residue treater SOP required.</t>
        </r>
      </text>
    </comment>
    <comment ref="V123" authorId="0" shapeId="0" xr:uid="{00000000-0006-0000-0100-000062020000}">
      <text>
        <r>
          <rPr>
            <b/>
            <sz val="9"/>
            <color indexed="81"/>
            <rFont val="Tahoma"/>
            <family val="2"/>
          </rPr>
          <t>Moura, Raphael:</t>
        </r>
        <r>
          <rPr>
            <sz val="9"/>
            <color indexed="81"/>
            <rFont val="Tahoma"/>
            <family val="2"/>
          </rPr>
          <t xml:space="preserve">
operators reported working 18-hour shifts with only 6 hours of downtime. Overtime and shift work demanded regular disrupt sleep cycles.</t>
        </r>
      </text>
    </comment>
    <comment ref="Y123" authorId="0" shapeId="0" xr:uid="{00000000-0006-0000-0100-000063020000}">
      <text>
        <r>
          <rPr>
            <b/>
            <sz val="9"/>
            <color indexed="81"/>
            <rFont val="Tahoma"/>
            <family val="2"/>
          </rPr>
          <t>Moura, Raphael:</t>
        </r>
        <r>
          <rPr>
            <sz val="9"/>
            <color indexed="81"/>
            <rFont val="Tahoma"/>
            <family val="2"/>
          </rPr>
          <t xml:space="preserve">
Multiple operational problems diverted the staff’s attention:
a. Only one of the two centrifuges was operating properly.
b. The new Siemens operating system was not calibrated; consequently, the staff struggled with balancing the MIBK- hexane ratio in the crystallizers.
c. Operators were pressured to start the MIBK solvent recovery system because the MIBK stockpile levels were getting low.</t>
        </r>
      </text>
    </comment>
    <comment ref="AD123" authorId="0" shapeId="0" xr:uid="{00000000-0006-0000-0100-000064020000}">
      <text>
        <r>
          <rPr>
            <b/>
            <sz val="9"/>
            <color indexed="81"/>
            <rFont val="Tahoma"/>
            <family val="2"/>
          </rPr>
          <t>Moura, Raphael:</t>
        </r>
        <r>
          <rPr>
            <sz val="9"/>
            <color indexed="81"/>
            <rFont val="Tahoma"/>
            <family val="2"/>
          </rPr>
          <t xml:space="preserve">
Residue treater vessel failure.</t>
        </r>
      </text>
    </comment>
    <comment ref="AE123" authorId="0" shapeId="0" xr:uid="{00000000-0006-0000-0100-000065020000}">
      <text>
        <r>
          <rPr>
            <b/>
            <sz val="9"/>
            <color indexed="81"/>
            <rFont val="Tahoma"/>
            <family val="2"/>
          </rPr>
          <t>Moura, Raphael:</t>
        </r>
        <r>
          <rPr>
            <sz val="9"/>
            <color indexed="81"/>
            <rFont val="Tahoma"/>
            <family val="2"/>
          </rPr>
          <t xml:space="preserve">
Performance slow-down/information delays: Board operators told CSB investigators that the detailed process equipment displays in the DCS were difficult to navigate. Routine activities like starting a reaction or troubleshooting alarms would require operators to move between multiple screens to complete a task, which degraded operator awareness and response times.</t>
        </r>
      </text>
    </comment>
    <comment ref="AF123" authorId="0" shapeId="0" xr:uid="{00000000-0006-0000-0100-000066020000}">
      <text>
        <r>
          <rPr>
            <b/>
            <sz val="9"/>
            <color indexed="81"/>
            <rFont val="Tahoma"/>
            <family val="2"/>
          </rPr>
          <t>Moura, Raphael:</t>
        </r>
        <r>
          <rPr>
            <sz val="9"/>
            <color indexed="81"/>
            <rFont val="Tahoma"/>
            <family val="2"/>
          </rPr>
          <t xml:space="preserve">
1) Inadequate pre-start-up safety review.
2) Standard Operating Procedures did not require analysing the flasher bottoms, nor was the system configured such that operators could collect a liquid sample for analysis.</t>
        </r>
      </text>
    </comment>
    <comment ref="AL123" authorId="0" shapeId="0" xr:uid="{00000000-0006-0000-0100-000067020000}">
      <text>
        <r>
          <rPr>
            <b/>
            <sz val="9"/>
            <color indexed="81"/>
            <rFont val="Tahoma"/>
            <family val="2"/>
          </rPr>
          <t>Moura, Raphael:</t>
        </r>
        <r>
          <rPr>
            <sz val="9"/>
            <color indexed="81"/>
            <rFont val="Tahoma"/>
            <family val="2"/>
          </rPr>
          <t xml:space="preserve">
1) Poor communications during the emergency between the Bayer CropScience incident command and the local emergency response agency confused emergency response organizations and delayed public announcements on actions that should be taken to minimize exposure risk.</t>
        </r>
      </text>
    </comment>
    <comment ref="AM123" authorId="0" shapeId="0" xr:uid="{00000000-0006-0000-0100-000068020000}">
      <text>
        <r>
          <rPr>
            <b/>
            <sz val="9"/>
            <color indexed="81"/>
            <rFont val="Tahoma"/>
            <family val="2"/>
          </rPr>
          <t>Moura, Raphael:</t>
        </r>
        <r>
          <rPr>
            <sz val="9"/>
            <color indexed="81"/>
            <rFont val="Tahoma"/>
            <family val="2"/>
          </rPr>
          <t xml:space="preserve">
1) PHA team was unaware of problems with the residue treater heater, and assumed the safeguards were active. HAZOP was based on perfect operating conditions and did not check for the actual situation of the plant and operating practices.
2) Solvent run and residue treater prefill and heatup were not performed on the residue treater, yet these deficiencies were never entered in the eLog nor were they discussed in the shift change meetings by either the board or the outside operators. Second, the night shift staff did not inform the day shift crew that they had started filling the residue treater with flasher bottoms. Third, the methomyl unit day shift operator, distracted while assisting another board operator with an operational problem at the end of his shift, neglected to inform the incoming night shift operator that the lab results from the scheduled flasher bottoms sample identified excessively high methomyl concentration.
</t>
        </r>
      </text>
    </comment>
    <comment ref="AN123" authorId="0" shapeId="0" xr:uid="{00000000-0006-0000-0100-000069020000}">
      <text>
        <r>
          <rPr>
            <b/>
            <sz val="9"/>
            <color indexed="81"/>
            <rFont val="Tahoma"/>
            <family val="2"/>
          </rPr>
          <t>Moura, Raphael:</t>
        </r>
        <r>
          <rPr>
            <sz val="9"/>
            <color indexed="81"/>
            <rFont val="Tahoma"/>
            <family val="2"/>
          </rPr>
          <t xml:space="preserve">
1) Air monitors suitably placed near the unit to detect toxic chemicals were, in fact, not operational at the time of the incident.
2) misaligned valves.</t>
        </r>
      </text>
    </comment>
    <comment ref="AO123" authorId="0" shapeId="0" xr:uid="{00000000-0006-0000-0100-00006A020000}">
      <text>
        <r>
          <rPr>
            <b/>
            <sz val="9"/>
            <color indexed="81"/>
            <rFont val="Tahoma"/>
            <family val="2"/>
          </rPr>
          <t>Moura, Raphael:</t>
        </r>
        <r>
          <rPr>
            <sz val="9"/>
            <color indexed="81"/>
            <rFont val="Tahoma"/>
            <family val="2"/>
          </rPr>
          <t xml:space="preserve">
equipment was not tested and calibrated
before the unit was restarted.</t>
        </r>
      </text>
    </comment>
    <comment ref="AQ123" authorId="0" shapeId="0" xr:uid="{00000000-0006-0000-0100-00006B020000}">
      <text>
        <r>
          <rPr>
            <b/>
            <sz val="9"/>
            <color indexed="81"/>
            <rFont val="Tahoma"/>
            <family val="2"/>
          </rPr>
          <t>Moura, Raphael:</t>
        </r>
        <r>
          <rPr>
            <sz val="9"/>
            <color indexed="81"/>
            <rFont val="Tahoma"/>
            <family val="2"/>
          </rPr>
          <t xml:space="preserve">
1) Vent condenser piping at the top of the residue treater was prone to blockages during unit operation.
2) The residue treater liquid level control was designed to operate in the automatic, continuous flow mode. However, in this operating mode, the flow rate was very low thus the alternate fuels outgoing transfer pipe frequently became plugged with viscous material.
3) poor MMI: To simplify the operation, board operators asked the Siemens project engineers to add equipment overview screens to display multiple pieces of equipment. The board operators believed that the overview screens would provide more effective control of the unit; however, the screens were not available for the August 2008 start-up.
4) blast blanket design basis did not consider an impact of a large object moving at high velocity.</t>
        </r>
      </text>
    </comment>
    <comment ref="AR123" authorId="0" shapeId="0" xr:uid="{00000000-0006-0000-0100-00006C020000}">
      <text>
        <r>
          <rPr>
            <b/>
            <sz val="9"/>
            <color indexed="81"/>
            <rFont val="Tahoma"/>
            <family val="2"/>
          </rPr>
          <t>Moura, Raphael:</t>
        </r>
        <r>
          <rPr>
            <sz val="9"/>
            <color indexed="81"/>
            <rFont val="Tahoma"/>
            <family val="2"/>
          </rPr>
          <t xml:space="preserve">
Inadequate work procedure: (i) bypassed critical safety devices intended to prevent such a condition; (ii) board operators kept the level controller in the manual operating mode and allowed the residue treater level to increase to
the upper fill limit, and periodically transferred the liquid at a much higher flow rate to prevent the line from becoming plugged.
Inadequate managerial rule: (i) Malfunctioning equipment and the inadequate DCS checkout prevented the operators from achieving correct operating conditions in the crystallizers and solvent recovery equipment; (ii) Despite knowing that interlock settings could be accessed and changed by the operating staff without proper safety reviews as required by the management of change program, the PHA team did not make any recommendations to improve computer access control; (iii) Management concluded that comprehensive formal training and practice using the new DCS on the methomyl process was unnecessary. They incorrectly assumed the methomyl and oxime board operators had become proficient from the many operating hours using the DCS on the Larvin unit.
Inadequate task planning: The relatively short duration of the PHA, and the team’s poor application of the tools during the process, produced results that failed to identify significant unmitigated scenarios that needed recommendations.</t>
        </r>
      </text>
    </comment>
    <comment ref="AS123" authorId="0" shapeId="0" xr:uid="{00000000-0006-0000-0100-00006D020000}">
      <text>
        <r>
          <rPr>
            <b/>
            <sz val="9"/>
            <color indexed="81"/>
            <rFont val="Tahoma"/>
            <family val="2"/>
          </rPr>
          <t>Moura, Raphael:</t>
        </r>
        <r>
          <rPr>
            <sz val="9"/>
            <color indexed="81"/>
            <rFont val="Tahoma"/>
            <family val="2"/>
          </rPr>
          <t xml:space="preserve">
Board operators bypassed the minimum operating temperature interlock that prevented adding methomyl into the residue treater, as some operators were accustomed to doing. Situation understanding was guided by the group, as operators always supposed that there would be little methomyl in the system “this early in the start-up.”, based on "operating experience".</t>
        </r>
      </text>
    </comment>
    <comment ref="AT123" authorId="0" shapeId="0" xr:uid="{00000000-0006-0000-0100-00006E020000}">
      <text>
        <r>
          <rPr>
            <b/>
            <sz val="9"/>
            <color indexed="81"/>
            <rFont val="Tahoma"/>
            <family val="2"/>
          </rPr>
          <t>Moura, Raphael:</t>
        </r>
        <r>
          <rPr>
            <sz val="9"/>
            <color indexed="81"/>
            <rFont val="Tahoma"/>
            <family val="2"/>
          </rPr>
          <t xml:space="preserve">
Equipment mishandling: insufficient technical expertise available in the control room during the restart.
Performance failure: personnel were inadequately trained to operate the methomyl unit with the new distributed control system.</t>
        </r>
      </text>
    </comment>
    <comment ref="AU123" authorId="0" shapeId="0" xr:uid="{00000000-0006-0000-0100-00006F020000}">
      <text>
        <r>
          <rPr>
            <b/>
            <sz val="9"/>
            <color indexed="81"/>
            <rFont val="Tahoma"/>
            <family val="2"/>
          </rPr>
          <t>Moura, Raphael:</t>
        </r>
        <r>
          <rPr>
            <sz val="9"/>
            <color indexed="81"/>
            <rFont val="Tahoma"/>
            <family val="2"/>
          </rPr>
          <t xml:space="preserve">
loss of situation awareness: operators were unaware the flasher bottoms contained an excessively high concentration of dissolved methomyl.</t>
        </r>
      </text>
    </comment>
    <comment ref="BB123" authorId="0" shapeId="0" xr:uid="{00000000-0006-0000-0100-000070020000}">
      <text>
        <r>
          <rPr>
            <b/>
            <sz val="9"/>
            <color indexed="81"/>
            <rFont val="Tahoma"/>
            <family val="2"/>
          </rPr>
          <t>Moura, Raphael:</t>
        </r>
        <r>
          <rPr>
            <sz val="9"/>
            <color indexed="81"/>
            <rFont val="Tahoma"/>
            <family val="2"/>
          </rPr>
          <t xml:space="preserve">
Unit start-up involved significant increase in staff workload, and staff was confronted with many start-up problems and equipment malfunctions.</t>
        </r>
      </text>
    </comment>
    <comment ref="BE123" authorId="0" shapeId="0" xr:uid="{00000000-0006-0000-0100-000071020000}">
      <text>
        <r>
          <rPr>
            <b/>
            <sz val="9"/>
            <color indexed="81"/>
            <rFont val="Tahoma"/>
            <family val="2"/>
          </rPr>
          <t>Moura, Raphael:</t>
        </r>
        <r>
          <rPr>
            <sz val="9"/>
            <color indexed="81"/>
            <rFont val="Tahoma"/>
            <family val="2"/>
          </rPr>
          <t xml:space="preserve">
Many operators and other key staff were working 60 to 70 hours per week prior to the August 2008 methomyl start-up, and some reported working 18-hour shifts with only 6 hours of downtime.</t>
        </r>
      </text>
    </comment>
    <comment ref="AF124" authorId="0" shapeId="0" xr:uid="{00000000-0006-0000-0100-000072020000}">
      <text>
        <r>
          <rPr>
            <b/>
            <sz val="9"/>
            <color indexed="81"/>
            <rFont val="Tahoma"/>
            <family val="2"/>
          </rPr>
          <t>Moura, Raphael:</t>
        </r>
        <r>
          <rPr>
            <sz val="9"/>
            <color indexed="81"/>
            <rFont val="Tahoma"/>
            <family val="2"/>
          </rPr>
          <t xml:space="preserve">
Incomplete: Burns Harbour facility did not have a system for monitoring and controlling hazards that could be caused by changes in COG condensate flammability or accumulation rates.
</t>
        </r>
      </text>
    </comment>
    <comment ref="AM124" authorId="0" shapeId="0" xr:uid="{00000000-0006-0000-0100-000073020000}">
      <text>
        <r>
          <rPr>
            <b/>
            <sz val="9"/>
            <color indexed="81"/>
            <rFont val="Tahoma"/>
            <family val="2"/>
          </rPr>
          <t>Moura, Raphael:</t>
        </r>
        <r>
          <rPr>
            <sz val="9"/>
            <color indexed="81"/>
            <rFont val="Tahoma"/>
            <family val="2"/>
          </rPr>
          <t xml:space="preserve">
no information: Personnel performing the work were not made aware of the possible presence of flammables, nor were they informed of the condensate incidents that occurred prior to February 2. A section of the condensate drain lines on the roof of the mill had likely frozen; temperatures had been below freezing, and approximately 15 feet of insulation was missing from the lines. (The missing insulation was not discovered until January 31.) Because of these conditions, the COG piping was likely full of ice, water, and flammable liquid. These conditions were not communicated by management to the personnel responsible for the planned deadleg repairs.</t>
        </r>
      </text>
    </comment>
    <comment ref="AN124" authorId="0" shapeId="0" xr:uid="{00000000-0006-0000-0100-000074020000}">
      <text>
        <r>
          <rPr>
            <b/>
            <sz val="9"/>
            <color indexed="81"/>
            <rFont val="Tahoma"/>
            <family val="2"/>
          </rPr>
          <t>Moura, Raphael:</t>
        </r>
        <r>
          <rPr>
            <sz val="9"/>
            <color indexed="81"/>
            <rFont val="Tahoma"/>
            <family val="2"/>
          </rPr>
          <t xml:space="preserve">
1) Personnel often bypassed the Lockout, Blue Flag, and Tag and Gas Hazard Control Program procedures when performing COG line maintenance in the steel handling areas of the facility.
2) Insulation was not reinstalled after the completion of maintenance work on an outdoor section of system piping. This allowed water in the COG condensate to freeze. The freezing blocked drains and led to the accumulation of a flammable phase in the furnace system.</t>
        </r>
      </text>
    </comment>
    <comment ref="AO124" authorId="0" shapeId="0" xr:uid="{00000000-0006-0000-0100-000075020000}">
      <text>
        <r>
          <rPr>
            <b/>
            <sz val="9"/>
            <color indexed="81"/>
            <rFont val="Tahoma"/>
            <family val="2"/>
          </rPr>
          <t>Moura, Raphael:</t>
        </r>
        <r>
          <rPr>
            <sz val="9"/>
            <color indexed="81"/>
            <rFont val="Tahoma"/>
            <family val="2"/>
          </rPr>
          <t xml:space="preserve">
Verification and approval of maintenance work failed to identify that insulation was not reinstalled after the completion of maintenance work on an outdoor section of system piping.</t>
        </r>
      </text>
    </comment>
    <comment ref="AR124" authorId="0" shapeId="0" xr:uid="{00000000-0006-0000-0100-000076020000}">
      <text>
        <r>
          <rPr>
            <b/>
            <sz val="9"/>
            <color indexed="81"/>
            <rFont val="Tahoma"/>
            <family val="2"/>
          </rPr>
          <t>Moura, Raphael:</t>
        </r>
        <r>
          <rPr>
            <sz val="9"/>
            <color indexed="81"/>
            <rFont val="Tahoma"/>
            <family val="2"/>
          </rPr>
          <t xml:space="preserve">
Inadequate managerial rule: The work on January 5 and February 2 should not have been scheduled without a plan to control the hazards created by the potential for flammables and by the lack
of a low point drain in the deadleg.
Inadequate task planning: Obstructed exit routes due to demolition work on the #4 furnace were not considered during job planning. Because the work involved opening a line that potentially contained flammables, job planning should have included removal of potential ignition sources.
Inadequate work procedure: All communication between the plate mill and millwright supervisors and between the supervisors and the millwrights and contractors was verbal. The millwrights and Onyx personnel stated that neither on January 5 nor February 2 were they informed of any flammables that might be present or of the previous incidents.</t>
        </r>
      </text>
    </comment>
    <comment ref="AU124" authorId="0" shapeId="0" xr:uid="{00000000-0006-0000-0100-000077020000}">
      <text>
        <r>
          <rPr>
            <b/>
            <sz val="9"/>
            <color indexed="81"/>
            <rFont val="Tahoma"/>
            <family val="2"/>
          </rPr>
          <t>Moura, Raphael:</t>
        </r>
        <r>
          <rPr>
            <sz val="9"/>
            <color indexed="81"/>
            <rFont val="Tahoma"/>
            <family val="2"/>
          </rPr>
          <t xml:space="preserve">
loss of situation awareness: (i) Changes in the amount of condensate being collected were not taken into account
by management. By not examining or responding to these changes, the facility missed opportunities to take corrective action; (ii) Employees were not generally aware of the potential flammability of COG condensate under certain operating conditions.</t>
        </r>
      </text>
    </comment>
    <comment ref="AD125" authorId="0" shapeId="0" xr:uid="{00000000-0006-0000-0100-000078020000}">
      <text>
        <r>
          <rPr>
            <b/>
            <sz val="9"/>
            <color indexed="81"/>
            <rFont val="Tahoma"/>
            <family val="2"/>
          </rPr>
          <t>Moura, Raphael:</t>
        </r>
        <r>
          <rPr>
            <sz val="9"/>
            <color indexed="81"/>
            <rFont val="Tahoma"/>
            <family val="2"/>
          </rPr>
          <t xml:space="preserve">
Methanol tank failure.</t>
        </r>
      </text>
    </comment>
    <comment ref="AN125" authorId="0" shapeId="0" xr:uid="{00000000-0006-0000-0100-000079020000}">
      <text>
        <r>
          <rPr>
            <b/>
            <sz val="9"/>
            <color indexed="81"/>
            <rFont val="Tahoma"/>
            <family val="2"/>
          </rPr>
          <t>Moura, Raphael:</t>
        </r>
        <r>
          <rPr>
            <sz val="9"/>
            <color indexed="81"/>
            <rFont val="Tahoma"/>
            <family val="2"/>
          </rPr>
          <t xml:space="preserve">
1) maintenance workers using a cutting torch on a roof above the methanol storage tank accidentally ignited vapours coming from the tank vent.
2) no requirement for flame arrester maintenance and inspection was included with the operation and maintenance instructions CDM provided the City.</t>
        </r>
      </text>
    </comment>
    <comment ref="AO125" authorId="0" shapeId="0" xr:uid="{00000000-0006-0000-0100-00007A020000}">
      <text>
        <r>
          <rPr>
            <b/>
            <sz val="9"/>
            <color indexed="81"/>
            <rFont val="Tahoma"/>
            <family val="2"/>
          </rPr>
          <t>Moura, Raphael:</t>
        </r>
        <r>
          <rPr>
            <sz val="9"/>
            <color indexed="81"/>
            <rFont val="Tahoma"/>
            <family val="2"/>
          </rPr>
          <t xml:space="preserve">
no requirement for flame arrester maintenance and inspection was included with the operation and maintenance instructions CDM provided the City.</t>
        </r>
      </text>
    </comment>
    <comment ref="AQ125" authorId="0" shapeId="0" xr:uid="{00000000-0006-0000-0100-00007B020000}">
      <text>
        <r>
          <rPr>
            <b/>
            <sz val="9"/>
            <color indexed="81"/>
            <rFont val="Tahoma"/>
            <family val="2"/>
          </rPr>
          <t>Moura, Raphael:</t>
        </r>
        <r>
          <rPr>
            <sz val="9"/>
            <color indexed="81"/>
            <rFont val="Tahoma"/>
            <family val="2"/>
          </rPr>
          <t xml:space="preserve">
1) Piping and valves in the methanol system were constructed of polyvinyl chloride in lieu of steel. Standard requires that all aboveground piping containing flammable liquids and all valves connected to storage tanks be steel, nodular iron, or malleable iron.
2) An aluminium flame arrester was installed on the methanol tank vent even though methanol corrodes aluminium.</t>
        </r>
      </text>
    </comment>
    <comment ref="AR125" authorId="0" shapeId="0" xr:uid="{00000000-0006-0000-0100-00007C020000}">
      <text>
        <r>
          <rPr>
            <b/>
            <sz val="9"/>
            <color indexed="81"/>
            <rFont val="Tahoma"/>
            <family val="2"/>
          </rPr>
          <t>Moura, Raphael:</t>
        </r>
        <r>
          <rPr>
            <sz val="9"/>
            <color indexed="81"/>
            <rFont val="Tahoma"/>
            <family val="2"/>
          </rPr>
          <t xml:space="preserve">
Inadequate work procedure: inadequate controls for hot work (permit-to-work system or other work control practice).
Inadequate managerial rule: had a hazard communication program that did not effectively communicate the hazards associated with methanol.</t>
        </r>
      </text>
    </comment>
    <comment ref="AT125" authorId="0" shapeId="0" xr:uid="{00000000-0006-0000-0100-00007D020000}">
      <text>
        <r>
          <rPr>
            <b/>
            <sz val="9"/>
            <color indexed="81"/>
            <rFont val="Tahoma"/>
            <family val="2"/>
          </rPr>
          <t>Moura, Raphael:</t>
        </r>
        <r>
          <rPr>
            <sz val="9"/>
            <color indexed="81"/>
            <rFont val="Tahoma"/>
            <family val="2"/>
          </rPr>
          <t xml:space="preserve">
Equipment (welding torch) mishandling: The contract for the 1993 plant upgrade that added the methanol system included a requirement for staff safety training. However, a detailed record of this training was unavailable.</t>
        </r>
      </text>
    </comment>
    <comment ref="AU125" authorId="0" shapeId="0" xr:uid="{00000000-0006-0000-0100-00007E020000}">
      <text>
        <r>
          <rPr>
            <b/>
            <sz val="9"/>
            <color indexed="81"/>
            <rFont val="Tahoma"/>
            <family val="2"/>
          </rPr>
          <t>Moura, Raphael:</t>
        </r>
        <r>
          <rPr>
            <sz val="9"/>
            <color indexed="81"/>
            <rFont val="Tahoma"/>
            <family val="2"/>
          </rPr>
          <t xml:space="preserve">
loss of situation awareness: personnel were unaware of the need to inspect and maintain the flame arrester.</t>
        </r>
      </text>
    </comment>
    <comment ref="F126" authorId="0" shapeId="0" xr:uid="{00000000-0006-0000-0100-00007F020000}">
      <text>
        <r>
          <rPr>
            <b/>
            <sz val="9"/>
            <color indexed="81"/>
            <rFont val="Tahoma"/>
            <family val="2"/>
          </rPr>
          <t>Moura, Raphael:</t>
        </r>
        <r>
          <rPr>
            <sz val="9"/>
            <color indexed="81"/>
            <rFont val="Tahoma"/>
            <family val="2"/>
          </rPr>
          <t xml:space="preserve">
Wrong action: The truck drivers and at least one of the BLSR employees responded to the diesel engine malfunction by moving closer to the trucks. If they had remained where they were or moved farther away, they would not have been injured by the fire.</t>
        </r>
      </text>
    </comment>
    <comment ref="M126" authorId="0" shapeId="0" xr:uid="{00000000-0006-0000-0100-000080020000}">
      <text>
        <r>
          <rPr>
            <b/>
            <sz val="9"/>
            <color indexed="81"/>
            <rFont val="Tahoma"/>
            <family val="2"/>
          </rPr>
          <t>Moura, Raphael:</t>
        </r>
        <r>
          <rPr>
            <sz val="9"/>
            <color indexed="81"/>
            <rFont val="Tahoma"/>
            <family val="2"/>
          </rPr>
          <t xml:space="preserve">
Wrong priorities: truck drivers and at least one of the BLSR employees through they could turn off trucks to respond to the diesel engine malfunction, instead of leaving the place.</t>
        </r>
      </text>
    </comment>
    <comment ref="AF126" authorId="0" shapeId="0" xr:uid="{00000000-0006-0000-0100-000081020000}">
      <text>
        <r>
          <rPr>
            <b/>
            <sz val="9"/>
            <color indexed="81"/>
            <rFont val="Tahoma"/>
            <family val="2"/>
          </rPr>
          <t>Moura, Raphael:</t>
        </r>
        <r>
          <rPr>
            <sz val="9"/>
            <color indexed="81"/>
            <rFont val="Tahoma"/>
            <family val="2"/>
          </rPr>
          <t xml:space="preserve">
1) unloading methods did not minimize or control the generation of flammable vapour during the offloading of BS&amp;W; there was no effort to avoid uncontrolled splashing onto the open concrete pad.
2) There were no emergency procedures for safe and proper response to diesel engine overspeed.</t>
        </r>
      </text>
    </comment>
    <comment ref="AM126" authorId="0" shapeId="0" xr:uid="{00000000-0006-0000-0100-000082020000}">
      <text>
        <r>
          <rPr>
            <b/>
            <sz val="9"/>
            <color indexed="81"/>
            <rFont val="Tahoma"/>
            <family val="2"/>
          </rPr>
          <t>Moura, Raphael:</t>
        </r>
        <r>
          <rPr>
            <sz val="9"/>
            <color indexed="81"/>
            <rFont val="Tahoma"/>
            <family val="2"/>
          </rPr>
          <t xml:space="preserve">
no information: (i) material safety data sheet was not provided to the vacuum truck drivers; (ii) Condensate storage tanks were not labelled with hazard information.</t>
        </r>
      </text>
    </comment>
    <comment ref="AO126" authorId="0" shapeId="0" xr:uid="{00000000-0006-0000-0100-000083020000}">
      <text>
        <r>
          <rPr>
            <b/>
            <sz val="9"/>
            <color indexed="81"/>
            <rFont val="Tahoma"/>
            <family val="2"/>
          </rPr>
          <t>Moura, Raphael:</t>
        </r>
        <r>
          <rPr>
            <sz val="9"/>
            <color indexed="81"/>
            <rFont val="Tahoma"/>
            <family val="2"/>
          </rPr>
          <t xml:space="preserve">
management did not require the shipper to provide the vacuum truck drivers with a material safety data sheet or other document listing the potential flammability hazard of basic sediments and water prior to loading the truck, nor did it identify the flammability hazard of the mixture in the truck tank.</t>
        </r>
      </text>
    </comment>
    <comment ref="AQ126" authorId="0" shapeId="0" xr:uid="{00000000-0006-0000-0100-000084020000}">
      <text>
        <r>
          <rPr>
            <b/>
            <sz val="9"/>
            <color indexed="81"/>
            <rFont val="Tahoma"/>
            <family val="2"/>
          </rPr>
          <t>Moura, Raphael:</t>
        </r>
        <r>
          <rPr>
            <sz val="9"/>
            <color indexed="81"/>
            <rFont val="Tahoma"/>
            <family val="2"/>
          </rPr>
          <t xml:space="preserve">
1) none of the electrical conduits, fixtures, or boxes were certified for use in a flammable environment.
2) No means of grounding the vacuum truck on the waste disposal pad, an important safety precaution to reduce the possibility of static discharge.</t>
        </r>
      </text>
    </comment>
    <comment ref="AR126" authorId="0" shapeId="0" xr:uid="{00000000-0006-0000-0100-000085020000}">
      <text>
        <r>
          <rPr>
            <b/>
            <sz val="9"/>
            <color indexed="81"/>
            <rFont val="Tahoma"/>
            <family val="2"/>
          </rPr>
          <t>Moura, Raphael:</t>
        </r>
        <r>
          <rPr>
            <sz val="9"/>
            <color indexed="81"/>
            <rFont val="Tahoma"/>
            <family val="2"/>
          </rPr>
          <t xml:space="preserve">
Inadequate work procedure: No review of shipping papers or flammability tests to determine the flammability hazard of delivered waste liquids before offloading. 
Inadequate managerial rule: T&amp;L did not inform the drivers that BS&amp;W could present a significant flammability hazard, requiring special handling precautions, such as ensuring that the truck engine was upwind and far enough away to preclude contact with a flammable vapour source.
Inadequate task planning: treated all waste liquid as non-flammable, as reported by management and evidenced by the use of non-DOT certified vacuum truck tanks.</t>
        </r>
      </text>
    </comment>
    <comment ref="AT126" authorId="0" shapeId="0" xr:uid="{00000000-0006-0000-0100-000086020000}">
      <text>
        <r>
          <rPr>
            <b/>
            <sz val="9"/>
            <color indexed="81"/>
            <rFont val="Tahoma"/>
            <family val="2"/>
          </rPr>
          <t>Moura, Raphael:</t>
        </r>
        <r>
          <rPr>
            <sz val="9"/>
            <color indexed="81"/>
            <rFont val="Tahoma"/>
            <family val="2"/>
          </rPr>
          <t xml:space="preserve">
No adequate driver training on decision criteria to select the appropriate unloading system — saltwater disposal station, or mud disposal and washout pad.</t>
        </r>
      </text>
    </comment>
    <comment ref="AU126" authorId="0" shapeId="0" xr:uid="{00000000-0006-0000-0100-000087020000}">
      <text>
        <r>
          <rPr>
            <b/>
            <sz val="9"/>
            <color indexed="81"/>
            <rFont val="Tahoma"/>
            <family val="2"/>
          </rPr>
          <t>Moura, Raphael:</t>
        </r>
        <r>
          <rPr>
            <sz val="9"/>
            <color indexed="81"/>
            <rFont val="Tahoma"/>
            <family val="2"/>
          </rPr>
          <t xml:space="preserve">
loss of situation awareness: management did not identify the potential flammability hazard of basic sediments and water neither properly classified or described the material.</t>
        </r>
      </text>
    </comment>
    <comment ref="H127" authorId="0" shapeId="0" xr:uid="{00000000-0006-0000-0100-000088020000}">
      <text>
        <r>
          <rPr>
            <b/>
            <sz val="9"/>
            <color indexed="81"/>
            <rFont val="Tahoma"/>
            <family val="2"/>
          </rPr>
          <t>Moura, Raphael:</t>
        </r>
        <r>
          <rPr>
            <sz val="9"/>
            <color indexed="81"/>
            <rFont val="Tahoma"/>
            <family val="2"/>
          </rPr>
          <t xml:space="preserve">
1) one procedural check of the prestartup checklist  (verification of the operability of the extruder) was omitted.
2) wrong action: personnel opened pressurized vessel (polymer catch tank).</t>
        </r>
      </text>
    </comment>
    <comment ref="M127" authorId="0" shapeId="0" xr:uid="{00000000-0006-0000-0100-000089020000}">
      <text>
        <r>
          <rPr>
            <b/>
            <sz val="9"/>
            <color indexed="81"/>
            <rFont val="Tahoma"/>
            <family val="2"/>
          </rPr>
          <t>Moura, Raphael:</t>
        </r>
        <r>
          <rPr>
            <sz val="9"/>
            <color indexed="81"/>
            <rFont val="Tahoma"/>
            <family val="2"/>
          </rPr>
          <t xml:space="preserve">
Induction error: readings on a pressure gauge and a transmitter on the vent piping from the vessel were indicating no pressure (plastic entered the vent line and solidified), and workers believed the vessel not to be under pressure. They also knew that the process was shut down. Therefore, they opened the vessel.</t>
        </r>
      </text>
    </comment>
    <comment ref="AC127" authorId="0" shapeId="0" xr:uid="{00000000-0006-0000-0100-00008A020000}">
      <text>
        <r>
          <rPr>
            <b/>
            <sz val="9"/>
            <color indexed="81"/>
            <rFont val="Tahoma"/>
            <family val="2"/>
          </rPr>
          <t>Moura, Raphael:</t>
        </r>
        <r>
          <rPr>
            <sz val="9"/>
            <color indexed="81"/>
            <rFont val="Tahoma"/>
            <family val="2"/>
          </rPr>
          <t xml:space="preserve">
Confirmation bias: On previous occasions, the polymer catch tank contained no pressure when it was opened, and the search for information (looking at pressure gauge and transmitter) was restricted to that which would confirm current assumption.</t>
        </r>
      </text>
    </comment>
    <comment ref="AD127" authorId="0" shapeId="0" xr:uid="{00000000-0006-0000-0100-00008B020000}">
      <text>
        <r>
          <rPr>
            <b/>
            <sz val="9"/>
            <color indexed="81"/>
            <rFont val="Tahoma"/>
            <family val="2"/>
          </rPr>
          <t>Moura, Raphael:</t>
        </r>
        <r>
          <rPr>
            <sz val="9"/>
            <color indexed="81"/>
            <rFont val="Tahoma"/>
            <family val="2"/>
          </rPr>
          <t xml:space="preserve">
The failure of the extruder to run forced the start-up to be aborted. </t>
        </r>
      </text>
    </comment>
    <comment ref="AF127" authorId="0" shapeId="0" xr:uid="{00000000-0006-0000-0100-00008C020000}">
      <text>
        <r>
          <rPr>
            <b/>
            <sz val="9"/>
            <color indexed="81"/>
            <rFont val="Tahoma"/>
            <family val="2"/>
          </rPr>
          <t>Moura, Raphael:</t>
        </r>
        <r>
          <rPr>
            <sz val="9"/>
            <color indexed="81"/>
            <rFont val="Tahoma"/>
            <family val="2"/>
          </rPr>
          <t xml:space="preserve">
1) Workers were unable to follow established company policies for lockout/tagout and equipment opening because the plugged drains on the polymer catch tank prevented them from verifying the absence of pressure in the tank.
2) Equipment opening procedures did not specify what actions to take when safety precautions could not be met.
3) The possibility of overfilling was increased when the original start-up procedures were revised (the diversion of output from the reactor to the polymer catch tank was extended from 30 to 50 minutes). 
</t>
        </r>
      </text>
    </comment>
    <comment ref="AI127" authorId="0" shapeId="0" xr:uid="{00000000-0006-0000-0100-00008D020000}">
      <text>
        <r>
          <rPr>
            <b/>
            <sz val="9"/>
            <color indexed="81"/>
            <rFont val="Tahoma"/>
            <family val="2"/>
          </rPr>
          <t>Moura, Raphael:</t>
        </r>
        <r>
          <rPr>
            <sz val="9"/>
            <color indexed="81"/>
            <rFont val="Tahoma"/>
            <family val="2"/>
          </rPr>
          <t xml:space="preserve">
No information: Operators had no direct measure of the extent to which the polymer catch tank had been filled.
Incomplete information: The process description did not adequately explain the design basis and operating principles for the polymer catch tank; as a result, misunderstandings of these characteristics developed. The maximum fill level was not clearly specified. No warnings were provided about the consequences of overfilling.</t>
        </r>
      </text>
    </comment>
    <comment ref="AM127" authorId="0" shapeId="0" xr:uid="{00000000-0006-0000-0100-00008E020000}">
      <text>
        <r>
          <rPr>
            <b/>
            <sz val="9"/>
            <color indexed="81"/>
            <rFont val="Tahoma"/>
            <family val="2"/>
          </rPr>
          <t>Moura, Raphael:</t>
        </r>
        <r>
          <rPr>
            <sz val="9"/>
            <color indexed="81"/>
            <rFont val="Tahoma"/>
            <family val="2"/>
          </rPr>
          <t xml:space="preserve">
No information: product performance testing conducted by the company’s research and development (R&amp;D) group demonstrated that the plastic was susceptible to thermal decomposition at processing temperatures, but operations and technical support staff at the manufacturing site were unaware of this information.</t>
        </r>
      </text>
    </comment>
    <comment ref="AN127" authorId="0" shapeId="0" xr:uid="{00000000-0006-0000-0100-00008F020000}">
      <text>
        <r>
          <rPr>
            <b/>
            <sz val="9"/>
            <color indexed="81"/>
            <rFont val="Tahoma"/>
            <family val="2"/>
          </rPr>
          <t>Moura, Raphael:</t>
        </r>
        <r>
          <rPr>
            <sz val="9"/>
            <color indexed="81"/>
            <rFont val="Tahoma"/>
            <family val="2"/>
          </rPr>
          <t xml:space="preserve">
1) Workers were attempting to open a cover on a process vessel when the incident occurred.</t>
        </r>
      </text>
    </comment>
    <comment ref="AO127" authorId="0" shapeId="0" xr:uid="{00000000-0006-0000-0100-000090020000}">
      <text>
        <r>
          <rPr>
            <b/>
            <sz val="9"/>
            <color indexed="81"/>
            <rFont val="Tahoma"/>
            <family val="2"/>
          </rPr>
          <t>Moura, Raphael:</t>
        </r>
        <r>
          <rPr>
            <sz val="9"/>
            <color indexed="81"/>
            <rFont val="Tahoma"/>
            <family val="2"/>
          </rPr>
          <t xml:space="preserve">
1) did not adequately review the conceptual process design to identify chemical reaction hazards.
2) During inspections, the pressure relief device was found to be fouled with solid plastic, which could have rendered it inoperative. The potential consequences of such fouling were not analysed, and no adequate measures were developed to prevent recurrence.
3) Start-up procedures modification (an increase of 20 minutes on diversion time from reactor to catch tank) was not subjected to a management of change (MOC) review.
4) Although the prestartup checklist called for verification of the operability of the extruder, that procedural check was omitted on this occasion.
</t>
        </r>
      </text>
    </comment>
    <comment ref="AQ127" authorId="0" shapeId="0" xr:uid="{00000000-0006-0000-0100-000091020000}">
      <text>
        <r>
          <rPr>
            <b/>
            <sz val="9"/>
            <color indexed="81"/>
            <rFont val="Tahoma"/>
            <family val="2"/>
          </rPr>
          <t>Moura, Raphael:</t>
        </r>
        <r>
          <rPr>
            <sz val="9"/>
            <color indexed="81"/>
            <rFont val="Tahoma"/>
            <family val="2"/>
          </rPr>
          <t xml:space="preserve">
1) Design of the polymer catch tank did not afford a practical and reliable method for workers to check for hazards before opening the vessel.
2) The design for the level detector on the vessel was inadequate, there was no direct measure of the extent to which the polymer catch tank had been filled.</t>
        </r>
      </text>
    </comment>
    <comment ref="AR127" authorId="0" shapeId="0" xr:uid="{00000000-0006-0000-0100-000092020000}">
      <text>
        <r>
          <rPr>
            <b/>
            <sz val="9"/>
            <color indexed="81"/>
            <rFont val="Tahoma"/>
            <family val="2"/>
          </rPr>
          <t>Moura, Raphael:</t>
        </r>
        <r>
          <rPr>
            <sz val="9"/>
            <color indexed="81"/>
            <rFont val="Tahoma"/>
            <family val="2"/>
          </rPr>
          <t xml:space="preserve">
Inadequate managerial rule: (i) the manufacturing process was not subjected to a specialized design review to identify hazards from unintended and uncontrolled reactions, and the risks posed by decomposition of the plastic were not recognized; (ii) Several near-miss incidents involving both the polymer catch tank and the waste plastic occurred. Had these incidents been more thoroughly investigated, they could have provided insight into the hazards associated with the operation; (iii) Several problems in design of the polymer catch tank became apparent with operating experience, but management did not ensure that deficiencies were corrected in a timely manner; (iv) 1) The polymer catch tank had been overfilled on prior occasions, resulting in plugging of connected piping and the pressure relief device. No adequate measures were developed to prevent recurrence.
Inadequate work procedure: no standard practice was developed for preparing the vessel for opening.
Inadequate task planning: Process hazard analyses were inadequate: (i) Credible scenarios for overfilling or pressurizing the polymer catch tank were not recognized; (ii) consequences of the extruder failing to start or shutting down during routine operation were not considered; (iii) Reactivity and decomposition hazards were treated inadequately or not at all.</t>
        </r>
      </text>
    </comment>
    <comment ref="AU127" authorId="0" shapeId="0" xr:uid="{00000000-0006-0000-0100-000093020000}">
      <text>
        <r>
          <rPr>
            <b/>
            <sz val="9"/>
            <color indexed="81"/>
            <rFont val="Tahoma"/>
            <family val="2"/>
          </rPr>
          <t>Moura, Raphael:</t>
        </r>
        <r>
          <rPr>
            <sz val="9"/>
            <color indexed="81"/>
            <rFont val="Tahoma"/>
            <family val="2"/>
          </rPr>
          <t xml:space="preserve">
Loss of situation awareness: Operations and technical support staff at the manufacturing site were unaware that A model could decompose and generate high pressure when held at elevated temperatures for an extended time.</t>
        </r>
      </text>
    </comment>
    <comment ref="E128" authorId="0" shapeId="0" xr:uid="{00000000-0006-0000-0100-000094020000}">
      <text>
        <r>
          <rPr>
            <b/>
            <sz val="9"/>
            <color indexed="81"/>
            <rFont val="Tahoma"/>
            <family val="2"/>
          </rPr>
          <t>Moura, Raphael:</t>
        </r>
        <r>
          <rPr>
            <sz val="9"/>
            <color indexed="81"/>
            <rFont val="Tahoma"/>
            <family val="2"/>
          </rPr>
          <t xml:space="preserve">
Omission: The steam valve on the mix tank 3 heater was inadvertently left open overnight.</t>
        </r>
      </text>
    </comment>
    <comment ref="H128" authorId="0" shapeId="0" xr:uid="{00000000-0006-0000-0100-000095020000}">
      <text>
        <r>
          <rPr>
            <b/>
            <sz val="9"/>
            <color indexed="81"/>
            <rFont val="Tahoma"/>
            <family val="2"/>
          </rPr>
          <t>Moura, Raphael:</t>
        </r>
        <r>
          <rPr>
            <sz val="9"/>
            <color indexed="81"/>
            <rFont val="Tahoma"/>
            <family val="2"/>
          </rPr>
          <t xml:space="preserve">
Wrong action: personnel turned off the building ventilation system at night when the building was unoccupied, allowing flammable heptane vapour, alcohol vapour, or a combination of the two to accumulate to a near-ideal explosive concentration.</t>
        </r>
      </text>
    </comment>
    <comment ref="AF128" authorId="0" shapeId="0" xr:uid="{00000000-0006-0000-0100-000096020000}">
      <text>
        <r>
          <rPr>
            <b/>
            <sz val="9"/>
            <color indexed="81"/>
            <rFont val="Tahoma"/>
            <family val="2"/>
          </rPr>
          <t>Moura, Raphael:</t>
        </r>
        <r>
          <rPr>
            <sz val="9"/>
            <color indexed="81"/>
            <rFont val="Tahoma"/>
            <family val="2"/>
          </rPr>
          <t xml:space="preserve">
No written procedures or checklists to ensure that flammable liquids manufacturing processes were operated safely.
</t>
        </r>
      </text>
    </comment>
    <comment ref="AO128" authorId="0" shapeId="0" xr:uid="{00000000-0006-0000-0100-000097020000}">
      <text>
        <r>
          <rPr>
            <b/>
            <sz val="9"/>
            <color indexed="81"/>
            <rFont val="Tahoma"/>
            <family val="2"/>
          </rPr>
          <t>Moura, Raphael:</t>
        </r>
        <r>
          <rPr>
            <sz val="9"/>
            <color indexed="81"/>
            <rFont val="Tahoma"/>
            <family val="2"/>
          </rPr>
          <t xml:space="preserve">
1) Company did not have fire department-issued permits for storing the flammable liquids inside the building or the flammable solids outside.
2) flammable liquids storage inside the building did not conform to OSHA and Massachusetts fire code requirements.</t>
        </r>
      </text>
    </comment>
    <comment ref="AQ128" authorId="0" shapeId="0" xr:uid="{00000000-0006-0000-0100-000098020000}">
      <text>
        <r>
          <rPr>
            <b/>
            <sz val="9"/>
            <color indexed="81"/>
            <rFont val="Tahoma"/>
            <family val="2"/>
          </rPr>
          <t>Moura, Raphael:</t>
        </r>
        <r>
          <rPr>
            <sz val="9"/>
            <color indexed="81"/>
            <rFont val="Tahoma"/>
            <family val="2"/>
          </rPr>
          <t xml:space="preserve">
1) No automated process controls, alarms, or safeguards when heating flammable liquids in process equipment inside a closed building.
2) No adequate building ventilation during all flammable liquids process operations. The mix tanks were not designed to be sealed and were not equipped with piping to direct flammable vapour safely out of the building. Flammable vapour flowed unabated out of the top hatch into the production area.
3) The mix tanks were not equipped with automatic controls to prevent overheating the mixture when the process was unattended.</t>
        </r>
      </text>
    </comment>
    <comment ref="AR128" authorId="0" shapeId="0" xr:uid="{00000000-0006-0000-0100-000099020000}">
      <text>
        <r>
          <rPr>
            <b/>
            <sz val="9"/>
            <color indexed="81"/>
            <rFont val="Tahoma"/>
            <family val="2"/>
          </rPr>
          <t>Moura, Raphael:</t>
        </r>
        <r>
          <rPr>
            <sz val="9"/>
            <color indexed="81"/>
            <rFont val="Tahoma"/>
            <family val="2"/>
          </rPr>
          <t xml:space="preserve">
Inadequate managerial rule: (i) management did not conduct a process hazards analysis or similar systematic review to ensure that the flammable liquids processes were safely designed and operated.
Inadequate work procedure: heated Class I flammable liquids in unsealed tanks inside a closed building.
</t>
        </r>
      </text>
    </comment>
    <comment ref="AQ129" authorId="0" shapeId="0" xr:uid="{00000000-0006-0000-0100-00009A020000}">
      <text>
        <r>
          <rPr>
            <b/>
            <sz val="9"/>
            <color indexed="81"/>
            <rFont val="Tahoma"/>
            <family val="2"/>
          </rPr>
          <t>Moura, Raphael:</t>
        </r>
        <r>
          <rPr>
            <sz val="9"/>
            <color indexed="81"/>
            <rFont val="Tahoma"/>
            <family val="2"/>
          </rPr>
          <t xml:space="preserve">
1) Following 1991 and 2004 accidents, the control room window (which was damaged during both events) was subjected to design changes - firstly a single pane reinforced glass and secondly a double glass - but the company was unable to sufficiently address the hazard which directly contributed to the fatal thermal injuries.
</t>
        </r>
      </text>
    </comment>
    <comment ref="AR129" authorId="0" shapeId="0" xr:uid="{00000000-0006-0000-0100-00009B020000}">
      <text>
        <r>
          <rPr>
            <b/>
            <sz val="9"/>
            <color indexed="81"/>
            <rFont val="Tahoma"/>
            <family val="2"/>
          </rPr>
          <t>Moura, Raphael:</t>
        </r>
        <r>
          <rPr>
            <sz val="9"/>
            <color indexed="81"/>
            <rFont val="Tahoma"/>
            <family val="2"/>
          </rPr>
          <t xml:space="preserve">
Inadequate managerial rule: Adequate hazard analysis would have likely identified the need to relocate the control room and install video cameras to monitor furnace operations. This would eliminate the need for a window and reduce personnel exposure to heat and overpressures produced by a furnace blow.
Inadequate task planning: (i) Carbide Industries issued 26 work orders for leak repair for water leaks on the furnace cover in the five months prior to the March 2011 incident, but continued operating the furnace despite the hazard from ongoing water leaks; (ii) new furnace cover was built, but was waiting for refractory lining at the time of the incident.
Inadequate work procedure: The company did not adequately address past explosive incidents, which normalized blows as
routine events.</t>
        </r>
      </text>
    </comment>
    <comment ref="AF130" authorId="0" shapeId="0" xr:uid="{00000000-0006-0000-0100-00009C020000}">
      <text>
        <r>
          <rPr>
            <b/>
            <sz val="9"/>
            <color indexed="81"/>
            <rFont val="Tahoma"/>
            <family val="2"/>
          </rPr>
          <t>Moura, Raphael:</t>
        </r>
        <r>
          <rPr>
            <sz val="9"/>
            <color indexed="81"/>
            <rFont val="Tahoma"/>
            <family val="2"/>
          </rPr>
          <t xml:space="preserve">
Operating procedures should have been prepared for operator tasks, instrument readings, sampling, and normal operating conditions (e.g., temperature, pressure, concentration, reaction rate). These procedures should have included safety precautions during operation; safe operating limits for critical operating parameters; and how to handle upset conditions, such as what to do if the vacuum pump malfunctions.</t>
        </r>
      </text>
    </comment>
    <comment ref="AM130" authorId="0" shapeId="0" xr:uid="{00000000-0006-0000-0100-00009D020000}">
      <text>
        <r>
          <rPr>
            <b/>
            <sz val="9"/>
            <color indexed="81"/>
            <rFont val="Tahoma"/>
            <family val="2"/>
          </rPr>
          <t>Moura, Raphael:</t>
        </r>
        <r>
          <rPr>
            <sz val="9"/>
            <color indexed="81"/>
            <rFont val="Tahoma"/>
            <family val="2"/>
          </rPr>
          <t xml:space="preserve">
There was no information of temperature or pressure in the dryer to operators.</t>
        </r>
      </text>
    </comment>
    <comment ref="AN130" authorId="0" shapeId="0" xr:uid="{00000000-0006-0000-0100-00009E020000}">
      <text>
        <r>
          <rPr>
            <b/>
            <sz val="9"/>
            <color indexed="81"/>
            <rFont val="Tahoma"/>
            <family val="2"/>
          </rPr>
          <t>Moura, Raphael:</t>
        </r>
        <r>
          <rPr>
            <sz val="9"/>
            <color indexed="81"/>
            <rFont val="Tahoma"/>
            <family val="2"/>
          </rPr>
          <t xml:space="preserve">
No established preventive maintenance program for the BPO drying system, thus the temperature controller which was critical to safe operation of the system and failed had been left outside such a program.</t>
        </r>
      </text>
    </comment>
    <comment ref="AO130" authorId="0" shapeId="0" xr:uid="{00000000-0006-0000-0100-00009F020000}">
      <text>
        <r>
          <rPr>
            <b/>
            <sz val="9"/>
            <color indexed="81"/>
            <rFont val="Tahoma"/>
            <family val="2"/>
          </rPr>
          <t>Moura, Raphael:</t>
        </r>
        <r>
          <rPr>
            <sz val="9"/>
            <color indexed="81"/>
            <rFont val="Tahoma"/>
            <family val="2"/>
          </rPr>
          <t xml:space="preserve">
no test methods to ensure that the thermocouple was working properly, and that the high temperature set point
on the temperature controller was accurate and functioned as
intended.</t>
        </r>
      </text>
    </comment>
    <comment ref="AQ130" authorId="0" shapeId="0" xr:uid="{00000000-0006-0000-0100-0000A0020000}">
      <text>
        <r>
          <rPr>
            <b/>
            <sz val="9"/>
            <color indexed="81"/>
            <rFont val="Tahoma"/>
            <family val="2"/>
          </rPr>
          <t>Moura, Raphael:</t>
        </r>
        <r>
          <rPr>
            <sz val="9"/>
            <color indexed="81"/>
            <rFont val="Tahoma"/>
            <family val="2"/>
          </rPr>
          <t xml:space="preserve">
1) The Catalyst Systems benzoyl peroxide drying system had no indicators or recording devices for temperature or pressure.
2) The drying system was designed to use 82°C water to heat the material in the dryer to approximately 42°C, at which point the water was shut off by closing the valve that supplied the dryer’s jacket. However, the jacket was not designed to be drained; the water remained in the jacket at 82°C until it was cooled by heat losses to the surrounding environment.</t>
        </r>
      </text>
    </comment>
    <comment ref="AR130" authorId="0" shapeId="0" xr:uid="{00000000-0006-0000-0100-0000A1020000}">
      <text>
        <r>
          <rPr>
            <b/>
            <sz val="9"/>
            <color indexed="81"/>
            <rFont val="Tahoma"/>
            <family val="2"/>
          </rPr>
          <t>Moura, Raphael:</t>
        </r>
        <r>
          <rPr>
            <sz val="9"/>
            <color indexed="81"/>
            <rFont val="Tahoma"/>
            <family val="2"/>
          </rPr>
          <t xml:space="preserve">
Inadequate managerial rule: Catalyst Systems did not complete any formal hazard reviews during design and installation of the BPO drying system. A formal process hazard analysis (PHA) would have systematically evaluated the hazards of the drying process.
Inadequate work procedure: BPO drying system was running very close to the thermal decomposition temperature for 98 percent BPO, which was the likely cause of the explosion.
</t>
        </r>
      </text>
    </comment>
    <comment ref="AT130" authorId="0" shapeId="0" xr:uid="{00000000-0006-0000-0100-0000A2020000}">
      <text>
        <r>
          <rPr>
            <b/>
            <sz val="9"/>
            <color indexed="81"/>
            <rFont val="Tahoma"/>
            <family val="2"/>
          </rPr>
          <t>Moura, Raphael:</t>
        </r>
        <r>
          <rPr>
            <sz val="9"/>
            <color indexed="81"/>
            <rFont val="Tahoma"/>
            <family val="2"/>
          </rPr>
          <t xml:space="preserve">
there were no written procedures and no structured training, operators received on-the-job training only. Process flow diagrams, engineering drawings, and detailed operating procedures should have been a key component of operations and maintenance training. </t>
        </r>
      </text>
    </comment>
    <comment ref="AD131" authorId="0" shapeId="0" xr:uid="{00000000-0006-0000-0100-0000A3020000}">
      <text>
        <r>
          <rPr>
            <b/>
            <sz val="9"/>
            <color indexed="81"/>
            <rFont val="Tahoma"/>
            <family val="2"/>
          </rPr>
          <t>Moura, Raphael:</t>
        </r>
        <r>
          <rPr>
            <sz val="9"/>
            <color indexed="81"/>
            <rFont val="Tahoma"/>
            <family val="2"/>
          </rPr>
          <t xml:space="preserve">
1) broken tubes in the heater column.
2) Process vessel failure.</t>
        </r>
      </text>
    </comment>
    <comment ref="AF131" authorId="0" shapeId="0" xr:uid="{00000000-0006-0000-0100-0000A4020000}">
      <text>
        <r>
          <rPr>
            <b/>
            <sz val="9"/>
            <color indexed="81"/>
            <rFont val="Tahoma"/>
            <family val="2"/>
          </rPr>
          <t>Moura, Raphael:</t>
        </r>
        <r>
          <rPr>
            <sz val="9"/>
            <color indexed="81"/>
            <rFont val="Tahoma"/>
            <family val="2"/>
          </rPr>
          <t xml:space="preserve">
The hazards and complexity of CSI’s HA production process required careful and comprehensive application of current engineering codes, guidelines, and good practices. However, operating procedures provided only rudimentary information.</t>
        </r>
      </text>
    </comment>
    <comment ref="AM131" authorId="0" shapeId="0" xr:uid="{00000000-0006-0000-0100-0000A5020000}">
      <text>
        <r>
          <rPr>
            <b/>
            <sz val="9"/>
            <color indexed="81"/>
            <rFont val="Tahoma"/>
            <family val="2"/>
          </rPr>
          <t>Moura, Raphael:</t>
        </r>
        <r>
          <rPr>
            <sz val="9"/>
            <color indexed="81"/>
            <rFont val="Tahoma"/>
            <family val="2"/>
          </rPr>
          <t xml:space="preserve">
Inadequate collection and analysis of process safety information contributed to CSI’s failure to recognize specific explosion hazards.</t>
        </r>
      </text>
    </comment>
    <comment ref="AQ131" authorId="0" shapeId="0" xr:uid="{00000000-0006-0000-0100-0000A6020000}">
      <text>
        <r>
          <rPr>
            <b/>
            <sz val="9"/>
            <color indexed="81"/>
            <rFont val="Tahoma"/>
            <family val="2"/>
          </rPr>
          <t>Moura, Raphael:</t>
        </r>
        <r>
          <rPr>
            <sz val="9"/>
            <color indexed="81"/>
            <rFont val="Tahoma"/>
            <family val="2"/>
          </rPr>
          <t xml:space="preserve">
1) Highly hazardous facility was inappropriately located in a light industrial park. Siting evaluations should be an integral part of process design.
2) application of process safety information during process design was inadequate for managing the explosive decomposition hazard of HA.</t>
        </r>
      </text>
    </comment>
    <comment ref="AR131" authorId="0" shapeId="0" xr:uid="{00000000-0006-0000-0100-0000A7020000}">
      <text>
        <r>
          <rPr>
            <b/>
            <sz val="9"/>
            <color indexed="81"/>
            <rFont val="Tahoma"/>
            <family val="2"/>
          </rPr>
          <t>Moura, Raphael:</t>
        </r>
        <r>
          <rPr>
            <sz val="9"/>
            <color indexed="81"/>
            <rFont val="Tahoma"/>
            <family val="2"/>
          </rPr>
          <t xml:space="preserve">
Inadequate managerial rule: (i) process safety management systems were insufficient to properly address the hazards inherent in its HA manufacturing process and to determine whether these hazards presented substantial risks; (ii) Basic process safety and chemical engineering practices–such as process design reviews, hazard analyses, corrective actions, and reviews by appropriate technical experts–were not adequately implemented.
</t>
        </r>
      </text>
    </comment>
    <comment ref="AT131" authorId="0" shapeId="0" xr:uid="{00000000-0006-0000-0100-0000A8020000}">
      <text>
        <r>
          <rPr>
            <b/>
            <sz val="9"/>
            <color indexed="81"/>
            <rFont val="Tahoma"/>
            <family val="2"/>
          </rPr>
          <t>Moura, Raphael:</t>
        </r>
        <r>
          <rPr>
            <sz val="9"/>
            <color indexed="81"/>
            <rFont val="Tahoma"/>
            <family val="2"/>
          </rPr>
          <t xml:space="preserve">
Engineering drawings and detailed operating procedures should have been a key component of operations and maintenance training.</t>
        </r>
      </text>
    </comment>
    <comment ref="H132" authorId="0" shapeId="0" xr:uid="{00000000-0006-0000-0100-0000A9020000}">
      <text>
        <r>
          <rPr>
            <b/>
            <sz val="9"/>
            <color indexed="81"/>
            <rFont val="Tahoma"/>
            <family val="2"/>
          </rPr>
          <t>Moura, Raphael:</t>
        </r>
        <r>
          <rPr>
            <sz val="9"/>
            <color indexed="81"/>
            <rFont val="Tahoma"/>
            <family val="2"/>
          </rPr>
          <t xml:space="preserve">
1) Wrong sequence, wrong action: During the baghouse cleaning, which was turned off, a day-shift operator discovered that the transition leading to the baghouse was plugged. Some of the crew went to the roof to unplug it and </t>
        </r>
        <r>
          <rPr>
            <b/>
            <sz val="9"/>
            <color indexed="81"/>
            <rFont val="Tahoma"/>
            <family val="2"/>
          </rPr>
          <t>used a compressed air lance to blow the remaining material out of the transition</t>
        </r>
        <r>
          <rPr>
            <sz val="9"/>
            <color indexed="81"/>
            <rFont val="Tahoma"/>
            <family val="2"/>
          </rPr>
          <t>. That material fell back through a chute into the production area, creating the explosive atmosphere (cloud of combustible dust).
2) wrong action: personnel opened access doors of the oven to control temperature (was too high).</t>
        </r>
      </text>
    </comment>
    <comment ref="M132" authorId="0" shapeId="0" xr:uid="{00000000-0006-0000-0100-0000AA020000}">
      <text>
        <r>
          <rPr>
            <b/>
            <sz val="9"/>
            <color indexed="81"/>
            <rFont val="Tahoma"/>
            <family val="2"/>
          </rPr>
          <t>Moura, Raphael:</t>
        </r>
        <r>
          <rPr>
            <sz val="9"/>
            <color indexed="81"/>
            <rFont val="Tahoma"/>
            <family val="2"/>
          </rPr>
          <t xml:space="preserve">
Wrong priorities: Supervisors and workers decided to adjust oven temperature (was too hot) by opening two of the oven doors to cool it down, viewing the temperature control problem solely as a product quality issue and not a safety critical concern.</t>
        </r>
      </text>
    </comment>
    <comment ref="AD132" authorId="0" shapeId="0" xr:uid="{00000000-0006-0000-0100-0000AB020000}">
      <text>
        <r>
          <rPr>
            <b/>
            <sz val="9"/>
            <color indexed="81"/>
            <rFont val="Tahoma"/>
            <family val="2"/>
          </rPr>
          <t>Moura, Raphael:</t>
        </r>
        <r>
          <rPr>
            <sz val="9"/>
            <color indexed="81"/>
            <rFont val="Tahoma"/>
            <family val="2"/>
          </rPr>
          <t xml:space="preserve">
problems with the oven temperature controller, oven was running too hot.</t>
        </r>
      </text>
    </comment>
    <comment ref="AF132" authorId="0" shapeId="0" xr:uid="{00000000-0006-0000-0100-0000AC020000}">
      <text>
        <r>
          <rPr>
            <b/>
            <sz val="9"/>
            <color indexed="81"/>
            <rFont val="Tahoma"/>
            <family val="2"/>
          </rPr>
          <t>Moura, Raphael:</t>
        </r>
        <r>
          <rPr>
            <sz val="9"/>
            <color indexed="81"/>
            <rFont val="Tahoma"/>
            <family val="2"/>
          </rPr>
          <t xml:space="preserve">
 Improper production line cleaning activities dispersed combustible dust and deposited it on elevated flat surfaces, where it accumulated.</t>
        </r>
      </text>
    </comment>
    <comment ref="AM132" authorId="0" shapeId="0" xr:uid="{00000000-0006-0000-0100-0000AD020000}">
      <text>
        <r>
          <rPr>
            <b/>
            <sz val="9"/>
            <color indexed="81"/>
            <rFont val="Tahoma"/>
            <family val="2"/>
          </rPr>
          <t>Moura, Raphael:</t>
        </r>
        <r>
          <rPr>
            <sz val="9"/>
            <color indexed="81"/>
            <rFont val="Tahoma"/>
            <family val="2"/>
          </rPr>
          <t xml:space="preserve">
1) The Borden Chemical product stewardship program did not explicitly convey to CTA the explosive hazards of phenolic resins.
2) Borden Chemical did not communicate the safety lessons from previous dust explosions that involved a similar Borden phenolic resin.
3) management was aware of the explosive potential of combustible dust, but did not implement effective measures to prevent explosions or communicate the explosion hazard to the general work force.</t>
        </r>
      </text>
    </comment>
    <comment ref="AN132" authorId="0" shapeId="0" xr:uid="{00000000-0006-0000-0100-0000AE020000}">
      <text>
        <r>
          <rPr>
            <b/>
            <sz val="9"/>
            <color indexed="81"/>
            <rFont val="Tahoma"/>
            <family val="2"/>
          </rPr>
          <t>Moura, Raphael:</t>
        </r>
        <r>
          <rPr>
            <sz val="9"/>
            <color indexed="81"/>
            <rFont val="Tahoma"/>
            <family val="2"/>
          </rPr>
          <t xml:space="preserve">
1) Cleaning and maintenance procedures for production lines did not prevent the accumulation of unsafe levels of combustible dust on elevated flat surfaces. Delay in replacing bags in the baghouse (postponed from 13/2 to 21/2, accident was 20/2) caused increasing amounts of dust to escape from the production line and into the work area.
2) Oven was running too hot, but electricians were unable to fix the problem. Operators compensated by opening two of the oven doors to cool it down.
</t>
        </r>
      </text>
    </comment>
    <comment ref="AO132" authorId="0" shapeId="0" xr:uid="{00000000-0006-0000-0100-0000AF020000}">
      <text>
        <r>
          <rPr>
            <b/>
            <sz val="9"/>
            <color indexed="81"/>
            <rFont val="Tahoma"/>
            <family val="2"/>
          </rPr>
          <t>Moura, Raphael:</t>
        </r>
        <r>
          <rPr>
            <sz val="9"/>
            <color indexed="81"/>
            <rFont val="Tahoma"/>
            <family val="2"/>
          </rPr>
          <t xml:space="preserve">
1) inadequate reserves: there was no spare controller available in the maintenance shop, and an order for a new controller was placed with a supplier.
2) Despite frequent inspections, none of CTA’s insurers identified phenolic resin dust as an explosion hazard after 1995.</t>
        </r>
      </text>
    </comment>
    <comment ref="AQ132" authorId="0" shapeId="0" xr:uid="{00000000-0006-0000-0100-0000B0020000}">
      <text>
        <r>
          <rPr>
            <b/>
            <sz val="9"/>
            <color indexed="81"/>
            <rFont val="Tahoma"/>
            <family val="2"/>
          </rPr>
          <t>Moura, Raphael:</t>
        </r>
        <r>
          <rPr>
            <sz val="9"/>
            <color indexed="81"/>
            <rFont val="Tahoma"/>
            <family val="2"/>
          </rPr>
          <t xml:space="preserve">
1) The original building design and subsequent building modifications did not effectively address the fire and explosion hazards associated with combustible dusts: (i) Lack of effective firewalls and blast-resistant physical barriers allowed the fire and explosions to spread to nonproduction areas of the facility; (ii) Should have minimised flat surfaces to prevent accumulation of combustible dusts.
2) The line 405 oven lacked fire detection devices and automatic sprinklers.
3) Room fan mounted on the west wall of the blend room directed the combustible dust toward the oven.</t>
        </r>
      </text>
    </comment>
    <comment ref="AR132" authorId="0" shapeId="0" xr:uid="{00000000-0006-0000-0100-0000B1020000}">
      <text>
        <r>
          <rPr>
            <b/>
            <sz val="9"/>
            <color indexed="81"/>
            <rFont val="Tahoma"/>
            <family val="2"/>
          </rPr>
          <t>Moura, Raphael:</t>
        </r>
        <r>
          <rPr>
            <sz val="9"/>
            <color indexed="81"/>
            <rFont val="Tahoma"/>
            <family val="2"/>
          </rPr>
          <t xml:space="preserve">
Inadequate managerial rule: (i) Management was aware of the explosive potential of combustible dust, but did not implement effective measures to prevent explosions; (ii) incident investigation program did not ensure that all oven fires were investigated and that underlying causes were identified and resolved
Inadequate work procedure: The oven temperature was controlled by opening and closing the access doors on the east and west sides of the oven (due to temperature controller failure).</t>
        </r>
      </text>
    </comment>
    <comment ref="AU132" authorId="0" shapeId="0" xr:uid="{00000000-0006-0000-0100-0000B2020000}">
      <text>
        <r>
          <rPr>
            <b/>
            <sz val="9"/>
            <color indexed="81"/>
            <rFont val="Tahoma"/>
            <family val="2"/>
          </rPr>
          <t>Moura, Raphael:</t>
        </r>
        <r>
          <rPr>
            <sz val="9"/>
            <color indexed="81"/>
            <rFont val="Tahoma"/>
            <family val="2"/>
          </rPr>
          <t xml:space="preserve">
loss of situation awareness: personnel had a lack of understanding of the explosive hazards posed by combustible dusts.</t>
        </r>
      </text>
    </comment>
    <comment ref="E133" authorId="0" shapeId="0" xr:uid="{00000000-0006-0000-0100-0000B3020000}">
      <text>
        <r>
          <rPr>
            <b/>
            <sz val="9"/>
            <color indexed="81"/>
            <rFont val="Tahoma"/>
            <family val="2"/>
          </rPr>
          <t>Moura, Raphael:</t>
        </r>
        <r>
          <rPr>
            <sz val="9"/>
            <color indexed="81"/>
            <rFont val="Tahoma"/>
            <family val="2"/>
          </rPr>
          <t xml:space="preserve">
omission: operators did not adequately monitor the heating process and allowed the feed tank to overheat.</t>
        </r>
      </text>
    </comment>
    <comment ref="U133" authorId="0" shapeId="0" xr:uid="{00000000-0006-0000-0100-0000B4020000}">
      <text>
        <r>
          <rPr>
            <b/>
            <sz val="9"/>
            <color indexed="81"/>
            <rFont val="Tahoma"/>
            <family val="2"/>
          </rPr>
          <t>Moura, Raphael:</t>
        </r>
        <r>
          <rPr>
            <sz val="9"/>
            <color indexed="81"/>
            <rFont val="Tahoma"/>
            <family val="2"/>
          </rPr>
          <t xml:space="preserve">
Operators were preoccupied with the relabeling the previously packaged product thus they did not adequately monitor the heating process and allowed the feed tank to overheat.</t>
        </r>
      </text>
    </comment>
    <comment ref="AD133" authorId="0" shapeId="0" xr:uid="{00000000-0006-0000-0100-0000B5020000}">
      <text>
        <r>
          <rPr>
            <b/>
            <sz val="9"/>
            <color indexed="81"/>
            <rFont val="Tahoma"/>
            <family val="2"/>
          </rPr>
          <t>Moura, Raphael:</t>
        </r>
        <r>
          <rPr>
            <sz val="9"/>
            <color indexed="81"/>
            <rFont val="Tahoma"/>
            <family val="2"/>
          </rPr>
          <t xml:space="preserve">
Feed tank failure.</t>
        </r>
      </text>
    </comment>
    <comment ref="AF133" authorId="0" shapeId="0" xr:uid="{00000000-0006-0000-0100-0000B6020000}">
      <text>
        <r>
          <rPr>
            <b/>
            <sz val="9"/>
            <color indexed="81"/>
            <rFont val="Tahoma"/>
            <family val="2"/>
          </rPr>
          <t>Moura, Raphael:</t>
        </r>
        <r>
          <rPr>
            <sz val="9"/>
            <color indexed="81"/>
            <rFont val="Tahoma"/>
            <family val="2"/>
          </rPr>
          <t xml:space="preserve">
Inadequate operating procedures.</t>
        </r>
      </text>
    </comment>
    <comment ref="AI133" authorId="0" shapeId="0" xr:uid="{00000000-0006-0000-0100-0000B7020000}">
      <text>
        <r>
          <rPr>
            <b/>
            <sz val="9"/>
            <color indexed="81"/>
            <rFont val="Tahoma"/>
            <family val="2"/>
          </rPr>
          <t>Moura, Raphael:</t>
        </r>
        <r>
          <rPr>
            <sz val="9"/>
            <color indexed="81"/>
            <rFont val="Tahoma"/>
            <family val="2"/>
          </rPr>
          <t xml:space="preserve">
temperature information was only displayed locally.</t>
        </r>
      </text>
    </comment>
    <comment ref="AM133" authorId="0" shapeId="0" xr:uid="{00000000-0006-0000-0100-0000B8020000}">
      <text>
        <r>
          <rPr>
            <b/>
            <sz val="9"/>
            <color indexed="81"/>
            <rFont val="Tahoma"/>
            <family val="2"/>
          </rPr>
          <t>Moura, Raphael:</t>
        </r>
        <r>
          <rPr>
            <sz val="9"/>
            <color indexed="81"/>
            <rFont val="Tahoma"/>
            <family val="2"/>
          </rPr>
          <t xml:space="preserve">
No information: Feed tank hazards were not identified.
</t>
        </r>
      </text>
    </comment>
    <comment ref="AO133" authorId="0" shapeId="0" xr:uid="{00000000-0006-0000-0100-0000B9020000}">
      <text>
        <r>
          <rPr>
            <b/>
            <sz val="9"/>
            <color indexed="81"/>
            <rFont val="Tahoma"/>
            <family val="2"/>
          </rPr>
          <t>Moura, Raphael:</t>
        </r>
        <r>
          <rPr>
            <sz val="9"/>
            <color indexed="81"/>
            <rFont val="Tahoma"/>
            <family val="2"/>
          </rPr>
          <t xml:space="preserve">
No verification process to determine if equipment and processes met basic process and plant engineering requirements.
The more likely cause of failure is a weakened feed tank, as the overpressure (130 psi) was lower than the estimated failure pressure (180 psi). The tank had been deformed twice due to misapplication of vacuum and the repairs were not inspected or certified to meet ASME Code requirements.</t>
        </r>
      </text>
    </comment>
    <comment ref="AP133" authorId="0" shapeId="0" xr:uid="{00000000-0006-0000-0100-0000BA020000}">
      <text>
        <r>
          <rPr>
            <b/>
            <sz val="9"/>
            <color indexed="81"/>
            <rFont val="Tahoma"/>
            <family val="2"/>
          </rPr>
          <t>Moura, Raphael:</t>
        </r>
        <r>
          <rPr>
            <sz val="9"/>
            <color indexed="81"/>
            <rFont val="Tahoma"/>
            <family val="2"/>
          </rPr>
          <t xml:space="preserve">
unclear roles: Management did not notify the Commonwealth of Kentucky that it was bringing the two tanks into the State, as required by Kentucky boiler and pressure vessel regulations, nor  registered the tanks with the State.</t>
        </r>
      </text>
    </comment>
    <comment ref="AQ133" authorId="0" shapeId="0" xr:uid="{00000000-0006-0000-0100-0000BB020000}">
      <text>
        <r>
          <rPr>
            <b/>
            <sz val="9"/>
            <color indexed="81"/>
            <rFont val="Tahoma"/>
            <family val="2"/>
          </rPr>
          <t>Moura, Raphael:</t>
        </r>
        <r>
          <rPr>
            <sz val="9"/>
            <color indexed="81"/>
            <rFont val="Tahoma"/>
            <family val="2"/>
          </rPr>
          <t xml:space="preserve">
The tank that failed had no relief device for overpressure protection, nor did it have basic process control or alarm instrumentation to prevent process upsets.</t>
        </r>
      </text>
    </comment>
    <comment ref="AR133" authorId="0" shapeId="0" xr:uid="{00000000-0006-0000-0100-0000BC020000}">
      <text>
        <r>
          <rPr>
            <b/>
            <sz val="9"/>
            <color indexed="81"/>
            <rFont val="Tahoma"/>
            <family val="2"/>
          </rPr>
          <t>Moura, Raphael:</t>
        </r>
        <r>
          <rPr>
            <sz val="9"/>
            <color indexed="81"/>
            <rFont val="Tahoma"/>
            <family val="2"/>
          </rPr>
          <t xml:space="preserve">
Inadequate managerial rule: (i) No adequate hazard analysis systems to identify feed tank hazards; (ii) Safety valves on the spray dryer feed tanks had been removed to transport the tanks to Louisville and were never reinstalled.
Inadequate work procedure: (i) no program for evaluating vessel fitness for service and no management system for evaluating the effect of equipment changes on safety; 
Inadequate task planning: (i) no effective use of contractors and consultants to evaluate and respond to associated risks; (ii) previously packaged product relabeling deviated personnel from monitoring the heating process.
</t>
        </r>
      </text>
    </comment>
    <comment ref="AT133" authorId="0" shapeId="0" xr:uid="{00000000-0006-0000-0100-0000BD020000}">
      <text>
        <r>
          <rPr>
            <b/>
            <sz val="9"/>
            <color indexed="81"/>
            <rFont val="Tahoma"/>
            <family val="2"/>
          </rPr>
          <t>Moura, Raphael:</t>
        </r>
        <r>
          <rPr>
            <sz val="9"/>
            <color indexed="81"/>
            <rFont val="Tahoma"/>
            <family val="2"/>
          </rPr>
          <t xml:space="preserve">
No adequate training programs to ensure that operators were aware of the risks of allowing the spray dryer feed tanks to overheat and knew how to respond appropriately. Operators were not trained to keep the vent valve open until completion of the process of heating the feed tank batch.</t>
        </r>
      </text>
    </comment>
    <comment ref="AQ134" authorId="0" shapeId="0" xr:uid="{00000000-0006-0000-0100-0000BE020000}">
      <text>
        <r>
          <rPr>
            <b/>
            <sz val="9"/>
            <color indexed="81"/>
            <rFont val="Tahoma"/>
            <family val="2"/>
          </rPr>
          <t>Moura, Raphael:</t>
        </r>
        <r>
          <rPr>
            <sz val="9"/>
            <color indexed="81"/>
            <rFont val="Tahoma"/>
            <family val="2"/>
          </rPr>
          <t xml:space="preserve">
Magazine was designed with single entrance – no alternative escape route.</t>
        </r>
      </text>
    </comment>
    <comment ref="AR134" authorId="0" shapeId="0" xr:uid="{00000000-0006-0000-0100-0000BF020000}">
      <text>
        <r>
          <rPr>
            <b/>
            <sz val="9"/>
            <color indexed="81"/>
            <rFont val="Tahoma"/>
            <family val="2"/>
          </rPr>
          <t>Moura, Raphael:</t>
        </r>
        <r>
          <rPr>
            <sz val="9"/>
            <color indexed="81"/>
            <rFont val="Tahoma"/>
            <family val="2"/>
          </rPr>
          <t xml:space="preserve">
Inadequate managerial rule: (i) Hazard analysis of fireworks disposal process was insufficient. The company failed to identify key hazards of handling, disassembling, and storing contraband commercial display fireworks, and did not adequately control the identified and evaluated hazards; (ii) There were a number of possible ignition sources in the magazine at the time of the incident, including sparking tools, a metal hand truck, a rolling office chair, and plastic bags capable of producing static discharge.
Inadequate work procedure: modifications to the fireworks disposal process accumulated substantially large quantities of explosive material in boxes, greatly increasing the potential explosion hazard.
Inadequate task planning: Change to the disposal process was not adequately reviewed for safety implications.</t>
        </r>
      </text>
    </comment>
    <comment ref="AT134" authorId="0" shapeId="0" xr:uid="{00000000-0006-0000-0100-0000C0020000}">
      <text>
        <r>
          <rPr>
            <b/>
            <sz val="9"/>
            <color indexed="81"/>
            <rFont val="Tahoma"/>
            <family val="2"/>
          </rPr>
          <t>Moura, Raphael:</t>
        </r>
        <r>
          <rPr>
            <sz val="9"/>
            <color indexed="81"/>
            <rFont val="Tahoma"/>
            <family val="2"/>
          </rPr>
          <t xml:space="preserve">
Personnel disposing of the fireworks lacked the training, experience, and knowledge of procedural safeguards for the safe conduct of the fireworks disposal.</t>
        </r>
      </text>
    </comment>
    <comment ref="AU134" authorId="0" shapeId="0" xr:uid="{00000000-0006-0000-0100-0000C1020000}">
      <text>
        <r>
          <rPr>
            <b/>
            <sz val="9"/>
            <color indexed="81"/>
            <rFont val="Tahoma"/>
            <family val="2"/>
          </rPr>
          <t>Moura, Raphael:</t>
        </r>
        <r>
          <rPr>
            <sz val="9"/>
            <color indexed="81"/>
            <rFont val="Tahoma"/>
            <family val="2"/>
          </rPr>
          <t xml:space="preserve">
personnel disposing of the fireworks lacked the training, experience, and knowledge of procedural safeguards for the safe conduct of the fireworks disposal.</t>
        </r>
      </text>
    </comment>
    <comment ref="AD135" authorId="0" shapeId="0" xr:uid="{00000000-0006-0000-0100-0000C2020000}">
      <text>
        <r>
          <rPr>
            <b/>
            <sz val="9"/>
            <color indexed="81"/>
            <rFont val="Tahoma"/>
            <family val="2"/>
          </rPr>
          <t>Moura, Raphael:</t>
        </r>
        <r>
          <rPr>
            <sz val="9"/>
            <color indexed="81"/>
            <rFont val="Tahoma"/>
            <family val="2"/>
          </rPr>
          <t xml:space="preserve">
1) Failure of a chlorine transfer hose (CTH) connecting a tank car to the facility repackaging process.
2) Several critical ESD valves failed to close.</t>
        </r>
      </text>
    </comment>
    <comment ref="AL135" authorId="0" shapeId="0" xr:uid="{00000000-0006-0000-0100-0000C3020000}">
      <text>
        <r>
          <rPr>
            <b/>
            <sz val="9"/>
            <color indexed="81"/>
            <rFont val="Tahoma"/>
            <family val="2"/>
          </rPr>
          <t>Moura, Raphael:</t>
        </r>
        <r>
          <rPr>
            <sz val="9"/>
            <color indexed="81"/>
            <rFont val="Tahoma"/>
            <family val="2"/>
          </rPr>
          <t xml:space="preserve">
Message not received: community notification system was inefficient, which resulted in additional exposure
to neighbouring residents and businesses.</t>
        </r>
      </text>
    </comment>
    <comment ref="AN135" authorId="0" shapeId="0" xr:uid="{00000000-0006-0000-0100-0000C4020000}">
      <text>
        <r>
          <rPr>
            <b/>
            <sz val="9"/>
            <color indexed="81"/>
            <rFont val="Tahoma"/>
            <family val="2"/>
          </rPr>
          <t>Moura, Raphael:</t>
        </r>
        <r>
          <rPr>
            <sz val="9"/>
            <color indexed="81"/>
            <rFont val="Tahoma"/>
            <family val="2"/>
          </rPr>
          <t xml:space="preserve">
Mechanical integrity program failed to detect corrosion in the chlorine transfer and pad air systems before it caused operational and safety problems. ESD valves failed due to corrosion accumulation.</t>
        </r>
      </text>
    </comment>
    <comment ref="AO135" authorId="0" shapeId="0" xr:uid="{00000000-0006-0000-0100-0000C5020000}">
      <text>
        <r>
          <rPr>
            <b/>
            <sz val="9"/>
            <color indexed="81"/>
            <rFont val="Tahoma"/>
            <family val="2"/>
          </rPr>
          <t>Moura, Raphael:</t>
        </r>
        <r>
          <rPr>
            <sz val="9"/>
            <color indexed="81"/>
            <rFont val="Tahoma"/>
            <family val="2"/>
          </rPr>
          <t xml:space="preserve">
1) Inadequate provisions to ensure that chlorine transfer hoses met required specifications prior to installation and use.
2) testing and inspection program did not include procedures to ensure that the process emergency shutdown system would operate as designed.
3) (Supplier) The ruptured hose braid layer was constructed of 316L stainless steel instead of Hastelloy C-276 (material of the braid layer of the intact hose).</t>
        </r>
      </text>
    </comment>
    <comment ref="AP135" authorId="0" shapeId="0" xr:uid="{00000000-0006-0000-0100-0000C6020000}">
      <text>
        <r>
          <rPr>
            <b/>
            <sz val="9"/>
            <color indexed="81"/>
            <rFont val="Tahoma"/>
            <family val="2"/>
          </rPr>
          <t>Moura, Raphael:</t>
        </r>
        <r>
          <rPr>
            <sz val="9"/>
            <color indexed="81"/>
            <rFont val="Tahoma"/>
            <family val="2"/>
          </rPr>
          <t xml:space="preserve">
Unclear roles: emergency response plan did not clearly specify the responsibilities of response team members during a release.</t>
        </r>
      </text>
    </comment>
    <comment ref="AQ135" authorId="0" shapeId="0" xr:uid="{00000000-0006-0000-0100-0000C7020000}">
      <text>
        <r>
          <rPr>
            <b/>
            <sz val="9"/>
            <color indexed="81"/>
            <rFont val="Tahoma"/>
            <family val="2"/>
          </rPr>
          <t>Moura, Raphael:</t>
        </r>
        <r>
          <rPr>
            <sz val="9"/>
            <color indexed="81"/>
            <rFont val="Tahoma"/>
            <family val="2"/>
          </rPr>
          <t xml:space="preserve">
1) The ESD system was not designed to provide a signal of actual valve closure.
2) There was no other automatic mechanism to shut down the pad air system in an emergency.
3) The tank car excess flow valves were designed to close only if the flow rate exceeds their set point (15,000 lb/hr) thus remained open during the release.
</t>
        </r>
      </text>
    </comment>
    <comment ref="AT135" authorId="0" shapeId="0" xr:uid="{00000000-0006-0000-0100-0000C8020000}">
      <text>
        <r>
          <rPr>
            <b/>
            <sz val="9"/>
            <color indexed="81"/>
            <rFont val="Tahoma"/>
            <family val="2"/>
          </rPr>
          <t>Moura, Raphael:</t>
        </r>
        <r>
          <rPr>
            <sz val="9"/>
            <color indexed="81"/>
            <rFont val="Tahoma"/>
            <family val="2"/>
          </rPr>
          <t xml:space="preserve">
The mechanical integrity program did not provide sufficient training on the causes and effects of moisture-induced corrosion in the chlorine repackaging system.</t>
        </r>
      </text>
    </comment>
    <comment ref="AU135" authorId="0" shapeId="0" xr:uid="{00000000-0006-0000-0100-0000C9020000}">
      <text>
        <r>
          <rPr>
            <b/>
            <sz val="9"/>
            <color indexed="81"/>
            <rFont val="Tahoma"/>
            <family val="2"/>
          </rPr>
          <t>Moura, Raphael:</t>
        </r>
        <r>
          <rPr>
            <sz val="9"/>
            <color indexed="81"/>
            <rFont val="Tahoma"/>
            <family val="2"/>
          </rPr>
          <t xml:space="preserve">
Loss of situation awareness: neither the supervisor nor the packagers fully understood the need to keep the repackaging system free of moisture or the potential impacts of not identifying and preventing corrosion.</t>
        </r>
      </text>
    </comment>
    <comment ref="H136" authorId="0" shapeId="0" xr:uid="{00000000-0006-0000-0100-0000CA020000}">
      <text>
        <r>
          <rPr>
            <b/>
            <sz val="9"/>
            <color indexed="81"/>
            <rFont val="Tahoma"/>
            <family val="2"/>
          </rPr>
          <t>Moura, Raphael:</t>
        </r>
        <r>
          <rPr>
            <sz val="9"/>
            <color indexed="81"/>
            <rFont val="Tahoma"/>
            <family val="2"/>
          </rPr>
          <t xml:space="preserve">
Sequence, jump forward: operators skipped shutting off the chlorine flow (as required by operation procedure) and continued the flow to the scrubber until the target concentration was reached.</t>
        </r>
      </text>
    </comment>
    <comment ref="P136" authorId="0" shapeId="0" xr:uid="{00000000-0006-0000-0100-0000CB020000}">
      <text>
        <r>
          <rPr>
            <b/>
            <sz val="9"/>
            <color indexed="81"/>
            <rFont val="Tahoma"/>
            <family val="2"/>
          </rPr>
          <t>Moura, Raphael:</t>
        </r>
        <r>
          <rPr>
            <sz val="9"/>
            <color indexed="81"/>
            <rFont val="Tahoma"/>
            <family val="2"/>
          </rPr>
          <t xml:space="preserve">
Unexpected state change: operator continued the flow to the scrubber until the target concentration was reached (as he was used to operate) but this time high rates of chlorine venting were generated.</t>
        </r>
      </text>
    </comment>
    <comment ref="AF136" authorId="0" shapeId="0" xr:uid="{00000000-0006-0000-0100-0000CC020000}">
      <text>
        <r>
          <rPr>
            <b/>
            <sz val="9"/>
            <color indexed="81"/>
            <rFont val="Tahoma"/>
            <family val="2"/>
          </rPr>
          <t>Moura, Raphael:</t>
        </r>
        <r>
          <rPr>
            <sz val="9"/>
            <color indexed="81"/>
            <rFont val="Tahoma"/>
            <family val="2"/>
          </rPr>
          <t xml:space="preserve">
Incomplete text: Operating Procedure did not provide operators with key information about the consequences of deviating from operating limits. SOP did not document which operations produced high rates of chlorine venting, and thus required more conservative operation of the scrubber.</t>
        </r>
      </text>
    </comment>
    <comment ref="AM136" authorId="0" shapeId="0" xr:uid="{00000000-0006-0000-0100-0000CD020000}">
      <text>
        <r>
          <rPr>
            <b/>
            <sz val="9"/>
            <color indexed="81"/>
            <rFont val="Tahoma"/>
            <family val="2"/>
          </rPr>
          <t>Moura, Raphael:</t>
        </r>
        <r>
          <rPr>
            <sz val="9"/>
            <color indexed="81"/>
            <rFont val="Tahoma"/>
            <family val="2"/>
          </rPr>
          <t xml:space="preserve">
Incomplete: Published guidance on scrubber over-chlorination provided no specific information on the composition, quantity, or duration of emissions expected during over-chlorination incidents, delaying stabilization of the scrubber and extending the duration of the incident.</t>
        </r>
      </text>
    </comment>
    <comment ref="AO136" authorId="0" shapeId="0" xr:uid="{00000000-0006-0000-0100-0000CE020000}">
      <text>
        <r>
          <rPr>
            <b/>
            <sz val="9"/>
            <color indexed="81"/>
            <rFont val="Tahoma"/>
            <family val="2"/>
          </rPr>
          <t>Moura, Raphael:</t>
        </r>
        <r>
          <rPr>
            <sz val="9"/>
            <color indexed="81"/>
            <rFont val="Tahoma"/>
            <family val="2"/>
          </rPr>
          <t xml:space="preserve">
internal PSM/RMP audit program did not detect deficiencies in operating procedures, training, operating practice, process safety information, and hazard assessment.</t>
        </r>
      </text>
    </comment>
    <comment ref="AQ136" authorId="0" shapeId="0" xr:uid="{00000000-0006-0000-0100-0000CF020000}">
      <text>
        <r>
          <rPr>
            <b/>
            <sz val="9"/>
            <color indexed="81"/>
            <rFont val="Tahoma"/>
            <family val="2"/>
          </rPr>
          <t>Moura, Raphael:</t>
        </r>
        <r>
          <rPr>
            <sz val="9"/>
            <color indexed="81"/>
            <rFont val="Tahoma"/>
            <family val="2"/>
          </rPr>
          <t xml:space="preserve">
Additional safeguards should have been in place to prevent or mitigate scrubber over-chlorination, such as automatic shut-off of chlorine prior to over-chlorination, automatic or remote caustic injection to interrupt the decomposition reaction, or a downstream (secondary) scrubber to treat emissions from the over-chlorinated scrubber.</t>
        </r>
      </text>
    </comment>
    <comment ref="AR136" authorId="0" shapeId="0" xr:uid="{00000000-0006-0000-0100-0000D0020000}">
      <text>
        <r>
          <rPr>
            <b/>
            <sz val="9"/>
            <color indexed="81"/>
            <rFont val="Tahoma"/>
            <family val="2"/>
          </rPr>
          <t>Moura, Raphael:</t>
        </r>
        <r>
          <rPr>
            <sz val="9"/>
            <color indexed="81"/>
            <rFont val="Tahoma"/>
            <family val="2"/>
          </rPr>
          <t xml:space="preserve">
Inadequate managerial rule: corporate standards relied solely on procedural safeguards against scrubber over-chlorination.
Inadequate task planning: PHAs evaluated a variety of equipment failure mechanisms but they did not review the scrubber operating procedure and did not directly address failure to turn off the chlorine flow to the scrubber at the end of a batch.</t>
        </r>
      </text>
    </comment>
    <comment ref="AS136" authorId="0" shapeId="0" xr:uid="{00000000-0006-0000-0100-0000D1020000}">
      <text>
        <r>
          <rPr>
            <b/>
            <sz val="9"/>
            <color indexed="81"/>
            <rFont val="Tahoma"/>
            <family val="2"/>
          </rPr>
          <t>Moura, Raphael:</t>
        </r>
        <r>
          <rPr>
            <sz val="9"/>
            <color indexed="81"/>
            <rFont val="Tahoma"/>
            <family val="2"/>
          </rPr>
          <t xml:space="preserve">
Contrary to procedure, practice was to continue chlorine flow to the scrubber during quality control testing.</t>
        </r>
      </text>
    </comment>
    <comment ref="AT136" authorId="0" shapeId="0" xr:uid="{00000000-0006-0000-0100-0000D2020000}">
      <text>
        <r>
          <rPr>
            <b/>
            <sz val="9"/>
            <color indexed="81"/>
            <rFont val="Tahoma"/>
            <family val="2"/>
          </rPr>
          <t>Moura, Raphael:</t>
        </r>
        <r>
          <rPr>
            <sz val="9"/>
            <color indexed="81"/>
            <rFont val="Tahoma"/>
            <family val="2"/>
          </rPr>
          <t xml:space="preserve">
Operator training, based on the operating procedure, did not address the sensitivity of the scrubber to over-chlorination or the safety and environmental consequences of over-chlorination.</t>
        </r>
      </text>
    </comment>
    <comment ref="AU136" authorId="0" shapeId="0" xr:uid="{00000000-0006-0000-0100-0000D3020000}">
      <text>
        <r>
          <rPr>
            <b/>
            <sz val="9"/>
            <color indexed="81"/>
            <rFont val="Tahoma"/>
            <family val="2"/>
          </rPr>
          <t>Moura, Raphael:</t>
        </r>
        <r>
          <rPr>
            <sz val="9"/>
            <color indexed="81"/>
            <rFont val="Tahoma"/>
            <family val="2"/>
          </rPr>
          <t xml:space="preserve">
Loss of situation awareness: operators were unaware that bulk road trailer loading was considered to be a high vent rate operation.</t>
        </r>
      </text>
    </comment>
    <comment ref="H137" authorId="0" shapeId="0" xr:uid="{00000000-0006-0000-0100-0000D4020000}">
      <text>
        <r>
          <rPr>
            <b/>
            <sz val="9"/>
            <color indexed="81"/>
            <rFont val="Tahoma"/>
            <family val="2"/>
          </rPr>
          <t>Moura, Raphael:</t>
        </r>
        <r>
          <rPr>
            <sz val="9"/>
            <color indexed="81"/>
            <rFont val="Tahoma"/>
            <family val="2"/>
          </rPr>
          <t xml:space="preserve">
jump forward: operator skipped rupture disk replacement before reactor start-up.</t>
        </r>
      </text>
    </comment>
    <comment ref="I137" authorId="0" shapeId="0" xr:uid="{00000000-0006-0000-0100-0000D5020000}">
      <text>
        <r>
          <rPr>
            <b/>
            <sz val="9"/>
            <color indexed="81"/>
            <rFont val="Tahoma"/>
            <family val="2"/>
          </rPr>
          <t>Moura, Raphael:</t>
        </r>
        <r>
          <rPr>
            <sz val="9"/>
            <color indexed="81"/>
            <rFont val="Tahoma"/>
            <family val="2"/>
          </rPr>
          <t xml:space="preserve">
Overlook cue/signal: personnel missed that the rupture disc had blown during a nitrogen purge activity before the reactor start-up.</t>
        </r>
      </text>
    </comment>
    <comment ref="AI137" authorId="0" shapeId="0" xr:uid="{00000000-0006-0000-0100-0000D6020000}">
      <text>
        <r>
          <rPr>
            <b/>
            <sz val="9"/>
            <color indexed="81"/>
            <rFont val="Tahoma"/>
            <family val="2"/>
          </rPr>
          <t>Moura, Raphael:</t>
        </r>
        <r>
          <rPr>
            <sz val="9"/>
            <color indexed="81"/>
            <rFont val="Tahoma"/>
            <family val="2"/>
          </rPr>
          <t xml:space="preserve">
alarm from the transmitter did not distinguish between a condition that required immediate attention (ruptured disc burst) and a lower priority condition such as failed batteries.</t>
        </r>
      </text>
    </comment>
    <comment ref="AQ137" authorId="0" shapeId="0" xr:uid="{00000000-0006-0000-0100-0000D7020000}">
      <text>
        <r>
          <rPr>
            <b/>
            <sz val="9"/>
            <color indexed="81"/>
            <rFont val="Tahoma"/>
            <family val="2"/>
          </rPr>
          <t>Moura, Raphael:</t>
        </r>
        <r>
          <rPr>
            <sz val="9"/>
            <color indexed="81"/>
            <rFont val="Tahoma"/>
            <family val="2"/>
          </rPr>
          <t xml:space="preserve">
1) 0.5-inch weep hole was placed on the vent line inside the building; consequently, dangerous chemicals vent inside the building if the rupture disk bursts.
2) Design for the rupture disc alarm system lacked sufficient reliability for minimizing the release of methyl chloride.</t>
        </r>
      </text>
    </comment>
    <comment ref="AS137" authorId="0" shapeId="0" xr:uid="{00000000-0006-0000-0100-0000D8020000}">
      <text>
        <r>
          <rPr>
            <b/>
            <sz val="9"/>
            <color indexed="81"/>
            <rFont val="Tahoma"/>
            <family val="2"/>
          </rPr>
          <t>Moura, Raphael:</t>
        </r>
        <r>
          <rPr>
            <sz val="9"/>
            <color indexed="81"/>
            <rFont val="Tahoma"/>
            <family val="2"/>
          </rPr>
          <t xml:space="preserve">
Operators became desensitized to the rupture disc burst alarm.</t>
        </r>
      </text>
    </comment>
    <comment ref="AD138" authorId="0" shapeId="0" xr:uid="{00000000-0006-0000-0100-0000D9020000}">
      <text>
        <r>
          <rPr>
            <b/>
            <sz val="9"/>
            <color indexed="81"/>
            <rFont val="Tahoma"/>
            <family val="2"/>
          </rPr>
          <t>Moura, Raphael:</t>
        </r>
        <r>
          <rPr>
            <sz val="9"/>
            <color indexed="81"/>
            <rFont val="Tahoma"/>
            <family val="2"/>
          </rPr>
          <t xml:space="preserve">
1) Oleum sample line failure (corrosion in-outside).
2) Insulation and steam tracing line failure (corrosion outside-in).</t>
        </r>
      </text>
    </comment>
    <comment ref="AM138" authorId="0" shapeId="0" xr:uid="{00000000-0006-0000-0100-0000DA020000}">
      <text>
        <r>
          <rPr>
            <b/>
            <sz val="9"/>
            <color indexed="81"/>
            <rFont val="Tahoma"/>
            <family val="2"/>
          </rPr>
          <t>Moura, Raphael:</t>
        </r>
        <r>
          <rPr>
            <sz val="9"/>
            <color indexed="81"/>
            <rFont val="Tahoma"/>
            <family val="2"/>
          </rPr>
          <t xml:space="preserve">
Misunderstanding: poor communication between DuPont and the contractors hired to perform the preventive maintenance let the oleum sample line out of the schedule.</t>
        </r>
      </text>
    </comment>
    <comment ref="AN138" authorId="0" shapeId="0" xr:uid="{00000000-0006-0000-0100-0000DB020000}">
      <text>
        <r>
          <rPr>
            <b/>
            <sz val="9"/>
            <color indexed="81"/>
            <rFont val="Tahoma"/>
            <family val="2"/>
          </rPr>
          <t>Moura, Raphael:</t>
        </r>
        <r>
          <rPr>
            <sz val="9"/>
            <color indexed="81"/>
            <rFont val="Tahoma"/>
            <family val="2"/>
          </rPr>
          <t xml:space="preserve">
Oleum sample line was not included in the preventive maintenance schedule.</t>
        </r>
      </text>
    </comment>
    <comment ref="AQ138" authorId="0" shapeId="0" xr:uid="{00000000-0006-0000-0100-0000DC020000}">
      <text>
        <r>
          <rPr>
            <b/>
            <sz val="9"/>
            <color indexed="81"/>
            <rFont val="Tahoma"/>
            <family val="2"/>
          </rPr>
          <t>Moura, Raphael:</t>
        </r>
        <r>
          <rPr>
            <sz val="9"/>
            <color indexed="81"/>
            <rFont val="Tahoma"/>
            <family val="2"/>
          </rPr>
          <t xml:space="preserve">
Use of steam tracing instead of electric tracing: Steam tracing can create hot spots and often does not distribute heat evenly throughout its length, while electric tracing can be easily controlled and prevents hot spots through even heat distribution. If an electric tracing line had been used, as DuPont suggests for these conditions, the larger hole would not have formed, reducing the magnitude of this incident.</t>
        </r>
      </text>
    </comment>
    <comment ref="H139" authorId="0" shapeId="0" xr:uid="{00000000-0006-0000-0100-0000DD020000}">
      <text>
        <r>
          <rPr>
            <b/>
            <sz val="9"/>
            <color indexed="81"/>
            <rFont val="Tahoma"/>
            <family val="2"/>
          </rPr>
          <t>Moura, Raphael:</t>
        </r>
        <r>
          <rPr>
            <sz val="9"/>
            <color indexed="81"/>
            <rFont val="Tahoma"/>
            <family val="2"/>
          </rPr>
          <t xml:space="preserve">
Sequence, jump forward: Liquid phosgene was not evacuated from the riverside hose, as the SOPs indicate, between transfers to the process from the 1-ton cylinders.</t>
        </r>
      </text>
    </comment>
    <comment ref="AC139" authorId="0" shapeId="0" xr:uid="{00000000-0006-0000-0100-0000DE020000}">
      <text>
        <r>
          <rPr>
            <b/>
            <sz val="9"/>
            <color indexed="81"/>
            <rFont val="Tahoma"/>
            <family val="2"/>
          </rPr>
          <t>Moura, Raphael:</t>
        </r>
        <r>
          <rPr>
            <sz val="9"/>
            <color indexed="81"/>
            <rFont val="Tahoma"/>
            <family val="2"/>
          </rPr>
          <t xml:space="preserve">
Incorrect revision of probabilities: corporate engineers voiced concern regarding the materials of construction for phosgene hoses, but these issues were not addressed at the facility. New information did not lead to a proper adjustment of failure probability.</t>
        </r>
      </text>
    </comment>
    <comment ref="AD139" authorId="0" shapeId="0" xr:uid="{00000000-0006-0000-0100-0000DF020000}">
      <text>
        <r>
          <rPr>
            <b/>
            <sz val="9"/>
            <color indexed="81"/>
            <rFont val="Tahoma"/>
            <family val="2"/>
          </rPr>
          <t>Moura, Raphael:</t>
        </r>
        <r>
          <rPr>
            <sz val="9"/>
            <color indexed="81"/>
            <rFont val="Tahoma"/>
            <family val="2"/>
          </rPr>
          <t xml:space="preserve">
Stainless steel braided transfer hose failure.</t>
        </r>
      </text>
    </comment>
    <comment ref="AM139" authorId="0" shapeId="0" xr:uid="{00000000-0006-0000-0100-0000E0020000}">
      <text>
        <r>
          <rPr>
            <b/>
            <sz val="9"/>
            <color indexed="81"/>
            <rFont val="Tahoma"/>
            <family val="2"/>
          </rPr>
          <t>Moura, Raphael:</t>
        </r>
        <r>
          <rPr>
            <sz val="9"/>
            <color indexed="81"/>
            <rFont val="Tahoma"/>
            <family val="2"/>
          </rPr>
          <t xml:space="preserve">
1) Incorrect information: The 9-1-1 dispatcher asked if there was a chemical release; however, the gate guard, who was unaware of the situation, responded that there was no release and that the response was for a medical emergency.
2) No information: At 2:08 p.m., responding EMTs asked Metro dispatchers if more information was available about the victim. When Metro called DuPont to get more information, the line was busy.</t>
        </r>
      </text>
    </comment>
    <comment ref="AN139" authorId="0" shapeId="0" xr:uid="{00000000-0006-0000-0100-0000E1020000}">
      <text>
        <r>
          <rPr>
            <b/>
            <sz val="9"/>
            <color indexed="81"/>
            <rFont val="Tahoma"/>
            <family val="2"/>
          </rPr>
          <t>Moura, Raphael:</t>
        </r>
        <r>
          <rPr>
            <sz val="9"/>
            <color indexed="81"/>
            <rFont val="Tahoma"/>
            <family val="2"/>
          </rPr>
          <t xml:space="preserve">
System (SAP) did not trigger maintenance notifications to change-out the hoses at assigned intervals.</t>
        </r>
      </text>
    </comment>
    <comment ref="AO139" authorId="0" shapeId="0" xr:uid="{00000000-0006-0000-0100-0000E2020000}">
      <text>
        <r>
          <rPr>
            <b/>
            <sz val="9"/>
            <color indexed="81"/>
            <rFont val="Tahoma"/>
            <family val="2"/>
          </rPr>
          <t>Moura, Raphael:</t>
        </r>
        <r>
          <rPr>
            <sz val="9"/>
            <color indexed="81"/>
            <rFont val="Tahoma"/>
            <family val="2"/>
          </rPr>
          <t xml:space="preserve">
1) Corrosion identified on the two hoses associated with the hillside and riverside cylinders was localized under the area covered by the white plastic adhesive tape securing the tag. The adhesive tape used to secure the tag contributed to the retention of phosgene gas on the exterior of the stainless steel overbraid.
2) The Belle facility did not use any of the P3H specified hoses and configurations; instead, it used a flexible hose made of a Teflon PTFE inner core and a braided stainless steel reinforcement material, even though stainless steel is not recommended for phosgene service, as it is susceptible to SCC from chlorides.</t>
        </r>
      </text>
    </comment>
    <comment ref="AP139" authorId="0" shapeId="0" xr:uid="{00000000-0006-0000-0100-0000E3020000}">
      <text>
        <r>
          <rPr>
            <b/>
            <sz val="9"/>
            <color indexed="81"/>
            <rFont val="Tahoma"/>
            <family val="2"/>
          </rPr>
          <t>Moura, Raphael:</t>
        </r>
        <r>
          <rPr>
            <sz val="9"/>
            <color indexed="81"/>
            <rFont val="Tahoma"/>
            <family val="2"/>
          </rPr>
          <t xml:space="preserve">
Dilution of responsibility: No person with process knowledge was in place and assigned to convey timely and useful information to Metro 9-1-1.</t>
        </r>
      </text>
    </comment>
    <comment ref="AR139" authorId="0" shapeId="0" xr:uid="{00000000-0006-0000-0100-0000E4020000}">
      <text>
        <r>
          <rPr>
            <b/>
            <sz val="9"/>
            <color indexed="81"/>
            <rFont val="Tahoma"/>
            <family val="2"/>
          </rPr>
          <t>Moura, Raphael:</t>
        </r>
        <r>
          <rPr>
            <sz val="9"/>
            <color indexed="81"/>
            <rFont val="Tahoma"/>
            <family val="2"/>
          </rPr>
          <t xml:space="preserve">
Inadequate work procedure: (i) SAP stopped automatically issuing work orders to change the hoses, but plant personnel were unaware that SAP no longer automatically issued the work orders; (ii) corporate engineers information regarding the materials of construction for phosgene hoses were not considered to review hoses replacement frequency.
Inadequate managerial rule: On the morning of the phosgene incident, operators asked maintenance personnel to replace the phosgene hose on the hillside cylinder because of a suspected flow restriction. The hillside phosgene supply hose and valve assembly were removed and decontaminated in a water bath, and when the hose was removed from the water, the white adhesive ID tag had fallen off, revealing a broken stainless steel braid and collapsed PTFE liner. However, this discovery was not captured as a near-miss, since supervisors were not made aware of the issue</t>
        </r>
      </text>
    </comment>
    <comment ref="AU139" authorId="0" shapeId="0" xr:uid="{00000000-0006-0000-0100-0000E5020000}">
      <text>
        <r>
          <rPr>
            <b/>
            <sz val="9"/>
            <color indexed="81"/>
            <rFont val="Tahoma"/>
            <family val="2"/>
          </rPr>
          <t>Moura, Raphael:</t>
        </r>
        <r>
          <rPr>
            <sz val="9"/>
            <color indexed="81"/>
            <rFont val="Tahoma"/>
            <family val="2"/>
          </rPr>
          <t xml:space="preserve">
loss of situation awareness: were unaware of the threat of liquid thermal expansion developing as a result of switching the cylinders and not evacuating the hoses after each switch-out operation.</t>
        </r>
      </text>
    </comment>
    <comment ref="H140" authorId="0" shapeId="0" xr:uid="{00000000-0006-0000-0100-0000E6020000}">
      <text>
        <r>
          <rPr>
            <b/>
            <sz val="9"/>
            <color indexed="81"/>
            <rFont val="Tahoma"/>
            <family val="2"/>
          </rPr>
          <t>Moura, Raphael:</t>
        </r>
        <r>
          <rPr>
            <sz val="9"/>
            <color indexed="81"/>
            <rFont val="Tahoma"/>
            <family val="2"/>
          </rPr>
          <t xml:space="preserve">
sequence, jump forward: proprietor should had visited the area where the hot work is to be done, before signing permission, according to hot work policies, but this step was skipped.</t>
        </r>
      </text>
    </comment>
    <comment ref="L140" authorId="0" shapeId="0" xr:uid="{00000000-0006-0000-0100-0000E7020000}">
      <text>
        <r>
          <rPr>
            <b/>
            <sz val="9"/>
            <color indexed="81"/>
            <rFont val="Tahoma"/>
            <family val="2"/>
          </rPr>
          <t>Moura, Raphael:</t>
        </r>
        <r>
          <rPr>
            <sz val="9"/>
            <color indexed="81"/>
            <rFont val="Tahoma"/>
            <family val="2"/>
          </rPr>
          <t xml:space="preserve">
Wrong diagnosis: personnel restarted the unit after incorrectly concluding that the defective seal loop did not increase the risk of VF vapour transfer into tank 2.</t>
        </r>
      </text>
    </comment>
    <comment ref="AD140" authorId="0" shapeId="0" xr:uid="{00000000-0006-0000-0100-0000E8020000}">
      <text>
        <r>
          <rPr>
            <b/>
            <sz val="9"/>
            <color indexed="81"/>
            <rFont val="Tahoma"/>
            <family val="2"/>
          </rPr>
          <t>Moura, Raphael:</t>
        </r>
        <r>
          <rPr>
            <sz val="9"/>
            <color indexed="81"/>
            <rFont val="Tahoma"/>
            <family val="2"/>
          </rPr>
          <t xml:space="preserve">
Defective seal loop in tank 2.</t>
        </r>
      </text>
    </comment>
    <comment ref="AF140" authorId="0" shapeId="0" xr:uid="{00000000-0006-0000-0100-0000E9020000}">
      <text>
        <r>
          <rPr>
            <b/>
            <sz val="9"/>
            <color indexed="81"/>
            <rFont val="Tahoma"/>
            <family val="2"/>
          </rPr>
          <t>Moura, Raphael:</t>
        </r>
        <r>
          <rPr>
            <sz val="9"/>
            <color indexed="81"/>
            <rFont val="Tahoma"/>
            <family val="2"/>
          </rPr>
          <t xml:space="preserve">
1) hot work permit procedure did not require testing the atmosphere inside tank 1 for flammable vapour even though the work required welding directly to the tank top.
2) The lockout card for slurry tank 1 did not include a requirement for blinding the overflow line; that is, tank 1 was considered completely “locked out” with the overflow open to the tank.</t>
        </r>
      </text>
    </comment>
    <comment ref="AR140" authorId="0" shapeId="0" xr:uid="{00000000-0006-0000-0100-0000EA020000}">
      <text>
        <r>
          <rPr>
            <b/>
            <sz val="9"/>
            <color indexed="81"/>
            <rFont val="Tahoma"/>
            <family val="2"/>
          </rPr>
          <t>Moura, Raphael:</t>
        </r>
        <r>
          <rPr>
            <sz val="9"/>
            <color indexed="81"/>
            <rFont val="Tahoma"/>
            <family val="2"/>
          </rPr>
          <t xml:space="preserve">
Inadequate task planning: (i) improperly monitored hot work activities involving flammable conditions inside a container. The lab technician was not required to test the air inside tank 1 for flammable chemicals even though the repair work involved significant grinding and welding directly on the tank top; (ii) failed to properly isolate and lockout tank 1 from in-service tanks 2 and 3 prior to authorizing hot work on tank 1. Consequently, flammable VF vapour passed directly from tank 2 into tank 1 through the overflow line and accumulated to a concentration above the lower explosive limit.</t>
        </r>
      </text>
    </comment>
    <comment ref="AU140" authorId="0" shapeId="0" xr:uid="{00000000-0006-0000-0100-0000EB020000}">
      <text>
        <r>
          <rPr>
            <b/>
            <sz val="9"/>
            <color indexed="81"/>
            <rFont val="Tahoma"/>
            <family val="2"/>
          </rPr>
          <t>Moura, Raphael:</t>
        </r>
        <r>
          <rPr>
            <sz val="9"/>
            <color indexed="81"/>
            <rFont val="Tahoma"/>
            <family val="2"/>
          </rPr>
          <t xml:space="preserve">
loss of situation awareness: On the day of the incident, neither the construction field engineer nor the employee signing off as the area proprietor had understanding of the area, the process, or potential hazardous conditions.</t>
        </r>
      </text>
    </comment>
    <comment ref="G141" authorId="0" shapeId="0" xr:uid="{00000000-0006-0000-0100-0000EC020000}">
      <text>
        <r>
          <rPr>
            <b/>
            <sz val="9"/>
            <color indexed="81"/>
            <rFont val="Tahoma"/>
            <family val="2"/>
          </rPr>
          <t>Moura, Raphael:</t>
        </r>
        <r>
          <rPr>
            <sz val="9"/>
            <color indexed="81"/>
            <rFont val="Tahoma"/>
            <family val="2"/>
          </rPr>
          <t xml:space="preserve">
Operator added Na2S to the solution to reduce mercury content. The addition tooke place on the clarifier (not equipped with a
mixer or agitator) and operator connected a plant air hose to the
vessel to provide mixing. The treatment tank — not the clarifier — is the proper location for this type of chemical treatment, because it is enclosed, vented to a scrubber, and equipped with a mixer. This wrong action allowed the H2S formation.
</t>
        </r>
      </text>
    </comment>
    <comment ref="H141" authorId="0" shapeId="0" xr:uid="{00000000-0006-0000-0100-0000ED020000}">
      <text>
        <r>
          <rPr>
            <b/>
            <sz val="9"/>
            <color indexed="81"/>
            <rFont val="Tahoma"/>
            <family val="2"/>
          </rPr>
          <t>Moura, Raphael:</t>
        </r>
        <r>
          <rPr>
            <sz val="9"/>
            <color indexed="81"/>
            <rFont val="Tahoma"/>
            <family val="2"/>
          </rPr>
          <t xml:space="preserve">
Wrong action (extraneous/irrelevant action): a maintenance employee entered the treatment vessels area to retrieve a tool that the operator had borrowed.</t>
        </r>
      </text>
    </comment>
    <comment ref="M141" authorId="0" shapeId="0" xr:uid="{00000000-0006-0000-0100-0000EE020000}">
      <text>
        <r>
          <rPr>
            <b/>
            <sz val="9"/>
            <color indexed="81"/>
            <rFont val="Tahoma"/>
            <family val="2"/>
          </rPr>
          <t>Moura, Raphael:</t>
        </r>
        <r>
          <rPr>
            <sz val="9"/>
            <color indexed="81"/>
            <rFont val="Tahoma"/>
            <family val="2"/>
          </rPr>
          <t xml:space="preserve">
Deduction error: maintenance employee noticed the odour of H2S but was not concerned because he had smelled it before, with no ill effects.</t>
        </r>
      </text>
    </comment>
    <comment ref="P141" authorId="0" shapeId="0" xr:uid="{00000000-0006-0000-0100-0000EF020000}">
      <text>
        <r>
          <rPr>
            <b/>
            <sz val="9"/>
            <color indexed="81"/>
            <rFont val="Tahoma"/>
            <family val="2"/>
          </rPr>
          <t>Moura, Raphael:</t>
        </r>
        <r>
          <rPr>
            <sz val="9"/>
            <color indexed="81"/>
            <rFont val="Tahoma"/>
            <family val="2"/>
          </rPr>
          <t xml:space="preserve">
WWT operator was operating under the assumption that H2S would not be released from the clarifier as long as the pH stayed within a certain range.</t>
        </r>
      </text>
    </comment>
    <comment ref="AD141" authorId="0" shapeId="0" xr:uid="{00000000-0006-0000-0100-0000F0020000}">
      <text>
        <r>
          <rPr>
            <b/>
            <sz val="9"/>
            <color indexed="81"/>
            <rFont val="Tahoma"/>
            <family val="2"/>
          </rPr>
          <t>Moura, Raphael:</t>
        </r>
        <r>
          <rPr>
            <sz val="9"/>
            <color indexed="81"/>
            <rFont val="Tahoma"/>
            <family val="2"/>
          </rPr>
          <t xml:space="preserve">
Calibration attempts following the incident revealed that the H2S detector was not functioning because of a bad sensor.</t>
        </r>
      </text>
    </comment>
    <comment ref="AF141" authorId="0" shapeId="0" xr:uid="{00000000-0006-0000-0100-0000F1020000}">
      <text>
        <r>
          <rPr>
            <b/>
            <sz val="9"/>
            <color indexed="81"/>
            <rFont val="Tahoma"/>
            <family val="2"/>
          </rPr>
          <t>Moura, Raphael:</t>
        </r>
        <r>
          <rPr>
            <sz val="9"/>
            <color indexed="81"/>
            <rFont val="Tahoma"/>
            <family val="2"/>
          </rPr>
          <t xml:space="preserve">
Facility had no written procedures for operating the waste treatment area. There were no written instructions to warn operators of the hazards of adding treatment chemicals to the clarifier, nor were there procedures specifying what to do in the event that a waste failed to meet discharge limits after treatment.</t>
        </r>
      </text>
    </comment>
    <comment ref="AM141" authorId="0" shapeId="0" xr:uid="{00000000-0006-0000-0100-0000F2020000}">
      <text>
        <r>
          <rPr>
            <b/>
            <sz val="9"/>
            <color indexed="81"/>
            <rFont val="Tahoma"/>
            <family val="2"/>
          </rPr>
          <t>Moura, Raphael:</t>
        </r>
        <r>
          <rPr>
            <sz val="9"/>
            <color indexed="81"/>
            <rFont val="Tahoma"/>
            <family val="2"/>
          </rPr>
          <t xml:space="preserve">
No information: Management had not implemented an incident investigation program to communicate lessons learned; the operator was unaware of the enforcement order from the city that prohibited adding Na2S flake.</t>
        </r>
      </text>
    </comment>
    <comment ref="AN141" authorId="0" shapeId="0" xr:uid="{00000000-0006-0000-0100-0000F3020000}">
      <text>
        <r>
          <rPr>
            <b/>
            <sz val="9"/>
            <color indexed="81"/>
            <rFont val="Tahoma"/>
            <family val="2"/>
          </rPr>
          <t>Moura, Raphael:</t>
        </r>
        <r>
          <rPr>
            <sz val="9"/>
            <color indexed="81"/>
            <rFont val="Tahoma"/>
            <family val="2"/>
          </rPr>
          <t xml:space="preserve">
H2S detector had not been calibrated for 2 to 3 months prior to the incident.</t>
        </r>
      </text>
    </comment>
    <comment ref="AO141" authorId="0" shapeId="0" xr:uid="{00000000-0006-0000-0100-0000F4020000}">
      <text>
        <r>
          <rPr>
            <b/>
            <sz val="9"/>
            <color indexed="81"/>
            <rFont val="Tahoma"/>
            <family val="2"/>
          </rPr>
          <t>Moura, Raphael:</t>
        </r>
        <r>
          <rPr>
            <sz val="9"/>
            <color indexed="81"/>
            <rFont val="Tahoma"/>
            <family val="2"/>
          </rPr>
          <t xml:space="preserve">
1) Facility staff included the plant manager, a chemical engineer with waste treatment experience; a compliance coordinator; and a staff chemist responsible for lab-pack operations. In addition to onsite personnel, degreed chemists were available at the EEI analytical laboratory located near the Spring Grove facility. None of these personnel verified or approved the treatment protocol in use on the day of the incident.
2) EEI had not implemented a mechanical integrity program to provide for calibration,
inspection, and maintenance of the H2S detector.</t>
        </r>
      </text>
    </comment>
    <comment ref="AP141" authorId="0" shapeId="0" xr:uid="{00000000-0006-0000-0100-0000F5020000}">
      <text>
        <r>
          <rPr>
            <b/>
            <sz val="9"/>
            <color indexed="81"/>
            <rFont val="Tahoma"/>
            <family val="2"/>
          </rPr>
          <t>Moura, Raphael:</t>
        </r>
        <r>
          <rPr>
            <sz val="9"/>
            <color indexed="81"/>
            <rFont val="Tahoma"/>
            <family val="2"/>
          </rPr>
          <t xml:space="preserve">
Dilution of responsibility: facility did not implement procedures or assign responsibilities for calibrating, inspecting, and maintaining the H2S detector. The operator or mechanic performed calibration on an irregular basis, and no records were kept.</t>
        </r>
      </text>
    </comment>
    <comment ref="AQ141" authorId="0" shapeId="0" xr:uid="{00000000-0006-0000-0100-0000F6020000}">
      <text>
        <r>
          <rPr>
            <b/>
            <sz val="9"/>
            <color indexed="81"/>
            <rFont val="Tahoma"/>
            <family val="2"/>
          </rPr>
          <t>Moura, Raphael:</t>
        </r>
        <r>
          <rPr>
            <sz val="9"/>
            <color indexed="81"/>
            <rFont val="Tahoma"/>
            <family val="2"/>
          </rPr>
          <t xml:space="preserve">
Wall-mounted H2S detector was installed but position do not allowed early detection.</t>
        </r>
      </text>
    </comment>
    <comment ref="AR141" authorId="0" shapeId="0" xr:uid="{00000000-0006-0000-0100-0000F7020000}">
      <text>
        <r>
          <rPr>
            <b/>
            <sz val="9"/>
            <color indexed="81"/>
            <rFont val="Tahoma"/>
            <family val="2"/>
          </rPr>
          <t>Moura, Raphael:</t>
        </r>
        <r>
          <rPr>
            <sz val="9"/>
            <color indexed="81"/>
            <rFont val="Tahoma"/>
            <family val="2"/>
          </rPr>
          <t xml:space="preserve">
Inadequate managerial rule: (i) compliance coordinator smelled H2S and left immediately to get a hand-held gas detector, but he has not isolated/signalled area or sounded alarms to avoid inadvertent ingress; (ii) employees who went to the area to address the situation were not wearing respiratory protection.
Inadequate work procedure: Management had not implemented controls to limit access to the WWT area during treatment or to notify facility personnel that WWT operations might present a hazard.
</t>
        </r>
      </text>
    </comment>
    <comment ref="AS141" authorId="0" shapeId="0" xr:uid="{00000000-0006-0000-0100-0000F8020000}">
      <text>
        <r>
          <rPr>
            <b/>
            <sz val="9"/>
            <color indexed="81"/>
            <rFont val="Tahoma"/>
            <family val="2"/>
          </rPr>
          <t>Moura, Raphael:</t>
        </r>
        <r>
          <rPr>
            <sz val="9"/>
            <color indexed="81"/>
            <rFont val="Tahoma"/>
            <family val="2"/>
          </rPr>
          <t xml:space="preserve">
Offensive odours were considered part of the business at EEI. All facility personnel were accustomed to strong odours and the characteristic rotten egg smell of H2S.</t>
        </r>
      </text>
    </comment>
    <comment ref="AT141" authorId="0" shapeId="0" xr:uid="{00000000-0006-0000-0100-0000F9020000}">
      <text>
        <r>
          <rPr>
            <b/>
            <sz val="9"/>
            <color indexed="81"/>
            <rFont val="Tahoma"/>
            <family val="2"/>
          </rPr>
          <t>Moura, Raphael:</t>
        </r>
        <r>
          <rPr>
            <sz val="9"/>
            <color indexed="81"/>
            <rFont val="Tahoma"/>
            <family val="2"/>
          </rPr>
          <t xml:space="preserve">
1) The operator responsible for the WWT area had no formal training in waste treatment or chemistry.
2) Facility staff, maintenance and administrative employees, and laboratory personnel were not trained on the hazards of the WWT process or on the properties and hazards of H2S.</t>
        </r>
      </text>
    </comment>
    <comment ref="AU141" authorId="0" shapeId="0" xr:uid="{00000000-0006-0000-0100-0000FA020000}">
      <text>
        <r>
          <rPr>
            <b/>
            <sz val="9"/>
            <color indexed="81"/>
            <rFont val="Tahoma"/>
            <family val="2"/>
          </rPr>
          <t>Moura, Raphael:</t>
        </r>
        <r>
          <rPr>
            <sz val="9"/>
            <color indexed="81"/>
            <rFont val="Tahoma"/>
            <family val="2"/>
          </rPr>
          <t xml:space="preserve">
loss of situation awareness: (i) maintenance employee was not aware of H2S hazards; (ii) WWT operator was aware of the hazards of H2S but unaware of the possible reactions that could produce the gas.</t>
        </r>
      </text>
    </comment>
    <comment ref="AM142" authorId="0" shapeId="0" xr:uid="{00000000-0006-0000-0100-0000FB020000}">
      <text>
        <r>
          <rPr>
            <b/>
            <sz val="9"/>
            <color indexed="81"/>
            <rFont val="Tahoma"/>
            <family val="2"/>
          </rPr>
          <t>Moura, Raphael:</t>
        </r>
        <r>
          <rPr>
            <sz val="9"/>
            <color indexed="81"/>
            <rFont val="Tahoma"/>
            <family val="2"/>
          </rPr>
          <t xml:space="preserve">
No information: EQNC had not provided any detailed written information on the types, quantities, and location of hazardous materials in the facility to fire personnel or the Local Emergency Planning Committee (LEPC).</t>
        </r>
      </text>
    </comment>
    <comment ref="AQ142" authorId="0" shapeId="0" xr:uid="{00000000-0006-0000-0100-0000FC020000}">
      <text>
        <r>
          <rPr>
            <b/>
            <sz val="9"/>
            <color indexed="81"/>
            <rFont val="Tahoma"/>
            <family val="2"/>
          </rPr>
          <t>Moura, Raphael:</t>
        </r>
        <r>
          <rPr>
            <sz val="9"/>
            <color indexed="81"/>
            <rFont val="Tahoma"/>
            <family val="2"/>
          </rPr>
          <t xml:space="preserve">
1) EQNC hazardous waste building was not required to be equipped with fire or smoke detection sensors (Even though the facility stored hundreds of 55-gallon drums of flammable and combustible materials).
2) had EQNC used fire barriers (walls) to separate the segregated waste bays, the fire would likely have been contained within the oxidizer bay, significantly mitigating the incident’s consequences.</t>
        </r>
      </text>
    </comment>
    <comment ref="AR142" authorId="0" shapeId="0" xr:uid="{00000000-0006-0000-0100-0000FD020000}">
      <text>
        <r>
          <rPr>
            <b/>
            <sz val="9"/>
            <color indexed="81"/>
            <rFont val="Tahoma"/>
            <family val="2"/>
          </rPr>
          <t>Moura, Raphael:</t>
        </r>
        <r>
          <rPr>
            <sz val="9"/>
            <color indexed="81"/>
            <rFont val="Tahoma"/>
            <family val="2"/>
          </rPr>
          <t xml:space="preserve">
Inadequate managerial rule: (i) EQNC hazardous waste building was not monitored after hours (nights or weekends).  Since the EQNC facility was unoccupied at the time of the incident, no emergency coordinator was onsite to initiate the facility contingency plan or assess the extent of the release or emergency; (ii) Portable fire extinguishers were the only fire control equipment in the EQNC hazardous waste building.</t>
        </r>
      </text>
    </comment>
    <comment ref="E143" authorId="0" shapeId="0" xr:uid="{00000000-0006-0000-0100-0000FE020000}">
      <text>
        <r>
          <rPr>
            <b/>
            <sz val="9"/>
            <color indexed="81"/>
            <rFont val="Tahoma"/>
            <family val="2"/>
          </rPr>
          <t>Moura, Raphael:</t>
        </r>
        <r>
          <rPr>
            <sz val="9"/>
            <color indexed="81"/>
            <rFont val="Tahoma"/>
            <family val="2"/>
          </rPr>
          <t xml:space="preserve">
Operations personnel did not actively monitor the temperature on the column bottom.</t>
        </r>
      </text>
    </comment>
    <comment ref="I143" authorId="0" shapeId="0" xr:uid="{00000000-0006-0000-0100-0000FF020000}">
      <text>
        <r>
          <rPr>
            <b/>
            <sz val="9"/>
            <color indexed="81"/>
            <rFont val="Tahoma"/>
            <family val="2"/>
          </rPr>
          <t>Moura, Raphael:</t>
        </r>
        <r>
          <rPr>
            <sz val="9"/>
            <color indexed="81"/>
            <rFont val="Tahoma"/>
            <family val="2"/>
          </rPr>
          <t xml:space="preserve">
5 days after a fire occurred on 22 September, the valves on the steam line remained closed. However, DCS information reviewed after the incident indicates that the temperature in the base of the column did not fall below 300°F. The temperature would have been expected to decrease to around ambient if no heat was being added (Overlook valves failure signal).</t>
        </r>
      </text>
    </comment>
    <comment ref="O143" authorId="0" shapeId="0" xr:uid="{00000000-0006-0000-0100-000000030000}">
      <text>
        <r>
          <rPr>
            <b/>
            <sz val="9"/>
            <color indexed="81"/>
            <rFont val="Tahoma"/>
            <family val="2"/>
          </rPr>
          <t>Moura, Raphael:</t>
        </r>
        <r>
          <rPr>
            <sz val="9"/>
            <color indexed="81"/>
            <rFont val="Tahoma"/>
            <family val="2"/>
          </rPr>
          <t xml:space="preserve">
No identification: On the morning of October 12, a high-level alarm for the tray actuated; it was silenced by the operator, but no further action was taken.</t>
        </r>
      </text>
    </comment>
    <comment ref="P143" authorId="0" shapeId="0" xr:uid="{00000000-0006-0000-0100-000001030000}">
      <text>
        <r>
          <rPr>
            <b/>
            <sz val="9"/>
            <color indexed="81"/>
            <rFont val="Tahoma"/>
            <family val="2"/>
          </rPr>
          <t>Moura, Raphael:</t>
        </r>
        <r>
          <rPr>
            <sz val="9"/>
            <color indexed="81"/>
            <rFont val="Tahoma"/>
            <family val="2"/>
          </rPr>
          <t xml:space="preserve">
facility personnel thought the operating temperature of C-501 was sufficiently high to prevent the accumulation of moisture under external insulation and corrosion of the carbon steel surface. Because of this assumption, FCC did not monitor the condition of the steel.</t>
        </r>
      </text>
    </comment>
    <comment ref="AD143" authorId="0" shapeId="0" xr:uid="{00000000-0006-0000-0100-000002030000}">
      <text>
        <r>
          <rPr>
            <b/>
            <sz val="9"/>
            <color indexed="81"/>
            <rFont val="Tahoma"/>
            <family val="2"/>
          </rPr>
          <t>Moura, Raphael:</t>
        </r>
        <r>
          <rPr>
            <sz val="9"/>
            <color indexed="81"/>
            <rFont val="Tahoma"/>
            <family val="2"/>
          </rPr>
          <t xml:space="preserve">
Failure of the isolation valves in the steam line connected to the MNT column.</t>
        </r>
      </text>
    </comment>
    <comment ref="AF143" authorId="0" shapeId="0" xr:uid="{00000000-0006-0000-0100-000003030000}">
      <text>
        <r>
          <rPr>
            <b/>
            <sz val="9"/>
            <color indexed="81"/>
            <rFont val="Tahoma"/>
            <family val="2"/>
          </rPr>
          <t>Moura, Raphael:</t>
        </r>
        <r>
          <rPr>
            <sz val="9"/>
            <color indexed="81"/>
            <rFont val="Tahoma"/>
            <family val="2"/>
          </rPr>
          <t xml:space="preserve">
Incomplete text: (i) Although personnel stated that proper isolation included double blocking and bleeding the steam line to C-501, these steps were not specifically included in the procedures and were not followed prior to the incident; (ii) Operating procedures for C-501 did not contain warnings or cautions concerning process chemicals and the consequences of deviations from operating limits; (iii) Operating procedures did not contain instructions on how to perform an emergency shutdown for all foreseeable causes, to ensure proper isolation, or to continue monitoring critical parameters while the column was shut down.</t>
        </r>
      </text>
    </comment>
    <comment ref="AL143" authorId="0" shapeId="0" xr:uid="{00000000-0006-0000-0100-000004030000}">
      <text>
        <r>
          <rPr>
            <b/>
            <sz val="9"/>
            <color indexed="81"/>
            <rFont val="Tahoma"/>
            <family val="2"/>
          </rPr>
          <t>Moura, Raphael:</t>
        </r>
        <r>
          <rPr>
            <sz val="9"/>
            <color indexed="81"/>
            <rFont val="Tahoma"/>
            <family val="2"/>
          </rPr>
          <t xml:space="preserve">
Message not received: poor community notification.</t>
        </r>
      </text>
    </comment>
    <comment ref="AN143" authorId="0" shapeId="0" xr:uid="{00000000-0006-0000-0100-000005030000}">
      <text>
        <r>
          <rPr>
            <b/>
            <sz val="9"/>
            <color indexed="81"/>
            <rFont val="Tahoma"/>
            <family val="2"/>
          </rPr>
          <t>Moura, Raphael:</t>
        </r>
        <r>
          <rPr>
            <sz val="9"/>
            <color indexed="81"/>
            <rFont val="Tahoma"/>
            <family val="2"/>
          </rPr>
          <t xml:space="preserve">
Inadequate preventive maintenance, which allowed leaks in isolation valves. Reboiler steam supply valves had ever been evaluated to determine what maintenance activities were necessary to ensure proper function. Corrosion and erosion caused a breach in the valve; and the steam flow caused holes to form in the seat of the valve.</t>
        </r>
      </text>
    </comment>
    <comment ref="AO143" authorId="0" shapeId="0" xr:uid="{00000000-0006-0000-0100-000006030000}">
      <text>
        <r>
          <rPr>
            <b/>
            <sz val="9"/>
            <color indexed="81"/>
            <rFont val="Tahoma"/>
            <family val="2"/>
          </rPr>
          <t>Moura, Raphael:</t>
        </r>
        <r>
          <rPr>
            <sz val="9"/>
            <color indexed="81"/>
            <rFont val="Tahoma"/>
            <family val="2"/>
          </rPr>
          <t xml:space="preserve">
FCC did not monitor the condition of the column steel. Significant external surface corrosion under the upper areas of C-501, including one area where the wall was degraded to 30 percent of its original thickness.</t>
        </r>
      </text>
    </comment>
    <comment ref="AQ143" authorId="0" shapeId="0" xr:uid="{00000000-0006-0000-0100-000007030000}">
      <text>
        <r>
          <rPr>
            <b/>
            <sz val="9"/>
            <color indexed="81"/>
            <rFont val="Tahoma"/>
            <family val="2"/>
          </rPr>
          <t>Moura, Raphael:</t>
        </r>
        <r>
          <rPr>
            <sz val="9"/>
            <color indexed="81"/>
            <rFont val="Tahoma"/>
            <family val="2"/>
          </rPr>
          <t xml:space="preserve">
1) MNT column was not equipped with sufficient layers of protection, including alarms, safety interlocks, and overpressure protection. FCC had an effective system in place to evaluate the overpressure protection for C-501, it would likely have determined that the relief valve was inadequate. This determination could have led to a comprehensive review of the overpressure protection scheme (i.e., location, size, and number of relief valves) and the addition of safeguards to prevent a decomposition reaction.
2) neither the construction of the control room nor its proximity to the process was evaluated to ensure that employees would be protected from catastrophic events. </t>
        </r>
      </text>
    </comment>
    <comment ref="AR143" authorId="0" shapeId="0" xr:uid="{00000000-0006-0000-0100-000008030000}">
      <text>
        <r>
          <rPr>
            <b/>
            <sz val="9"/>
            <color indexed="81"/>
            <rFont val="Tahoma"/>
            <family val="2"/>
          </rPr>
          <t>Moura, Raphael:</t>
        </r>
        <r>
          <rPr>
            <sz val="9"/>
            <color indexed="81"/>
            <rFont val="Tahoma"/>
            <family val="2"/>
          </rPr>
          <t xml:space="preserve">
inadequate managerial rule: FCC Pascagoula facility did not have an adequate management system for evaluating the hazards of processing MNT, and did not apply lessons learned from hazard analyses of similar processes in the plant.
Inadequate work procedure: (i) system for ensuring consistent work practices when isolating equipment was ineffective; (ii) Lack of a system to ensure isolation of heat sources; (iii) Work practices at the time of the incident did not include blinding the steam line, which would have isolated the line from the column.</t>
        </r>
      </text>
    </comment>
    <comment ref="AT143" authorId="0" shapeId="0" xr:uid="{00000000-0006-0000-0100-000009030000}">
      <text>
        <r>
          <rPr>
            <b/>
            <sz val="9"/>
            <color indexed="81"/>
            <rFont val="Tahoma"/>
            <family val="2"/>
          </rPr>
          <t>Moura, Raphael:</t>
        </r>
        <r>
          <rPr>
            <sz val="9"/>
            <color indexed="81"/>
            <rFont val="Tahoma"/>
            <family val="2"/>
          </rPr>
          <t xml:space="preserve">
Training of operations personnel did not include information on
the hazards of leaving MNT at elevated levels for an extended
time, which would have further emphasized the necessity to
ensure proper isolation of heat sources to the column when
heat was not being removed.</t>
        </r>
      </text>
    </comment>
    <comment ref="AU143" authorId="0" shapeId="0" xr:uid="{00000000-0006-0000-0100-00000A030000}">
      <text>
        <r>
          <rPr>
            <b/>
            <sz val="9"/>
            <color indexed="81"/>
            <rFont val="Tahoma"/>
            <family val="2"/>
          </rPr>
          <t>Moura, Raphael:</t>
        </r>
        <r>
          <rPr>
            <sz val="9"/>
            <color indexed="81"/>
            <rFont val="Tahoma"/>
            <family val="2"/>
          </rPr>
          <t xml:space="preserve">
loss of situation awareness: Inadequate understanding of the potential hazard of thermal decomposition in continuous processing equipment.</t>
        </r>
      </text>
    </comment>
    <comment ref="F144" authorId="0" shapeId="0" xr:uid="{00000000-0006-0000-0100-00000B030000}">
      <text>
        <r>
          <rPr>
            <b/>
            <sz val="9"/>
            <color indexed="81"/>
            <rFont val="Tahoma"/>
            <family val="2"/>
          </rPr>
          <t>Moura, Raphael:</t>
        </r>
        <r>
          <rPr>
            <sz val="9"/>
            <color indexed="81"/>
            <rFont val="Tahoma"/>
            <family val="2"/>
          </rPr>
          <t xml:space="preserve">
movement taken too far: a trailer being towed by a forklift snagged and pulled a small drain valve out of a strainer in a liquid propylene system. </t>
        </r>
      </text>
    </comment>
    <comment ref="N144" authorId="0" shapeId="0" xr:uid="{00000000-0006-0000-0100-00000C030000}">
      <text>
        <r>
          <rPr>
            <b/>
            <sz val="9"/>
            <color indexed="81"/>
            <rFont val="Tahoma"/>
            <family val="2"/>
          </rPr>
          <t>Moura, Raphael:</t>
        </r>
        <r>
          <rPr>
            <sz val="9"/>
            <color indexed="81"/>
            <rFont val="Tahoma"/>
            <family val="2"/>
          </rPr>
          <t xml:space="preserve">
Wrong: driver decided to turn around a fork truck towing a trailer under a pipe rack by backing into an opening between two columns.</t>
        </r>
      </text>
    </comment>
    <comment ref="AF144" authorId="0" shapeId="0" xr:uid="{00000000-0006-0000-0100-00000D030000}">
      <text>
        <r>
          <rPr>
            <b/>
            <sz val="9"/>
            <color indexed="81"/>
            <rFont val="Tahoma"/>
            <family val="2"/>
          </rPr>
          <t>Moura, Raphael:</t>
        </r>
        <r>
          <rPr>
            <sz val="9"/>
            <color indexed="81"/>
            <rFont val="Tahoma"/>
            <family val="2"/>
          </rPr>
          <t xml:space="preserve">
1) Formosa has administrative safeguards for vehicle operation in the unit, including a plant-wide speed limit, a vehicle permitting process, and a crane use procedure. However, these safeguards do not specifically address where vehicles may operate within the unit.</t>
        </r>
      </text>
    </comment>
    <comment ref="AK144" authorId="0" shapeId="0" xr:uid="{00000000-0006-0000-0100-00000E030000}">
      <text>
        <r>
          <rPr>
            <b/>
            <sz val="9"/>
            <color indexed="81"/>
            <rFont val="Tahoma"/>
            <family val="2"/>
          </rPr>
          <t>Moura, Raphael:</t>
        </r>
        <r>
          <rPr>
            <sz val="9"/>
            <color indexed="81"/>
            <rFont val="Tahoma"/>
            <family val="2"/>
          </rPr>
          <t xml:space="preserve">
Specific access ways for vehicles are not physically marked in the unit, despite the plant design drawings information. The area where the impact occurred was not a designated access way but was large enough for a vehicle to easily pass.</t>
        </r>
      </text>
    </comment>
    <comment ref="AQ144" authorId="0" shapeId="0" xr:uid="{00000000-0006-0000-0100-00000F030000}">
      <text>
        <r>
          <rPr>
            <b/>
            <sz val="9"/>
            <color indexed="81"/>
            <rFont val="Tahoma"/>
            <family val="2"/>
          </rPr>
          <t>Moura, Raphael:</t>
        </r>
        <r>
          <rPr>
            <sz val="9"/>
            <color indexed="81"/>
            <rFont val="Tahoma"/>
            <family val="2"/>
          </rPr>
          <t xml:space="preserve">
1) The propylene piping involved in this incident protruded into an open space, yet had no impact protection.
2) Passive fire protection was installed on only three of four support column rows and the columns that supported the pressure relief valves and emergency vent piping had no fireproofing. The bare steel columns bent over, while the fireproofed columns remained straight.
3) Had a remotely actuated valve been installed upstream of the pumps, this incident would likely have ended quickly, possibly even before ignition occurred. Additionally, had remote control of the pumps been possible from the control room, the propylene flow could have been quickly reduced, potentially reducing the severity of the incident.</t>
        </r>
      </text>
    </comment>
    <comment ref="AR144" authorId="0" shapeId="0" xr:uid="{00000000-0006-0000-0100-000010030000}">
      <text>
        <r>
          <rPr>
            <b/>
            <sz val="9"/>
            <color indexed="81"/>
            <rFont val="Tahoma"/>
            <family val="2"/>
          </rPr>
          <t>Moura, Raphael:</t>
        </r>
        <r>
          <rPr>
            <sz val="9"/>
            <color indexed="81"/>
            <rFont val="Tahoma"/>
            <family val="2"/>
          </rPr>
          <t xml:space="preserve">
Inadequate managerial rule: (i) following PHA, physical protection was provided only for firefighting equipment, but administrative provisions for process piping and other equipment were insufficient; (ii) Neither of the two operators burned in this incident was required to wear Flame Resistant Clothing (not required for operators in the Olefins, only for specific high-risk assignments).
Inadequate task planning: Written hazard analysis did not consider a catastrophic loss
of containment within the unit, and did not consider if local isolation valves would be accessible or if remotely operated isolation devices would be necessary.</t>
        </r>
      </text>
    </comment>
    <comment ref="H145" authorId="0" shapeId="0" xr:uid="{00000000-0006-0000-0100-000011030000}">
      <text>
        <r>
          <rPr>
            <b/>
            <sz val="9"/>
            <color indexed="81"/>
            <rFont val="Tahoma"/>
            <family val="2"/>
          </rPr>
          <t>Moura, Raphael:</t>
        </r>
        <r>
          <rPr>
            <sz val="9"/>
            <color indexed="81"/>
            <rFont val="Tahoma"/>
            <family val="2"/>
          </rPr>
          <t xml:space="preserve">
wrong action: Acid was continuously added to the sewer, but the chlorine dioxide generator was not running which resulted in a lower than normal flow of water through the sewer. This combination of acid volume and low water flow accounted for the high concentration of acidic water in the sewer.</t>
        </r>
      </text>
    </comment>
    <comment ref="K145" authorId="0" shapeId="0" xr:uid="{00000000-0006-0000-0100-000012030000}">
      <text>
        <r>
          <rPr>
            <b/>
            <sz val="9"/>
            <color indexed="81"/>
            <rFont val="Tahoma"/>
            <family val="2"/>
          </rPr>
          <t>Moura, Raphael:</t>
        </r>
        <r>
          <rPr>
            <sz val="9"/>
            <color indexed="81"/>
            <rFont val="Tahoma"/>
            <family val="2"/>
          </rPr>
          <t xml:space="preserve">
Incorrect identification: H2S was not identified as a hazard in the immediate area of the mill where the incident occurred.</t>
        </r>
      </text>
    </comment>
    <comment ref="AD145" authorId="0" shapeId="0" xr:uid="{00000000-0006-0000-0100-000013030000}">
      <text>
        <r>
          <rPr>
            <b/>
            <sz val="9"/>
            <color indexed="81"/>
            <rFont val="Tahoma"/>
            <family val="2"/>
          </rPr>
          <t>Moura, Raphael:</t>
        </r>
        <r>
          <rPr>
            <sz val="9"/>
            <color indexed="81"/>
            <rFont val="Tahoma"/>
            <family val="2"/>
          </rPr>
          <t xml:space="preserve">
Cloud of H2S gas leaked through a gap in the seal of a manway.</t>
        </r>
      </text>
    </comment>
    <comment ref="AF145" authorId="0" shapeId="0" xr:uid="{00000000-0006-0000-0100-000014030000}">
      <text>
        <r>
          <rPr>
            <b/>
            <sz val="9"/>
            <color indexed="81"/>
            <rFont val="Tahoma"/>
            <family val="2"/>
          </rPr>
          <t>Moura, Raphael:</t>
        </r>
        <r>
          <rPr>
            <sz val="9"/>
            <color indexed="81"/>
            <rFont val="Tahoma"/>
            <family val="2"/>
          </rPr>
          <t xml:space="preserve">
1) Hazard information about NaSH, available on the MSDS, was not incorporated into mill procedures or training.
2) Mill guidelines did not provide for decontamination at the first-aid station.</t>
        </r>
      </text>
    </comment>
    <comment ref="AN145" authorId="0" shapeId="0" xr:uid="{00000000-0006-0000-0100-000015030000}">
      <text>
        <r>
          <rPr>
            <b/>
            <sz val="9"/>
            <color indexed="81"/>
            <rFont val="Tahoma"/>
            <family val="2"/>
          </rPr>
          <t>Moura, Raphael:</t>
        </r>
        <r>
          <rPr>
            <sz val="9"/>
            <color indexed="81"/>
            <rFont val="Tahoma"/>
            <family val="2"/>
          </rPr>
          <t xml:space="preserve">
Leaking from the fiberglass manway were reported on previous occasions and repairs were sometimes documented by work orders, but maintenance was ineffective. </t>
        </r>
      </text>
    </comment>
    <comment ref="AO145" authorId="0" shapeId="0" xr:uid="{00000000-0006-0000-0100-000016030000}">
      <text>
        <r>
          <rPr>
            <b/>
            <sz val="9"/>
            <color indexed="81"/>
            <rFont val="Tahoma"/>
            <family val="2"/>
          </rPr>
          <t>Moura, Raphael:</t>
        </r>
        <r>
          <rPr>
            <sz val="9"/>
            <color indexed="81"/>
            <rFont val="Tahoma"/>
            <family val="2"/>
          </rPr>
          <t xml:space="preserve">
Recurrent leakage repairs on the manway were not verified. </t>
        </r>
      </text>
    </comment>
    <comment ref="AQ145" authorId="0" shapeId="0" xr:uid="{00000000-0006-0000-0100-000017030000}">
      <text>
        <r>
          <rPr>
            <b/>
            <sz val="9"/>
            <color indexed="81"/>
            <rFont val="Tahoma"/>
            <family val="2"/>
          </rPr>
          <t>Moura, Raphael:</t>
        </r>
        <r>
          <rPr>
            <sz val="9"/>
            <color indexed="81"/>
            <rFont val="Tahoma"/>
            <family val="2"/>
          </rPr>
          <t xml:space="preserve">
1) The fiberglass manway was not adequately designed or sealed to ensure that the sewer remained closed.
2) The drain from the truck unloading station and the oil pit was joined to the acid sewer, but neither the chemicals that could be introduced into the sewer nor the hazards of their interactions were identified, and no scenarios leading to the possible release of H2S were identified.
3) There were no H2S monitors, alarms, or warning signs in the area.
4) Design information for projects involving NaSH did not specify the hazard of mixing NaSH with acid.</t>
        </r>
      </text>
    </comment>
    <comment ref="AR145" authorId="0" shapeId="0" xr:uid="{00000000-0006-0000-0100-000018030000}">
      <text>
        <r>
          <rPr>
            <b/>
            <sz val="9"/>
            <color indexed="81"/>
            <rFont val="Tahoma"/>
            <family val="2"/>
          </rPr>
          <t>Moura, Raphael:</t>
        </r>
        <r>
          <rPr>
            <sz val="9"/>
            <color indexed="81"/>
            <rFont val="Tahoma"/>
            <family val="2"/>
          </rPr>
          <t xml:space="preserve">
Inadequate managerial rule: Modifications to the acid sewer over a period of several years included connections to the chlorine dioxide sewer, to the sewer from the truck unloading area, and to the containment area known as the oil pit. When these changes were made, the chemicals that could be added to the sewer and their interactions with other chemicals were not identified, nor were formal hazard evaluations or management of change (MOC) analyses conducted.
Inadequate task planning: No hazard review or MOC analysis was performed when the oil pit and the collection drain from the truck unloading area were connected to the acid sewer.
Inadequate work procedures: Manway leakage events were not reported as near-miss incidents, nor were the causes of the leaks formally investigated.</t>
        </r>
      </text>
    </comment>
    <comment ref="AT145" authorId="0" shapeId="0" xr:uid="{00000000-0006-0000-0100-000019030000}">
      <text>
        <r>
          <rPr>
            <b/>
            <sz val="9"/>
            <color indexed="81"/>
            <rFont val="Tahoma"/>
            <family val="2"/>
          </rPr>
          <t>Moura, Raphael:</t>
        </r>
        <r>
          <rPr>
            <sz val="9"/>
            <color indexed="81"/>
            <rFont val="Tahoma"/>
            <family val="2"/>
          </rPr>
          <t xml:space="preserve">
1) There was not detailed H2S safety training for those working in this area of the mill. The contractors working on the day of the incident had only a basic awareness of H2S and its hazards.
2) Hazard information about NaSH, available on the MSDS, was not incorporated into mill procedures or training.</t>
        </r>
      </text>
    </comment>
    <comment ref="F146" authorId="0" shapeId="0" xr:uid="{00000000-0006-0000-0100-00001A030000}">
      <text>
        <r>
          <rPr>
            <b/>
            <sz val="9"/>
            <color indexed="81"/>
            <rFont val="Tahoma"/>
            <family val="2"/>
          </rPr>
          <t>Moura, Raphael:</t>
        </r>
        <r>
          <rPr>
            <sz val="9"/>
            <color indexed="81"/>
            <rFont val="Tahoma"/>
            <family val="2"/>
          </rPr>
          <t xml:space="preserve">
Wrong movement type: during seal repair, operator moved valve wrench to what he believed was the closed position, but it was open.</t>
        </r>
      </text>
    </comment>
    <comment ref="I146" authorId="0" shapeId="0" xr:uid="{00000000-0006-0000-0100-00001B030000}">
      <text>
        <r>
          <rPr>
            <b/>
            <sz val="9"/>
            <color indexed="81"/>
            <rFont val="Tahoma"/>
            <family val="2"/>
          </rPr>
          <t>Moura, Raphael:</t>
        </r>
        <r>
          <rPr>
            <sz val="9"/>
            <color indexed="81"/>
            <rFont val="Tahoma"/>
            <family val="2"/>
          </rPr>
          <t xml:space="preserve">
Operators overlooked position indicator on the valve stem, which was indicating "open".</t>
        </r>
      </text>
    </comment>
    <comment ref="K146" authorId="0" shapeId="0" xr:uid="{00000000-0006-0000-0100-00001C030000}">
      <text>
        <r>
          <rPr>
            <b/>
            <sz val="9"/>
            <color indexed="81"/>
            <rFont val="Tahoma"/>
            <family val="2"/>
          </rPr>
          <t>Moura, Raphael:</t>
        </r>
        <r>
          <rPr>
            <sz val="9"/>
            <color indexed="81"/>
            <rFont val="Tahoma"/>
            <family val="2"/>
          </rPr>
          <t xml:space="preserve">
Incorrect identification: The mechanic specialist placed tags and locks on the suction and discharge valves. When the mechanic returned, the mechanic specialist told him that the valves had been closed, secured, tagged, and locked per the facility’s LOTO procedure and that they could remove the pump, without verifying valve position.</t>
        </r>
      </text>
    </comment>
    <comment ref="M146" authorId="0" shapeId="0" xr:uid="{00000000-0006-0000-0100-00001D030000}">
      <text>
        <r>
          <rPr>
            <b/>
            <sz val="9"/>
            <color indexed="81"/>
            <rFont val="Tahoma"/>
            <family val="2"/>
          </rPr>
          <t>Moura, Raphael:</t>
        </r>
        <r>
          <rPr>
            <sz val="9"/>
            <color indexed="81"/>
            <rFont val="Tahoma"/>
            <family val="2"/>
          </rPr>
          <t xml:space="preserve">
Deduction error: Operator believed that the closed position was with the wrench perpendicular to the flow of product.</t>
        </r>
      </text>
    </comment>
    <comment ref="R146" authorId="0" shapeId="0" xr:uid="{00000000-0006-0000-0100-00001E030000}">
      <text>
        <r>
          <rPr>
            <b/>
            <sz val="9"/>
            <color indexed="81"/>
            <rFont val="Tahoma"/>
            <family val="2"/>
          </rPr>
          <t>Moura, Raphael:</t>
        </r>
        <r>
          <rPr>
            <sz val="9"/>
            <color indexed="81"/>
            <rFont val="Tahoma"/>
            <family val="2"/>
          </rPr>
          <t xml:space="preserve">
Before leaving the area to obtain materials needed to remove the pump, the mechanic noticed that the valve position indicator on the suction valve body showed that the valve was open, but he did not relate this information to his co-workers immediately.</t>
        </r>
      </text>
    </comment>
    <comment ref="AC146" authorId="0" shapeId="0" xr:uid="{00000000-0006-0000-0100-00001F030000}">
      <text>
        <r>
          <rPr>
            <b/>
            <sz val="9"/>
            <color indexed="81"/>
            <rFont val="Tahoma"/>
            <family val="2"/>
          </rPr>
          <t>Moura, Raphael:</t>
        </r>
        <r>
          <rPr>
            <sz val="9"/>
            <color indexed="81"/>
            <rFont val="Tahoma"/>
            <family val="2"/>
          </rPr>
          <t xml:space="preserve">
Confirmation bias: search for information was restricted to looking at  wrench position, which confirmed assumption that the valve was closed, although the valve was equipped with the position indicator.</t>
        </r>
      </text>
    </comment>
    <comment ref="AH146" authorId="0" shapeId="0" xr:uid="{00000000-0006-0000-0100-000020030000}">
      <text>
        <r>
          <rPr>
            <b/>
            <sz val="9"/>
            <color indexed="81"/>
            <rFont val="Tahoma"/>
            <family val="2"/>
          </rPr>
          <t>Moura, Raphael:</t>
        </r>
        <r>
          <rPr>
            <sz val="9"/>
            <color indexed="81"/>
            <rFont val="Tahoma"/>
            <family val="2"/>
          </rPr>
          <t xml:space="preserve">
Position mismatch: Wrench collar was installed in the wrong position. Consequently, wrench position (open-close) was inverted (in an unusual position).</t>
        </r>
      </text>
    </comment>
    <comment ref="AN146" authorId="0" shapeId="0" xr:uid="{00000000-0006-0000-0100-000021030000}">
      <text>
        <r>
          <rPr>
            <b/>
            <sz val="9"/>
            <color indexed="81"/>
            <rFont val="Tahoma"/>
            <family val="2"/>
          </rPr>
          <t>Moura, Raphael:</t>
        </r>
        <r>
          <rPr>
            <sz val="9"/>
            <color indexed="81"/>
            <rFont val="Tahoma"/>
            <family val="2"/>
          </rPr>
          <t xml:space="preserve">
pump failures were addressed when the equipment broke down, instead of identifying causes of breakdowns and preventing them before they occurred again.</t>
        </r>
      </text>
    </comment>
    <comment ref="AO146" authorId="0" shapeId="0" xr:uid="{00000000-0006-0000-0100-000022030000}">
      <text>
        <r>
          <rPr>
            <b/>
            <sz val="9"/>
            <color indexed="81"/>
            <rFont val="Tahoma"/>
            <family val="2"/>
          </rPr>
          <t>Moura, Raphael:</t>
        </r>
        <r>
          <rPr>
            <sz val="9"/>
            <color indexed="81"/>
            <rFont val="Tahoma"/>
            <family val="2"/>
          </rPr>
          <t xml:space="preserve">
mechanical integrity program did not effectively prevent repeated failures of the pump seals.</t>
        </r>
      </text>
    </comment>
    <comment ref="AQ146" authorId="0" shapeId="0" xr:uid="{00000000-0006-0000-0100-000023030000}">
      <text>
        <r>
          <rPr>
            <b/>
            <sz val="9"/>
            <color indexed="81"/>
            <rFont val="Tahoma"/>
            <family val="2"/>
          </rPr>
          <t>Moura, Raphael:</t>
        </r>
        <r>
          <rPr>
            <sz val="9"/>
            <color indexed="81"/>
            <rFont val="Tahoma"/>
            <family val="2"/>
          </rPr>
          <t xml:space="preserve">
Design change failure: Examination of the 6-inch, ¼ turn, plug valve after the incident determined that it was originally designed to be opened and closed by a gear-operated actuator. The gear driver had been removed and was replaced by a valve wrench. The wrench was a two-foot-long bar inserted into a collar. Because it had a square shape, the collar could be easily removed and repositioned on the valve stem in different directions.  Giant did not consider the design or engineering safety implications of changing from a gear-operated valve actuator to using a wrench as a valve handle.</t>
        </r>
      </text>
    </comment>
    <comment ref="H147" authorId="0" shapeId="0" xr:uid="{00000000-0006-0000-0100-000024030000}">
      <text>
        <r>
          <rPr>
            <b/>
            <sz val="9"/>
            <color indexed="81"/>
            <rFont val="Tahoma"/>
            <family val="2"/>
          </rPr>
          <t>Moura, Raphael:</t>
        </r>
        <r>
          <rPr>
            <sz val="9"/>
            <color indexed="81"/>
            <rFont val="Tahoma"/>
            <family val="2"/>
          </rPr>
          <t xml:space="preserve">
Jump forward: operator closed an isolation valve between the heat exchanger shell (ammonia cooling side) and a relief valve to replace a burst rupture disk under the relief valve that provided overpressure protection. After replacing the rupture disk, reopening of the closed isolation valve was skipped.</t>
        </r>
      </text>
    </comment>
    <comment ref="I147" authorId="0" shapeId="0" xr:uid="{00000000-0006-0000-0100-000025030000}">
      <text>
        <r>
          <rPr>
            <b/>
            <sz val="9"/>
            <color indexed="81"/>
            <rFont val="Tahoma"/>
            <family val="2"/>
          </rPr>
          <t>Moura, Raphael:</t>
        </r>
        <r>
          <rPr>
            <sz val="9"/>
            <color indexed="81"/>
            <rFont val="Tahoma"/>
            <family val="2"/>
          </rPr>
          <t xml:space="preserve">
operator do not observed closed status of isolation valve and closed a block valve, isolating the ammonia pressure control valve from the heat exchange. Then, he started to steam the process line to clean the piping. The closed isolation and block valves prevented the increasing ammonia pressure from safely venting through either the ammonia pressure control valve or the rupture disk and relief valve.</t>
        </r>
      </text>
    </comment>
    <comment ref="AE147" authorId="0" shapeId="0" xr:uid="{00000000-0006-0000-0100-000026030000}">
      <text>
        <r>
          <rPr>
            <b/>
            <sz val="9"/>
            <color indexed="81"/>
            <rFont val="Tahoma"/>
            <family val="2"/>
          </rPr>
          <t>Moura, Raphael:</t>
        </r>
        <r>
          <rPr>
            <sz val="9"/>
            <color indexed="81"/>
            <rFont val="Tahoma"/>
            <family val="2"/>
          </rPr>
          <t xml:space="preserve">
During the incident, a malfunction in the computerized electronic badge-in/badge-out system delayed supervisors from immediately retrieving the list of personnel in their area.</t>
        </r>
      </text>
    </comment>
    <comment ref="AF147" authorId="0" shapeId="0" xr:uid="{00000000-0006-0000-0100-000027030000}">
      <text>
        <r>
          <rPr>
            <b/>
            <sz val="9"/>
            <color indexed="81"/>
            <rFont val="Tahoma"/>
            <family val="2"/>
          </rPr>
          <t>Moura, Raphael:</t>
        </r>
        <r>
          <rPr>
            <sz val="9"/>
            <color indexed="81"/>
            <rFont val="Tahoma"/>
            <family val="2"/>
          </rPr>
          <t xml:space="preserve">
Supervisors were to account for their employees using a master list generated from the computerized electronic badge-in/badge-out system, but the absence of members of the emergency response team would not be considered unusual. There was no adequate measure to ensure a member of the emergency response team had been missing. </t>
        </r>
      </text>
    </comment>
    <comment ref="AL147" authorId="0" shapeId="0" xr:uid="{00000000-0006-0000-0100-000028030000}">
      <text>
        <r>
          <rPr>
            <b/>
            <sz val="9"/>
            <color indexed="81"/>
            <rFont val="Tahoma"/>
            <family val="2"/>
          </rPr>
          <t>Moura, Raphael:</t>
        </r>
        <r>
          <rPr>
            <sz val="9"/>
            <color indexed="81"/>
            <rFont val="Tahoma"/>
            <family val="2"/>
          </rPr>
          <t xml:space="preserve">
Failure of communication channels (turnover documents) that inform maintenance personnel when a process is ready for maintenance and operations personnel when maintenance is completed and the process can be safely restored to operation.</t>
        </r>
      </text>
    </comment>
    <comment ref="AN147" authorId="0" shapeId="0" xr:uid="{00000000-0006-0000-0100-000029030000}">
      <text>
        <r>
          <rPr>
            <b/>
            <sz val="9"/>
            <color indexed="81"/>
            <rFont val="Tahoma"/>
            <family val="2"/>
          </rPr>
          <t>Moura, Raphael:</t>
        </r>
        <r>
          <rPr>
            <sz val="9"/>
            <color indexed="81"/>
            <rFont val="Tahoma"/>
            <family val="2"/>
          </rPr>
          <t xml:space="preserve">
Although maintenance workers had replaced the rupture disk by about 4:30 p.m. on June 10, the valve isolating the rupture disk was not reopened.</t>
        </r>
      </text>
    </comment>
    <comment ref="AO147" authorId="0" shapeId="0" xr:uid="{00000000-0006-0000-0100-00002A030000}">
      <text>
        <r>
          <rPr>
            <b/>
            <sz val="9"/>
            <color indexed="81"/>
            <rFont val="Tahoma"/>
            <family val="2"/>
          </rPr>
          <t>Moura, Raphael:</t>
        </r>
        <r>
          <rPr>
            <sz val="9"/>
            <color indexed="81"/>
            <rFont val="Tahoma"/>
            <family val="2"/>
          </rPr>
          <t xml:space="preserve">
Inadequate procedures: Operators used the lockout/tagout procedures to manage the work on the heat exchanger rupture disk, but did not clearly document the progress and status of the maintenance. Information that the isolation valve on the safety relief vent remained in the closed position and locked out was limited to a handwritten note.</t>
        </r>
      </text>
    </comment>
    <comment ref="AQ147" authorId="0" shapeId="0" xr:uid="{00000000-0006-0000-0100-00002B030000}">
      <text>
        <r>
          <rPr>
            <b/>
            <sz val="9"/>
            <color indexed="81"/>
            <rFont val="Tahoma"/>
            <family val="2"/>
          </rPr>
          <t>Moura, Raphael:</t>
        </r>
        <r>
          <rPr>
            <sz val="9"/>
            <color indexed="81"/>
            <rFont val="Tahoma"/>
            <family val="2"/>
          </rPr>
          <t xml:space="preserve">
Design was not fit for purpose. Alarm system was unreliable - emergency alarm pull-boxes located throughout the production unit areas sound a location-specific alarm, but ammonia vapour released from the ruptured heat exchanger and water spray from the automatic water deluge system prevented responders from reaching the alarm pull-box in the affected process unit.</t>
        </r>
      </text>
    </comment>
    <comment ref="AR147" authorId="0" shapeId="0" xr:uid="{00000000-0006-0000-0100-00002C030000}">
      <text>
        <r>
          <rPr>
            <b/>
            <sz val="9"/>
            <color indexed="81"/>
            <rFont val="Tahoma"/>
            <family val="2"/>
          </rPr>
          <t>Moura, Raphael:</t>
        </r>
        <r>
          <rPr>
            <sz val="9"/>
            <color indexed="81"/>
            <rFont val="Tahoma"/>
            <family val="2"/>
          </rPr>
          <t xml:space="preserve">
Inadequate managerial rule: work order system for maintenance requires the process operator to sign off when the repairs are completed. However, whether this occurred during the June 10 dayshift is unclear, and Goodyear was unable to produce a signed copy of the work order.</t>
        </r>
      </text>
    </comment>
    <comment ref="AS147" authorId="0" shapeId="0" xr:uid="{00000000-0006-0000-0100-00002D030000}">
      <text>
        <r>
          <rPr>
            <b/>
            <sz val="9"/>
            <color indexed="81"/>
            <rFont val="Tahoma"/>
            <family val="2"/>
          </rPr>
          <t>Moura, Raphael:</t>
        </r>
        <r>
          <rPr>
            <sz val="9"/>
            <color indexed="81"/>
            <rFont val="Tahoma"/>
            <family val="2"/>
          </rPr>
          <t xml:space="preserve">
Group thinking: maintenance personnel did not always obtain production operators’ signatures in work orders as required. Additionally, work order documentation was not kept at production control stations.</t>
        </r>
      </text>
    </comment>
    <comment ref="AT147" authorId="0" shapeId="0" xr:uid="{00000000-0006-0000-0100-00002E030000}">
      <text>
        <r>
          <rPr>
            <b/>
            <sz val="9"/>
            <color indexed="81"/>
            <rFont val="Tahoma"/>
            <family val="2"/>
          </rPr>
          <t>Moura, Raphael:</t>
        </r>
        <r>
          <rPr>
            <sz val="9"/>
            <color indexed="81"/>
            <rFont val="Tahoma"/>
            <family val="2"/>
          </rPr>
          <t xml:space="preserve">
1) plant-wide evacuation and shelter-in-place drills should be conducted at least four times a year, but such drills had not been conducted in the four years prior to the incident.
2) Operating procedures discussed plant-wide, alarm operations and emergency muster points for partial and plant-wide evacuations; however, some employees had not been fully trained on these procedures.
3) lack of training and drills on worker headcounts.</t>
        </r>
      </text>
    </comment>
    <comment ref="AF148" authorId="0" shapeId="0" xr:uid="{00000000-0006-0000-0100-00002F030000}">
      <text>
        <r>
          <rPr>
            <b/>
            <sz val="9"/>
            <color indexed="81"/>
            <rFont val="Tahoma"/>
            <family val="2"/>
          </rPr>
          <t>Moura, Raphael:</t>
        </r>
        <r>
          <rPr>
            <sz val="9"/>
            <color indexed="81"/>
            <rFont val="Tahoma"/>
            <family val="2"/>
          </rPr>
          <t xml:space="preserve">
incomplete: written procedures for operating the chip-processing and dust collector systems do not included emergency operating procedures.</t>
        </r>
      </text>
    </comment>
    <comment ref="AM148" authorId="0" shapeId="0" xr:uid="{00000000-0006-0000-0100-000030030000}">
      <text>
        <r>
          <rPr>
            <b/>
            <sz val="9"/>
            <color indexed="81"/>
            <rFont val="Tahoma"/>
            <family val="2"/>
          </rPr>
          <t>Moura, Raphael:</t>
        </r>
        <r>
          <rPr>
            <sz val="9"/>
            <color indexed="81"/>
            <rFont val="Tahoma"/>
            <family val="2"/>
          </rPr>
          <t xml:space="preserve">
Previous incidents involving fires and deflagrations in the scrap processing area were not reported by employees, or investigated by management.</t>
        </r>
      </text>
    </comment>
    <comment ref="AN148" authorId="0" shapeId="0" xr:uid="{00000000-0006-0000-0100-000031030000}">
      <text>
        <r>
          <rPr>
            <b/>
            <sz val="9"/>
            <color indexed="81"/>
            <rFont val="Tahoma"/>
            <family val="2"/>
          </rPr>
          <t>Moura, Raphael:</t>
        </r>
        <r>
          <rPr>
            <sz val="9"/>
            <color indexed="81"/>
            <rFont val="Tahoma"/>
            <family val="2"/>
          </rPr>
          <t xml:space="preserve">
1) Maintenance in the chip-processing and dust collector areas was inadequate. 
2) Insufficient maintenance of the chip feed ducts lead to the dust accumulation. There were numerous locations in the system where temporary patches were installed or locations where holes wore through the pipes. Dust and chips blew though un-repaired leaks.</t>
        </r>
      </text>
    </comment>
    <comment ref="AO148" authorId="0" shapeId="0" xr:uid="{00000000-0006-0000-0100-000032030000}">
      <text>
        <r>
          <rPr>
            <b/>
            <sz val="9"/>
            <color indexed="81"/>
            <rFont val="Tahoma"/>
            <family val="2"/>
          </rPr>
          <t>Moura, Raphael:</t>
        </r>
        <r>
          <rPr>
            <sz val="9"/>
            <color indexed="81"/>
            <rFont val="Tahoma"/>
            <family val="2"/>
          </rPr>
          <t xml:space="preserve">
1) No review to address why the chip system was releasing excess dust.
2) management systems and written procedures in place to ensure quality wheels were not applied to chip processing system.
3) Although it has been specified that the installer should meet NFPA requirements, management did not take an active review role in ensuring the requirements of the codes and standards were met.
4) Hayes did not retain any engineering documentation for the dust collector project, it is unclear if any engineer with dust collection expertise performed a review.</t>
        </r>
      </text>
    </comment>
    <comment ref="AQ148" authorId="0" shapeId="0" xr:uid="{00000000-0006-0000-0100-000033030000}">
      <text>
        <r>
          <rPr>
            <b/>
            <sz val="9"/>
            <color indexed="81"/>
            <rFont val="Tahoma"/>
            <family val="2"/>
          </rPr>
          <t>Moura, Raphael:</t>
        </r>
        <r>
          <rPr>
            <sz val="9"/>
            <color indexed="81"/>
            <rFont val="Tahoma"/>
            <family val="2"/>
          </rPr>
          <t xml:space="preserve">
1) Dust collector system design was inadequate. Dust collector design and installation did not follow the guidance in National Fire Protection Association (NFPA) 651. 
2) Explosion protection in the dust collector and drop box was not adequate for existing conditions. There was no explosion isolation device installed to prevent deflagrations from traveling through ducts back into the foundry building.</t>
        </r>
      </text>
    </comment>
    <comment ref="AR148" authorId="0" shapeId="0" xr:uid="{00000000-0006-0000-0100-000034030000}">
      <text>
        <r>
          <rPr>
            <b/>
            <sz val="9"/>
            <color indexed="81"/>
            <rFont val="Tahoma"/>
            <family val="2"/>
          </rPr>
          <t>Moura, Raphael:</t>
        </r>
        <r>
          <rPr>
            <sz val="9"/>
            <color indexed="81"/>
            <rFont val="Tahoma"/>
            <family val="2"/>
          </rPr>
          <t xml:space="preserve">
Inadequate managerial rule: (i) hazards of aluminium dust were neither identified nor addressed; (ii) There was no formal, documented program to investigate and implement corrective action for incidents involving fires in the foundry area, especially those fuelled by aluminium dust; (iii) MOC procedure did not apply to changes in the chip-processing system or other systems that did not directly affect product quality.
Inadequate work procedure: (i) Employees did not wear flame-retardant clothing when performing routine work near the melt
furnace; (ii) High velocity pneumatic transfer of dry chips resulted in frequent duct leaks caused by erosion.
</t>
        </r>
      </text>
    </comment>
    <comment ref="AS148" authorId="0" shapeId="0" xr:uid="{00000000-0006-0000-0100-000035030000}">
      <text>
        <r>
          <rPr>
            <b/>
            <sz val="9"/>
            <color indexed="81"/>
            <rFont val="Tahoma"/>
            <family val="2"/>
          </rPr>
          <t>Moura, Raphael:</t>
        </r>
        <r>
          <rPr>
            <sz val="9"/>
            <color indexed="81"/>
            <rFont val="Tahoma"/>
            <family val="2"/>
          </rPr>
          <t xml:space="preserve">
group think: operators and maintenance personnel regarded abnormal conditions as normal, such as flashes during chip feed start-up and fires in the fume exhaust ducts.</t>
        </r>
      </text>
    </comment>
    <comment ref="AT148" authorId="0" shapeId="0" xr:uid="{00000000-0006-0000-0100-000036030000}">
      <text>
        <r>
          <rPr>
            <b/>
            <sz val="9"/>
            <color indexed="81"/>
            <rFont val="Tahoma"/>
            <family val="2"/>
          </rPr>
          <t>Moura, Raphael:</t>
        </r>
        <r>
          <rPr>
            <sz val="9"/>
            <color indexed="81"/>
            <rFont val="Tahoma"/>
            <family val="2"/>
          </rPr>
          <t xml:space="preserve">
Facility personnel received no formal training for operating and maintaining the chip-processing and dust collection systems.</t>
        </r>
      </text>
    </comment>
    <comment ref="AU148" authorId="0" shapeId="0" xr:uid="{00000000-0006-0000-0100-000037030000}">
      <text>
        <r>
          <rPr>
            <b/>
            <sz val="9"/>
            <color indexed="81"/>
            <rFont val="Tahoma"/>
            <family val="2"/>
          </rPr>
          <t>Moura, Raphael:</t>
        </r>
        <r>
          <rPr>
            <sz val="9"/>
            <color indexed="81"/>
            <rFont val="Tahoma"/>
            <family val="2"/>
          </rPr>
          <t xml:space="preserve">
Loss of situation awareness: 
1) Managers and employees were not aware such accumulations presented an explosion hazard.
2) Hayes assigned engineers to coordinate the installations; however, these individuals did not have the depth of knowledge
necessary to fully understand chip-processing and dust collection systems.</t>
        </r>
      </text>
    </comment>
    <comment ref="F149" authorId="0" shapeId="0" xr:uid="{00000000-0006-0000-0100-000038030000}">
      <text>
        <r>
          <rPr>
            <b/>
            <sz val="9"/>
            <color indexed="81"/>
            <rFont val="Tahoma"/>
            <family val="2"/>
          </rPr>
          <t>Moura, Raphael:</t>
        </r>
        <r>
          <rPr>
            <sz val="9"/>
            <color indexed="81"/>
            <rFont val="Tahoma"/>
            <family val="2"/>
          </rPr>
          <t xml:space="preserve">
Wrong direction: All-terrain vehicle was heading east (between the propane tank and a turkey barn) when it struck two aboveground
propane pipes.</t>
        </r>
      </text>
    </comment>
    <comment ref="M149" authorId="0" shapeId="0" xr:uid="{00000000-0006-0000-0100-000039030000}">
      <text>
        <r>
          <rPr>
            <b/>
            <sz val="9"/>
            <color indexed="81"/>
            <rFont val="Tahoma"/>
            <family val="2"/>
          </rPr>
          <t>Moura, Raphael:</t>
        </r>
        <r>
          <rPr>
            <sz val="9"/>
            <color indexed="81"/>
            <rFont val="Tahoma"/>
            <family val="2"/>
          </rPr>
          <t xml:space="preserve">
wrong priorities: Fire fighters were positioned in an unsafe position because they believed that they would be protected from an explosion if they avoided the ends of the tank.</t>
        </r>
      </text>
    </comment>
    <comment ref="AD149" authorId="0" shapeId="0" xr:uid="{00000000-0006-0000-0100-00003A030000}">
      <text>
        <r>
          <rPr>
            <b/>
            <sz val="9"/>
            <color indexed="81"/>
            <rFont val="Tahoma"/>
            <family val="2"/>
          </rPr>
          <t>Moura, Raphael:</t>
        </r>
        <r>
          <rPr>
            <sz val="9"/>
            <color indexed="81"/>
            <rFont val="Tahoma"/>
            <family val="2"/>
          </rPr>
          <t xml:space="preserve">
excess flow valve protecting the liquid line failed.</t>
        </r>
      </text>
    </comment>
    <comment ref="AQ149" authorId="0" shapeId="0" xr:uid="{00000000-0006-0000-0100-00003B030000}">
      <text>
        <r>
          <rPr>
            <b/>
            <sz val="9"/>
            <color indexed="81"/>
            <rFont val="Tahoma"/>
            <family val="2"/>
          </rPr>
          <t>Moura, Raphael:</t>
        </r>
        <r>
          <rPr>
            <sz val="9"/>
            <color indexed="81"/>
            <rFont val="Tahoma"/>
            <family val="2"/>
          </rPr>
          <t xml:space="preserve">
1) Aboveground pipes and propane tank had no impact protection (physical barrier designed to prevent damage from vehicles).
2) Propane system was not installed in compliance with all NFPA 58 requirements adopted as Iowa law.
3) diameter of the pipe downstream from an excess flow valve was too narrow, which prevented the valve from functioning properly.</t>
        </r>
      </text>
    </comment>
    <comment ref="AT149" authorId="0" shapeId="0" xr:uid="{00000000-0006-0000-0100-00003C030000}">
      <text>
        <r>
          <rPr>
            <b/>
            <sz val="9"/>
            <color indexed="81"/>
            <rFont val="Tahoma"/>
            <family val="2"/>
          </rPr>
          <t>Moura, Raphael:</t>
        </r>
        <r>
          <rPr>
            <sz val="9"/>
            <color indexed="81"/>
            <rFont val="Tahoma"/>
            <family val="2"/>
          </rPr>
          <t xml:space="preserve">
training materials provided to the fire fighters led them to believe that they would be protected from a propane tank explosion by positioning themselves to the sides of the
tank and by avoiding the areas extending from the two ends of the tank.</t>
        </r>
      </text>
    </comment>
    <comment ref="AU149" authorId="0" shapeId="0" xr:uid="{00000000-0006-0000-0100-00003D030000}">
      <text>
        <r>
          <rPr>
            <b/>
            <sz val="9"/>
            <color indexed="81"/>
            <rFont val="Tahoma"/>
            <family val="2"/>
          </rPr>
          <t>Moura, Raphael:</t>
        </r>
        <r>
          <rPr>
            <sz val="9"/>
            <color indexed="81"/>
            <rFont val="Tahoma"/>
            <family val="2"/>
          </rPr>
          <t xml:space="preserve">
loss of situation awareness: Fire fighters did not adequately recognize the potential for a BLEVE and that a BLEVE can scatter tank fragments in all directions.</t>
        </r>
      </text>
    </comment>
    <comment ref="AD150" authorId="0" shapeId="0" xr:uid="{00000000-0006-0000-0100-00003E030000}">
      <text>
        <r>
          <rPr>
            <b/>
            <sz val="9"/>
            <color indexed="81"/>
            <rFont val="Tahoma"/>
            <family val="2"/>
          </rPr>
          <t>Moura, Raphael:</t>
        </r>
        <r>
          <rPr>
            <sz val="9"/>
            <color indexed="81"/>
            <rFont val="Tahoma"/>
            <family val="2"/>
          </rPr>
          <t xml:space="preserve">
Baghouse associated with bucket elevator #12 was out of service sporadically for the 7 days leading up to the fatal incident.
</t>
        </r>
      </text>
    </comment>
    <comment ref="AN150" authorId="0" shapeId="0" xr:uid="{00000000-0006-0000-0100-00003F030000}">
      <text>
        <r>
          <rPr>
            <b/>
            <sz val="9"/>
            <color indexed="81"/>
            <rFont val="Tahoma"/>
            <family val="2"/>
          </rPr>
          <t>Moura, Raphael:</t>
        </r>
        <r>
          <rPr>
            <sz val="9"/>
            <color indexed="81"/>
            <rFont val="Tahoma"/>
            <family val="2"/>
          </rPr>
          <t xml:space="preserve">
1) Baghouse associated with bucket elevator #12 was out of service sporadically for the 7 days leading up to the fatal incident.
2) Combustible dust was leaking from equipment.</t>
        </r>
      </text>
    </comment>
    <comment ref="AO150" authorId="0" shapeId="0" xr:uid="{00000000-0006-0000-0100-000040030000}">
      <text>
        <r>
          <rPr>
            <b/>
            <sz val="9"/>
            <color indexed="81"/>
            <rFont val="Tahoma"/>
            <family val="2"/>
          </rPr>
          <t>Moura, Raphael:</t>
        </r>
        <r>
          <rPr>
            <sz val="9"/>
            <color indexed="81"/>
            <rFont val="Tahoma"/>
            <family val="2"/>
          </rPr>
          <t xml:space="preserve">
1) Hoeganaes Combustible did not effectively mitigate the combustible dust hazards at the facility.
2) baghouse dust collectors were often down for maintenance.</t>
        </r>
      </text>
    </comment>
    <comment ref="AQ150" authorId="0" shapeId="0" xr:uid="{00000000-0006-0000-0100-000041030000}">
      <text>
        <r>
          <rPr>
            <b/>
            <sz val="9"/>
            <color indexed="81"/>
            <rFont val="Tahoma"/>
            <family val="2"/>
          </rPr>
          <t>Moura, Raphael:</t>
        </r>
        <r>
          <rPr>
            <sz val="9"/>
            <color indexed="81"/>
            <rFont val="Tahoma"/>
            <family val="2"/>
          </rPr>
          <t xml:space="preserve">
1) The facility, built in the 1980s, was not designed to avoid significant overhead accumulations of dust (beams, ledges or other places where dust may settle).
2) dust collection systems were historically unreliable and did not prevent large amounts of combustible iron dust from becoming airborne and accumulating on elevated surfaces throughout the processing areas.
3) powdered metals conveyance equipment was not enclosed (not designed to control significant dust emissions).
4) dust collection systems were not located outdoors.
5) Flammable hydrogen required Ex equipment, but electrical installations were inappropriate.</t>
        </r>
      </text>
    </comment>
    <comment ref="AR150" authorId="0" shapeId="0" xr:uid="{00000000-0006-0000-0100-000042030000}">
      <text>
        <r>
          <rPr>
            <b/>
            <sz val="9"/>
            <color indexed="81"/>
            <rFont val="Tahoma"/>
            <family val="2"/>
          </rPr>
          <t>Moura, Raphael:</t>
        </r>
        <r>
          <rPr>
            <sz val="9"/>
            <color indexed="81"/>
            <rFont val="Tahoma"/>
            <family val="2"/>
          </rPr>
          <t xml:space="preserve">
Inadequate managerial rule: Although combustible dust testing concluded that all three iron powder samples collected from various locations in the plant were explosive, these results did not trigger an effective overhaul of the dust containment and housekeeping procedures at the Gallatin facility.
</t>
        </r>
      </text>
    </comment>
    <comment ref="AS150" authorId="0" shapeId="0" xr:uid="{00000000-0006-0000-0100-000043030000}">
      <text>
        <r>
          <rPr>
            <b/>
            <sz val="9"/>
            <color indexed="81"/>
            <rFont val="Tahoma"/>
            <family val="2"/>
          </rPr>
          <t>Moura, Raphael:</t>
        </r>
        <r>
          <rPr>
            <sz val="9"/>
            <color indexed="81"/>
            <rFont val="Tahoma"/>
            <family val="2"/>
          </rPr>
          <t xml:space="preserve">
Group thinking: Operators and mechanics reported being involved in multiple flash fires during their employment at the Gallatin facility. Therefore, flash fires became normalized, since they did not result in any serious injuries prior to this fatal incident.</t>
        </r>
      </text>
    </comment>
    <comment ref="AU150" authorId="0" shapeId="0" xr:uid="{00000000-0006-0000-0100-000044030000}">
      <text>
        <r>
          <rPr>
            <b/>
            <sz val="9"/>
            <color indexed="81"/>
            <rFont val="Tahoma"/>
            <family val="2"/>
          </rPr>
          <t>Moura, Raphael:</t>
        </r>
        <r>
          <rPr>
            <sz val="9"/>
            <color indexed="81"/>
            <rFont val="Tahoma"/>
            <family val="2"/>
          </rPr>
          <t xml:space="preserve">
Loss of situation awareness: personnel were not trained to understand the potentially severe hazard when accumulated dust is dispersed in air.</t>
        </r>
      </text>
    </comment>
    <comment ref="AO151" authorId="0" shapeId="0" xr:uid="{00000000-0006-0000-0100-000045030000}">
      <text>
        <r>
          <rPr>
            <b/>
            <sz val="9"/>
            <color indexed="81"/>
            <rFont val="Tahoma"/>
            <family val="2"/>
          </rPr>
          <t>Moura, Raphael:</t>
        </r>
        <r>
          <rPr>
            <sz val="9"/>
            <color indexed="81"/>
            <rFont val="Tahoma"/>
            <family val="2"/>
          </rPr>
          <t xml:space="preserve">
1) Hoeganaes Combustible did not effectively mitigate the combustible dust hazards at the facility.
2) baghouse dust collectors were often down for maintenance.</t>
        </r>
      </text>
    </comment>
    <comment ref="AQ151" authorId="0" shapeId="0" xr:uid="{00000000-0006-0000-0100-000046030000}">
      <text>
        <r>
          <rPr>
            <b/>
            <sz val="9"/>
            <color indexed="81"/>
            <rFont val="Tahoma"/>
            <family val="2"/>
          </rPr>
          <t>Moura, Raphael:</t>
        </r>
        <r>
          <rPr>
            <sz val="9"/>
            <color indexed="81"/>
            <rFont val="Tahoma"/>
            <family val="2"/>
          </rPr>
          <t xml:space="preserve">
1) The facility, built in the 1980s, was not designed to avoid significant overhead accumulations of dust (beams, ledges or other places where dust may settle).
2) dust collection systems were historically unreliable and did not prevent large amounts of combustible iron dust from becoming airborne and accumulating on elevated surfaces throughout the processing areas.
3) powdered metals conveyance equipment was not enclosed (not designed to control significant dust emissions).
4) dust collection systems were not located outdoors.
5) Flammable hydrogen required Ex equipment, but electrical installations were inappropriate.
</t>
        </r>
      </text>
    </comment>
    <comment ref="AR151" authorId="0" shapeId="0" xr:uid="{00000000-0006-0000-0100-000047030000}">
      <text>
        <r>
          <rPr>
            <b/>
            <sz val="9"/>
            <color indexed="81"/>
            <rFont val="Tahoma"/>
            <family val="2"/>
          </rPr>
          <t>Moura, Raphael:</t>
        </r>
        <r>
          <rPr>
            <sz val="9"/>
            <color indexed="81"/>
            <rFont val="Tahoma"/>
            <family val="2"/>
          </rPr>
          <t xml:space="preserve">
Inadequate managerial rule: Although combustible dust testing concluded that all three iron powder samples collected from various locations in the plant were explosive, these results did not trigger an effective overhaul of the dust containment and housekeeping procedures at the Gallatin facility.</t>
        </r>
      </text>
    </comment>
    <comment ref="H152" authorId="0" shapeId="0" xr:uid="{00000000-0006-0000-0100-000048030000}">
      <text>
        <r>
          <rPr>
            <b/>
            <sz val="9"/>
            <color indexed="81"/>
            <rFont val="Tahoma"/>
            <family val="2"/>
          </rPr>
          <t>Moura, Raphael:</t>
        </r>
        <r>
          <rPr>
            <sz val="9"/>
            <color indexed="81"/>
            <rFont val="Tahoma"/>
            <family val="2"/>
          </rPr>
          <t xml:space="preserve">
Jump forward: maintenance skipped testing and continued service without knowing the liquid identification.</t>
        </r>
      </text>
    </comment>
    <comment ref="K152" authorId="0" shapeId="0" xr:uid="{00000000-0006-0000-0100-000049030000}">
      <text>
        <r>
          <rPr>
            <b/>
            <sz val="9"/>
            <color indexed="81"/>
            <rFont val="Tahoma"/>
            <family val="2"/>
          </rPr>
          <t>Moura, Raphael:</t>
        </r>
        <r>
          <rPr>
            <sz val="9"/>
            <color indexed="81"/>
            <rFont val="Tahoma"/>
            <family val="2"/>
          </rPr>
          <t xml:space="preserve">
Incorrect Identification: maintenance personnel identified the leak as non-flammable nitrogen.</t>
        </r>
      </text>
    </comment>
    <comment ref="M152" authorId="0" shapeId="0" xr:uid="{00000000-0006-0000-0100-00004A030000}">
      <text>
        <r>
          <rPr>
            <b/>
            <sz val="9"/>
            <color indexed="81"/>
            <rFont val="Tahoma"/>
            <family val="2"/>
          </rPr>
          <t>Moura, Raphael:</t>
        </r>
        <r>
          <rPr>
            <sz val="9"/>
            <color indexed="81"/>
            <rFont val="Tahoma"/>
            <family val="2"/>
          </rPr>
          <t xml:space="preserve">
Induction error: a recent leak in a nitrogen pipe elsewhere in the plant made maintenance personnel think the actual leakage was the same case.</t>
        </r>
      </text>
    </comment>
    <comment ref="AD152" authorId="0" shapeId="0" xr:uid="{00000000-0006-0000-0100-00004B030000}">
      <text>
        <r>
          <rPr>
            <b/>
            <sz val="9"/>
            <color indexed="81"/>
            <rFont val="Tahoma"/>
            <family val="2"/>
          </rPr>
          <t>Moura, Raphael:</t>
        </r>
        <r>
          <rPr>
            <sz val="9"/>
            <color indexed="81"/>
            <rFont val="Tahoma"/>
            <family val="2"/>
          </rPr>
          <t xml:space="preserve">
Section of piping that carried hydrogen failed.</t>
        </r>
      </text>
    </comment>
    <comment ref="AF152" authorId="0" shapeId="0" xr:uid="{00000000-0006-0000-0100-00004C030000}">
      <text>
        <r>
          <rPr>
            <b/>
            <sz val="9"/>
            <color indexed="81"/>
            <rFont val="Tahoma"/>
            <family val="2"/>
          </rPr>
          <t>Moura, Raphael:</t>
        </r>
        <r>
          <rPr>
            <sz val="9"/>
            <color indexed="81"/>
            <rFont val="Tahoma"/>
            <family val="2"/>
          </rPr>
          <t xml:space="preserve">
No procedure to inspect piping within the trench to ensure that corrosion had not compromised the piping systems which would allow an uncontrolled release of hydrogen and no written procedure or protocol to mitigate gas leaks.</t>
        </r>
      </text>
    </comment>
    <comment ref="AK152" authorId="0" shapeId="0" xr:uid="{00000000-0006-0000-0100-00004D030000}">
      <text>
        <r>
          <rPr>
            <b/>
            <sz val="9"/>
            <color indexed="81"/>
            <rFont val="Tahoma"/>
            <family val="2"/>
          </rPr>
          <t>Moura, Raphael:</t>
        </r>
        <r>
          <rPr>
            <sz val="9"/>
            <color indexed="81"/>
            <rFont val="Tahoma"/>
            <family val="2"/>
          </rPr>
          <t xml:space="preserve">
Ambiguous identification: pipes labelling do not distinguish hydrogen from nitrogen. </t>
        </r>
      </text>
    </comment>
    <comment ref="AN152" authorId="0" shapeId="0" xr:uid="{00000000-0006-0000-0100-00004E030000}">
      <text>
        <r>
          <rPr>
            <b/>
            <sz val="9"/>
            <color indexed="81"/>
            <rFont val="Tahoma"/>
            <family val="2"/>
          </rPr>
          <t>Moura, Raphael:</t>
        </r>
        <r>
          <rPr>
            <sz val="9"/>
            <color indexed="81"/>
            <rFont val="Tahoma"/>
            <family val="2"/>
          </rPr>
          <t xml:space="preserve">
Section of piping that carried hydrogen was corroded. Maintenance of the pipe trench should have addressed the issue of slow corrosion over time caused by the hot water runoff and solids accumulation. Section 10.5.3 of NFPA 55 requires annual maintenance including inspection for physical damage and leak tightness.</t>
        </r>
      </text>
    </comment>
    <comment ref="AO152" authorId="0" shapeId="0" xr:uid="{00000000-0006-0000-0100-00004F030000}">
      <text>
        <r>
          <rPr>
            <b/>
            <sz val="9"/>
            <color indexed="81"/>
            <rFont val="Tahoma"/>
            <family val="2"/>
          </rPr>
          <t>Moura, Raphael:</t>
        </r>
        <r>
          <rPr>
            <sz val="9"/>
            <color indexed="81"/>
            <rFont val="Tahoma"/>
            <family val="2"/>
          </rPr>
          <t xml:space="preserve">
1) motor operating bucket elevator #12 had exposed wiring and was not properly grounded (likely source of ignition).
2) Section 10.5.3 of NFPA 55 requires annual maintenance including inspection for physical damage and leak tightness.
3) Hoeganaes Combustible did not effectively mitigate the combustible dust hazards at the facility.
4) baghouse dust collectors were often down for maintenance.</t>
        </r>
      </text>
    </comment>
    <comment ref="AQ152" authorId="0" shapeId="0" xr:uid="{00000000-0006-0000-0100-000050030000}">
      <text>
        <r>
          <rPr>
            <b/>
            <sz val="9"/>
            <color indexed="81"/>
            <rFont val="Tahoma"/>
            <family val="2"/>
          </rPr>
          <t>Moura, Raphael:</t>
        </r>
        <r>
          <rPr>
            <sz val="9"/>
            <color indexed="81"/>
            <rFont val="Tahoma"/>
            <family val="2"/>
          </rPr>
          <t xml:space="preserve">
1) The facility, built in the 1980s, was not designed to avoid significant overhead accumulations of dust (beams, ledges or other places where dust may settle).
2) dust collection systems were historically unreliable and did not prevent large amounts of combustible iron dust from becoming airborne and accumulating on elevated surfaces throughout the processing areas.
3) design of the trench should have addressed the issue of slow corrosion over time caused by the hot water runoff and solids accumulation.
4) powdered metals conveyance equipment was not enclosed (not designed to control significant dust emissions).
5) Dust collection systems were not located outdoors.
6) Flammable hydrogen required Ex equipment, but electrical installations were inappropriate.</t>
        </r>
      </text>
    </comment>
    <comment ref="AR152" authorId="0" shapeId="0" xr:uid="{00000000-0006-0000-0100-000051030000}">
      <text>
        <r>
          <rPr>
            <b/>
            <sz val="9"/>
            <color indexed="81"/>
            <rFont val="Tahoma"/>
            <family val="2"/>
          </rPr>
          <t>Moura, Raphael:</t>
        </r>
        <r>
          <rPr>
            <sz val="9"/>
            <color indexed="81"/>
            <rFont val="Tahoma"/>
            <family val="2"/>
          </rPr>
          <t xml:space="preserve">
Inadequate managerial rule: Although combustible dust testing concluded that all three iron powder samples collected from various locations in the plant were explosive, these results did not trigger an effective overhaul of the dust containment and housekeeping procedures at the Gallatin facility.
Inadequate work procedure: (i) Rarely would operators report the minor flash fires and near-misses that periodically occurred; (ii) personnel were allowed to begin investigating a suspected leak without testing the atmosphere for concentrations of explosive gas.</t>
        </r>
      </text>
    </comment>
    <comment ref="H153" authorId="0" shapeId="0" xr:uid="{00000000-0006-0000-0100-000052030000}">
      <text>
        <r>
          <rPr>
            <b/>
            <sz val="9"/>
            <color indexed="81"/>
            <rFont val="Tahoma"/>
            <family val="2"/>
          </rPr>
          <t>Moura, Raphael:</t>
        </r>
        <r>
          <rPr>
            <sz val="9"/>
            <color indexed="81"/>
            <rFont val="Tahoma"/>
            <family val="2"/>
          </rPr>
          <t xml:space="preserve">
Omission: holes in the HVAC intake ducts located on the roof were drilled and not plugged.</t>
        </r>
      </text>
    </comment>
    <comment ref="L153" authorId="0" shapeId="0" xr:uid="{00000000-0006-0000-0100-000053030000}">
      <text>
        <r>
          <rPr>
            <b/>
            <sz val="9"/>
            <color indexed="81"/>
            <rFont val="Tahoma"/>
            <family val="2"/>
          </rPr>
          <t>Moura, Raphael:</t>
        </r>
        <r>
          <rPr>
            <sz val="9"/>
            <color indexed="81"/>
            <rFont val="Tahoma"/>
            <family val="2"/>
          </rPr>
          <t xml:space="preserve">
Wrong diagnosis: Because the leak appeared to be coming from the coolant pumps, operators initially believed the leak was confined to the coolant system.</t>
        </r>
      </text>
    </comment>
    <comment ref="AC153" authorId="0" shapeId="0" xr:uid="{00000000-0006-0000-0100-000054030000}">
      <text>
        <r>
          <rPr>
            <b/>
            <sz val="9"/>
            <color indexed="81"/>
            <rFont val="Tahoma"/>
            <family val="2"/>
          </rPr>
          <t>Moura, Raphael:</t>
        </r>
        <r>
          <rPr>
            <sz val="9"/>
            <color indexed="81"/>
            <rFont val="Tahoma"/>
            <family val="2"/>
          </rPr>
          <t xml:space="preserve">
Hypothesis fixation: Search for action alternatives to solve the odours in the control room problem was constrained by the search for gas sources, and the failure of the room's positive pressure system was not investigated.</t>
        </r>
      </text>
    </comment>
    <comment ref="AD153" authorId="0" shapeId="0" xr:uid="{00000000-0006-0000-0100-000055030000}">
      <text>
        <r>
          <rPr>
            <b/>
            <sz val="9"/>
            <color indexed="81"/>
            <rFont val="Tahoma"/>
            <family val="2"/>
          </rPr>
          <t>Moura, Raphael:</t>
        </r>
        <r>
          <rPr>
            <sz val="9"/>
            <color indexed="81"/>
            <rFont val="Tahoma"/>
            <family val="2"/>
          </rPr>
          <t xml:space="preserve">
1) Chlorine cooler tubes failure.
2) G-143a coolant system pump failure.</t>
        </r>
      </text>
    </comment>
    <comment ref="AF153" authorId="0" shapeId="0" xr:uid="{00000000-0006-0000-0100-000056030000}">
      <text>
        <r>
          <rPr>
            <b/>
            <sz val="9"/>
            <color indexed="81"/>
            <rFont val="Tahoma"/>
            <family val="2"/>
          </rPr>
          <t>Moura, Raphael:</t>
        </r>
        <r>
          <rPr>
            <sz val="9"/>
            <color indexed="81"/>
            <rFont val="Tahoma"/>
            <family val="2"/>
          </rPr>
          <t xml:space="preserve">
1) Emergency shutdown procedures did not completely isolate the chlorine supply. Having integrated procedures for isolating the railcar and shutting down the G-143a process in place likely would have precluded the release of significant amounts of chlorine in this incident and resulted in less severe consequences.
2) A magnetic flux leakage inspection in October 2003 followed the July 20, 2003 incident. Two of the three holes were identified by that inspection, but the third showed only as wall thinning. This finding suggests that either the methodology or the testing apparatus is less than adequate to positively detect thinning and failure of the 0.109-inch tube walls.
3) Procedures did not include warnings that odours in the control room are not expected and need to be investigated.</t>
        </r>
      </text>
    </comment>
    <comment ref="AL153" authorId="0" shapeId="0" xr:uid="{00000000-0006-0000-0100-000057030000}">
      <text>
        <r>
          <rPr>
            <b/>
            <sz val="9"/>
            <color indexed="81"/>
            <rFont val="Tahoma"/>
            <family val="2"/>
          </rPr>
          <t>Moura, Raphael:</t>
        </r>
        <r>
          <rPr>
            <sz val="9"/>
            <color indexed="81"/>
            <rFont val="Tahoma"/>
            <family val="2"/>
          </rPr>
          <t xml:space="preserve">
message not received: Some local residents were confused and frustrated by a lack of information.</t>
        </r>
      </text>
    </comment>
    <comment ref="AN153" authorId="0" shapeId="0" xr:uid="{00000000-0006-0000-0100-000058030000}">
      <text>
        <r>
          <rPr>
            <b/>
            <sz val="9"/>
            <color indexed="81"/>
            <rFont val="Tahoma"/>
            <family val="2"/>
          </rPr>
          <t>Moura, Raphael:</t>
        </r>
        <r>
          <rPr>
            <sz val="9"/>
            <color indexed="81"/>
            <rFont val="Tahoma"/>
            <family val="2"/>
          </rPr>
          <t xml:space="preserve">
1) Chlorine was drawn into the control room building through holes and gaps in the HVAC intake ducts located on the roof. Some holes appeared to have been drilled in the duct and not plugged, while others resulted from gaps in joints. There was no maintenance program for the control room, including HVAC ductwork.
2) Although the positive pressure control room system was listed as a safeguard in a hazard analysis, it was not designated as critical equipment or maintained as such.</t>
        </r>
      </text>
    </comment>
    <comment ref="AO153" authorId="0" shapeId="0" xr:uid="{00000000-0006-0000-0100-000059030000}">
      <text>
        <r>
          <rPr>
            <b/>
            <sz val="9"/>
            <color indexed="81"/>
            <rFont val="Tahoma"/>
            <family val="2"/>
          </rPr>
          <t>Moura, Raphael:</t>
        </r>
        <r>
          <rPr>
            <sz val="9"/>
            <color indexed="81"/>
            <rFont val="Tahoma"/>
            <family val="2"/>
          </rPr>
          <t xml:space="preserve">
Duct tape used to seal some joints in HVAC ductwork eventually became brittle and exposed gaps in the joints.</t>
        </r>
      </text>
    </comment>
    <comment ref="AP153" authorId="0" shapeId="0" xr:uid="{00000000-0006-0000-0100-00005A030000}">
      <text>
        <r>
          <rPr>
            <b/>
            <sz val="9"/>
            <color indexed="81"/>
            <rFont val="Tahoma"/>
            <family val="2"/>
          </rPr>
          <t>Moura, Raphael:</t>
        </r>
        <r>
          <rPr>
            <sz val="9"/>
            <color indexed="81"/>
            <rFont val="Tahoma"/>
            <family val="2"/>
          </rPr>
          <t xml:space="preserve">
unclear roles: on several occasions, personnel noticed chlorine odours in the Omni control room, but management actions were taken only to eliminate the source of the odours, instead of conducting formal investigation to identify how the chlorine entered the positive pressure control room.</t>
        </r>
      </text>
    </comment>
    <comment ref="AQ153" authorId="0" shapeId="0" xr:uid="{00000000-0006-0000-0100-00005B030000}">
      <text>
        <r>
          <rPr>
            <b/>
            <sz val="9"/>
            <color indexed="81"/>
            <rFont val="Tahoma"/>
            <family val="2"/>
          </rPr>
          <t>Moura, Raphael:</t>
        </r>
        <r>
          <rPr>
            <sz val="9"/>
            <color indexed="81"/>
            <rFont val="Tahoma"/>
            <family val="2"/>
          </rPr>
          <t xml:space="preserve">
1) materials of construction for the G-143a coolant system pump were not compatible with chlorine; therefore, system components failed, releasing chlorine to the atmosphere.
2) The railcar shutdown system included remotely operated valves that operators could close manually from the control room, but not chlorine monitors that automatically close the valves and isolate the railcar.
3) Both the control room and process control equipment were not sealed or protected and were damaged by chlorine ingress. There were numerous entrances and exits from the control room, none of which had a double door air lock system. If the Omni positive pressure control room system had been better designed, documented, and maintained, operators likely would have been better protected and could have stopped the July 20 chlorine leak more expeditiously, and the chlorine would not have damaged the control system.
4) Cooler tubes failure is likely to have been damaged on the OD when the inlet nozzle was replaced in September 2000. This damage was caused by the arc welding process to enlarge the opening in the shell to permit the installation of the welded longneck forged flange drain. The damage from the design modification resulted in significant wall loss of the tube.
5) There were no toxic gas alarms on the HVAC intake system. Alarms could have warned operators to use the escape respirators and exit the control room.
</t>
        </r>
      </text>
    </comment>
    <comment ref="AR153" authorId="0" shapeId="0" xr:uid="{00000000-0006-0000-0100-00005C030000}">
      <text>
        <r>
          <rPr>
            <b/>
            <sz val="9"/>
            <color indexed="81"/>
            <rFont val="Tahoma"/>
            <family val="2"/>
          </rPr>
          <t>Moura, Raphael:</t>
        </r>
        <r>
          <rPr>
            <sz val="9"/>
            <color indexed="81"/>
            <rFont val="Tahoma"/>
            <family val="2"/>
          </rPr>
          <t xml:space="preserve">
Inadequate managerial rule: Hazard analyses did not ensure a review of all equipment, procedures, and likely scenarios. The safeguards listed were generic and, in many cases, relied too heavily on administrative procedures.
</t>
        </r>
      </text>
    </comment>
    <comment ref="H154" authorId="0" shapeId="0" xr:uid="{00000000-0006-0000-0100-00005D030000}">
      <text>
        <r>
          <rPr>
            <b/>
            <sz val="9"/>
            <color indexed="81"/>
            <rFont val="Tahoma"/>
            <family val="2"/>
          </rPr>
          <t>Moura, Raphael:</t>
        </r>
        <r>
          <rPr>
            <sz val="9"/>
            <color indexed="81"/>
            <rFont val="Tahoma"/>
            <family val="2"/>
          </rPr>
          <t xml:space="preserve">
Sequence, jump forward: removed a plug from 1-ton cylinder before checking/testing its contents.</t>
        </r>
      </text>
    </comment>
    <comment ref="L154" authorId="0" shapeId="0" xr:uid="{00000000-0006-0000-0100-00005E030000}">
      <text>
        <r>
          <rPr>
            <b/>
            <sz val="9"/>
            <color indexed="81"/>
            <rFont val="Tahoma"/>
            <family val="2"/>
          </rPr>
          <t>Moura, Raphael:</t>
        </r>
        <r>
          <rPr>
            <sz val="9"/>
            <color indexed="81"/>
            <rFont val="Tahoma"/>
            <family val="2"/>
          </rPr>
          <t xml:space="preserve">
Wrong diagnosis: Worker believed 1-ton cylinder to be empty and removed a plug from it, releasing its contents.</t>
        </r>
      </text>
    </comment>
    <comment ref="AF154" authorId="0" shapeId="0" xr:uid="{00000000-0006-0000-0100-00005F030000}">
      <text>
        <r>
          <rPr>
            <b/>
            <sz val="9"/>
            <color indexed="81"/>
            <rFont val="Tahoma"/>
            <family val="2"/>
          </rPr>
          <t>Moura, Raphael:</t>
        </r>
        <r>
          <rPr>
            <sz val="9"/>
            <color indexed="81"/>
            <rFont val="Tahoma"/>
            <family val="2"/>
          </rPr>
          <t xml:space="preserve">
1) Cylinders arriving at Honeywell Baton Rouge were not weighed, and the weight on the shipping document was not checked.
2) Procedures and training did not adequately prepare the ton-cylinder operator so that he could recognize the hazards of the operation.</t>
        </r>
      </text>
    </comment>
    <comment ref="AH154" authorId="0" shapeId="0" xr:uid="{00000000-0006-0000-0100-000060030000}">
      <text>
        <r>
          <rPr>
            <b/>
            <sz val="9"/>
            <color indexed="81"/>
            <rFont val="Tahoma"/>
            <family val="2"/>
          </rPr>
          <t>Moura, Raphael:</t>
        </r>
        <r>
          <rPr>
            <sz val="9"/>
            <color indexed="81"/>
            <rFont val="Tahoma"/>
            <family val="2"/>
          </rPr>
          <t xml:space="preserve">
Position mismatch: Cylinder 83-3410—though full of material—was placed in the empty refrigerant cylinder storage area at the Honeywell Baton Rouge facility.</t>
        </r>
      </text>
    </comment>
    <comment ref="AO154" authorId="0" shapeId="0" xr:uid="{00000000-0006-0000-0100-000061030000}">
      <text>
        <r>
          <rPr>
            <b/>
            <sz val="9"/>
            <color indexed="81"/>
            <rFont val="Tahoma"/>
            <family val="2"/>
          </rPr>
          <t>Moura, Raphael:</t>
        </r>
        <r>
          <rPr>
            <sz val="9"/>
            <color indexed="81"/>
            <rFont val="Tahoma"/>
            <family val="2"/>
          </rPr>
          <t xml:space="preserve">
1) Cylinder 83-3410 was shipped from Honeywell in El Segundo, California, to C&amp;MI in Denver, Colorado as an empty antimony pentachloride cylinder, though its contents actually weighed 3,228 pounds (with the weight of the cylinder, gross weight was 4,328 pounds).
2) Cylinder 83-3410 was rejected by C&amp;MI. It was mistakenly labelled and shipped to Baton Rouge, Louisiana as R-22 (refrigerant gas), without positive identification of the contents.</t>
        </r>
      </text>
    </comment>
    <comment ref="AR154" authorId="0" shapeId="0" xr:uid="{00000000-0006-0000-0100-000062030000}">
      <text>
        <r>
          <rPr>
            <b/>
            <sz val="9"/>
            <color indexed="81"/>
            <rFont val="Tahoma"/>
            <family val="2"/>
          </rPr>
          <t>Moura, Raphael:</t>
        </r>
        <r>
          <rPr>
            <sz val="9"/>
            <color indexed="81"/>
            <rFont val="Tahoma"/>
            <family val="2"/>
          </rPr>
          <t xml:space="preserve">
1) Inadequate managerial rule: Hazard analyses did not ensure a review of all equipment, procedures, and likely scenarios. No hazard analysis was completed to identify potential hazards in the ton-cylinder area.
2) Inadequate work procedures: (i) Nonroutine situations were not always recognized and reviewed to ensure that work could proceed safely. No procedures for identifying and handling abnormal cylinders; (ii) Day-to-day operator practices and operator training did not conform to the standard operating procedures for handling R-22 cylinders.
3) Inadequate task planning: no systematic processes for positively verifying the contents of cylinders rejected by C&amp;MI.</t>
        </r>
      </text>
    </comment>
    <comment ref="AT154" authorId="0" shapeId="0" xr:uid="{00000000-0006-0000-0100-000063030000}">
      <text>
        <r>
          <rPr>
            <b/>
            <sz val="9"/>
            <color indexed="81"/>
            <rFont val="Tahoma"/>
            <family val="2"/>
          </rPr>
          <t>Moura, Raphael:</t>
        </r>
        <r>
          <rPr>
            <sz val="9"/>
            <color indexed="81"/>
            <rFont val="Tahoma"/>
            <family val="2"/>
          </rPr>
          <t xml:space="preserve">
Procedures and training did not adequately prepare the ton-cylinder operator so that he could recognize the hazards of the operation.</t>
        </r>
      </text>
    </comment>
    <comment ref="AD155" authorId="0" shapeId="0" xr:uid="{00000000-0006-0000-0100-000064030000}">
      <text>
        <r>
          <rPr>
            <b/>
            <sz val="9"/>
            <color indexed="81"/>
            <rFont val="Tahoma"/>
            <family val="2"/>
          </rPr>
          <t>Moura, Raphael:</t>
        </r>
        <r>
          <rPr>
            <sz val="9"/>
            <color indexed="81"/>
            <rFont val="Tahoma"/>
            <family val="2"/>
          </rPr>
          <t xml:space="preserve">
New system for removing liquid hydrogen fluoride from a vaporizer did not function properly, and supervisor decided to use a venturi stick procedure.</t>
        </r>
      </text>
    </comment>
    <comment ref="AF155" authorId="0" shapeId="0" xr:uid="{00000000-0006-0000-0100-000065030000}">
      <text>
        <r>
          <rPr>
            <b/>
            <sz val="9"/>
            <color indexed="81"/>
            <rFont val="Tahoma"/>
            <family val="2"/>
          </rPr>
          <t>Moura, Raphael:</t>
        </r>
        <r>
          <rPr>
            <sz val="9"/>
            <color indexed="81"/>
            <rFont val="Tahoma"/>
            <family val="2"/>
          </rPr>
          <t xml:space="preserve">
Incomplete: (i) Company had a general written procedure for using venturi sticks to evacuate various liquids, but no specific procedure/instructions for removing liquid hydrogen fluoride from process equipment; (ii) Venturi stick procedure does not specify how to secure the venturi stick or to select the appropriate nitrogen pressure to apply to the system.</t>
        </r>
      </text>
    </comment>
    <comment ref="AR155" authorId="0" shapeId="0" xr:uid="{00000000-0006-0000-0100-000066030000}">
      <text>
        <r>
          <rPr>
            <b/>
            <sz val="9"/>
            <color indexed="81"/>
            <rFont val="Tahoma"/>
            <family val="2"/>
          </rPr>
          <t>Moura, Raphael:</t>
        </r>
        <r>
          <rPr>
            <sz val="9"/>
            <color indexed="81"/>
            <rFont val="Tahoma"/>
            <family val="2"/>
          </rPr>
          <t xml:space="preserve">
1) Inadequate managerial rule: Hazard analyses did not ensure a review of all equipment, procedures, and likely scenarios. The safeguards listed were generic and, in many cases, relied too heavily on administrative procedures. Although Honeywell conducted a HAZOP study on the G-22 process, it did not consider the consequences of an emergency shutdown.
2) Inadequate task planning: Management did not identify draining hydrogen fluoride from the vaporizer with a venturi stick as nonroutine. Operations personnel should have treated emptying the vaporizer with a venturi stick as a nonroutine job and planned appropriately. Such planning likely would have addressed proper PPE, specific procedures that needed to be followed, review of the system setup, and identification of possible deviations and their consequences.
3) Inadequate work procedures: Operator injured on August 13 was not wearing the HFIPI-recommended PPE.</t>
        </r>
      </text>
    </comment>
    <comment ref="AS155" authorId="0" shapeId="0" xr:uid="{00000000-0006-0000-0100-000067030000}">
      <text>
        <r>
          <rPr>
            <b/>
            <sz val="9"/>
            <color indexed="81"/>
            <rFont val="Tahoma"/>
            <family val="2"/>
          </rPr>
          <t>Moura, Raphael:</t>
        </r>
        <r>
          <rPr>
            <sz val="9"/>
            <color indexed="81"/>
            <rFont val="Tahoma"/>
            <family val="2"/>
          </rPr>
          <t xml:space="preserve">
Group Thinking: Plant practice was to downgrade PPE levels after job setup.</t>
        </r>
      </text>
    </comment>
    <comment ref="H156" authorId="0" shapeId="0" xr:uid="{00000000-0006-0000-0100-000068030000}">
      <text>
        <r>
          <rPr>
            <b/>
            <sz val="9"/>
            <color indexed="81"/>
            <rFont val="Tahoma"/>
            <family val="2"/>
          </rPr>
          <t>Moura, Raphael:</t>
        </r>
        <r>
          <rPr>
            <sz val="9"/>
            <color indexed="81"/>
            <rFont val="Tahoma"/>
            <family val="2"/>
          </rPr>
          <t xml:space="preserve">
jump forward: operator skipped the shut off the pump plugged into the emergency
power supply prior to leaving the facility.</t>
        </r>
      </text>
    </comment>
    <comment ref="L156" authorId="0" shapeId="0" xr:uid="{00000000-0006-0000-0100-000069030000}">
      <text>
        <r>
          <rPr>
            <b/>
            <sz val="9"/>
            <color indexed="81"/>
            <rFont val="Tahoma"/>
            <family val="2"/>
          </rPr>
          <t>Moura, Raphael:</t>
        </r>
        <r>
          <rPr>
            <sz val="9"/>
            <color indexed="81"/>
            <rFont val="Tahoma"/>
            <family val="2"/>
          </rPr>
          <t xml:space="preserve">
Wrong diagnosis: shift supervisor mistakenly suspected an oleum leak in the transfer line from the process tank to the process and ordered the transfer line blown clean.</t>
        </r>
      </text>
    </comment>
    <comment ref="Q156" authorId="0" shapeId="0" xr:uid="{00000000-0006-0000-0100-00006A030000}">
      <text>
        <r>
          <rPr>
            <b/>
            <sz val="9"/>
            <color indexed="81"/>
            <rFont val="Tahoma"/>
            <family val="2"/>
          </rPr>
          <t>Moura, Raphael:</t>
        </r>
        <r>
          <rPr>
            <sz val="9"/>
            <color indexed="81"/>
            <rFont val="Tahoma"/>
            <family val="2"/>
          </rPr>
          <t xml:space="preserve">
Wrong plan: shift supervisor instructed INDSPEC responders to spray the oleum building with water from two fire monitors in an attempt to absorb and dilute the sulphuric acid mist. However, the water spray did not lessen the severity of the acid cloud and flooded the local electrical
switch room, thus personnel were unable to  stop the transfer pump.</t>
        </r>
      </text>
    </comment>
    <comment ref="U156" authorId="0" shapeId="0" xr:uid="{00000000-0006-0000-0100-00006B030000}">
      <text>
        <r>
          <rPr>
            <b/>
            <sz val="9"/>
            <color indexed="81"/>
            <rFont val="Tahoma"/>
            <family val="2"/>
          </rPr>
          <t>Moura, Raphael:</t>
        </r>
        <r>
          <rPr>
            <sz val="9"/>
            <color indexed="81"/>
            <rFont val="Tahoma"/>
            <family val="2"/>
          </rPr>
          <t xml:space="preserve">
Task not completed: operator intended to — and thought he had—shut off the pump plugged into the emergency power supply prior to leaving the facility.</t>
        </r>
      </text>
    </comment>
    <comment ref="AC156" authorId="0" shapeId="0" xr:uid="{00000000-0006-0000-0100-00006C030000}">
      <text>
        <r>
          <rPr>
            <b/>
            <sz val="9"/>
            <color indexed="81"/>
            <rFont val="Tahoma"/>
            <family val="2"/>
          </rPr>
          <t>Moura, Raphael:</t>
        </r>
        <r>
          <rPr>
            <sz val="9"/>
            <color indexed="81"/>
            <rFont val="Tahoma"/>
            <family val="2"/>
          </rPr>
          <t xml:space="preserve">
Illusion of control: Operators used a work practice developed years earlier to transfer oleum using two pumps concurrently, to save time. Personnel believed that the chosen action controlled the developments of the system. </t>
        </r>
      </text>
    </comment>
    <comment ref="AF156" authorId="0" shapeId="0" xr:uid="{00000000-0006-0000-0100-00006D030000}">
      <text>
        <r>
          <rPr>
            <b/>
            <sz val="9"/>
            <color indexed="81"/>
            <rFont val="Tahoma"/>
            <family val="2"/>
          </rPr>
          <t>Moura, Raphael:</t>
        </r>
        <r>
          <rPr>
            <sz val="9"/>
            <color indexed="81"/>
            <rFont val="Tahoma"/>
            <family val="2"/>
          </rPr>
          <t xml:space="preserve">
The facility never included the use of the emergency power supply in its written operating procedures for transferring oleum to the process tanks.</t>
        </r>
      </text>
    </comment>
    <comment ref="AI156" authorId="0" shapeId="0" xr:uid="{00000000-0006-0000-0100-00006E030000}">
      <text>
        <r>
          <rPr>
            <b/>
            <sz val="9"/>
            <color indexed="81"/>
            <rFont val="Tahoma"/>
            <family val="2"/>
          </rPr>
          <t>Moura, Raphael:</t>
        </r>
        <r>
          <rPr>
            <sz val="9"/>
            <color indexed="81"/>
            <rFont val="Tahoma"/>
            <family val="2"/>
          </rPr>
          <t xml:space="preserve">
The DCS console did not display the status of a transfer pump connected to the emergency power supply.</t>
        </r>
      </text>
    </comment>
    <comment ref="AO156" authorId="0" shapeId="0" xr:uid="{00000000-0006-0000-0100-00006F030000}">
      <text>
        <r>
          <rPr>
            <b/>
            <sz val="9"/>
            <color indexed="81"/>
            <rFont val="Tahoma"/>
            <family val="2"/>
          </rPr>
          <t>Moura, Raphael:</t>
        </r>
        <r>
          <rPr>
            <sz val="9"/>
            <color indexed="81"/>
            <rFont val="Tahoma"/>
            <family val="2"/>
          </rPr>
          <t xml:space="preserve">
P&amp;ID was not updated with the emergency power supply and showed a single power supply for the oleum transfer pumps.</t>
        </r>
      </text>
    </comment>
    <comment ref="AP156" authorId="0" shapeId="0" xr:uid="{00000000-0006-0000-0100-000070030000}">
      <text>
        <r>
          <rPr>
            <b/>
            <sz val="9"/>
            <color indexed="81"/>
            <rFont val="Tahoma"/>
            <family val="2"/>
          </rPr>
          <t>Moura, Raphael:</t>
        </r>
        <r>
          <rPr>
            <sz val="9"/>
            <color indexed="81"/>
            <rFont val="Tahoma"/>
            <family val="2"/>
          </rPr>
          <t xml:space="preserve">
Dilution of responsibility: At 2:13 pm, an alarm beacon indicated a high level in process tank 1502. However, by 2:13 pm, the operator had exited the oleum storage building and the
control room; he left the facility at 2:15 pm.</t>
        </r>
      </text>
    </comment>
    <comment ref="AQ156" authorId="0" shapeId="0" xr:uid="{00000000-0006-0000-0100-000071030000}">
      <text>
        <r>
          <rPr>
            <b/>
            <sz val="9"/>
            <color indexed="81"/>
            <rFont val="Tahoma"/>
            <family val="2"/>
          </rPr>
          <t>Moura, Raphael:</t>
        </r>
        <r>
          <rPr>
            <sz val="9"/>
            <color indexed="81"/>
            <rFont val="Tahoma"/>
            <family val="2"/>
          </rPr>
          <t xml:space="preserve">
1) Emergency power supply was not connected to the DCS.
2) Emergency power supply did not incorporate the safety features of the normal power supply. The automatic shutoff that was tied to a high-high level switch in the process tanks would not stop a pump powered by the emergency power supply (only the local start/stop switch).</t>
        </r>
      </text>
    </comment>
    <comment ref="AR156" authorId="0" shapeId="0" xr:uid="{00000000-0006-0000-0100-000072030000}">
      <text>
        <r>
          <rPr>
            <b/>
            <sz val="9"/>
            <color indexed="81"/>
            <rFont val="Tahoma"/>
            <family val="2"/>
          </rPr>
          <t>Moura, Raphael:</t>
        </r>
        <r>
          <rPr>
            <sz val="9"/>
            <color indexed="81"/>
            <rFont val="Tahoma"/>
            <family val="2"/>
          </rPr>
          <t xml:space="preserve">
inadequate work procedure: operators routinely used the emergency power supply on weekends—when supervisors, managers, and engineers were generally not in the facility—to transfer oleum from the pressure vessels to the process tanks.
Inadequate managerial rule: facility relied solely on human intervention as a safety measure.
</t>
        </r>
      </text>
    </comment>
    <comment ref="AS156" authorId="0" shapeId="0" xr:uid="{00000000-0006-0000-0100-000073030000}">
      <text>
        <r>
          <rPr>
            <b/>
            <sz val="9"/>
            <color indexed="81"/>
            <rFont val="Tahoma"/>
            <family val="2"/>
          </rPr>
          <t>Moura, Raphael:</t>
        </r>
        <r>
          <rPr>
            <sz val="9"/>
            <color indexed="81"/>
            <rFont val="Tahoma"/>
            <family val="2"/>
          </rPr>
          <t xml:space="preserve">
Group think: operators developed a work practice in which they used two transfer pumps concurrently (one connected to the normal power supply and one to the emergency power supply) to transfer more oleum to the process tanks in less time.</t>
        </r>
      </text>
    </comment>
    <comment ref="AU156" authorId="0" shapeId="0" xr:uid="{00000000-0006-0000-0100-000074030000}">
      <text>
        <r>
          <rPr>
            <b/>
            <sz val="9"/>
            <color indexed="81"/>
            <rFont val="Tahoma"/>
            <family val="2"/>
          </rPr>
          <t>Moura, Raphael:</t>
        </r>
        <r>
          <rPr>
            <sz val="9"/>
            <color indexed="81"/>
            <rFont val="Tahoma"/>
            <family val="2"/>
          </rPr>
          <t xml:space="preserve">
loss of situation awareness: current managers, supervisors, and engineers did not know of the original intent of the emergency power supply or its use in oleum transfer to the process tanks.</t>
        </r>
      </text>
    </comment>
    <comment ref="AC157" authorId="0" shapeId="0" xr:uid="{00000000-0006-0000-0100-000075030000}">
      <text>
        <r>
          <rPr>
            <b/>
            <sz val="9"/>
            <color indexed="81"/>
            <rFont val="Tahoma"/>
            <family val="2"/>
          </rPr>
          <t>Moura, Raphael:</t>
        </r>
        <r>
          <rPr>
            <sz val="9"/>
            <color indexed="81"/>
            <rFont val="Tahoma"/>
            <family val="2"/>
          </rPr>
          <t xml:space="preserve">
Illusion of control: operations manager believed he could safely remove the nitric oxide from the N3 distillation column and vacuum jacket and proceeded with the necessary preparations, based on successful application of the same strategy to a column malfunction on 1998.</t>
        </r>
      </text>
    </comment>
    <comment ref="AD157" authorId="0" shapeId="0" xr:uid="{00000000-0006-0000-0100-000076030000}">
      <text>
        <r>
          <rPr>
            <b/>
            <sz val="9"/>
            <color indexed="81"/>
            <rFont val="Tahoma"/>
            <family val="2"/>
          </rPr>
          <t>Moura, Raphael:</t>
        </r>
        <r>
          <rPr>
            <sz val="9"/>
            <color indexed="81"/>
            <rFont val="Tahoma"/>
            <family val="2"/>
          </rPr>
          <t xml:space="preserve">
Distillation column piping failure.</t>
        </r>
      </text>
    </comment>
    <comment ref="AL157" authorId="0" shapeId="0" xr:uid="{00000000-0006-0000-0100-000077030000}">
      <text>
        <r>
          <rPr>
            <b/>
            <sz val="9"/>
            <color indexed="81"/>
            <rFont val="Tahoma"/>
            <family val="2"/>
          </rPr>
          <t>Moura, Raphael:</t>
        </r>
        <r>
          <rPr>
            <sz val="9"/>
            <color indexed="81"/>
            <rFont val="Tahoma"/>
            <family val="2"/>
          </rPr>
          <t xml:space="preserve">
Some residents received no notification to evacuate and others were alerted by neighbours.</t>
        </r>
      </text>
    </comment>
    <comment ref="AM157" authorId="0" shapeId="0" xr:uid="{00000000-0006-0000-0100-000078030000}">
      <text>
        <r>
          <rPr>
            <b/>
            <sz val="9"/>
            <color indexed="81"/>
            <rFont val="Tahoma"/>
            <family val="2"/>
          </rPr>
          <t>Moura, Raphael:</t>
        </r>
        <r>
          <rPr>
            <sz val="9"/>
            <color indexed="81"/>
            <rFont val="Tahoma"/>
            <family val="2"/>
          </rPr>
          <t xml:space="preserve">
Incomplete: In 1995, Isotec experienced a second incident in another distillation column. Although the Isotec investigation team concluded that a detonation had occurred in the distillation column assembly, they were unable to recover the damaged section to identify the cause or exact location of the failure.</t>
        </r>
      </text>
    </comment>
    <comment ref="AN157" authorId="0" shapeId="0" xr:uid="{00000000-0006-0000-0100-000079030000}">
      <text>
        <r>
          <rPr>
            <b/>
            <sz val="9"/>
            <color indexed="81"/>
            <rFont val="Tahoma"/>
            <family val="2"/>
          </rPr>
          <t>Moura, Raphael:</t>
        </r>
        <r>
          <rPr>
            <sz val="9"/>
            <color indexed="81"/>
            <rFont val="Tahoma"/>
            <family val="2"/>
          </rPr>
          <t xml:space="preserve">
Distillation column piping failure, due to corrosion or fatigue cracking.</t>
        </r>
      </text>
    </comment>
    <comment ref="AQ157" authorId="0" shapeId="0" xr:uid="{00000000-0006-0000-0100-00007A030000}">
      <text>
        <r>
          <rPr>
            <b/>
            <sz val="9"/>
            <color indexed="81"/>
            <rFont val="Tahoma"/>
            <family val="2"/>
          </rPr>
          <t>Moura, Raphael:</t>
        </r>
        <r>
          <rPr>
            <sz val="9"/>
            <color indexed="81"/>
            <rFont val="Tahoma"/>
            <family val="2"/>
          </rPr>
          <t xml:space="preserve">
1) Although the blast shield was based on an LANL design, the Isotec structure design omitted two key safety features (i) A heavy steel wire mesh top to capture debris; (ii) a wide top-to-bottom labyrinth opening in one wall to prevent pressure build-up.
2) no pressure relief device was installed on the vacuum jacket (empty volume in excess of 400 cubic feet). Although the jacket was not intended to operate as a pressure vessel, it was equipped with a block valve—which, when closed, could result in significant pressurization.</t>
        </r>
      </text>
    </comment>
    <comment ref="AR157" authorId="0" shapeId="0" xr:uid="{00000000-0006-0000-0100-00007B030000}">
      <text>
        <r>
          <rPr>
            <b/>
            <sz val="9"/>
            <color indexed="81"/>
            <rFont val="Tahoma"/>
            <family val="2"/>
          </rPr>
          <t>Moura, Raphael:</t>
        </r>
        <r>
          <rPr>
            <sz val="9"/>
            <color indexed="81"/>
            <rFont val="Tahoma"/>
            <family val="2"/>
          </rPr>
          <t xml:space="preserve">
Inadequate managerial rule: Although at least two PHAs documented that detonation of liquid nitric oxide is a “credible scenario,” neither analysis comprehensively addressed the previous incidents involving NO detonation. The PHAs did not thoroughly review administrative and engineering controls or the consequences of postulated and actual failures. There was no system in place to track PHA findings and associated follow-up actions.
Inadequate work procedure: Isotec management did not adequately investigate the two previous NO detonation incidents involving the other distillation units. Because the specific causes of the N4 column failure and NO release in 1998 were not determined, no appropriate corrective actions were implemented to prevent a similar failure in the N3 column.</t>
        </r>
      </text>
    </comment>
    <comment ref="AU157" authorId="0" shapeId="0" xr:uid="{00000000-0006-0000-0100-00007C030000}">
      <text>
        <r>
          <rPr>
            <b/>
            <sz val="9"/>
            <color indexed="81"/>
            <rFont val="Tahoma"/>
            <family val="2"/>
          </rPr>
          <t>Moura, Raphael:</t>
        </r>
        <r>
          <rPr>
            <sz val="9"/>
            <color indexed="81"/>
            <rFont val="Tahoma"/>
            <family val="2"/>
          </rPr>
          <t xml:space="preserve">
loss of situation awareness: Management were aware that solid and liquid nitric oxide are considered high explosives, but concluded that the probability of explosion in their application was low.</t>
        </r>
      </text>
    </comment>
    <comment ref="AI158" authorId="0" shapeId="0" xr:uid="{00000000-0006-0000-0100-00007D030000}">
      <text>
        <r>
          <rPr>
            <b/>
            <sz val="9"/>
            <color indexed="81"/>
            <rFont val="Tahoma"/>
            <family val="2"/>
          </rPr>
          <t>Moura, Raphael:</t>
        </r>
        <r>
          <rPr>
            <sz val="9"/>
            <color indexed="81"/>
            <rFont val="Tahoma"/>
            <family val="2"/>
          </rPr>
          <t xml:space="preserve">
Waste containers were not labelled.</t>
        </r>
      </text>
    </comment>
    <comment ref="AM158" authorId="0" shapeId="0" xr:uid="{00000000-0006-0000-0100-00007E030000}">
      <text>
        <r>
          <rPr>
            <b/>
            <sz val="9"/>
            <color indexed="81"/>
            <rFont val="Tahoma"/>
            <family val="2"/>
          </rPr>
          <t>Moura, Raphael:</t>
        </r>
        <r>
          <rPr>
            <sz val="9"/>
            <color indexed="81"/>
            <rFont val="Tahoma"/>
            <family val="2"/>
          </rPr>
          <t xml:space="preserve">
no information: (i) Kaltech did not maintain a list of hazardous substances present in the facility; (ii) Although Kaltech received MSDSs from the vendors that supplied chemicals, they were kept in the files of the purchasing manager or owners, who did not communicate the hazards to the workforce.
</t>
        </r>
      </text>
    </comment>
    <comment ref="AR158" authorId="0" shapeId="0" xr:uid="{00000000-0006-0000-0100-00007F030000}">
      <text>
        <r>
          <rPr>
            <b/>
            <sz val="9"/>
            <color indexed="81"/>
            <rFont val="Tahoma"/>
            <family val="2"/>
          </rPr>
          <t>Moura, Raphael:</t>
        </r>
        <r>
          <rPr>
            <sz val="9"/>
            <color indexed="81"/>
            <rFont val="Tahoma"/>
            <family val="2"/>
          </rPr>
          <t xml:space="preserve">
inadequate managerial rule: Waste materials were mixed without being identified or characterized, and no effort was made to determine compatibility among materials.</t>
        </r>
      </text>
    </comment>
    <comment ref="AT158" authorId="0" shapeId="0" xr:uid="{00000000-0006-0000-0100-000080030000}">
      <text>
        <r>
          <rPr>
            <b/>
            <sz val="9"/>
            <color indexed="81"/>
            <rFont val="Tahoma"/>
            <family val="2"/>
          </rPr>
          <t>Moura, Raphael:</t>
        </r>
        <r>
          <rPr>
            <sz val="9"/>
            <color indexed="81"/>
            <rFont val="Tahoma"/>
            <family val="2"/>
          </rPr>
          <t xml:space="preserve">
Kaltech had no training plans, and workers received no formal training on the hazards of materials in the workplace.</t>
        </r>
      </text>
    </comment>
    <comment ref="AU158" authorId="0" shapeId="0" xr:uid="{00000000-0006-0000-0100-000081030000}">
      <text>
        <r>
          <rPr>
            <b/>
            <sz val="9"/>
            <color indexed="81"/>
            <rFont val="Tahoma"/>
            <family val="2"/>
          </rPr>
          <t>Moura, Raphael:</t>
        </r>
        <r>
          <rPr>
            <sz val="9"/>
            <color indexed="81"/>
            <rFont val="Tahoma"/>
            <family val="2"/>
          </rPr>
          <t xml:space="preserve">
1) Workers were unaware of waste containers actual contents (not labelled).
2) Some workers did not read the labels on vendor-furnished containers, and others were unable to read English.
</t>
        </r>
      </text>
    </comment>
    <comment ref="AR159" authorId="0" shapeId="0" xr:uid="{00000000-0006-0000-0100-000082030000}">
      <text>
        <r>
          <rPr>
            <b/>
            <sz val="9"/>
            <color indexed="81"/>
            <rFont val="Tahoma"/>
            <family val="2"/>
          </rPr>
          <t>Moura, Raphael:</t>
        </r>
        <r>
          <rPr>
            <sz val="9"/>
            <color indexed="81"/>
            <rFont val="Tahoma"/>
            <family val="2"/>
          </rPr>
          <t xml:space="preserve">
Inadequate managerial rule: flammable natural gas was intentionally released to the atmosphere in the presence of ignition sources and workers.
Inadequate work procedure: Well-recognized safety guidance requires that safety hazards be eliminated where feasible and safer work procedures such as using air, nitrogen or pigging with air, instead of natural gas, are commonly practiced.</t>
        </r>
      </text>
    </comment>
    <comment ref="AR160" authorId="0" shapeId="0" xr:uid="{00000000-0006-0000-0100-000083030000}">
      <text>
        <r>
          <rPr>
            <b/>
            <sz val="9"/>
            <color indexed="81"/>
            <rFont val="Tahoma"/>
            <family val="2"/>
          </rPr>
          <t>Moura, Raphael:</t>
        </r>
        <r>
          <rPr>
            <sz val="9"/>
            <color indexed="81"/>
            <rFont val="Tahoma"/>
            <family val="2"/>
          </rPr>
          <t xml:space="preserve">
inadequate work procedure/task planning: (i) open pipe location, while outdoors, was congested by the surrounding power generation equipment. The vent pipe itself was installed in a relatively horizontal orientation. Both the congested area and the orientation of the vent pipe likely adversely impacted the dispersion of the natural gas; (ii) more than 50 people were working inside the power generation building at the time of the explosion; only about 15 of the 50 were actually involved in the natural gas blow activities.
Inadequate managerial rule: Air blows and nitrogen blows perform the same cleaning function as natural gas blows, but both have an
inherent safety advantage in that no flammable gas cloud would be developed. Another cleaning method is pigging.</t>
        </r>
      </text>
    </comment>
    <comment ref="AT160" authorId="0" shapeId="0" xr:uid="{00000000-0006-0000-0100-000084030000}">
      <text>
        <r>
          <rPr>
            <b/>
            <sz val="9"/>
            <color indexed="81"/>
            <rFont val="Tahoma"/>
            <family val="2"/>
          </rPr>
          <t>Moura, Raphael:</t>
        </r>
        <r>
          <rPr>
            <sz val="9"/>
            <color indexed="81"/>
            <rFont val="Tahoma"/>
            <family val="2"/>
          </rPr>
          <t xml:space="preserve">
pipe cleaning crew did not have a safety meeting that specifically discussed the hazards of natural gas blows, nor did they receive and review the natural gas blow procedure.</t>
        </r>
      </text>
    </comment>
    <comment ref="E161" authorId="0" shapeId="0" xr:uid="{00000000-0006-0000-0100-000085030000}">
      <text>
        <r>
          <rPr>
            <b/>
            <sz val="9"/>
            <color indexed="81"/>
            <rFont val="Tahoma"/>
            <family val="2"/>
          </rPr>
          <t>Moura, Raphael:</t>
        </r>
        <r>
          <rPr>
            <sz val="9"/>
            <color indexed="81"/>
            <rFont val="Tahoma"/>
            <family val="2"/>
          </rPr>
          <t xml:space="preserve">
too fast: technician removed a plug from the existing tank’s liquid withdrawal valve too fast, not allowing time to check the tell-tale (drilled through the threaded portion) which should have released a small stream of propane once the plug was partially backed out. This should have alerted the technician that the valve was leaking.</t>
        </r>
      </text>
    </comment>
    <comment ref="I161" authorId="0" shapeId="0" xr:uid="{00000000-0006-0000-0100-000086030000}">
      <text>
        <r>
          <rPr>
            <b/>
            <sz val="9"/>
            <color indexed="81"/>
            <rFont val="Tahoma"/>
            <family val="2"/>
          </rPr>
          <t>Moura, Raphael:</t>
        </r>
        <r>
          <rPr>
            <sz val="9"/>
            <color indexed="81"/>
            <rFont val="Tahoma"/>
            <family val="2"/>
          </rPr>
          <t xml:space="preserve">
Overlook signal: junior propane service technician did not recognize the defect in the withdrawal valve through tell-tale. </t>
        </r>
      </text>
    </comment>
    <comment ref="AD161" authorId="0" shapeId="0" xr:uid="{00000000-0006-0000-0100-000087030000}">
      <text>
        <r>
          <rPr>
            <b/>
            <sz val="9"/>
            <color indexed="81"/>
            <rFont val="Tahoma"/>
            <family val="2"/>
          </rPr>
          <t>Moura, Raphael:</t>
        </r>
        <r>
          <rPr>
            <sz val="9"/>
            <color indexed="81"/>
            <rFont val="Tahoma"/>
            <family val="2"/>
          </rPr>
          <t xml:space="preserve">
A defect in the existing tank’s liquid withdrawal valve caused it to malfunction.</t>
        </r>
      </text>
    </comment>
    <comment ref="AO161" authorId="0" shapeId="0" xr:uid="{00000000-0006-0000-0100-000088030000}">
      <text>
        <r>
          <rPr>
            <b/>
            <sz val="9"/>
            <color indexed="81"/>
            <rFont val="Tahoma"/>
            <family val="2"/>
          </rPr>
          <t>Moura, Raphael:</t>
        </r>
        <r>
          <rPr>
            <sz val="9"/>
            <color indexed="81"/>
            <rFont val="Tahoma"/>
            <family val="2"/>
          </rPr>
          <t xml:space="preserve">
inspection and audit program did not identify the tank location as a hazard. Consequently, the tank remained against the building for more than 10 years.</t>
        </r>
      </text>
    </comment>
    <comment ref="AQ161" authorId="0" shapeId="0" xr:uid="{00000000-0006-0000-0100-000089030000}">
      <text>
        <r>
          <rPr>
            <b/>
            <sz val="9"/>
            <color indexed="81"/>
            <rFont val="Tahoma"/>
            <family val="2"/>
          </rPr>
          <t>Moura, Raphael:</t>
        </r>
        <r>
          <rPr>
            <sz val="9"/>
            <color indexed="81"/>
            <rFont val="Tahoma"/>
            <family val="2"/>
          </rPr>
          <t xml:space="preserve">
Wrong propane tank location (against the building for more than 10 years). The placement of the 500-gallon propane tank against the building’s exterior back wall provided releasing propane a direct path into the store’s interior.</t>
        </r>
      </text>
    </comment>
    <comment ref="AT161" authorId="0" shapeId="0" xr:uid="{00000000-0006-0000-0100-00008A030000}">
      <text>
        <r>
          <rPr>
            <b/>
            <sz val="9"/>
            <color indexed="81"/>
            <rFont val="Tahoma"/>
            <family val="2"/>
          </rPr>
          <t>Moura, Raphael:</t>
        </r>
        <r>
          <rPr>
            <sz val="9"/>
            <color indexed="81"/>
            <rFont val="Tahoma"/>
            <family val="2"/>
          </rPr>
          <t xml:space="preserve">
Junior technician was not formally trained, and on the day of incident he was working alone. He was unaware of the existence and function of the tell-tale.
</t>
        </r>
      </text>
    </comment>
    <comment ref="AU161" authorId="0" shapeId="0" xr:uid="{00000000-0006-0000-0100-00008B030000}">
      <text>
        <r>
          <rPr>
            <b/>
            <sz val="9"/>
            <color indexed="81"/>
            <rFont val="Tahoma"/>
            <family val="2"/>
          </rPr>
          <t>Moura, Raphael:</t>
        </r>
        <r>
          <rPr>
            <sz val="9"/>
            <color indexed="81"/>
            <rFont val="Tahoma"/>
            <family val="2"/>
          </rPr>
          <t xml:space="preserve">
loss of situation awareness: need for immediate evacuation during liquid propane release was not identified by workers or emergency responders.</t>
        </r>
      </text>
    </comment>
    <comment ref="BD161" authorId="0" shapeId="0" xr:uid="{00000000-0006-0000-0100-00008C030000}">
      <text>
        <r>
          <rPr>
            <b/>
            <sz val="9"/>
            <color indexed="81"/>
            <rFont val="Tahoma"/>
            <family val="2"/>
          </rPr>
          <t>Moura, Raphael:</t>
        </r>
        <r>
          <rPr>
            <sz val="9"/>
            <color indexed="81"/>
            <rFont val="Tahoma"/>
            <family val="2"/>
          </rPr>
          <t xml:space="preserve">
Junior technician was working alone in the day of the accident, even though he had been on the job for only one and a half months.</t>
        </r>
      </text>
    </comment>
    <comment ref="F162" authorId="0" shapeId="0" xr:uid="{00000000-0006-0000-0100-00008D030000}">
      <text>
        <r>
          <rPr>
            <b/>
            <sz val="9"/>
            <color indexed="81"/>
            <rFont val="Tahoma"/>
            <family val="2"/>
          </rPr>
          <t>Moura, Raphael:</t>
        </r>
        <r>
          <rPr>
            <sz val="9"/>
            <color indexed="81"/>
            <rFont val="Tahoma"/>
            <family val="2"/>
          </rPr>
          <t xml:space="preserve">
magnitude, too much: Operators pressurized Tanks 6 and 7 with nitrogen gas containing 18 percent oxygen instead of the intended concentration of not more than 8 percent oxygen.</t>
        </r>
      </text>
    </comment>
    <comment ref="M162" authorId="0" shapeId="0" xr:uid="{00000000-0006-0000-0100-00008E030000}">
      <text>
        <r>
          <rPr>
            <b/>
            <sz val="9"/>
            <color indexed="81"/>
            <rFont val="Tahoma"/>
            <family val="2"/>
          </rPr>
          <t>Moura, Raphael:</t>
        </r>
        <r>
          <rPr>
            <sz val="9"/>
            <color indexed="81"/>
            <rFont val="Tahoma"/>
            <family val="2"/>
          </rPr>
          <t xml:space="preserve">
Wrong priorities: company assumed that compressed air was an acceptable substitute for nitrogen during rag wax processing to accelerate process, but contaminated the nitrogen gas with as much as 18 percent oxygen, sufficient to support combustion.</t>
        </r>
      </text>
    </comment>
    <comment ref="AD162" authorId="0" shapeId="0" xr:uid="{00000000-0006-0000-0100-00008F030000}">
      <text>
        <r>
          <rPr>
            <b/>
            <sz val="9"/>
            <color indexed="81"/>
            <rFont val="Tahoma"/>
            <family val="2"/>
          </rPr>
          <t>Moura, Raphael:</t>
        </r>
        <r>
          <rPr>
            <sz val="9"/>
            <color indexed="81"/>
            <rFont val="Tahoma"/>
            <family val="2"/>
          </rPr>
          <t xml:space="preserve">
Tank 7 failure (defective weld on the patch plate).</t>
        </r>
      </text>
    </comment>
    <comment ref="AO162" authorId="0" shapeId="0" xr:uid="{00000000-0006-0000-0100-000090030000}">
      <text>
        <r>
          <rPr>
            <b/>
            <sz val="9"/>
            <color indexed="81"/>
            <rFont val="Tahoma"/>
            <family val="2"/>
          </rPr>
          <t>Moura, Raphael:</t>
        </r>
        <r>
          <rPr>
            <sz val="9"/>
            <color indexed="81"/>
            <rFont val="Tahoma"/>
            <family val="2"/>
          </rPr>
          <t xml:space="preserve">
1) Inadequate procedures: the closure weld used to reinstall the patch plate was fused less than 25% through the thickness of the plate and contained numerous flaws.
2) Inadequate reserves: Marcus Oil was unable to provide any documentation of the design, construction, and safe operating pressure for Tank 7, or three other identical process tanks (Tanks 5, 6, and 8).</t>
        </r>
      </text>
    </comment>
    <comment ref="AQ162" authorId="0" shapeId="0" xr:uid="{00000000-0006-0000-0100-000091030000}">
      <text>
        <r>
          <rPr>
            <b/>
            <sz val="9"/>
            <color indexed="81"/>
            <rFont val="Tahoma"/>
            <family val="2"/>
          </rPr>
          <t>Moura, Raphael:</t>
        </r>
        <r>
          <rPr>
            <sz val="9"/>
            <color indexed="81"/>
            <rFont val="Tahoma"/>
            <family val="2"/>
          </rPr>
          <t xml:space="preserve">
Tanks 5, 6, 7, and 8, the nitrogen storage vessels, and the compressed air storage vessel were not equipped with pressure relief devices as required by the ASME Boiler and Pressure Vessel Code.</t>
        </r>
      </text>
    </comment>
    <comment ref="AR162" authorId="0" shapeId="0" xr:uid="{00000000-0006-0000-0100-000092030000}">
      <text>
        <r>
          <rPr>
            <b/>
            <sz val="9"/>
            <color indexed="81"/>
            <rFont val="Tahoma"/>
            <family val="2"/>
          </rPr>
          <t>Moura, Raphael:</t>
        </r>
        <r>
          <rPr>
            <sz val="9"/>
            <color indexed="81"/>
            <rFont val="Tahoma"/>
            <family val="2"/>
          </rPr>
          <t xml:space="preserve">
Inadequate managerial rule: Marcus Oil installed a connection between the nitrogen and compressed air systems to provide rapid repressurization of the nitrogen system when the nitrogen pressure was too low to move the molten wax from the tanks to the process unit. However, management did not evaluate the hazards that resulted from this process change. Pressurizing the nitrogen system with compressed air rather than waiting for the nitrogen generator to repressurize the system contaminated the nitrogen gas with as much as 18 percent oxygen and was sufficient to support combustion of the hydrocarbon vapour and wax inside the tanks.
</t>
        </r>
      </text>
    </comment>
    <comment ref="AU162" authorId="0" shapeId="0" xr:uid="{00000000-0006-0000-0100-000093030000}">
      <text>
        <r>
          <rPr>
            <b/>
            <sz val="9"/>
            <color indexed="81"/>
            <rFont val="Tahoma"/>
            <family val="2"/>
          </rPr>
          <t>Moura, Raphael:</t>
        </r>
        <r>
          <rPr>
            <sz val="9"/>
            <color indexed="81"/>
            <rFont val="Tahoma"/>
            <family val="2"/>
          </rPr>
          <t xml:space="preserve">
loss of situation awareness: operators and maintenance personnel were not trained on the hazards of adding air to inerting systems.</t>
        </r>
      </text>
    </comment>
    <comment ref="AO163" authorId="0" shapeId="0" xr:uid="{00000000-0006-0000-0100-000094030000}">
      <text>
        <r>
          <rPr>
            <b/>
            <sz val="9"/>
            <color indexed="81"/>
            <rFont val="Tahoma"/>
            <family val="2"/>
          </rPr>
          <t>Moura, Raphael:</t>
        </r>
        <r>
          <rPr>
            <sz val="9"/>
            <color indexed="81"/>
            <rFont val="Tahoma"/>
            <family val="2"/>
          </rPr>
          <t xml:space="preserve">
Management did not perform a comprehensive process design and hazard review of the laboratory scale-up to full production before attempting the first production run.</t>
        </r>
      </text>
    </comment>
    <comment ref="AQ163" authorId="0" shapeId="0" xr:uid="{00000000-0006-0000-0100-000095030000}">
      <text>
        <r>
          <rPr>
            <b/>
            <sz val="9"/>
            <color indexed="81"/>
            <rFont val="Tahoma"/>
            <family val="2"/>
          </rPr>
          <t>Moura, Raphael:</t>
        </r>
        <r>
          <rPr>
            <sz val="9"/>
            <color indexed="81"/>
            <rFont val="Tahoma"/>
            <family val="2"/>
          </rPr>
          <t xml:space="preserve">
1) No hazardous vapour/liquid containment system on the reactor emergency vent.
2) Inadequate reactor overpressure relief system. Required size for the TAC process was as much as 27 times larger than the installed relief device.</t>
        </r>
      </text>
    </comment>
    <comment ref="AR163" authorId="0" shapeId="0" xr:uid="{00000000-0006-0000-0100-000096030000}">
      <text>
        <r>
          <rPr>
            <b/>
            <sz val="9"/>
            <color indexed="81"/>
            <rFont val="Tahoma"/>
            <family val="2"/>
          </rPr>
          <t>Moura, Raphael:</t>
        </r>
        <r>
          <rPr>
            <sz val="9"/>
            <color indexed="81"/>
            <rFont val="Tahoma"/>
            <family val="2"/>
          </rPr>
          <t xml:space="preserve">
1) Inadequate managerial rule: management did not implement regulations (EPA Risk Management Program or the OSHA Process Safety Management) prior to receiving the allyl alcohol.
2) Inadequate task planning: management did not prepare and implement an adequate response plan.</t>
        </r>
      </text>
    </comment>
    <comment ref="AT163" authorId="0" shapeId="0" xr:uid="{00000000-0006-0000-0100-000097030000}">
      <text>
        <r>
          <rPr>
            <b/>
            <sz val="9"/>
            <color indexed="81"/>
            <rFont val="Tahoma"/>
            <family val="2"/>
          </rPr>
          <t>Moura, Raphael:</t>
        </r>
        <r>
          <rPr>
            <sz val="9"/>
            <color indexed="81"/>
            <rFont val="Tahoma"/>
            <family val="2"/>
          </rPr>
          <t xml:space="preserve">
No training to conduct emergency mitigation actions.</t>
        </r>
      </text>
    </comment>
    <comment ref="AU163" authorId="0" shapeId="0" xr:uid="{00000000-0006-0000-0100-000098030000}">
      <text>
        <r>
          <rPr>
            <b/>
            <sz val="9"/>
            <color indexed="81"/>
            <rFont val="Tahoma"/>
            <family val="2"/>
          </rPr>
          <t>Moura, Raphael:</t>
        </r>
        <r>
          <rPr>
            <sz val="9"/>
            <color indexed="81"/>
            <rFont val="Tahoma"/>
            <family val="2"/>
          </rPr>
          <t xml:space="preserve">
Loss of situation awareness: management did not understand or anticipate the reactive chemistry hazards.</t>
        </r>
      </text>
    </comment>
    <comment ref="AF164" authorId="0" shapeId="0" xr:uid="{00000000-0006-0000-0100-000099030000}">
      <text>
        <r>
          <rPr>
            <b/>
            <sz val="9"/>
            <color indexed="81"/>
            <rFont val="Tahoma"/>
            <family val="2"/>
          </rPr>
          <t>Moura, Raphael:</t>
        </r>
        <r>
          <rPr>
            <sz val="9"/>
            <color indexed="81"/>
            <rFont val="Tahoma"/>
            <family val="2"/>
          </rPr>
          <t xml:space="preserve">
Operating procedures did not cover the safety consequences of deviations from normal operating limits, such as runaway reactions, or specify steps to be taken to avoid or recover from such deviations.</t>
        </r>
      </text>
    </comment>
    <comment ref="AI164" authorId="0" shapeId="0" xr:uid="{00000000-0006-0000-0100-00009A030000}">
      <text>
        <r>
          <rPr>
            <b/>
            <sz val="9"/>
            <color indexed="81"/>
            <rFont val="Tahoma"/>
            <family val="2"/>
          </rPr>
          <t>Moura, Raphael:</t>
        </r>
        <r>
          <rPr>
            <sz val="9"/>
            <color indexed="81"/>
            <rFont val="Tahoma"/>
            <family val="2"/>
          </rPr>
          <t xml:space="preserve">
There was no instrumentation that operators could use to measure the amount of steam being used or cooling water temperatures to ensure consistency of batch temperatures from batch to batch.</t>
        </r>
      </text>
    </comment>
    <comment ref="AL164" authorId="0" shapeId="0" xr:uid="{00000000-0006-0000-0100-00009B030000}">
      <text>
        <r>
          <rPr>
            <b/>
            <sz val="9"/>
            <color indexed="81"/>
            <rFont val="Tahoma"/>
            <family val="2"/>
          </rPr>
          <t>Moura, Raphael:</t>
        </r>
        <r>
          <rPr>
            <sz val="9"/>
            <color indexed="81"/>
            <rFont val="Tahoma"/>
            <family val="2"/>
          </rPr>
          <t xml:space="preserve">
Process safety information provided to plant operations personnel and the process hazard analysis team did not warn them of the potential for a dangerous runaway chemical reaction. Although information on the reactive hazards was contained in plant files, operators and supervisors were unaware that a dangerous decomposition reaction was possible.</t>
        </r>
      </text>
    </comment>
    <comment ref="AQ164" authorId="0" shapeId="0" xr:uid="{00000000-0006-0000-0100-00009C030000}">
      <text>
        <r>
          <rPr>
            <b/>
            <sz val="9"/>
            <color indexed="81"/>
            <rFont val="Tahoma"/>
            <family val="2"/>
          </rPr>
          <t>Moura, Raphael:</t>
        </r>
        <r>
          <rPr>
            <sz val="9"/>
            <color indexed="81"/>
            <rFont val="Tahoma"/>
            <family val="2"/>
          </rPr>
          <t xml:space="preserve">
1) The kettle cooling system could not safely control the exothermic Yellow 96 synthesis reaction. 
2) The kettle was not equipped with safety equipment, such as a quench system or a reactor dump system, to stop the process to avoid a runaway reaction.
3) Rupture disks were too small to safely vent high pressure in the kettle in the event of either of the two foreseeable runaway reactions.</t>
        </r>
      </text>
    </comment>
    <comment ref="AR164" authorId="0" shapeId="0" xr:uid="{00000000-0006-0000-0100-00009D030000}">
      <text>
        <r>
          <rPr>
            <b/>
            <sz val="9"/>
            <color indexed="81"/>
            <rFont val="Tahoma"/>
            <family val="2"/>
          </rPr>
          <t>Moura, Raphael:</t>
        </r>
        <r>
          <rPr>
            <sz val="9"/>
            <color indexed="81"/>
            <rFont val="Tahoma"/>
            <family val="2"/>
          </rPr>
          <t xml:space="preserve">
Inadequate managerial rule: (i) Management did not investigate evidence in numerous completed batch sheets and temperature charts of high temperature excursions beyond the normal operating range. Investigation of these incidents likely would have provided an opportunity to uncover the process’s reactive hazards and correct design and other problems; (ii) Morton changed the Yellow 96 processing equipment from 1000-gallon to 2000-gallon kettles and also increased the batch size by 9 percent in 1996. Morton did not follow its Management of Change procedures and did not review the changes for possible safety consequences.</t>
        </r>
      </text>
    </comment>
    <comment ref="AT164" authorId="0" shapeId="0" xr:uid="{00000000-0006-0000-0100-00009E030000}">
      <text>
        <r>
          <rPr>
            <b/>
            <sz val="9"/>
            <color indexed="81"/>
            <rFont val="Tahoma"/>
            <family val="2"/>
          </rPr>
          <t>Moura, Raphael:</t>
        </r>
        <r>
          <rPr>
            <sz val="9"/>
            <color indexed="81"/>
            <rFont val="Tahoma"/>
            <family val="2"/>
          </rPr>
          <t xml:space="preserve">
Training did not address the possibility of a runaway reaction and how operators should respond to avoid injury if a runaway reaction could not be controlled.</t>
        </r>
      </text>
    </comment>
    <comment ref="AU164" authorId="0" shapeId="0" xr:uid="{00000000-0006-0000-0100-00009F030000}">
      <text>
        <r>
          <rPr>
            <b/>
            <sz val="9"/>
            <color indexed="81"/>
            <rFont val="Tahoma"/>
            <family val="2"/>
          </rPr>
          <t>Moura, Raphael:</t>
        </r>
        <r>
          <rPr>
            <sz val="9"/>
            <color indexed="81"/>
            <rFont val="Tahoma"/>
            <family val="2"/>
          </rPr>
          <t xml:space="preserve">
loss of situation awareness: While the operators and supervisors knew the batch was sensitive to heat, they were
unaware of the possible outcomes of a runaway reaction.</t>
        </r>
      </text>
    </comment>
    <comment ref="E165" authorId="0" shapeId="0" xr:uid="{00000000-0006-0000-0100-0000A0030000}">
      <text>
        <r>
          <rPr>
            <b/>
            <sz val="9"/>
            <color indexed="81"/>
            <rFont val="Tahoma"/>
            <family val="2"/>
          </rPr>
          <t>Moura, Raphael:</t>
        </r>
        <r>
          <rPr>
            <sz val="9"/>
            <color indexed="81"/>
            <rFont val="Tahoma"/>
            <family val="2"/>
          </rPr>
          <t xml:space="preserve">
omission: internal inspection of tank 393 was not performed by operator. </t>
        </r>
      </text>
    </comment>
    <comment ref="H165" authorId="0" shapeId="0" xr:uid="{00000000-0006-0000-0100-0000A1030000}">
      <text>
        <r>
          <rPr>
            <b/>
            <sz val="9"/>
            <color indexed="81"/>
            <rFont val="Tahoma"/>
            <family val="2"/>
          </rPr>
          <t>Moura, Raphael:</t>
        </r>
        <r>
          <rPr>
            <sz val="9"/>
            <color indexed="81"/>
            <rFont val="Tahoma"/>
            <family val="2"/>
          </rPr>
          <t xml:space="preserve">
Wrong action: operator lowered liquid level instead of repairing a leak in the shell of tank 393, observed in May 2001.</t>
        </r>
      </text>
    </comment>
    <comment ref="L165" authorId="0" shapeId="0" xr:uid="{00000000-0006-0000-0100-0000A2030000}">
      <text>
        <r>
          <rPr>
            <b/>
            <sz val="9"/>
            <color indexed="81"/>
            <rFont val="Tahoma"/>
            <family val="2"/>
          </rPr>
          <t>Moura, Raphael:</t>
        </r>
        <r>
          <rPr>
            <sz val="9"/>
            <color indexed="81"/>
            <rFont val="Tahoma"/>
            <family val="2"/>
          </rPr>
          <t xml:space="preserve">
Wrong Diagnosis: managers believed that the repair of specific leaks would bring the tank back to a condition as good as or better than original.</t>
        </r>
      </text>
    </comment>
    <comment ref="Q165" authorId="0" shapeId="0" xr:uid="{00000000-0006-0000-0100-0000A3030000}">
      <text>
        <r>
          <rPr>
            <b/>
            <sz val="9"/>
            <color indexed="81"/>
            <rFont val="Tahoma"/>
            <family val="2"/>
          </rPr>
          <t>Moura, Raphael:</t>
        </r>
        <r>
          <rPr>
            <sz val="9"/>
            <color indexed="81"/>
            <rFont val="Tahoma"/>
            <family val="2"/>
          </rPr>
          <t xml:space="preserve">
Wrong plan: management believed that lowering the tank liquid level below the leak point, in combination with the inerting system, would eliminate hazards.</t>
        </r>
      </text>
    </comment>
    <comment ref="AF165" authorId="0" shapeId="0" xr:uid="{00000000-0006-0000-0100-0000A4030000}">
      <text>
        <r>
          <rPr>
            <b/>
            <sz val="9"/>
            <color indexed="81"/>
            <rFont val="Tahoma"/>
            <family val="2"/>
          </rPr>
          <t>Moura, Raphael:</t>
        </r>
        <r>
          <rPr>
            <sz val="9"/>
            <color indexed="81"/>
            <rFont val="Tahoma"/>
            <family val="2"/>
          </rPr>
          <t xml:space="preserve">
Inadequate inspection procedure: plan was to inspect its tanks at intervals prescribed by American Petroleum Institute (API) Standard 6539 (i.e., every 5 years for external inspections and 10 years for internal inspections). However, API 653 notes that inspection frequencies must be modified based on the corrosivity of the stored material. Motiva inspectors recommended revised frequencies, but the inspections did not occur.</t>
        </r>
      </text>
    </comment>
    <comment ref="AN165" authorId="0" shapeId="0" xr:uid="{00000000-0006-0000-0100-0000A5030000}">
      <text>
        <r>
          <rPr>
            <b/>
            <sz val="9"/>
            <color indexed="81"/>
            <rFont val="Tahoma"/>
            <family val="2"/>
          </rPr>
          <t>Moura, Raphael:</t>
        </r>
        <r>
          <rPr>
            <sz val="9"/>
            <color indexed="81"/>
            <rFont val="Tahoma"/>
            <family val="2"/>
          </rPr>
          <t xml:space="preserve">
At the time of the incident, several holes in the roof and shell of tank 393 were unreported.</t>
        </r>
      </text>
    </comment>
    <comment ref="AO165" authorId="0" shapeId="0" xr:uid="{00000000-0006-0000-0100-0000A6030000}">
      <text>
        <r>
          <rPr>
            <b/>
            <sz val="9"/>
            <color indexed="81"/>
            <rFont val="Tahoma"/>
            <family val="2"/>
          </rPr>
          <t>Moura, Raphael:</t>
        </r>
        <r>
          <rPr>
            <sz val="9"/>
            <color indexed="81"/>
            <rFont val="Tahoma"/>
            <family val="2"/>
          </rPr>
          <t xml:space="preserve">
1) As leaks occurred and were repaired, the Motiva tank inspectors repeatedly recommended (in 1999, 2000 and 2001) an internal inspection of tank 393. However, despite the imminent hazard presented by this particular tank, inspection was repeatedly postponed, originally scheduled for 1996 (thickness measurements). 
2) Because of the history of leaks and repairs in this area of the tank, insulation had been removed from a wide section of the shell, which then exposed it to direct heating from sunlight, increasing the H2SO4 corrosion rate.</t>
        </r>
      </text>
    </comment>
    <comment ref="AQ165" authorId="0" shapeId="0" xr:uid="{00000000-0006-0000-0100-0000A7030000}">
      <text>
        <r>
          <rPr>
            <b/>
            <sz val="9"/>
            <color indexed="81"/>
            <rFont val="Tahoma"/>
            <family val="2"/>
          </rPr>
          <t>Moura, Raphael:</t>
        </r>
        <r>
          <rPr>
            <sz val="9"/>
            <color indexed="81"/>
            <rFont val="Tahoma"/>
            <family val="2"/>
          </rPr>
          <t xml:space="preserve">
1) Inerting system was poorly designed and did not provide enough CO2 flow to prevent the formation of a flammable atmosphere in the vapour space of tank 393. No engineering calculations were made to determine proper sizing for the inerting system. 
2) Because of the long length and small diameter of the hose, an insufficient amount of CO2 reached tank 393. With no pressure gauge on the CO2 flow to tank 393, there was no way to determine if the tank was receiving CO2 through the temporary hose.
3) The tank lacked a weak seam roof or other emergency venting provisions, which would likely have prevented it from separating at the floor and catastrophically releasing its contents.
4) CO2 was not hard-piped into tank 393, but rather was supplied via a temporary rubber hose running off the inerting system of an adjacent tank (396). 
5) secondary containment dike was not designed to contain the instantaneous release of the contents of a storage tank.</t>
        </r>
      </text>
    </comment>
    <comment ref="AR165" authorId="0" shapeId="0" xr:uid="{00000000-0006-0000-0100-0000A8030000}">
      <text>
        <r>
          <rPr>
            <b/>
            <sz val="9"/>
            <color indexed="81"/>
            <rFont val="Tahoma"/>
            <family val="2"/>
          </rPr>
          <t>Moura, Raphael:</t>
        </r>
        <r>
          <rPr>
            <sz val="9"/>
            <color indexed="81"/>
            <rFont val="Tahoma"/>
            <family val="2"/>
          </rPr>
          <t xml:space="preserve">
Inadequate task planning: (i) </t>
        </r>
        <r>
          <rPr>
            <sz val="9"/>
            <color indexed="81"/>
            <rFont val="Tahoma"/>
            <family val="2"/>
          </rPr>
          <t>In 2000, after the U.S. Environmental Protection Agency (EPA) identified 18 tanks that required internal inspection and after Motiva reduced its maintenance budget, the tank inspection program was reprioritized–which further deferred the inspection of tank 393 until January 2002; (ii) management allowed hot work to proceed in the vicinity of tanks known to have holes.
Inadequate managerial rule: (i) Tank 393 was emptied three times (April and October 2000, and April 2001) as service was alternated between fresh and spent acid. Each of these occasions presented an opportunity to prepare tank 393 and conduct an internal inspection; (ii) The hose supplying CO2 was not attached to tank 393. It was dropped into a hole in the roof, where a nozzle had been located before it corroded. The temporary hose setup was in use for over a year; it was not converted to conventional hard piping; (iii) An operator submitted an Unsafe Condition Report on June 27, 2001, after rejecting a hot work permit on the acid tank catwalk because of high flammable vapour readings. This report cited the holes in tanks 393 and 396, and noted that a
hose inserted into an open hole in the tank roof supplied the inerting gas for tank 393. In the 3 weeks between submission of the Unsafe Condition Report and the day of the incident, Motiva investigated but did not correct the deficiencies noted or implement temporary safeguards, such as banning hot work in the vicinity of the holes.
Inadequate work procedures: (i) Motiva did not use its MOC system for the conversion of tank 393 from fresh to spent acid service; (ii) A leak in the shell of tank 393, observed in May 2001, was
not repaired. Instead, the tank liquid level was lowered below the leak point, and the tank remained in service.</t>
        </r>
      </text>
    </comment>
    <comment ref="AU165" authorId="0" shapeId="0" xr:uid="{00000000-0006-0000-0100-0000A9030000}">
      <text>
        <r>
          <rPr>
            <b/>
            <sz val="9"/>
            <color indexed="81"/>
            <rFont val="Tahoma"/>
            <family val="2"/>
          </rPr>
          <t>Moura, Raphael:</t>
        </r>
        <r>
          <rPr>
            <sz val="9"/>
            <color indexed="81"/>
            <rFont val="Tahoma"/>
            <family val="2"/>
          </rPr>
          <t xml:space="preserve">
Loss of situation awareness: personnel did not recognize the imminent danger that tank 393 presented to people and the environment. </t>
        </r>
      </text>
    </comment>
    <comment ref="Q166" authorId="0" shapeId="0" xr:uid="{00000000-0006-0000-0100-0000AA030000}">
      <text>
        <r>
          <rPr>
            <b/>
            <sz val="9"/>
            <color indexed="81"/>
            <rFont val="Tahoma"/>
            <family val="2"/>
          </rPr>
          <t>Moura, Raphael:</t>
        </r>
        <r>
          <rPr>
            <sz val="9"/>
            <color indexed="81"/>
            <rFont val="Tahoma"/>
            <family val="2"/>
          </rPr>
          <t xml:space="preserve">
Designers relied upon the in-process formation of an acmite coating inside the production vessel to protect the low alloy, high-strength steel from caustic sodium hydroxide used in the manufacturing process.</t>
        </r>
      </text>
    </comment>
    <comment ref="AD166" authorId="0" shapeId="0" xr:uid="{00000000-0006-0000-0100-0000AB030000}">
      <text>
        <r>
          <rPr>
            <b/>
            <sz val="9"/>
            <color indexed="81"/>
            <rFont val="Tahoma"/>
            <family val="2"/>
          </rPr>
          <t>Moura, Raphael:</t>
        </r>
        <r>
          <rPr>
            <sz val="9"/>
            <color indexed="81"/>
            <rFont val="Tahoma"/>
            <family val="2"/>
          </rPr>
          <t xml:space="preserve">
Vessel failure (found cracking
on and near the inner diameter of the vessel)</t>
        </r>
      </text>
    </comment>
    <comment ref="AO166" authorId="0" shapeId="0" xr:uid="{00000000-0006-0000-0100-0000AC030000}">
      <text>
        <r>
          <rPr>
            <b/>
            <sz val="9"/>
            <color indexed="81"/>
            <rFont val="Tahoma"/>
            <family val="2"/>
          </rPr>
          <t>Moura, Raphael:</t>
        </r>
        <r>
          <rPr>
            <sz val="9"/>
            <color indexed="81"/>
            <rFont val="Tahoma"/>
            <family val="2"/>
          </rPr>
          <t xml:space="preserve">
1) NDK could have easily detected cracks in the vessel sample by non-destructive test methods, had the company performed such examinations.
2) NDK did not perform regular inspections of the vessel interior to ensure the acmite coating was providing adequate corrosion
protection.</t>
        </r>
      </text>
    </comment>
    <comment ref="AQ166" authorId="0" shapeId="0" xr:uid="{00000000-0006-0000-0100-0000AD030000}">
      <text>
        <r>
          <rPr>
            <b/>
            <sz val="9"/>
            <color indexed="81"/>
            <rFont val="Tahoma"/>
            <family val="2"/>
          </rPr>
          <t>Moura, Raphael:</t>
        </r>
        <r>
          <rPr>
            <sz val="9"/>
            <color indexed="81"/>
            <rFont val="Tahoma"/>
            <family val="2"/>
          </rPr>
          <t xml:space="preserve">
EPSI designed the vessels using the material NDK selected under the implied assumption that the acmite layer formation would prevent SCC in the vessel wall. However, the evidence of SCC in the fragment suggests that the acmite did not adequately protect the vessel. </t>
        </r>
      </text>
    </comment>
    <comment ref="AR166" authorId="0" shapeId="0" xr:uid="{00000000-0006-0000-0100-0000AE030000}">
      <text>
        <r>
          <rPr>
            <b/>
            <sz val="9"/>
            <color indexed="81"/>
            <rFont val="Tahoma"/>
            <family val="2"/>
          </rPr>
          <t>Moura, Raphael:</t>
        </r>
        <r>
          <rPr>
            <sz val="9"/>
            <color indexed="81"/>
            <rFont val="Tahoma"/>
            <family val="2"/>
          </rPr>
          <t xml:space="preserve">
Inadequate managerial rule: management continued to operate the seven remaining vessels with intact lids, without performing thorough inspections of the vessel bodies by a certified professional, despite the consultant hired by insurance company had notified the insurer it had “serious reservations” about returning any of the vessels to service, and the insurer notified NDK of the consultant’s findings and reserved the right to deny claims for any future damages or consequences from the vessels.</t>
        </r>
      </text>
    </comment>
    <comment ref="AF167" authorId="0" shapeId="0" xr:uid="{00000000-0006-0000-0100-0000AF030000}">
      <text>
        <r>
          <rPr>
            <b/>
            <sz val="9"/>
            <color indexed="81"/>
            <rFont val="Tahoma"/>
            <family val="2"/>
          </rPr>
          <t>Moura, Raphael:</t>
        </r>
        <r>
          <rPr>
            <sz val="9"/>
            <color indexed="81"/>
            <rFont val="Tahoma"/>
            <family val="2"/>
          </rPr>
          <t xml:space="preserve">
No safe hot work procedures. </t>
        </r>
      </text>
    </comment>
    <comment ref="AO167" authorId="0" shapeId="0" xr:uid="{00000000-0006-0000-0100-0000B0030000}">
      <text>
        <r>
          <rPr>
            <b/>
            <sz val="9"/>
            <color indexed="81"/>
            <rFont val="Tahoma"/>
            <family val="2"/>
          </rPr>
          <t>Moura, Raphael:</t>
        </r>
        <r>
          <rPr>
            <sz val="9"/>
            <color indexed="81"/>
            <rFont val="Tahoma"/>
            <family val="2"/>
          </rPr>
          <t xml:space="preserve">
A gas detector was not used to test for flammable vapour. “Flashing” tanks containing hydrocarbons with a lit oxy-acetylene torch to determine the presence of flammable vapour is unsafe and extremely dangerous.</t>
        </r>
      </text>
    </comment>
    <comment ref="AQ167" authorId="0" shapeId="0" xr:uid="{00000000-0006-0000-0100-0000B1030000}">
      <text>
        <r>
          <rPr>
            <b/>
            <sz val="9"/>
            <color indexed="81"/>
            <rFont val="Tahoma"/>
            <family val="2"/>
          </rPr>
          <t>Moura, Raphael:</t>
        </r>
        <r>
          <rPr>
            <sz val="9"/>
            <color indexed="81"/>
            <rFont val="Tahoma"/>
            <family val="2"/>
          </rPr>
          <t xml:space="preserve">
(i) All tanks were interconnected and some of the tanks contained flammable residue and crude oil; (ii) pipes were not equipped with isolation valves. Unsafe design allowed escalation.</t>
        </r>
      </text>
    </comment>
    <comment ref="AR167" authorId="0" shapeId="0" xr:uid="{00000000-0006-0000-0100-0000B2030000}">
      <text>
        <r>
          <rPr>
            <b/>
            <sz val="9"/>
            <color indexed="81"/>
            <rFont val="Tahoma"/>
            <family val="2"/>
          </rPr>
          <t>Moura, Raphael:</t>
        </r>
        <r>
          <rPr>
            <sz val="9"/>
            <color indexed="81"/>
            <rFont val="Tahoma"/>
            <family val="2"/>
          </rPr>
          <t xml:space="preserve">
Inadequate work procedure: (i) A makeshift work platform—a ladder placed between the tanks—was used; 
Inadequate task planning: (i) open pipe on the adjacent tank was not capped or otherwise isolated; (ii) workers did not clean tanks 2 and 3 or cap the end of the pipe prior to beginning the welding job.</t>
        </r>
      </text>
    </comment>
    <comment ref="AT167" authorId="0" shapeId="0" xr:uid="{00000000-0006-0000-0100-0000B3030000}">
      <text>
        <r>
          <rPr>
            <b/>
            <sz val="9"/>
            <color indexed="81"/>
            <rFont val="Tahoma"/>
            <family val="2"/>
          </rPr>
          <t>Moura, Raphael:</t>
        </r>
        <r>
          <rPr>
            <sz val="9"/>
            <color indexed="81"/>
            <rFont val="Tahoma"/>
            <family val="2"/>
          </rPr>
          <t xml:space="preserve">
Stringer’s did not provide hot work safety training to its employees.</t>
        </r>
      </text>
    </comment>
    <comment ref="AU167" authorId="0" shapeId="0" xr:uid="{00000000-0006-0000-0100-0000B4030000}">
      <text>
        <r>
          <rPr>
            <b/>
            <sz val="9"/>
            <color indexed="81"/>
            <rFont val="Tahoma"/>
            <family val="2"/>
          </rPr>
          <t>Moura, Raphael:</t>
        </r>
        <r>
          <rPr>
            <sz val="9"/>
            <color indexed="81"/>
            <rFont val="Tahoma"/>
            <family val="2"/>
          </rPr>
          <t xml:space="preserve">
Loss of situation awareness: personnel did not understand the hazards imposed by the welding operation.</t>
        </r>
      </text>
    </comment>
    <comment ref="G168" authorId="0" shapeId="0" xr:uid="{00000000-0006-0000-0100-0000B5030000}">
      <text>
        <r>
          <rPr>
            <b/>
            <sz val="9"/>
            <color indexed="81"/>
            <rFont val="Tahoma"/>
            <family val="2"/>
          </rPr>
          <t>Moura, Raphael:</t>
        </r>
        <r>
          <rPr>
            <sz val="9"/>
            <color indexed="81"/>
            <rFont val="Tahoma"/>
            <family val="2"/>
          </rPr>
          <t xml:space="preserve">
Wrong, similar object: maintenance worker accidentally switched a carbon steel elbow with an alloy steel elbow.</t>
        </r>
      </text>
    </comment>
    <comment ref="J168" authorId="0" shapeId="0" xr:uid="{00000000-0006-0000-0100-0000B6030000}">
      <text>
        <r>
          <rPr>
            <b/>
            <sz val="9"/>
            <color indexed="81"/>
            <rFont val="Tahoma"/>
            <family val="2"/>
          </rPr>
          <t>Moura, Raphael:</t>
        </r>
        <r>
          <rPr>
            <sz val="9"/>
            <color indexed="81"/>
            <rFont val="Tahoma"/>
            <family val="2"/>
          </rPr>
          <t xml:space="preserve">
False recognition: worker thought that the carbon steel elbow was an alloy steel elbow.</t>
        </r>
      </text>
    </comment>
    <comment ref="AD168" authorId="0" shapeId="0" xr:uid="{00000000-0006-0000-0100-0000B7030000}">
      <text>
        <r>
          <rPr>
            <b/>
            <sz val="9"/>
            <color indexed="81"/>
            <rFont val="Tahoma"/>
            <family val="2"/>
          </rPr>
          <t>Moura, Raphael:</t>
        </r>
        <r>
          <rPr>
            <sz val="9"/>
            <color indexed="81"/>
            <rFont val="Tahoma"/>
            <family val="2"/>
          </rPr>
          <t xml:space="preserve">
Carbon steel elbow ruptured after operating for only 3 months.</t>
        </r>
      </text>
    </comment>
    <comment ref="AF168" authorId="0" shapeId="0" xr:uid="{00000000-0006-0000-0100-0000B8030000}">
      <text>
        <r>
          <rPr>
            <b/>
            <sz val="9"/>
            <color indexed="81"/>
            <rFont val="Tahoma"/>
            <family val="2"/>
          </rPr>
          <t>Moura, Raphael:</t>
        </r>
        <r>
          <rPr>
            <sz val="9"/>
            <color indexed="81"/>
            <rFont val="Tahoma"/>
            <family val="2"/>
          </rPr>
          <t xml:space="preserve">
maintenance procedures did not include sufficient controls and positive material identification (PMI) testing to prevent improper material substitutions in hazardous process systems.</t>
        </r>
      </text>
    </comment>
    <comment ref="AM168" authorId="0" shapeId="0" xr:uid="{00000000-0006-0000-0100-0000B9030000}">
      <text>
        <r>
          <rPr>
            <b/>
            <sz val="9"/>
            <color indexed="81"/>
            <rFont val="Tahoma"/>
            <family val="2"/>
          </rPr>
          <t>Moura, Raphael:</t>
        </r>
        <r>
          <rPr>
            <sz val="9"/>
            <color indexed="81"/>
            <rFont val="Tahoma"/>
            <family val="2"/>
          </rPr>
          <t xml:space="preserve">
The maintenance contractor, JV Industrial Companies, was unaware of the material differences in the elbows and BP did not require the contractor to implement any special precautions to prevent inadvertently switching the elbows or any post-reassembly testing to confirm the alloy elbows were reinstalled in the correct locations.</t>
        </r>
      </text>
    </comment>
    <comment ref="AN168" authorId="0" shapeId="0" xr:uid="{00000000-0006-0000-0100-0000BA030000}">
      <text>
        <r>
          <rPr>
            <b/>
            <sz val="9"/>
            <color indexed="81"/>
            <rFont val="Tahoma"/>
            <family val="2"/>
          </rPr>
          <t>Moura, Raphael:</t>
        </r>
        <r>
          <rPr>
            <sz val="9"/>
            <color indexed="81"/>
            <rFont val="Tahoma"/>
            <family val="2"/>
          </rPr>
          <t xml:space="preserve">
Maintenance accidentally installed a carbon steel elbow instead of an alloy steel elbow.</t>
        </r>
      </text>
    </comment>
    <comment ref="AO168" authorId="0" shapeId="0" xr:uid="{00000000-0006-0000-0100-0000BB030000}">
      <text>
        <r>
          <rPr>
            <b/>
            <sz val="9"/>
            <color indexed="81"/>
            <rFont val="Tahoma"/>
            <family val="2"/>
          </rPr>
          <t>Moura, Raphael:</t>
        </r>
        <r>
          <rPr>
            <sz val="9"/>
            <color indexed="81"/>
            <rFont val="Tahoma"/>
            <family val="2"/>
          </rPr>
          <t xml:space="preserve">
Quality control failed to identify that a carbon steel elbow was installed during maintenance works, instead of an alloy steel elbow.</t>
        </r>
      </text>
    </comment>
    <comment ref="AQ168" authorId="0" shapeId="0" xr:uid="{00000000-0006-0000-0100-0000BC030000}">
      <text>
        <r>
          <rPr>
            <b/>
            <sz val="9"/>
            <color indexed="81"/>
            <rFont val="Tahoma"/>
            <family val="2"/>
          </rPr>
          <t>Moura, Raphael:</t>
        </r>
        <r>
          <rPr>
            <sz val="9"/>
            <color indexed="81"/>
            <rFont val="Tahoma"/>
            <family val="2"/>
          </rPr>
          <t xml:space="preserve">
For piping in hydrogen service at low temperatures, or those below 450oF, non-HTHA resistant carbon steel is specified (to minimize material cost), while for high-temperature hydrogen gas service piping to resist HTHA, the piping design specification requires 1.25% chrome “low alloy” steel. However, alloy and carbon elbows were dimensionally identical, to require fewer pipe assembly fabrication drawings and weld joints in each assembly. Had elbow 1 design been different, it would not have been interchangeable. Additionally, all three elbows could have been made from the same low alloy steel material, even though this would have meant additional material expense. 
</t>
        </r>
      </text>
    </comment>
    <comment ref="AR168" authorId="0" shapeId="0" xr:uid="{00000000-0006-0000-0100-0000BD030000}">
      <text>
        <r>
          <rPr>
            <b/>
            <sz val="9"/>
            <color indexed="81"/>
            <rFont val="Tahoma"/>
            <family val="2"/>
          </rPr>
          <t>Moura, Raphael:</t>
        </r>
        <r>
          <rPr>
            <sz val="9"/>
            <color indexed="81"/>
            <rFont val="Tahoma"/>
            <family val="2"/>
          </rPr>
          <t xml:space="preserve">
Inadequate work procedures: Company does not require PMI during maintenance, even when there is a risk of inadvertent substitution of the wrong material with alloy piping components.
Inadequate task planning: Disassembly, storage, and
reassembly of the piping components did not ensure that all the piping components were returned to their original installed locations.</t>
        </r>
      </text>
    </comment>
    <comment ref="AQ169" authorId="0" shapeId="0" xr:uid="{00000000-0006-0000-0100-0000BE030000}">
      <text>
        <r>
          <rPr>
            <b/>
            <sz val="9"/>
            <color indexed="81"/>
            <rFont val="Tahoma"/>
            <family val="2"/>
          </rPr>
          <t>Moura, Raphael:</t>
        </r>
        <r>
          <rPr>
            <sz val="9"/>
            <color indexed="81"/>
            <rFont val="Tahoma"/>
            <family val="2"/>
          </rPr>
          <t xml:space="preserve">
1) No deluge systems or fixed fire nozzles to cool cylinders in case of a fire.
2) no flammable gas detectors in storage areas (to provide early detection of venting cylinders).
3) no barriers to limit fire spread.
4) Layout allowed direct sunlight and radiant heat from asphalt paving heated returned propylene cylinders;</t>
        </r>
      </text>
    </comment>
    <comment ref="H170" authorId="0" shapeId="0" xr:uid="{00000000-0006-0000-0100-0000BF030000}">
      <text>
        <r>
          <rPr>
            <b/>
            <sz val="9"/>
            <color indexed="81"/>
            <rFont val="Tahoma"/>
            <family val="2"/>
          </rPr>
          <t>Moura, Raphael:</t>
        </r>
        <r>
          <rPr>
            <sz val="9"/>
            <color indexed="81"/>
            <rFont val="Tahoma"/>
            <family val="2"/>
          </rPr>
          <t xml:space="preserve">
Jump forward: operators executed a steam purge before ensuring pipe was clear of peroxide/alcohol. The mixture was heated above its thermal decomposition temperature. </t>
        </r>
      </text>
    </comment>
    <comment ref="I170" authorId="0" shapeId="0" xr:uid="{00000000-0006-0000-0100-0000C0030000}">
      <text>
        <r>
          <rPr>
            <b/>
            <sz val="9"/>
            <color indexed="81"/>
            <rFont val="Tahoma"/>
            <family val="2"/>
          </rPr>
          <t>Moura, Raphael:</t>
        </r>
        <r>
          <rPr>
            <sz val="9"/>
            <color indexed="81"/>
            <rFont val="Tahoma"/>
            <family val="2"/>
          </rPr>
          <t xml:space="preserve">
Workers overlook cue/signal, specifically that the pipe routing contained a lowpoint segment almost 300 feet long, prone to accumulation.</t>
        </r>
      </text>
    </comment>
    <comment ref="L170" authorId="0" shapeId="0" xr:uid="{00000000-0006-0000-0100-0000C1030000}">
      <text>
        <r>
          <rPr>
            <b/>
            <sz val="9"/>
            <color indexed="81"/>
            <rFont val="Tahoma"/>
            <family val="2"/>
          </rPr>
          <t>Moura, Raphael:</t>
        </r>
        <r>
          <rPr>
            <sz val="9"/>
            <color indexed="81"/>
            <rFont val="Tahoma"/>
            <family val="2"/>
          </rPr>
          <t xml:space="preserve">
Wrong diagnosis: Plant personnel incorrectly believed that a nitrogen gas purge preceding the steam purge had removed all liquid from the pipe. However, an unknown quantity of a thermally reactive peroxide/alcohol mixture remained in an unidentified low-point trap in the pipe.</t>
        </r>
      </text>
    </comment>
    <comment ref="AF170" authorId="0" shapeId="0" xr:uid="{00000000-0006-0000-0100-0000C2030000}">
      <text>
        <r>
          <rPr>
            <b/>
            <sz val="9"/>
            <color indexed="81"/>
            <rFont val="Tahoma"/>
            <family val="2"/>
          </rPr>
          <t>Moura, Raphael:</t>
        </r>
        <r>
          <rPr>
            <sz val="9"/>
            <color indexed="81"/>
            <rFont val="Tahoma"/>
            <family val="2"/>
          </rPr>
          <t xml:space="preserve">
Procedural steps for the nitrogen gas purge were ineffective in removing all of the hazardous mixture from the pipe. Should have specific written procedures for removing, flushing, and purging hazardous material from the system and consider the consequences if flushing liquid remains in the system after the work is complete.</t>
        </r>
      </text>
    </comment>
    <comment ref="AJ170" authorId="0" shapeId="0" xr:uid="{00000000-0006-0000-0100-0000C3030000}">
      <text>
        <r>
          <rPr>
            <b/>
            <sz val="9"/>
            <color indexed="81"/>
            <rFont val="Tahoma"/>
            <family val="2"/>
          </rPr>
          <t>Moura, Raphael:</t>
        </r>
        <r>
          <rPr>
            <sz val="9"/>
            <color indexed="81"/>
            <rFont val="Tahoma"/>
            <family val="2"/>
          </rPr>
          <t xml:space="preserve">
The pipe was routed more than 20 feet aboveground in an overhead pipe rack that obscured the long, shallow low-point section.</t>
        </r>
      </text>
    </comment>
    <comment ref="AO170" authorId="0" shapeId="0" xr:uid="{00000000-0006-0000-0100-0000C4030000}">
      <text>
        <r>
          <rPr>
            <b/>
            <sz val="9"/>
            <color indexed="81"/>
            <rFont val="Tahoma"/>
            <family val="2"/>
          </rPr>
          <t>Moura, Raphael:</t>
        </r>
        <r>
          <rPr>
            <sz val="9"/>
            <color indexed="81"/>
            <rFont val="Tahoma"/>
            <family val="2"/>
          </rPr>
          <t xml:space="preserve">
inadequate procedures: A comprehensive review of the as built drawings and/or a walk down of the entire peroxide/ alcohol transfer pipe would have likely identified the low-point trap and the inadequate procedure.</t>
        </r>
      </text>
    </comment>
    <comment ref="AQ170" authorId="0" shapeId="0" xr:uid="{00000000-0006-0000-0100-0000C5030000}">
      <text>
        <r>
          <rPr>
            <b/>
            <sz val="9"/>
            <color indexed="81"/>
            <rFont val="Tahoma"/>
            <family val="2"/>
          </rPr>
          <t>Moura, Raphael:</t>
        </r>
        <r>
          <rPr>
            <sz val="9"/>
            <color indexed="81"/>
            <rFont val="Tahoma"/>
            <family val="2"/>
          </rPr>
          <t xml:space="preserve">
The pipe contained a low point segment almost 300 feet long and it had been routed more than 20 feet aboveground in an overhead pipe rack that obscured the long, shallow low-point section.</t>
        </r>
      </text>
    </comment>
    <comment ref="AR170" authorId="0" shapeId="0" xr:uid="{00000000-0006-0000-0100-0000C6030000}">
      <text>
        <r>
          <rPr>
            <b/>
            <sz val="9"/>
            <color indexed="81"/>
            <rFont val="Tahoma"/>
            <family val="2"/>
          </rPr>
          <t>Moura, Raphael:</t>
        </r>
        <r>
          <rPr>
            <sz val="9"/>
            <color indexed="81"/>
            <rFont val="Tahoma"/>
            <family val="2"/>
          </rPr>
          <t xml:space="preserve">
inadequate work procedure: The liquid could have been safely removed before the steam purge, as both ends of
the long pipe section contained low-point drains.
Inadequate managerial rule: Inadequate hazard assessment. </t>
        </r>
      </text>
    </comment>
    <comment ref="AU170" authorId="0" shapeId="0" xr:uid="{00000000-0006-0000-0100-0000C7030000}">
      <text>
        <r>
          <rPr>
            <b/>
            <sz val="9"/>
            <color indexed="81"/>
            <rFont val="Tahoma"/>
            <family val="2"/>
          </rPr>
          <t>Moura, Raphael:</t>
        </r>
        <r>
          <rPr>
            <sz val="9"/>
            <color indexed="81"/>
            <rFont val="Tahoma"/>
            <family val="2"/>
          </rPr>
          <t xml:space="preserve">
Loss of situation awareness: Operators were unaware that the nitrogen gas purging, required by the operating procedure, was ineffective in removing all of the peroxide/alcohol mixture in the low point.</t>
        </r>
      </text>
    </comment>
    <comment ref="H171" authorId="0" shapeId="0" xr:uid="{00000000-0006-0000-0100-0000C8030000}">
      <text>
        <r>
          <rPr>
            <b/>
            <sz val="9"/>
            <color indexed="81"/>
            <rFont val="Tahoma"/>
            <family val="2"/>
          </rPr>
          <t>Moura, Raphael:</t>
        </r>
        <r>
          <rPr>
            <sz val="9"/>
            <color indexed="81"/>
            <rFont val="Tahoma"/>
            <family val="2"/>
          </rPr>
          <t xml:space="preserve">
Operator turned on the steam and mixer motor in the morning before looking in the pot to see if there was remaining material from the previous night.
</t>
        </r>
      </text>
    </comment>
    <comment ref="I171" authorId="0" shapeId="0" xr:uid="{00000000-0006-0000-0100-0000C9030000}">
      <text>
        <r>
          <rPr>
            <b/>
            <sz val="9"/>
            <color indexed="81"/>
            <rFont val="Tahoma"/>
            <family val="2"/>
          </rPr>
          <t>Moura, Raphael:</t>
        </r>
        <r>
          <rPr>
            <sz val="9"/>
            <color indexed="81"/>
            <rFont val="Tahoma"/>
            <family val="2"/>
          </rPr>
          <t xml:space="preserve">
Operator did not observed the remaining base mix in his pot from the day before.</t>
        </r>
      </text>
    </comment>
    <comment ref="L171" authorId="0" shapeId="0" xr:uid="{00000000-0006-0000-0100-0000CA030000}">
      <text>
        <r>
          <rPr>
            <b/>
            <sz val="9"/>
            <color indexed="81"/>
            <rFont val="Tahoma"/>
            <family val="2"/>
          </rPr>
          <t>Moura, Raphael:</t>
        </r>
        <r>
          <rPr>
            <sz val="9"/>
            <color indexed="81"/>
            <rFont val="Tahoma"/>
            <family val="2"/>
          </rPr>
          <t xml:space="preserve">
Wrong diagnosis: Manager believed that, short of using a blasting cap, it was almost impossible to detonate the explosive materials they used or produced.</t>
        </r>
      </text>
    </comment>
    <comment ref="M171" authorId="0" shapeId="0" xr:uid="{00000000-0006-0000-0100-0000CB030000}">
      <text>
        <r>
          <rPr>
            <b/>
            <sz val="9"/>
            <color indexed="81"/>
            <rFont val="Tahoma"/>
            <family val="2"/>
          </rPr>
          <t>Moura, Raphael:</t>
        </r>
        <r>
          <rPr>
            <sz val="9"/>
            <color indexed="81"/>
            <rFont val="Tahoma"/>
            <family val="2"/>
          </rPr>
          <t xml:space="preserve">
Deduction error: operator who left early may have mistakenly thought that his remaining base mix would be used that afternoon, as he offered the remaining material to the operator on the other production line.</t>
        </r>
      </text>
    </comment>
    <comment ref="U171" authorId="0" shapeId="0" xr:uid="{00000000-0006-0000-0100-0000CC030000}">
      <text>
        <r>
          <rPr>
            <b/>
            <sz val="9"/>
            <color indexed="81"/>
            <rFont val="Tahoma"/>
            <family val="2"/>
          </rPr>
          <t>Moura, Raphael:</t>
        </r>
        <r>
          <rPr>
            <sz val="9"/>
            <color indexed="81"/>
            <rFont val="Tahoma"/>
            <family val="2"/>
          </rPr>
          <t xml:space="preserve">
Task suspended: operator left work early (3:00 pm).</t>
        </r>
      </text>
    </comment>
    <comment ref="AF171" authorId="0" shapeId="0" xr:uid="{00000000-0006-0000-0100-0000CD030000}">
      <text>
        <r>
          <rPr>
            <b/>
            <sz val="9"/>
            <color indexed="81"/>
            <rFont val="Tahoma"/>
            <family val="2"/>
          </rPr>
          <t>Moura, Raphael:</t>
        </r>
        <r>
          <rPr>
            <sz val="9"/>
            <color indexed="81"/>
            <rFont val="Tahoma"/>
            <family val="2"/>
          </rPr>
          <t xml:space="preserve">
Procedures and other safety information were not available in the language spoken by most workers. There were no written procedures for Booster Room 2.</t>
        </r>
      </text>
    </comment>
    <comment ref="AO171" authorId="0" shapeId="0" xr:uid="{00000000-0006-0000-0100-0000CE030000}">
      <text>
        <r>
          <rPr>
            <b/>
            <sz val="9"/>
            <color indexed="81"/>
            <rFont val="Tahoma"/>
            <family val="2"/>
          </rPr>
          <t>Moura, Raphael:</t>
        </r>
        <r>
          <rPr>
            <sz val="9"/>
            <color indexed="81"/>
            <rFont val="Tahoma"/>
            <family val="2"/>
          </rPr>
          <t xml:space="preserve">
Safety walkthrough inspections were unfocused and did not
examine PSM program effectiveness, resulting in management
being generally unaware of unsafe practices and conditions.</t>
        </r>
      </text>
    </comment>
    <comment ref="AQ171" authorId="0" shapeId="0" xr:uid="{00000000-0006-0000-0100-0000CF030000}">
      <text>
        <r>
          <rPr>
            <b/>
            <sz val="9"/>
            <color indexed="81"/>
            <rFont val="Tahoma"/>
            <family val="2"/>
          </rPr>
          <t>Moura, Raphael:</t>
        </r>
        <r>
          <rPr>
            <sz val="9"/>
            <color indexed="81"/>
            <rFont val="Tahoma"/>
            <family val="2"/>
          </rPr>
          <t xml:space="preserve">
1) Unrelated chemical operations were located in the same building as Booster Room 2 and close proximity of structures allowed the explosion to spread to a second building.
2) The skylight in the roof of the PETN building may have permitted falling debris to more easily penetrate the building and cause the second explosion. Thus, the design of the PETN building did not prevent propagation from the explosion in Booster Room 2.
</t>
        </r>
      </text>
    </comment>
    <comment ref="AR171" authorId="0" shapeId="0" xr:uid="{00000000-0006-0000-0100-0000D0030000}">
      <text>
        <r>
          <rPr>
            <b/>
            <sz val="9"/>
            <color indexed="81"/>
            <rFont val="Tahoma"/>
            <family val="2"/>
          </rPr>
          <t>Moura, Raphael:</t>
        </r>
        <r>
          <rPr>
            <sz val="9"/>
            <color indexed="81"/>
            <rFont val="Tahoma"/>
            <family val="2"/>
          </rPr>
          <t xml:space="preserve">
Inadequate managerial rule: (i) PHA for Booster Room 1  did not consider safe siting of buildings or human factors issues; No PHA was conducted for Booster Room 2; (ii) Many changes in the design, staffing, and the operation of Booster Room 2 had taken place since the plant was constructed, but managers do not user a Management of Change procedure to evaluate changes.
Inadequate work procedures: Employees had not been involved in developing or conducting process safety activities. This resulted in a lack of understanding
of process hazards and controls by workers. It also resulted in management not benefiting from the experience and insights of workers.</t>
        </r>
      </text>
    </comment>
    <comment ref="AS171" authorId="0" shapeId="0" xr:uid="{00000000-0006-0000-0100-0000D1030000}">
      <text>
        <r>
          <rPr>
            <b/>
            <sz val="9"/>
            <color indexed="81"/>
            <rFont val="Tahoma"/>
            <family val="2"/>
          </rPr>
          <t>Moura, Raphael:</t>
        </r>
        <r>
          <rPr>
            <sz val="9"/>
            <color indexed="81"/>
            <rFont val="Tahoma"/>
            <family val="2"/>
          </rPr>
          <t xml:space="preserve">
Group think: Operators routinely made changes in the steps they took in manufacturing explosives. This resulted in the use of inconsistent and hazardous work practices. Workers did not developed a work habit of checking a mixing pot before turning on the mixer motor.</t>
        </r>
      </text>
    </comment>
    <comment ref="AT171" authorId="0" shapeId="0" xr:uid="{00000000-0006-0000-0100-0000D2030000}">
      <text>
        <r>
          <rPr>
            <b/>
            <sz val="9"/>
            <color indexed="81"/>
            <rFont val="Tahoma"/>
            <family val="2"/>
          </rPr>
          <t>Moura, Raphael:</t>
        </r>
        <r>
          <rPr>
            <sz val="9"/>
            <color indexed="81"/>
            <rFont val="Tahoma"/>
            <family val="2"/>
          </rPr>
          <t xml:space="preserve">
Worker training was conducted primarily in an
ineffective, informal manner that over-relied on use of on-the-job training.</t>
        </r>
      </text>
    </comment>
    <comment ref="AU171" authorId="0" shapeId="0" xr:uid="{00000000-0006-0000-0100-0000D3030000}">
      <text>
        <r>
          <rPr>
            <b/>
            <sz val="9"/>
            <color indexed="81"/>
            <rFont val="Tahoma"/>
            <family val="2"/>
          </rPr>
          <t>Moura, Raphael:</t>
        </r>
        <r>
          <rPr>
            <sz val="9"/>
            <color indexed="81"/>
            <rFont val="Tahoma"/>
            <family val="2"/>
          </rPr>
          <t xml:space="preserve">
loss of situation awareness: Poor management and worker training led to a lack of knowledge of the hazards involved in manufacturing explosives.</t>
        </r>
      </text>
    </comment>
    <comment ref="F172" authorId="0" shapeId="0" xr:uid="{00000000-0006-0000-0100-0000D4030000}">
      <text>
        <r>
          <rPr>
            <b/>
            <sz val="9"/>
            <color indexed="81"/>
            <rFont val="Tahoma"/>
            <family val="2"/>
          </rPr>
          <t>Moura, Raphael:</t>
        </r>
        <r>
          <rPr>
            <sz val="9"/>
            <color indexed="81"/>
            <rFont val="Tahoma"/>
            <family val="2"/>
          </rPr>
          <t xml:space="preserve">
Wrong direction: Valves 11 and 13 were in the closed position. They should have been aligned (opened) for the purging operation.</t>
        </r>
      </text>
    </comment>
    <comment ref="I172" authorId="0" shapeId="0" xr:uid="{00000000-0006-0000-0100-0000D5030000}">
      <text>
        <r>
          <rPr>
            <b/>
            <sz val="9"/>
            <color indexed="81"/>
            <rFont val="Tahoma"/>
            <family val="2"/>
          </rPr>
          <t>Moura, Raphael:</t>
        </r>
        <r>
          <rPr>
            <sz val="9"/>
            <color indexed="81"/>
            <rFont val="Tahoma"/>
            <family val="2"/>
          </rPr>
          <t xml:space="preserve">
fumes venting from the facility storage tanks during the final purging process.</t>
        </r>
      </text>
    </comment>
    <comment ref="AD172" authorId="0" shapeId="0" xr:uid="{00000000-0006-0000-0100-0000D6030000}">
      <text>
        <r>
          <rPr>
            <b/>
            <sz val="9"/>
            <color indexed="81"/>
            <rFont val="Tahoma"/>
            <family val="2"/>
          </rPr>
          <t>Moura, Raphael:</t>
        </r>
        <r>
          <rPr>
            <sz val="9"/>
            <color indexed="81"/>
            <rFont val="Tahoma"/>
            <family val="2"/>
          </rPr>
          <t xml:space="preserve">
Third stage separator failure.</t>
        </r>
      </text>
    </comment>
    <comment ref="AF172" authorId="0" shapeId="0" xr:uid="{00000000-0006-0000-0100-0000D7030000}">
      <text>
        <r>
          <rPr>
            <b/>
            <sz val="9"/>
            <color indexed="81"/>
            <rFont val="Tahoma"/>
            <family val="2"/>
          </rPr>
          <t>Moura, Raphael:</t>
        </r>
        <r>
          <rPr>
            <sz val="9"/>
            <color indexed="81"/>
            <rFont val="Tahoma"/>
            <family val="2"/>
          </rPr>
          <t xml:space="preserve">
Workers at the facility were not provided with written operating procedures addressing the alignment of valves during purging operations.</t>
        </r>
      </text>
    </comment>
    <comment ref="AO172" authorId="0" shapeId="0" xr:uid="{00000000-0006-0000-0100-0000D8030000}">
      <text>
        <r>
          <rPr>
            <b/>
            <sz val="9"/>
            <color indexed="81"/>
            <rFont val="Tahoma"/>
            <family val="2"/>
          </rPr>
          <t>Moura, Raphael:</t>
        </r>
        <r>
          <rPr>
            <sz val="9"/>
            <color indexed="81"/>
            <rFont val="Tahoma"/>
            <family val="2"/>
          </rPr>
          <t xml:space="preserve">
1) Facility was designed and built without effective engineering design reviews or hazard analyses. Sonat constructed the facility without producing engineering drawings of the process equipment.
2) Failed to check valves alignment before starting the purging operation.
3) no evaluation program for on-the-job training, to ensure that the oral information provided to new workers was thorough and consistent.</t>
        </r>
      </text>
    </comment>
    <comment ref="AQ172" authorId="0" shapeId="0" xr:uid="{00000000-0006-0000-0100-0000D9030000}">
      <text>
        <r>
          <rPr>
            <b/>
            <sz val="9"/>
            <color indexed="81"/>
            <rFont val="Tahoma"/>
            <family val="2"/>
          </rPr>
          <t>Moura, Raphael:</t>
        </r>
        <r>
          <rPr>
            <sz val="9"/>
            <color indexed="81"/>
            <rFont val="Tahoma"/>
            <family val="2"/>
          </rPr>
          <t xml:space="preserve">
1) Separation vessel that failed (third-stage separator) lacked an inlet valve. 
2) As it was rated  for atmospheric pressure service, it was not equipped with any pressure-relief devices. Engineering specifications did not ensure that equipment that could potentially be exposed to high-pressure hazards was adequately protected by pressure-relief devices.</t>
        </r>
      </text>
    </comment>
    <comment ref="AR172" authorId="0" shapeId="0" xr:uid="{00000000-0006-0000-0100-0000DA030000}">
      <text>
        <r>
          <rPr>
            <b/>
            <sz val="9"/>
            <color indexed="81"/>
            <rFont val="Tahoma"/>
            <family val="2"/>
          </rPr>
          <t>Moura, Raphael:</t>
        </r>
        <r>
          <rPr>
            <sz val="9"/>
            <color indexed="81"/>
            <rFont val="Tahoma"/>
            <family val="2"/>
          </rPr>
          <t xml:space="preserve">
inadequate work procedure: (i) At the time of the incident, two outlet block valves on the separator were closed, as were two block valves on the bypass line downstream of the separator. Accordingly the high pressure purge gases could not be vented and the separator was overpressurized; (ii) alignment procedures do not prevented inadvertent operation of valves.
inadequate managerial rule: management preferred to use oral instructions to train and direct facility operations, instead of written procedures.</t>
        </r>
      </text>
    </comment>
    <comment ref="AT172" authorId="0" shapeId="0" xr:uid="{00000000-0006-0000-0100-0000DB030000}">
      <text>
        <r>
          <rPr>
            <b/>
            <sz val="9"/>
            <color indexed="81"/>
            <rFont val="Tahoma"/>
            <family val="2"/>
          </rPr>
          <t>Moura, Raphael:</t>
        </r>
        <r>
          <rPr>
            <sz val="9"/>
            <color indexed="81"/>
            <rFont val="Tahoma"/>
            <family val="2"/>
          </rPr>
          <t xml:space="preserve">
Sonat did not provide personnel with specific training for each site and each process within that site.</t>
        </r>
      </text>
    </comment>
    <comment ref="H173" authorId="0" shapeId="0" xr:uid="{00000000-0006-0000-0100-0000DC030000}">
      <text>
        <r>
          <rPr>
            <b/>
            <sz val="9"/>
            <color indexed="81"/>
            <rFont val="Tahoma"/>
            <family val="2"/>
          </rPr>
          <t>Moura, Raphael:</t>
        </r>
        <r>
          <rPr>
            <sz val="9"/>
            <color indexed="81"/>
            <rFont val="Tahoma"/>
            <family val="2"/>
          </rPr>
          <t xml:space="preserve">
Jump forward: The technician skipped the gas wash phase in the software command system to advance the cycle to completion the maintenance.</t>
        </r>
      </text>
    </comment>
    <comment ref="L173" authorId="0" shapeId="0" xr:uid="{00000000-0006-0000-0100-0000DD030000}">
      <text>
        <r>
          <rPr>
            <b/>
            <sz val="9"/>
            <color indexed="81"/>
            <rFont val="Tahoma"/>
            <family val="2"/>
          </rPr>
          <t>Moura, Raphael:</t>
        </r>
        <r>
          <rPr>
            <sz val="9"/>
            <color indexed="81"/>
            <rFont val="Tahoma"/>
            <family val="2"/>
          </rPr>
          <t xml:space="preserve">
As the chamber was empty of products being sterilized, technicians believed the single end of cycle evacuation had removed the explosive concentrations of EO, and therefore, there was no reason for the gas washes.</t>
        </r>
      </text>
    </comment>
    <comment ref="M173" authorId="0" shapeId="0" xr:uid="{00000000-0006-0000-0100-0000DE030000}">
      <text>
        <r>
          <rPr>
            <b/>
            <sz val="9"/>
            <color indexed="81"/>
            <rFont val="Tahoma"/>
            <family val="2"/>
          </rPr>
          <t>Moura, Raphael:</t>
        </r>
        <r>
          <rPr>
            <sz val="9"/>
            <color indexed="81"/>
            <rFont val="Tahoma"/>
            <family val="2"/>
          </rPr>
          <t xml:space="preserve">
Induction error: supervisor agreed with technicians argument that the single end of cycle evacuation had removed the explosive concentrations.</t>
        </r>
      </text>
    </comment>
    <comment ref="N173" authorId="0" shapeId="0" xr:uid="{00000000-0006-0000-0100-0000DF030000}">
      <text>
        <r>
          <rPr>
            <b/>
            <sz val="9"/>
            <color indexed="81"/>
            <rFont val="Tahoma"/>
            <family val="2"/>
          </rPr>
          <t>Moura, Raphael:</t>
        </r>
        <r>
          <rPr>
            <sz val="9"/>
            <color indexed="81"/>
            <rFont val="Tahoma"/>
            <family val="2"/>
          </rPr>
          <t xml:space="preserve">
Supervisor decided to advance the cycle to completion without the gas washes.</t>
        </r>
      </text>
    </comment>
    <comment ref="AC173" authorId="0" shapeId="0" xr:uid="{00000000-0006-0000-0100-0000E0030000}">
      <text>
        <r>
          <rPr>
            <b/>
            <sz val="9"/>
            <color indexed="81"/>
            <rFont val="Tahoma"/>
            <family val="2"/>
          </rPr>
          <t>Moura, Raphael:</t>
        </r>
        <r>
          <rPr>
            <sz val="9"/>
            <color indexed="81"/>
            <rFont val="Tahoma"/>
            <family val="2"/>
          </rPr>
          <t xml:space="preserve">
Hypothesis fixation: Using this dilution air, and ensuring final chamber concentrations are kept below 25% of the LEL through cycle design calculations, the engineering staff reasoned that it would be impossible for an explosive concentration to reach the oxidizer. However, they did not foresee a scenario that would leave a large volume of undetected EO in a chamber at the end of a cycle.</t>
        </r>
      </text>
    </comment>
    <comment ref="AE173" authorId="0" shapeId="0" xr:uid="{00000000-0006-0000-0100-0000E1030000}">
      <text>
        <r>
          <rPr>
            <b/>
            <sz val="9"/>
            <color indexed="81"/>
            <rFont val="Tahoma"/>
            <family val="2"/>
          </rPr>
          <t>Moura, Raphael:</t>
        </r>
        <r>
          <rPr>
            <sz val="9"/>
            <color indexed="81"/>
            <rFont val="Tahoma"/>
            <family val="2"/>
          </rPr>
          <t xml:space="preserve">
A single password is capable of overriding both interlocks installed to prevent the inadvertent opening of a chamber door (nitrogen filled door gaskets and chamber pressure sensors).</t>
        </r>
      </text>
    </comment>
    <comment ref="AI173" authorId="0" shapeId="0" xr:uid="{00000000-0006-0000-0100-0000E2030000}">
      <text>
        <r>
          <rPr>
            <b/>
            <sz val="9"/>
            <color indexed="81"/>
            <rFont val="Tahoma"/>
            <family val="2"/>
          </rPr>
          <t>Moura, Raphael:</t>
        </r>
        <r>
          <rPr>
            <sz val="9"/>
            <color indexed="81"/>
            <rFont val="Tahoma"/>
            <family val="2"/>
          </rPr>
          <t xml:space="preserve">
There was no indication of chamber's explosive concentration.</t>
        </r>
      </text>
    </comment>
    <comment ref="AN173" authorId="0" shapeId="0" xr:uid="{00000000-0006-0000-0100-0000E3030000}">
      <text>
        <r>
          <rPr>
            <b/>
            <sz val="9"/>
            <color indexed="81"/>
            <rFont val="Tahoma"/>
            <family val="2"/>
          </rPr>
          <t>Moura, Raphael:</t>
        </r>
        <r>
          <rPr>
            <sz val="9"/>
            <color indexed="81"/>
            <rFont val="Tahoma"/>
            <family val="2"/>
          </rPr>
          <t xml:space="preserve">
Maintenance personnel entered a password to override computer safeguards, allowing premature opening of the sterilizer door.</t>
        </r>
      </text>
    </comment>
    <comment ref="AQ173" authorId="0" shapeId="0" xr:uid="{00000000-0006-0000-0100-0000E4030000}">
      <text>
        <r>
          <rPr>
            <b/>
            <sz val="9"/>
            <color indexed="81"/>
            <rFont val="Tahoma"/>
            <family val="2"/>
          </rPr>
          <t>Moura, Raphael:</t>
        </r>
        <r>
          <rPr>
            <sz val="9"/>
            <color indexed="81"/>
            <rFont val="Tahoma"/>
            <family val="2"/>
          </rPr>
          <t xml:space="preserve">
1) Engineering controls installed at the facility did not prevent an explosive concentration of ethylene oxide (EO) from reaching the oxidizer.
2) No backup engineering controls to detect, prevent or mitigate an explosion at the Ontario facility.
3) Control room windows were tempered window glass without any shatter-resistant treatments, and the walls were not designed to resist pressure from an explosion.
</t>
        </r>
      </text>
    </comment>
    <comment ref="AR173" authorId="0" shapeId="0" xr:uid="{00000000-0006-0000-0100-0000E5030000}">
      <text>
        <r>
          <rPr>
            <b/>
            <sz val="9"/>
            <color indexed="81"/>
            <rFont val="Tahoma"/>
            <family val="2"/>
          </rPr>
          <t>Moura, Raphael:</t>
        </r>
        <r>
          <rPr>
            <sz val="9"/>
            <color indexed="81"/>
            <rFont val="Tahoma"/>
            <family val="2"/>
          </rPr>
          <t xml:space="preserve">
Inadequate work procedure: facility did not monitor the chamber concentrations for explosivity.
Inadequate managerial rule: (i) managers supplied to employees a password to override interlocks installed to prevent the inadvertent opening of a chamber door (nitrogen filled door gaskets and chamber pressure sensors); (ii) initial PHA did not identify any explosion scenarios or evaluate any engineering or administrative controls that may have prevented an explosion.</t>
        </r>
      </text>
    </comment>
    <comment ref="AT173" authorId="0" shapeId="0" xr:uid="{00000000-0006-0000-0100-0000E6030000}">
      <text>
        <r>
          <rPr>
            <b/>
            <sz val="9"/>
            <color indexed="81"/>
            <rFont val="Tahoma"/>
            <family val="2"/>
          </rPr>
          <t>Moura, Raphael:</t>
        </r>
        <r>
          <rPr>
            <sz val="9"/>
            <color indexed="81"/>
            <rFont val="Tahoma"/>
            <family val="2"/>
          </rPr>
          <t xml:space="preserve">
There were no job-specific maintenance-training program for maintenance personnel.</t>
        </r>
      </text>
    </comment>
    <comment ref="AU173" authorId="0" shapeId="0" xr:uid="{00000000-0006-0000-0100-0000E7030000}">
      <text>
        <r>
          <rPr>
            <b/>
            <sz val="9"/>
            <color indexed="81"/>
            <rFont val="Tahoma"/>
            <family val="2"/>
          </rPr>
          <t>Moura, Raphael:</t>
        </r>
        <r>
          <rPr>
            <sz val="9"/>
            <color indexed="81"/>
            <rFont val="Tahoma"/>
            <family val="2"/>
          </rPr>
          <t xml:space="preserve">
loss of situation awareness: (i) Employees did not understand the hazards associated with the process; (ii) maintenance supervisor did not understand that bypassing gas washes during a maintenance procedure involving an empty sterilization chamber could lead to an explosion.</t>
        </r>
      </text>
    </comment>
    <comment ref="F174" authorId="0" shapeId="0" xr:uid="{00000000-0006-0000-0100-0000E8030000}">
      <text>
        <r>
          <rPr>
            <b/>
            <sz val="9"/>
            <color indexed="81"/>
            <rFont val="Tahoma"/>
            <family val="2"/>
          </rPr>
          <t>Moura, Raphael:</t>
        </r>
        <r>
          <rPr>
            <sz val="9"/>
            <color indexed="81"/>
            <rFont val="Tahoma"/>
            <family val="2"/>
          </rPr>
          <t xml:space="preserve">
Quantity, too much: operator scaled the recipe to produce a larger amount of polymer and added all of the additional monomer needed into the initial charge to the reactor, in a single batch.</t>
        </r>
      </text>
    </comment>
    <comment ref="M174" authorId="0" shapeId="0" xr:uid="{00000000-0006-0000-0100-0000E9030000}">
      <text>
        <r>
          <rPr>
            <b/>
            <sz val="9"/>
            <color indexed="81"/>
            <rFont val="Tahoma"/>
            <family val="2"/>
          </rPr>
          <t>Moura, Raphael:</t>
        </r>
        <r>
          <rPr>
            <sz val="9"/>
            <color indexed="81"/>
            <rFont val="Tahoma"/>
            <family val="2"/>
          </rPr>
          <t xml:space="preserve">
Deduction error: managers scaled up recipe to produce a larger amount of polymer, and added all of the additional monomer needed into the initial charge to the reactor. However, this more than doubled the rate of energy release in the reactor, exceeding the cooling capacity of the reactor condenser and causing a runaway reaction.</t>
        </r>
      </text>
    </comment>
    <comment ref="P174" authorId="0" shapeId="0" xr:uid="{00000000-0006-0000-0100-0000EA030000}">
      <text>
        <r>
          <rPr>
            <b/>
            <sz val="9"/>
            <color indexed="81"/>
            <rFont val="Tahoma"/>
            <family val="2"/>
          </rPr>
          <t>Moura, Raphael:</t>
        </r>
        <r>
          <rPr>
            <sz val="9"/>
            <color indexed="81"/>
            <rFont val="Tahoma"/>
            <family val="2"/>
          </rPr>
          <t xml:space="preserve">
Unexpected side-effects: Plant chemist estimated that the boiling point of the solvent mixture would increase about 1oC (1.8o F). However, he did not address the potential impact of the increased monomer amount and concentration on the mixture boiling point, reaction rate, or total rate of heat release. The combined effect of the changes was to increase the maximum heat output from the reaction to at least 2.3 times that of the standard recipe.</t>
        </r>
      </text>
    </comment>
    <comment ref="R174" authorId="0" shapeId="0" xr:uid="{00000000-0006-0000-0100-0000EB030000}">
      <text>
        <r>
          <rPr>
            <b/>
            <sz val="9"/>
            <color indexed="81"/>
            <rFont val="Tahoma"/>
            <family val="2"/>
          </rPr>
          <t>Moura, Raphael:</t>
        </r>
        <r>
          <rPr>
            <sz val="9"/>
            <color indexed="81"/>
            <rFont val="Tahoma"/>
            <family val="2"/>
          </rPr>
          <t xml:space="preserve">
wrong goal selected: To avoid the additional time and effort of running two half-size batches, the superintendent scaled up the recipe to produce the order in a single batch.</t>
        </r>
      </text>
    </comment>
    <comment ref="AI174" authorId="0" shapeId="0" xr:uid="{00000000-0006-0000-0100-0000EC030000}">
      <text>
        <r>
          <rPr>
            <b/>
            <sz val="9"/>
            <color indexed="81"/>
            <rFont val="Tahoma"/>
            <family val="2"/>
          </rPr>
          <t>Moura, Raphael:</t>
        </r>
        <r>
          <rPr>
            <sz val="9"/>
            <color indexed="81"/>
            <rFont val="Tahoma"/>
            <family val="2"/>
          </rPr>
          <t xml:space="preserve">
no high pressure alarms to notify operators of problems early in the incident when action to control the reaction might still be possible.</t>
        </r>
      </text>
    </comment>
    <comment ref="AM174" authorId="0" shapeId="0" xr:uid="{00000000-0006-0000-0100-0000ED030000}">
      <text>
        <r>
          <rPr>
            <b/>
            <sz val="9"/>
            <color indexed="81"/>
            <rFont val="Tahoma"/>
            <family val="2"/>
          </rPr>
          <t>Moura, Raphael:</t>
        </r>
        <r>
          <rPr>
            <sz val="9"/>
            <color indexed="81"/>
            <rFont val="Tahoma"/>
            <family val="2"/>
          </rPr>
          <t xml:space="preserve">
had minimal safety information on its polymerization process, even though this was the core of its manufacturing business.</t>
        </r>
      </text>
    </comment>
    <comment ref="AN174" authorId="0" shapeId="0" xr:uid="{00000000-0006-0000-0100-0000EE030000}">
      <text>
        <r>
          <rPr>
            <b/>
            <sz val="9"/>
            <color indexed="81"/>
            <rFont val="Tahoma"/>
            <family val="2"/>
          </rPr>
          <t>Moura, Raphael:</t>
        </r>
        <r>
          <rPr>
            <sz val="9"/>
            <color indexed="81"/>
            <rFont val="Tahoma"/>
            <family val="2"/>
          </rPr>
          <t xml:space="preserve">
cooling water side of the condenser after the incident revealed that it was badly fouled, likely reducing condenser capacity at least 25 percent. Condenser had ever been inspected or cleaned to remove the scale,
rust, and sediment that had accumulated during 30 years of service.</t>
        </r>
      </text>
    </comment>
    <comment ref="AO174" authorId="0" shapeId="0" xr:uid="{00000000-0006-0000-0100-0000EF030000}">
      <text>
        <r>
          <rPr>
            <b/>
            <sz val="9"/>
            <color indexed="81"/>
            <rFont val="Tahoma"/>
            <family val="2"/>
          </rPr>
          <t>Moura, Raphael:</t>
        </r>
        <r>
          <rPr>
            <sz val="9"/>
            <color indexed="81"/>
            <rFont val="Tahoma"/>
            <family val="2"/>
          </rPr>
          <t xml:space="preserve">
Inadequate procedures: Synthron optimized product formulations to meet customer specifications. However, reaction characterization and calorimetry were not performed to establish process equipment performance requirements and operating limits for safe operations.
Inadequate reserves: roughly equal amounts of aromatic and aliphatic solvent
should have been added to the reactor. However, there was not enough of the lower boiling temperature aliphatic solvent available in storage.
</t>
        </r>
      </text>
    </comment>
    <comment ref="AQ174" authorId="0" shapeId="0" xr:uid="{00000000-0006-0000-0100-0000F0030000}">
      <text>
        <r>
          <rPr>
            <b/>
            <sz val="9"/>
            <color indexed="81"/>
            <rFont val="Tahoma"/>
            <family val="2"/>
          </rPr>
          <t>Moura, Raphael:</t>
        </r>
        <r>
          <rPr>
            <sz val="9"/>
            <color indexed="81"/>
            <rFont val="Tahoma"/>
            <family val="2"/>
          </rPr>
          <t xml:space="preserve">
1) Reactor lacked basic safeguards to prevent, detect, and mitigate runaway reactions (high pressure alarms to notify operators of problems early in the incident when action to control the
reaction might still be possible; automatic emergency cooling water flow to the reactor jacket; automatic shut-off of initiator feed; automatic or remotely operated injection of “short stop” solution to stop the polymerization reaction; and automatic or remotely operated venting or dumping of the reactor to a safe location).
2) condenser’s design, with the tubes permanently bonded to plates at both ends of the condenser, made inspecting or cleaning the water side difficult.</t>
        </r>
      </text>
    </comment>
    <comment ref="AR174" authorId="0" shapeId="0" xr:uid="{00000000-0006-0000-0100-0000F1030000}">
      <text>
        <r>
          <rPr>
            <b/>
            <sz val="9"/>
            <color indexed="81"/>
            <rFont val="Tahoma"/>
            <family val="2"/>
          </rPr>
          <t>Moura, Raphael:</t>
        </r>
        <r>
          <rPr>
            <sz val="9"/>
            <color indexed="81"/>
            <rFont val="Tahoma"/>
            <family val="2"/>
          </rPr>
          <t xml:space="preserve">
Inadequate managerial rule: Synthron failed to identify the hazards associated with this type of chemistry (combination of monomers and reaction initiators in the presence of flammable solvent to produce polymer products).
Inadequate work procedures: Operators opened the reactor manway after every batch cycle to clean the reactor. Long-standing practice at the facility was to then close the manway and secure it using only four of the 18 clamps specified by the manufacturer.</t>
        </r>
      </text>
    </comment>
    <comment ref="AS174" authorId="0" shapeId="0" xr:uid="{00000000-0006-0000-0100-0000F2030000}">
      <text>
        <r>
          <rPr>
            <b/>
            <sz val="9"/>
            <color indexed="81"/>
            <rFont val="Tahoma"/>
            <family val="2"/>
          </rPr>
          <t>Moura, Raphael:</t>
        </r>
        <r>
          <rPr>
            <sz val="9"/>
            <color indexed="81"/>
            <rFont val="Tahoma"/>
            <family val="2"/>
          </rPr>
          <t xml:space="preserve">
Group think: Polymerization scale-up to their
standard batch sizes had historically been done by simple trial-and-error.</t>
        </r>
      </text>
    </comment>
    <comment ref="AT174" authorId="0" shapeId="0" xr:uid="{00000000-0006-0000-0100-0000F3030000}">
      <text>
        <r>
          <rPr>
            <b/>
            <sz val="9"/>
            <color indexed="81"/>
            <rFont val="Tahoma"/>
            <family val="2"/>
          </rPr>
          <t>Moura, Raphael:</t>
        </r>
        <r>
          <rPr>
            <sz val="9"/>
            <color indexed="81"/>
            <rFont val="Tahoma"/>
            <family val="2"/>
          </rPr>
          <t xml:space="preserve">
1) Synthron’s training program was informal and did not include reactive hazards training, and most of the management and operations personnel at Synthron had been on the job for less than a year and lacked previous polymer manufacturing experience.
2) During this incident, none of the production employees evacuated to a safe location.</t>
        </r>
      </text>
    </comment>
    <comment ref="AU174" authorId="0" shapeId="0" xr:uid="{00000000-0006-0000-0100-0000F4030000}">
      <text>
        <r>
          <rPr>
            <b/>
            <sz val="9"/>
            <color indexed="81"/>
            <rFont val="Tahoma"/>
            <family val="2"/>
          </rPr>
          <t>Moura, Raphael:</t>
        </r>
        <r>
          <rPr>
            <sz val="9"/>
            <color indexed="81"/>
            <rFont val="Tahoma"/>
            <family val="2"/>
          </rPr>
          <t xml:space="preserve">
loss of situation awareness: supervisors and operators had little knowledge of the sensitivity of the reactor to changes in product recipes, batch sizes, or reaction conditions.</t>
        </r>
      </text>
    </comment>
    <comment ref="BD174" authorId="0" shapeId="0" xr:uid="{00000000-0006-0000-0100-0000F5030000}">
      <text>
        <r>
          <rPr>
            <b/>
            <sz val="9"/>
            <color indexed="81"/>
            <rFont val="Tahoma"/>
            <family val="2"/>
          </rPr>
          <t>Moura, Raphael:</t>
        </r>
        <r>
          <rPr>
            <sz val="9"/>
            <color indexed="81"/>
            <rFont val="Tahoma"/>
            <family val="2"/>
          </rPr>
          <t xml:space="preserve">
Synthron had no chemical or other engineers on staff, and none had been contracted to evaluate the hazards associated with reactive operations at the site.</t>
        </r>
      </text>
    </comment>
    <comment ref="AD175" authorId="0" shapeId="0" xr:uid="{00000000-0006-0000-0100-0000F6030000}">
      <text>
        <r>
          <rPr>
            <b/>
            <sz val="9"/>
            <color indexed="81"/>
            <rFont val="Tahoma"/>
            <family val="2"/>
          </rPr>
          <t>Moura, Raphael:</t>
        </r>
        <r>
          <rPr>
            <sz val="9"/>
            <color indexed="81"/>
            <rFont val="Tahoma"/>
            <family val="2"/>
          </rPr>
          <t xml:space="preserve">
Cooling system failure.</t>
        </r>
      </text>
    </comment>
    <comment ref="AN175" authorId="0" shapeId="0" xr:uid="{00000000-0006-0000-0100-0000F7030000}">
      <text>
        <r>
          <rPr>
            <b/>
            <sz val="9"/>
            <color indexed="81"/>
            <rFont val="Tahoma"/>
            <family val="2"/>
          </rPr>
          <t>Moura, Raphael:</t>
        </r>
        <r>
          <rPr>
            <sz val="9"/>
            <color indexed="81"/>
            <rFont val="Tahoma"/>
            <family val="2"/>
          </rPr>
          <t xml:space="preserve">
Company ran cooling system components to failure and did not perform preventive maintenance.</t>
        </r>
      </text>
    </comment>
    <comment ref="AQ175" authorId="0" shapeId="0" xr:uid="{00000000-0006-0000-0100-0000F8030000}">
      <text>
        <r>
          <rPr>
            <b/>
            <sz val="9"/>
            <color indexed="81"/>
            <rFont val="Tahoma"/>
            <family val="2"/>
          </rPr>
          <t>Moura, Raphael:</t>
        </r>
        <r>
          <rPr>
            <sz val="9"/>
            <color indexed="81"/>
            <rFont val="Tahoma"/>
            <family val="2"/>
          </rPr>
          <t xml:space="preserve">
1) cooling system was susceptible to single-point failures due to a lack of design redundancy (water supply valve failing closed or partially closed; water drain valve failing open or partially open; failure of the pneumatic system used to open and close the water valves; blockage or partial blockage in the water supply piping; faulty temperature indication; mineral scale build-up in the cooling system).
2) A secondary (backup) source of water stored on site was not immediately available to the process operator in an emergency.
3) The MCMT reactor relief system was incapable of relieving the pressure from a runaway reaction.
4) Had T2 set its 4-inch reactor rupture disk at 75 psig, rather than the 400 psig used, the runaway reaction likely would have been relieved during the first exothermic reaction, precluding the second exothermic reaction. This could have prevented the catastrophic reactor failure that occurred.</t>
        </r>
      </text>
    </comment>
    <comment ref="AR175" authorId="0" shapeId="0" xr:uid="{00000000-0006-0000-0100-0000F9030000}">
      <text>
        <r>
          <rPr>
            <b/>
            <sz val="9"/>
            <color indexed="81"/>
            <rFont val="Tahoma"/>
            <family val="2"/>
          </rPr>
          <t>Moura, Raphael:</t>
        </r>
        <r>
          <rPr>
            <sz val="9"/>
            <color indexed="81"/>
            <rFont val="Tahoma"/>
            <family val="2"/>
          </rPr>
          <t xml:space="preserve">
1) Inadequate managerial rule: a hazard and operability study (HAZOP, a type of PHA) was not conducted, despite the consultant's recommendation to do it.
2) Inadequate task planning: By not investigating the reaction’s behaviour at higher temperatures, the owner/chemist did not observe evidence of exothermic runaway potential.
3) Inadequate work procedures: Unexpected exothermic reactions were managed as they occurred, and T2 employees expected that the owner/chemical engineer could control any future incidents, as evidenced by the call to request his assistance shortly before the incident.</t>
        </r>
      </text>
    </comment>
    <comment ref="AT175" authorId="0" shapeId="0" xr:uid="{00000000-0006-0000-0100-0000FA030000}">
      <text>
        <r>
          <rPr>
            <b/>
            <sz val="9"/>
            <color indexed="81"/>
            <rFont val="Tahoma"/>
            <family val="2"/>
          </rPr>
          <t>Moura, Raphael:</t>
        </r>
        <r>
          <rPr>
            <sz val="9"/>
            <color indexed="81"/>
            <rFont val="Tahoma"/>
            <family val="2"/>
          </rPr>
          <t xml:space="preserve">
Although both the owner/chemical engineer and owner/chemist held bachelor’s degrees and had prior chemical industry experience, neither had previously worked with reactive chemical processes. Hence, they were ill prepared to appreciate and recognize the reactivity hazards of the MCMT process.</t>
        </r>
      </text>
    </comment>
    <comment ref="AU175" authorId="0" shapeId="0" xr:uid="{00000000-0006-0000-0100-0000FB030000}">
      <text>
        <r>
          <rPr>
            <b/>
            <sz val="9"/>
            <color indexed="81"/>
            <rFont val="Tahoma"/>
            <family val="2"/>
          </rPr>
          <t>Moura, Raphael:</t>
        </r>
        <r>
          <rPr>
            <sz val="9"/>
            <color indexed="81"/>
            <rFont val="Tahoma"/>
            <family val="2"/>
          </rPr>
          <t xml:space="preserve">
loss of situation awareness:  T2 did not recognise the runaway reaction hazard associated with the MCMT it was producing. Chemists and chemical engineers involved in developing and operating the T2 MCMT process were unaware of the need to perform runaway reaction testing, address emergency relief, and identify and evaluate the causes of process upsets.</t>
        </r>
      </text>
    </comment>
    <comment ref="H176" authorId="0" shapeId="0" xr:uid="{00000000-0006-0000-0100-0000FC030000}">
      <text>
        <r>
          <rPr>
            <b/>
            <sz val="9"/>
            <color indexed="81"/>
            <rFont val="Tahoma"/>
            <family val="2"/>
          </rPr>
          <t>Moura, Raphael:</t>
        </r>
        <r>
          <rPr>
            <sz val="9"/>
            <color indexed="81"/>
            <rFont val="Tahoma"/>
            <family val="2"/>
          </rPr>
          <t xml:space="preserve">
Wrong action: employee tapped on a duct with a small hammer.</t>
        </r>
      </text>
    </comment>
    <comment ref="J176" authorId="0" shapeId="0" xr:uid="{00000000-0006-0000-0100-0000FD030000}">
      <text>
        <r>
          <rPr>
            <b/>
            <sz val="9"/>
            <color indexed="81"/>
            <rFont val="Tahoma"/>
            <family val="2"/>
          </rPr>
          <t>Moura, Raphael:</t>
        </r>
        <r>
          <rPr>
            <sz val="9"/>
            <color indexed="81"/>
            <rFont val="Tahoma"/>
            <family val="2"/>
          </rPr>
          <t xml:space="preserve">
False reaction: worker heard the duct sound as it was blocked and tapped on the duct with a small hammer. He thought he heard some loosened material fall into the tank and tapped on it again.</t>
        </r>
      </text>
    </comment>
    <comment ref="AF176" authorId="0" shapeId="0" xr:uid="{00000000-0006-0000-0100-0000FE030000}">
      <text>
        <r>
          <rPr>
            <b/>
            <sz val="9"/>
            <color indexed="81"/>
            <rFont val="Tahoma"/>
            <family val="2"/>
          </rPr>
          <t>Moura, Raphael:</t>
        </r>
        <r>
          <rPr>
            <sz val="9"/>
            <color indexed="81"/>
            <rFont val="Tahoma"/>
            <family val="2"/>
          </rPr>
          <t xml:space="preserve">
1) Technic did not have process and equipment integrity procedures or training to inspect or maintain the vent collection system.
2) Emergency plan did not describe the exact quantities and locations of cyanides and acids, or the provisions taken by Technic to safeguard them.</t>
        </r>
      </text>
    </comment>
    <comment ref="AN176" authorId="0" shapeId="0" xr:uid="{00000000-0006-0000-0100-0000FF030000}">
      <text>
        <r>
          <rPr>
            <b/>
            <sz val="9"/>
            <color indexed="81"/>
            <rFont val="Tahoma"/>
            <family val="2"/>
          </rPr>
          <t>Moura, Raphael:</t>
        </r>
        <r>
          <rPr>
            <sz val="9"/>
            <color indexed="81"/>
            <rFont val="Tahoma"/>
            <family val="2"/>
          </rPr>
          <t xml:space="preserve">
1) Technic did not have process and equipment integrity procedures or training to inspect or maintain the vent collection system.
2) eyewashes were inoperable.</t>
        </r>
      </text>
    </comment>
    <comment ref="AO176" authorId="0" shapeId="0" xr:uid="{00000000-0006-0000-0100-000000040000}">
      <text>
        <r>
          <rPr>
            <b/>
            <sz val="9"/>
            <color indexed="81"/>
            <rFont val="Tahoma"/>
            <family val="2"/>
          </rPr>
          <t>Moura, Raphael:</t>
        </r>
        <r>
          <rPr>
            <sz val="9"/>
            <color indexed="81"/>
            <rFont val="Tahoma"/>
            <family val="2"/>
          </rPr>
          <t xml:space="preserve">
No design review prior to or after installation.
</t>
        </r>
      </text>
    </comment>
    <comment ref="AQ176" authorId="0" shapeId="0" xr:uid="{00000000-0006-0000-0100-000001040000}">
      <text>
        <r>
          <rPr>
            <b/>
            <sz val="9"/>
            <color indexed="81"/>
            <rFont val="Tahoma"/>
            <family val="2"/>
          </rPr>
          <t>Moura, Raphael:</t>
        </r>
        <r>
          <rPr>
            <sz val="9"/>
            <color indexed="81"/>
            <rFont val="Tahoma"/>
            <family val="2"/>
          </rPr>
          <t xml:space="preserve">
1) With the addition of vent ducts from over 20 process vessels from 1992 to 2003, the demand on the vent collection system increased significantly from the time of the plant expansion in 1990. Additions were designed and installed without engineering analysis and the original design did not provide capacity for those added processes.
2) The vent collection system also collected dusts, although not accounted for in its design.
3) Incompatible chemicals were allowed to accumulate in the duct and mix.</t>
        </r>
      </text>
    </comment>
    <comment ref="AR176" authorId="0" shapeId="0" xr:uid="{00000000-0006-0000-0100-000002040000}">
      <text>
        <r>
          <rPr>
            <b/>
            <sz val="9"/>
            <color indexed="81"/>
            <rFont val="Tahoma"/>
            <family val="2"/>
          </rPr>
          <t>Moura, Raphael:</t>
        </r>
        <r>
          <rPr>
            <sz val="9"/>
            <color indexed="81"/>
            <rFont val="Tahoma"/>
            <family val="2"/>
          </rPr>
          <t xml:space="preserve">
Inadequate managerial rule: (i) Technic did not conduct a process safety review to identify and evaluate the hazards associated with installing a vent collection system to handle the exhaust from multiple processes. (ii) Significant changes made to the vent collection system were not envisioned in the original design and significantly deteriorated its performance.
Inadequate task planning: Neither Technic nor CFD adequately planned for this type of emergency. 
Inadequate work procedure: Technic was unable to account for all its employees, which led a supervisor to take risky actions to reenter the building.
</t>
        </r>
      </text>
    </comment>
    <comment ref="AT176" authorId="0" shapeId="0" xr:uid="{00000000-0006-0000-0100-000003040000}">
      <text>
        <r>
          <rPr>
            <b/>
            <sz val="9"/>
            <color indexed="81"/>
            <rFont val="Tahoma"/>
            <family val="2"/>
          </rPr>
          <t>Moura, Raphael:</t>
        </r>
        <r>
          <rPr>
            <sz val="9"/>
            <color indexed="81"/>
            <rFont val="Tahoma"/>
            <family val="2"/>
          </rPr>
          <t xml:space="preserve">
Technic did not have process and equipment integrity procedures or training to inspect or maintain the vent collection system.</t>
        </r>
      </text>
    </comment>
    <comment ref="F177" authorId="0" shapeId="0" xr:uid="{00000000-0006-0000-0100-000004040000}">
      <text>
        <r>
          <rPr>
            <b/>
            <sz val="9"/>
            <color indexed="81"/>
            <rFont val="Tahoma"/>
            <family val="2"/>
          </rPr>
          <t>Moura, Raphael:</t>
        </r>
        <r>
          <rPr>
            <sz val="9"/>
            <color indexed="81"/>
            <rFont val="Tahoma"/>
            <family val="2"/>
          </rPr>
          <t xml:space="preserve">
Quantity, too much: student scaled-up the compound to synthesize a greater amount. </t>
        </r>
      </text>
    </comment>
    <comment ref="M177" authorId="0" shapeId="0" xr:uid="{00000000-0006-0000-0100-000005040000}">
      <text>
        <r>
          <rPr>
            <b/>
            <sz val="9"/>
            <color indexed="81"/>
            <rFont val="Tahoma"/>
            <family val="2"/>
          </rPr>
          <t>Moura, Raphael:</t>
        </r>
        <r>
          <rPr>
            <sz val="9"/>
            <color indexed="81"/>
            <rFont val="Tahoma"/>
            <family val="2"/>
          </rPr>
          <t xml:space="preserve">
Deduction error: Based on experience, the two students had discovered that smaller amounts of the compound would not ignite or explode on impact when wet with water or hexane, and they assumed the hazards of larger quantities of NHP would be controlled in a similar manner.</t>
        </r>
      </text>
    </comment>
    <comment ref="R177" authorId="0" shapeId="0" xr:uid="{00000000-0006-0000-0100-000006040000}">
      <text>
        <r>
          <rPr>
            <b/>
            <sz val="9"/>
            <color indexed="81"/>
            <rFont val="Tahoma"/>
            <family val="2"/>
          </rPr>
          <t>Moura, Raphael:</t>
        </r>
        <r>
          <rPr>
            <sz val="9"/>
            <color indexed="81"/>
            <rFont val="Tahoma"/>
            <family val="2"/>
          </rPr>
          <t xml:space="preserve">
Wrong goal selected: Students wanted to synthesize a single batch of NHP that would provide enough compound to complete all the necessary characterizations, thus they decided to scale-up the synthesis of NHP to make approximately 10 grams.</t>
        </r>
      </text>
    </comment>
    <comment ref="S177" authorId="0" shapeId="0" xr:uid="{00000000-0006-0000-0100-000007040000}">
      <text>
        <r>
          <rPr>
            <b/>
            <sz val="9"/>
            <color indexed="81"/>
            <rFont val="Tahoma"/>
            <family val="2"/>
          </rPr>
          <t>Moura, Raphael:</t>
        </r>
        <r>
          <rPr>
            <sz val="9"/>
            <color indexed="81"/>
            <rFont val="Tahoma"/>
            <family val="2"/>
          </rPr>
          <t xml:space="preserve">
Forgotten: The more senior student working with NHP returned to the mortar but did not replace his goggles while he stirred the NHP “one more time.”</t>
        </r>
      </text>
    </comment>
    <comment ref="AC177" authorId="0" shapeId="0" xr:uid="{00000000-0006-0000-0100-000008040000}">
      <text>
        <r>
          <rPr>
            <b/>
            <sz val="9"/>
            <color indexed="81"/>
            <rFont val="Tahoma"/>
            <family val="2"/>
          </rPr>
          <t>Moura, Raphael:</t>
        </r>
        <r>
          <rPr>
            <sz val="9"/>
            <color indexed="81"/>
            <rFont val="Tahoma"/>
            <family val="2"/>
          </rPr>
          <t xml:space="preserve">
Illusion of control: The Professor in Charge of the research were not consulted on the decision to scale up.</t>
        </r>
      </text>
    </comment>
    <comment ref="AF177" authorId="0" shapeId="0" xr:uid="{00000000-0006-0000-0100-000009040000}">
      <text>
        <r>
          <rPr>
            <b/>
            <sz val="9"/>
            <color indexed="81"/>
            <rFont val="Tahoma"/>
            <family val="2"/>
          </rPr>
          <t>Moura, Raphael:</t>
        </r>
        <r>
          <rPr>
            <sz val="9"/>
            <color indexed="81"/>
            <rFont val="Tahoma"/>
            <family val="2"/>
          </rPr>
          <t xml:space="preserve">
No written policies or procedures existed at the laboratory, departmental, or university levels which would have required the students to consult with the PIs before making this decision.</t>
        </r>
      </text>
    </comment>
    <comment ref="AI177" authorId="0" shapeId="0" xr:uid="{00000000-0006-0000-0100-00000A040000}">
      <text>
        <r>
          <rPr>
            <b/>
            <sz val="9"/>
            <color indexed="81"/>
            <rFont val="Tahoma"/>
            <family val="2"/>
          </rPr>
          <t>Moura, Raphael:</t>
        </r>
        <r>
          <rPr>
            <sz val="9"/>
            <color indexed="81"/>
            <rFont val="Tahoma"/>
            <family val="2"/>
          </rPr>
          <t xml:space="preserve">
Previous incidents with preventative lessons were not documented, tracked, and formally communicated.</t>
        </r>
      </text>
    </comment>
    <comment ref="AR177" authorId="0" shapeId="0" xr:uid="{00000000-0006-0000-0100-00000B040000}">
      <text>
        <r>
          <rPr>
            <b/>
            <sz val="9"/>
            <color indexed="81"/>
            <rFont val="Tahoma"/>
            <family val="2"/>
          </rPr>
          <t>Moura, Raphael:</t>
        </r>
        <r>
          <rPr>
            <sz val="9"/>
            <color indexed="81"/>
            <rFont val="Tahoma"/>
            <family val="2"/>
          </rPr>
          <t xml:space="preserve">
Inadequate managerial rule: the physical hazard risks inherent in the research were not effectively assessed, planned for, or mitigated; the university lacked safety management accountability and oversight.
Inadequate work procedure: the decision to wear goggles was a personal choice which individuals based on how dangerous an activity was perceived to be.
Inadequate task planning: weekly group meetings between students and PIs were held, but the focus was primarily on experimental results, not actual research activities and the safety implications of the work.</t>
        </r>
      </text>
    </comment>
    <comment ref="AU177" authorId="0" shapeId="0" xr:uid="{00000000-0006-0000-0100-00000C040000}">
      <text>
        <r>
          <rPr>
            <b/>
            <sz val="9"/>
            <color indexed="81"/>
            <rFont val="Tahoma"/>
            <family val="2"/>
          </rPr>
          <t>Moura, Raphael:</t>
        </r>
        <r>
          <rPr>
            <sz val="9"/>
            <color indexed="81"/>
            <rFont val="Tahoma"/>
            <family val="2"/>
          </rPr>
          <t xml:space="preserve">
Students synthesizing the NHP were not aware of the risks formally assessed before they started the energetic materials research, as most chemistry graduate students, including the one injured, had not taken the university-offered general laboratory safety training class, which was available both online and in person by EH&amp;S staff.</t>
        </r>
      </text>
    </comment>
    <comment ref="AQ178" authorId="0" shapeId="0" xr:uid="{00000000-0006-0000-0100-00000D040000}">
      <text>
        <r>
          <rPr>
            <b/>
            <sz val="9"/>
            <color indexed="81"/>
            <rFont val="Tahoma"/>
            <family val="2"/>
          </rPr>
          <t>Moura, Raphael:</t>
        </r>
        <r>
          <rPr>
            <sz val="9"/>
            <color indexed="81"/>
            <rFont val="Tahoma"/>
            <family val="2"/>
          </rPr>
          <t xml:space="preserve">
The facility was inadequately designed and protected to prevent the spread of fire. 
1) There were no smoke/fire detection equipment or alarms; 
2) no adequate containment or drainage to control the spread of burning liquid pools; 
3) Warehouse buildings were not constructed to minimize the spread of fire.
4) tanks were supported about 3 feet above ground by steel legs with no external fireproofing.
5) several blend tanks were located very close to the operating areas of warehouse 1.
6) Inadequate water supply for fire suppression and manual or automatic suppression systems were absent.
7) Warehouse walls did not meet fire-resistance ratings (Exterior building walls were not built as 2-hour firewalls).</t>
        </r>
      </text>
    </comment>
    <comment ref="AR178" authorId="0" shapeId="0" xr:uid="{00000000-0006-0000-0100-00000E040000}">
      <text>
        <r>
          <rPr>
            <b/>
            <sz val="9"/>
            <color indexed="81"/>
            <rFont val="Tahoma"/>
            <family val="2"/>
          </rPr>
          <t>Moura, Raphael:</t>
        </r>
        <r>
          <rPr>
            <sz val="9"/>
            <color indexed="81"/>
            <rFont val="Tahoma"/>
            <family val="2"/>
          </rPr>
          <t xml:space="preserve">
Inadequate managerial rule: Third Coast did not conduct an adequate fire protection analysis to ensure implementation of fire protection measures.
Inadequate work procedure: A tank truck containing combustible material was located too close to blending and packaging equipment.</t>
        </r>
      </text>
    </comment>
    <comment ref="H179" authorId="0" shapeId="0" xr:uid="{00000000-0006-0000-0100-00000F040000}">
      <text>
        <r>
          <rPr>
            <b/>
            <sz val="9"/>
            <color indexed="81"/>
            <rFont val="Tahoma"/>
            <family val="2"/>
          </rPr>
          <t>Moura, Raphael:</t>
        </r>
        <r>
          <rPr>
            <sz val="9"/>
            <color indexed="81"/>
            <rFont val="Tahoma"/>
            <family val="2"/>
          </rPr>
          <t xml:space="preserve">
Jump forward: Workers opened piping containing flammable liquids prior to draining.
Wrong action: workers made two cuts into the piping using a pneumatic saw.</t>
        </r>
      </text>
    </comment>
    <comment ref="N179" authorId="0" shapeId="0" xr:uid="{00000000-0006-0000-0100-000010040000}">
      <text>
        <r>
          <rPr>
            <b/>
            <sz val="9"/>
            <color indexed="81"/>
            <rFont val="Tahoma"/>
            <family val="2"/>
          </rPr>
          <t>Moura, Raphael:</t>
        </r>
        <r>
          <rPr>
            <sz val="9"/>
            <color indexed="81"/>
            <rFont val="Tahoma"/>
            <family val="2"/>
          </rPr>
          <t xml:space="preserve">
Wrong decision: supervisor decided to proceed with scheduling the line replacement while the unit was in operation, despite the unsuccessful efforts to isolate the piping.</t>
        </r>
      </text>
    </comment>
    <comment ref="R179" authorId="0" shapeId="0" xr:uid="{00000000-0006-0000-0100-000011040000}">
      <text>
        <r>
          <rPr>
            <b/>
            <sz val="9"/>
            <color indexed="81"/>
            <rFont val="Tahoma"/>
            <family val="2"/>
          </rPr>
          <t>Moura, Raphael:</t>
        </r>
        <r>
          <rPr>
            <sz val="9"/>
            <color indexed="81"/>
            <rFont val="Tahoma"/>
            <family val="2"/>
          </rPr>
          <t xml:space="preserve">
wrong goal selected: After several unsuccessful attempts to drain the line, the maintenance
supervisor directed workers to make two cuts into the piping. </t>
        </r>
      </text>
    </comment>
    <comment ref="AF179" authorId="0" shapeId="0" xr:uid="{00000000-0006-0000-0100-000012040000}">
      <text>
        <r>
          <rPr>
            <b/>
            <sz val="9"/>
            <color indexed="81"/>
            <rFont val="Tahoma"/>
            <family val="2"/>
          </rPr>
          <t>Moura, Raphael:</t>
        </r>
        <r>
          <rPr>
            <sz val="9"/>
            <color indexed="81"/>
            <rFont val="Tahoma"/>
            <family val="2"/>
          </rPr>
          <t xml:space="preserve">
1) procedures did not specify an alternative course of action if safety preconditions, such as draining, could not be met.
2) procedures and work permit program did not require that sources of ignition be controlled prior to opening equipment that might contain flammables.</t>
        </r>
      </text>
    </comment>
    <comment ref="AN179" authorId="0" shapeId="0" xr:uid="{00000000-0006-0000-0100-000013040000}">
      <text>
        <r>
          <rPr>
            <b/>
            <sz val="9"/>
            <color indexed="81"/>
            <rFont val="Tahoma"/>
            <family val="2"/>
          </rPr>
          <t>Moura, Raphael:</t>
        </r>
        <r>
          <rPr>
            <sz val="9"/>
            <color indexed="81"/>
            <rFont val="Tahoma"/>
            <family val="2"/>
          </rPr>
          <t xml:space="preserve">
naphtha piping showed that it was extensively thinned and corroded.</t>
        </r>
      </text>
    </comment>
    <comment ref="AO179" authorId="0" shapeId="0" xr:uid="{00000000-0006-0000-0100-000014040000}">
      <text>
        <r>
          <rPr>
            <b/>
            <sz val="9"/>
            <color indexed="81"/>
            <rFont val="Tahoma"/>
            <family val="2"/>
          </rPr>
          <t>Moura, Raphael:</t>
        </r>
        <r>
          <rPr>
            <sz val="9"/>
            <color indexed="81"/>
            <rFont val="Tahoma"/>
            <family val="2"/>
          </rPr>
          <t xml:space="preserve">
1) supervisors were not involved in inspecting the job site or reviewing the permit.
2) In the 3 years prior to the incident, management did not conduct documented audits of the refinery's line breaking, lockout/tagout or blinding procedures and practices.
3) crude desalter was running beyond its design parameters.</t>
        </r>
      </text>
    </comment>
    <comment ref="AR179" authorId="0" shapeId="0" xr:uid="{00000000-0006-0000-0100-000015040000}">
      <text>
        <r>
          <rPr>
            <b/>
            <sz val="9"/>
            <color indexed="81"/>
            <rFont val="Tahoma"/>
            <family val="2"/>
          </rPr>
          <t>Moura, Raphael:</t>
        </r>
        <r>
          <rPr>
            <sz val="9"/>
            <color indexed="81"/>
            <rFont val="Tahoma"/>
            <family val="2"/>
          </rPr>
          <t xml:space="preserve">
Inadequate work procedure: Although the hot process equipment was close to the removal work, procedures and safe work permit did not identify ignition sources as a potential hazard. The permit also failed to identify the presence of hazardous amounts of benzene in the naphtha.
Inadequate task planning: (i) planning procedures did not require a formal evaluation of the hazards of replacing the naphtha piping. The pipe repair work was classified as low risk maintenance; (ii) permit for the hazardous nonroutine work was authorized solely by a unit operator on the day of the incident. 
Inadequate managerial rule: (i) Operations supervisors and refinery safety personnel were seldom present in the unit to oversee work activities. On the morning of the incident, prior to the fire, one operations supervisor briefly visited the unit, but he did not oversee the work in progress and no safety personnel visited the unit; (ii) management did not recognize the hazards presented by sources of ignition, valve leakage, line plugging, and inability to drain the naphtha piping; (iii) crude unit corrosion control program was inadequate.
</t>
        </r>
      </text>
    </comment>
    <comment ref="H180" authorId="0" shapeId="0" xr:uid="{00000000-0006-0000-0100-000016040000}">
      <text>
        <r>
          <rPr>
            <b/>
            <sz val="9"/>
            <color indexed="81"/>
            <rFont val="Tahoma"/>
            <family val="2"/>
          </rPr>
          <t>Moura, Raphael:</t>
        </r>
        <r>
          <rPr>
            <sz val="9"/>
            <color indexed="81"/>
            <rFont val="Tahoma"/>
            <family val="2"/>
          </rPr>
          <t xml:space="preserve">
wrong action: workers had placed a sheet of black plastic over the end of the pipe to provide shade to make it easier to conduct the black light test during daylight.</t>
        </r>
      </text>
    </comment>
    <comment ref="N180" authorId="0" shapeId="0" xr:uid="{00000000-0006-0000-0100-000017040000}">
      <text>
        <r>
          <rPr>
            <b/>
            <sz val="9"/>
            <color indexed="81"/>
            <rFont val="Tahoma"/>
            <family val="2"/>
          </rPr>
          <t>Moura, Raphael:</t>
        </r>
        <r>
          <rPr>
            <sz val="9"/>
            <color indexed="81"/>
            <rFont val="Tahoma"/>
            <family val="2"/>
          </rPr>
          <t xml:space="preserve">
workers decided to perform black light inspections on the pipe flanges.</t>
        </r>
      </text>
    </comment>
    <comment ref="S180" authorId="0" shapeId="0" xr:uid="{00000000-0006-0000-0100-000018040000}">
      <text>
        <r>
          <rPr>
            <b/>
            <sz val="9"/>
            <color indexed="81"/>
            <rFont val="Tahoma"/>
            <family val="2"/>
          </rPr>
          <t>Moura, Raphael:</t>
        </r>
        <r>
          <rPr>
            <sz val="9"/>
            <color indexed="81"/>
            <rFont val="Tahoma"/>
            <family val="2"/>
          </rPr>
          <t xml:space="preserve">
forgotten: Worker did not realize that nitrogen was venting from the pipe even though the evening before he had directed that nitrogen be injected into the piping system.</t>
        </r>
      </text>
    </comment>
    <comment ref="AF180" authorId="0" shapeId="0" xr:uid="{00000000-0006-0000-0100-000019040000}">
      <text>
        <r>
          <rPr>
            <b/>
            <sz val="9"/>
            <color indexed="81"/>
            <rFont val="Tahoma"/>
            <family val="2"/>
          </rPr>
          <t>Moura, Raphael:</t>
        </r>
        <r>
          <rPr>
            <sz val="9"/>
            <color indexed="81"/>
            <rFont val="Tahoma"/>
            <family val="2"/>
          </rPr>
          <t xml:space="preserve">
The plant did not have adequate procedures in place to address potential hazards created by the use of temporary enclosures.</t>
        </r>
      </text>
    </comment>
    <comment ref="AR180" authorId="0" shapeId="0" xr:uid="{00000000-0006-0000-0100-00001A040000}">
      <text>
        <r>
          <rPr>
            <b/>
            <sz val="9"/>
            <color indexed="81"/>
            <rFont val="Tahoma"/>
            <family val="2"/>
          </rPr>
          <t>Moura, Raphael:</t>
        </r>
        <r>
          <rPr>
            <sz val="9"/>
            <color indexed="81"/>
            <rFont val="Tahoma"/>
            <family val="2"/>
          </rPr>
          <t xml:space="preserve">
Inadequate work procedures: (i) No warning sign was posted on the pipe opening identifying it as a confined space or warning that the pipe contained potentially hazardous nitrogen; (ii) plant’s safety program did not adequately address the control of hazards
associated with the creation of temporary enclosures around chemical plant equipment; (iii) nitrogen used to purge the reactors at the Taft plant did not contain an odorant to alert workers that the gas was present.
</t>
        </r>
      </text>
    </comment>
    <comment ref="BC180" authorId="0" shapeId="0" xr:uid="{00000000-0006-0000-0100-00001B040000}">
      <text>
        <r>
          <rPr>
            <b/>
            <sz val="9"/>
            <color indexed="81"/>
            <rFont val="Tahoma"/>
            <family val="2"/>
          </rPr>
          <t>Moura, Raphael:</t>
        </r>
        <r>
          <rPr>
            <sz val="9"/>
            <color indexed="81"/>
            <rFont val="Tahoma"/>
            <family val="2"/>
          </rPr>
          <t xml:space="preserve">
oxygen-deficient atmosphere.</t>
        </r>
      </text>
    </comment>
    <comment ref="AD181" authorId="0" shapeId="0" xr:uid="{00000000-0006-0000-0100-00001C040000}">
      <text>
        <r>
          <rPr>
            <b/>
            <sz val="9"/>
            <color indexed="81"/>
            <rFont val="Tahoma"/>
            <family val="2"/>
          </rPr>
          <t>Moura, Raphael:</t>
        </r>
        <r>
          <rPr>
            <sz val="9"/>
            <color indexed="81"/>
            <rFont val="Tahoma"/>
            <family val="2"/>
          </rPr>
          <t xml:space="preserve">
1) Mixing Tank Temperature Controller condition led to inaccurate temperature sensing or a delayed response, and may have caused the steam valves to remain open long enough to boil the mixture.
2) exhaust fan drive belts were broken before the incident.</t>
        </r>
      </text>
    </comment>
    <comment ref="AF181" authorId="0" shapeId="0" xr:uid="{00000000-0006-0000-0100-00001D040000}">
      <text>
        <r>
          <rPr>
            <b/>
            <sz val="9"/>
            <color indexed="81"/>
            <rFont val="Tahoma"/>
            <family val="2"/>
          </rPr>
          <t>Moura, Raphael:</t>
        </r>
        <r>
          <rPr>
            <sz val="9"/>
            <color indexed="81"/>
            <rFont val="Tahoma"/>
            <family val="2"/>
          </rPr>
          <t xml:space="preserve">
The procedure for this mixture required the operator to verify the temperature by climbing the stairs to the upper level to measure it using a hand-held infrared thermometer. If, after checking the temperature, the mixture overheated—as CSB believes occurred in this incident—the operator would not know until the vapours overflowed from the tank.</t>
        </r>
      </text>
    </comment>
    <comment ref="AN181" authorId="0" shapeId="0" xr:uid="{00000000-0006-0000-0100-00001E040000}">
      <text>
        <r>
          <rPr>
            <b/>
            <sz val="9"/>
            <color indexed="81"/>
            <rFont val="Tahoma"/>
            <family val="2"/>
          </rPr>
          <t>Moura, Raphael:</t>
        </r>
        <r>
          <rPr>
            <sz val="9"/>
            <color indexed="81"/>
            <rFont val="Tahoma"/>
            <family val="2"/>
          </rPr>
          <t xml:space="preserve">
Mixing Tank Temperature Controller was not installed or maintained in accordance with the manufacturer’s specifications. There was a restrictive bend in the liquid-filled capillary tube connecting the sensing bulb to the temperature controller which may have caused the controller to perform sluggishly or to malfunction.</t>
        </r>
      </text>
    </comment>
    <comment ref="AO181" authorId="0" shapeId="0" xr:uid="{00000000-0006-0000-0100-00001F040000}">
      <text>
        <r>
          <rPr>
            <b/>
            <sz val="9"/>
            <color indexed="81"/>
            <rFont val="Tahoma"/>
            <family val="2"/>
          </rPr>
          <t>Moura, Raphael:</t>
        </r>
        <r>
          <rPr>
            <sz val="9"/>
            <color indexed="81"/>
            <rFont val="Tahoma"/>
            <family val="2"/>
          </rPr>
          <t xml:space="preserve">
1) The thermowell, designed to be filled with thermal conductive fluid, was dry, and parts designed to hold the bulb in place were missing. Bulb was not fully inserted into the well.
2) UFC did not filter oil or remove moisture from the “plant air” flowing through the temperature controller. Accumulated oil and/or water, or corrosion caused by humid air may have prevented the controller from operating as designed, allowing the mixture to overheat.
3) mechanical design plans that should have illustrated ventilation and other safety systems were not stamped or reviewed by a registered design professional before being submitted.</t>
        </r>
      </text>
    </comment>
    <comment ref="AQ181" authorId="0" shapeId="0" xr:uid="{00000000-0006-0000-0100-000020040000}">
      <text>
        <r>
          <rPr>
            <b/>
            <sz val="9"/>
            <color indexed="81"/>
            <rFont val="Tahoma"/>
            <family val="2"/>
          </rPr>
          <t>Moura, Raphael:</t>
        </r>
        <r>
          <rPr>
            <sz val="9"/>
            <color indexed="81"/>
            <rFont val="Tahoma"/>
            <family val="2"/>
          </rPr>
          <t xml:space="preserve">
1) The mixing tank was not equipped with a temperature display or high temperature alarm, and there was no backup shutoff device.
2) exhaust fans were not designed to capture and remove a high volume of vapours from an open top tank. There were no floor level exhaust registers (floor sweeps) to remove heavy vapours that accumulated on the floor.
3) The design for this process had not included the proper safety controls (i.e., local exhaust ventilation, a high temperature alarm, and/or a backup steam shutoff) thus allowing the vapours to overflow the tank and migrating into the adjacent areas where multiple ignition sources existed.
4) Process was not designed and constructed in accordance with fire safety codes and OSHA regulations.
5) The facility was not equipped with a manually activated employee alarm system.</t>
        </r>
      </text>
    </comment>
    <comment ref="AR181" authorId="0" shapeId="0" xr:uid="{00000000-0006-0000-0100-000021040000}">
      <text>
        <r>
          <rPr>
            <b/>
            <sz val="9"/>
            <color indexed="81"/>
            <rFont val="Tahoma"/>
            <family val="2"/>
          </rPr>
          <t>Moura, Raphael:</t>
        </r>
        <r>
          <rPr>
            <sz val="9"/>
            <color indexed="81"/>
            <rFont val="Tahoma"/>
            <family val="2"/>
          </rPr>
          <t xml:space="preserve">
Inadequate managerial rule: there was no procedure or system to initiate a facility-wide evacuation. Most of the employees who successfully evacuated, did so only after they saw or smelled the vapour cloud.
Inadequate planning: no emergency action plan.</t>
        </r>
      </text>
    </comment>
    <comment ref="AT181" authorId="0" shapeId="0" xr:uid="{00000000-0006-0000-0100-000022040000}">
      <text>
        <r>
          <rPr>
            <b/>
            <sz val="9"/>
            <color indexed="81"/>
            <rFont val="Tahoma"/>
            <family val="2"/>
          </rPr>
          <t>Moura, Raphael:</t>
        </r>
        <r>
          <rPr>
            <sz val="9"/>
            <color indexed="81"/>
            <rFont val="Tahoma"/>
            <family val="2"/>
          </rPr>
          <t xml:space="preserve">
employees had not received emergency action training and had not conducted an evacuation drill.</t>
        </r>
      </text>
    </comment>
    <comment ref="E182" authorId="0" shapeId="0" xr:uid="{00000000-0006-0000-0100-000023040000}">
      <text>
        <r>
          <rPr>
            <b/>
            <sz val="9"/>
            <color indexed="81"/>
            <rFont val="Tahoma"/>
            <family val="2"/>
          </rPr>
          <t>Moura, Raphael:</t>
        </r>
        <r>
          <rPr>
            <sz val="9"/>
            <color indexed="81"/>
            <rFont val="Tahoma"/>
            <family val="2"/>
          </rPr>
          <t xml:space="preserve">
Nitrogen purge warning sign and barricade were not put in place by operators in the work area.</t>
        </r>
      </text>
    </comment>
    <comment ref="N182" authorId="0" shapeId="0" xr:uid="{00000000-0006-0000-0100-000024040000}">
      <text>
        <r>
          <rPr>
            <b/>
            <sz val="9"/>
            <color indexed="81"/>
            <rFont val="Tahoma"/>
            <family val="2"/>
          </rPr>
          <t>Moura, Raphael:</t>
        </r>
        <r>
          <rPr>
            <sz val="9"/>
            <color indexed="81"/>
            <rFont val="Tahoma"/>
            <family val="2"/>
          </rPr>
          <t xml:space="preserve">
1) After acknowledging a duct tape inside reactor, workers considered entering the reactor to retrieve it, but knew entry would require a specially trained and equipped crew and confined space entry permit, which would delay their work, possibly beyond the end of their work shift. Instead, they decided to make a long wire hook and lower it through the manway to retrieve the tape.
2) After trying to retrieve tape with the wire hook many times, worker stepped over the manway studs and then sat on the narrow ledge to enter the reactor.
3) after seeing worker collapse inside reactor, foreman grabbed a nearby ladder, shoved it down the manway, and quickly climbed in the reactor.</t>
        </r>
      </text>
    </comment>
    <comment ref="Q182" authorId="0" shapeId="0" xr:uid="{00000000-0006-0000-0100-000025040000}">
      <text>
        <r>
          <rPr>
            <b/>
            <sz val="9"/>
            <color indexed="81"/>
            <rFont val="Tahoma"/>
            <family val="2"/>
          </rPr>
          <t>Moura, Raphael:</t>
        </r>
        <r>
          <rPr>
            <sz val="9"/>
            <color indexed="81"/>
            <rFont val="Tahoma"/>
            <family val="2"/>
          </rPr>
          <t xml:space="preserve">
Wrong plan: Workers might have mistakenly concluded that they can hold their breath while inside the reactor, similarly to their ability to hold their breath when they
swim underwater.</t>
        </r>
      </text>
    </comment>
    <comment ref="Z182" authorId="0" shapeId="0" xr:uid="{00000000-0006-0000-0100-000026040000}">
      <text>
        <r>
          <rPr>
            <b/>
            <sz val="9"/>
            <color indexed="81"/>
            <rFont val="Tahoma"/>
            <family val="2"/>
          </rPr>
          <t>Moura, Raphael:</t>
        </r>
        <r>
          <rPr>
            <sz val="9"/>
            <color indexed="81"/>
            <rFont val="Tahoma"/>
            <family val="2"/>
          </rPr>
          <t xml:space="preserve">
Foreman saw co-worker collapsing inside reactor. His desire to help his coworker overwhelmed his refinery work experience, safety training, and proper emergency response protocols (instinct to aid someone in distress).</t>
        </r>
      </text>
    </comment>
    <comment ref="AF182" authorId="0" shapeId="0" xr:uid="{00000000-0006-0000-0100-000027040000}">
      <text>
        <r>
          <rPr>
            <b/>
            <sz val="9"/>
            <color indexed="81"/>
            <rFont val="Tahoma"/>
            <family val="2"/>
          </rPr>
          <t>Moura, Raphael:</t>
        </r>
        <r>
          <rPr>
            <sz val="9"/>
            <color indexed="81"/>
            <rFont val="Tahoma"/>
            <family val="2"/>
          </rPr>
          <t xml:space="preserve">
Corporate guidelines, site procedures, or associated training material adequately address the risk of asphyxiation caused by possible nitrogen accumulation outside the confined space during a nitrogen purge.</t>
        </r>
      </text>
    </comment>
    <comment ref="AM182" authorId="0" shapeId="0" xr:uid="{00000000-0006-0000-0100-000028040000}">
      <text>
        <r>
          <rPr>
            <b/>
            <sz val="9"/>
            <color indexed="81"/>
            <rFont val="Tahoma"/>
            <family val="2"/>
          </rPr>
          <t>Moura, Raphael:</t>
        </r>
        <r>
          <rPr>
            <sz val="9"/>
            <color indexed="81"/>
            <rFont val="Tahoma"/>
            <family val="2"/>
          </rPr>
          <t xml:space="preserve">
Incorrect Information: nitrogen purge status was marked “N/A” on the permit even though the reactor continued to be purged with nitrogen.</t>
        </r>
      </text>
    </comment>
    <comment ref="AR182" authorId="0" shapeId="0" xr:uid="{00000000-0006-0000-0100-000029040000}">
      <text>
        <r>
          <rPr>
            <b/>
            <sz val="9"/>
            <color indexed="81"/>
            <rFont val="Tahoma"/>
            <family val="2"/>
          </rPr>
          <t>Moura, Raphael:</t>
        </r>
        <r>
          <rPr>
            <sz val="9"/>
            <color indexed="81"/>
            <rFont val="Tahoma"/>
            <family val="2"/>
          </rPr>
          <t xml:space="preserve">
Inadequate task planning: (i) crew would only set up the work area, and that the foreman would return to the control room after lunch to get a new permit to perform the installation work. However, the permit was not amended to limit the work to “set up only"; (ii) safe work permit procedure also required a Valero unit operator and a representative of the work crew, usually the foreman, to jointly visit the jobsite before approving the permit. However, the work permit issued to the Matrix boilermaker foreman on November 5, 2005 to install the pipe assembly was approved without first conducting this safety-critical jobsite visit; (iii) by designating an activity “set up only,” operators do not typically specify “fresh air” breathing equipment and air monitoring, even if the workers might be exposed to a hazardous atmosphere.
</t>
        </r>
      </text>
    </comment>
    <comment ref="AT182" authorId="0" shapeId="0" xr:uid="{00000000-0006-0000-0100-00002A040000}">
      <text>
        <r>
          <rPr>
            <b/>
            <sz val="9"/>
            <color indexed="81"/>
            <rFont val="Tahoma"/>
            <family val="2"/>
          </rPr>
          <t>Moura, Raphael:</t>
        </r>
        <r>
          <rPr>
            <sz val="9"/>
            <color indexed="81"/>
            <rFont val="Tahoma"/>
            <family val="2"/>
          </rPr>
          <t xml:space="preserve">
training did not address the possibility that an oxygen-deficient atmosphere might be present
outside the confined space near the access
opening.</t>
        </r>
      </text>
    </comment>
    <comment ref="BB182" authorId="0" shapeId="0" xr:uid="{00000000-0006-0000-0100-00002B040000}">
      <text>
        <r>
          <rPr>
            <b/>
            <sz val="9"/>
            <color indexed="81"/>
            <rFont val="Tahoma"/>
            <family val="2"/>
          </rPr>
          <t>Moura, Raphael:</t>
        </r>
        <r>
          <rPr>
            <sz val="9"/>
            <color indexed="81"/>
            <rFont val="Tahoma"/>
            <family val="2"/>
          </rPr>
          <t xml:space="preserve">
time pressure: dayshift and nightshift contract administrators had been told that Valero management wanted the pipe installation work completed and the reactor sealed before the end of the night shift. The boilermaker foreman then told his crew that they would have to work through the lunch break to get the pipe installed before the catalyst handling crew needed the crane back.</t>
        </r>
      </text>
    </comment>
    <comment ref="BC182" authorId="0" shapeId="0" xr:uid="{00000000-0006-0000-0100-00002C040000}">
      <text>
        <r>
          <rPr>
            <b/>
            <sz val="9"/>
            <color indexed="81"/>
            <rFont val="Tahoma"/>
            <family val="2"/>
          </rPr>
          <t>Moura, Raphael:</t>
        </r>
        <r>
          <rPr>
            <sz val="9"/>
            <color indexed="81"/>
            <rFont val="Tahoma"/>
            <family val="2"/>
          </rPr>
          <t xml:space="preserve">
oxygen-deficient atmosphere.</t>
        </r>
      </text>
    </comment>
    <comment ref="G183" authorId="0" shapeId="0" xr:uid="{00000000-0006-0000-0100-00002D040000}">
      <text>
        <r>
          <rPr>
            <b/>
            <sz val="9"/>
            <color indexed="81"/>
            <rFont val="Tahoma"/>
            <family val="2"/>
          </rPr>
          <t>Moura, Raphael:</t>
        </r>
        <r>
          <rPr>
            <sz val="9"/>
            <color indexed="81"/>
            <rFont val="Tahoma"/>
            <family val="2"/>
          </rPr>
          <t xml:space="preserve">
Similar object: The line to the dirty tank was inadvertently mis-manifolded prior to the nitrogen blowback, resulting in the pressurization of a nearby dirty tank containing unprocessed, flammable, or peroxide-containing liquid.</t>
        </r>
      </text>
    </comment>
    <comment ref="H183" authorId="0" shapeId="0" xr:uid="{00000000-0006-0000-0100-00002E040000}">
      <text>
        <r>
          <rPr>
            <b/>
            <sz val="9"/>
            <color indexed="81"/>
            <rFont val="Tahoma"/>
            <family val="2"/>
          </rPr>
          <t>Moura, Raphael:</t>
        </r>
        <r>
          <rPr>
            <sz val="9"/>
            <color indexed="81"/>
            <rFont val="Tahoma"/>
            <family val="2"/>
          </rPr>
          <t xml:space="preserve">
Jump forward: To demonstrate the rattle to the nightshift operator coming on shift, the dayshift operator pressured nitrogen back through the pump suction to the vessel serving as the source of material to the pump, before checking dirty tank line manifolding.</t>
        </r>
      </text>
    </comment>
    <comment ref="N183" authorId="0" shapeId="0" xr:uid="{00000000-0006-0000-0100-00002F040000}">
      <text>
        <r>
          <rPr>
            <b/>
            <sz val="9"/>
            <color indexed="81"/>
            <rFont val="Tahoma"/>
            <family val="2"/>
          </rPr>
          <t>Moura, Raphael:</t>
        </r>
        <r>
          <rPr>
            <sz val="9"/>
            <color indexed="81"/>
            <rFont val="Tahoma"/>
            <family val="2"/>
          </rPr>
          <t xml:space="preserve">
Wrong decision: Despite the sludge pump unusual sound, reclaim supervisor decided to continue operating Unit 3 as outlined in the operating plan unless the pump was disrupting plant operation.</t>
        </r>
      </text>
    </comment>
    <comment ref="AQ183" authorId="0" shapeId="0" xr:uid="{00000000-0006-0000-0100-000030040000}">
      <text>
        <r>
          <rPr>
            <b/>
            <sz val="9"/>
            <color indexed="81"/>
            <rFont val="Tahoma"/>
            <family val="2"/>
          </rPr>
          <t>Moura, Raphael:</t>
        </r>
        <r>
          <rPr>
            <sz val="9"/>
            <color indexed="81"/>
            <rFont val="Tahoma"/>
            <family val="2"/>
          </rPr>
          <t xml:space="preserve">
1) All relief valves and rupture disks for pressure vessels relieved directly to the atmosphere. The vent devices were not designed to contain or control hazardous and/or toxic vapour.
2) Two natural gas-fired boilers were in service in the lab/operations building at the time of the incident and most likely provided the ignition source.
3) The lab/operations building, which housed the source of the ignition, was located about 30 feet south of the operating plant and served as a mixed-use structure, which was occupied primarily by non-essential personnel throughout the day shift.
4) The operating plant had electrical classification and was compliant with electrical code requirements. However, the lab/operations building was not classified under the National Electrical Code (NFPA 70).
5) Once the unit operator discovered the release, he began efforts to mitigate the leak by approaching shut-off valves located in the plant, but could not because of the overpowering odour of the released material. If the lab/operations building had a centralized shutdown capability and was located farther away from the operating plant, the unit operator would have been able to conduct a safe and orderly shutdown of the plant.</t>
        </r>
      </text>
    </comment>
    <comment ref="AR183" authorId="0" shapeId="0" xr:uid="{00000000-0006-0000-0100-000031040000}">
      <text>
        <r>
          <rPr>
            <b/>
            <sz val="9"/>
            <color indexed="81"/>
            <rFont val="Tahoma"/>
            <family val="2"/>
          </rPr>
          <t>Moura, Raphael:</t>
        </r>
        <r>
          <rPr>
            <sz val="9"/>
            <color indexed="81"/>
            <rFont val="Tahoma"/>
            <family val="2"/>
          </rPr>
          <t xml:space="preserve">
Inadequate managerial rule: No record existed of a process hazard analysis (PHA) to evaluate the siting of the lab/operations building so close to the operating units.</t>
        </r>
      </text>
    </comment>
    <comment ref="AM184" authorId="0" shapeId="0" xr:uid="{00000000-0006-0000-0100-000032040000}">
      <text>
        <r>
          <rPr>
            <b/>
            <sz val="9"/>
            <color indexed="81"/>
            <rFont val="Tahoma"/>
            <family val="2"/>
          </rPr>
          <t>Moura, Raphael:</t>
        </r>
        <r>
          <rPr>
            <sz val="9"/>
            <color indexed="81"/>
            <rFont val="Tahoma"/>
            <family val="2"/>
          </rPr>
          <t xml:space="preserve">
1) Hazard communication program at the Kinston facility did not identify combustible dust hazards or make the workforce aware of such.
2) MSDS for polyethylene paste developed by Crystal, Inc. PMC did not address the end-use hazard of the product.</t>
        </r>
      </text>
    </comment>
    <comment ref="AN184" authorId="0" shapeId="0" xr:uid="{00000000-0006-0000-0100-000033040000}">
      <text>
        <r>
          <rPr>
            <b/>
            <sz val="9"/>
            <color indexed="81"/>
            <rFont val="Tahoma"/>
            <family val="2"/>
          </rPr>
          <t>Moura, Raphael:</t>
        </r>
        <r>
          <rPr>
            <sz val="9"/>
            <color indexed="81"/>
            <rFont val="Tahoma"/>
            <family val="2"/>
          </rPr>
          <t xml:space="preserve">
Some ducts were not so connected and instead drew air from the area above the ceiling. Because the zone above the suspended ceiling had a slightly lower pressure than the room it covered, a portion of the room air was drafted through the ceiling into the open space above.</t>
        </r>
      </text>
    </comment>
    <comment ref="AO184" authorId="0" shapeId="0" xr:uid="{00000000-0006-0000-0100-000034040000}">
      <text>
        <r>
          <rPr>
            <b/>
            <sz val="9"/>
            <color indexed="81"/>
            <rFont val="Tahoma"/>
            <family val="2"/>
          </rPr>
          <t>Moura, Raphael:</t>
        </r>
        <r>
          <rPr>
            <sz val="9"/>
            <color indexed="81"/>
            <rFont val="Tahoma"/>
            <family val="2"/>
          </rPr>
          <t xml:space="preserve">
1) Management systems for reviewing MSDSs did not identify combustible dust hazards.
2) West did not conduct a formal project safety review of the ACS process at the time of design.</t>
        </r>
      </text>
    </comment>
    <comment ref="AQ184" authorId="0" shapeId="0" xr:uid="{00000000-0006-0000-0100-000035040000}">
      <text>
        <r>
          <rPr>
            <b/>
            <sz val="9"/>
            <color indexed="81"/>
            <rFont val="Tahoma"/>
            <family val="2"/>
          </rPr>
          <t>Moura, Raphael:</t>
        </r>
        <r>
          <rPr>
            <sz val="9"/>
            <color indexed="81"/>
            <rFont val="Tahoma"/>
            <family val="2"/>
          </rPr>
          <t xml:space="preserve">
1) Engineering management systems did not ensure that relevant industrial fire safety standards were consulted. Explosion broke feeder lines to the fire sprinkler system, disabling it.
2) The comfort air system created a slight negative pressure above
the suspended ceiling, and room air was pulled into this zone,
where conditions were favourable for the settling of polyethylene dust above the ceiling, which fuelled the explosion.</t>
        </r>
      </text>
    </comment>
    <comment ref="AR184" authorId="0" shapeId="0" xr:uid="{00000000-0006-0000-0100-000036040000}">
      <text>
        <r>
          <rPr>
            <b/>
            <sz val="9"/>
            <color indexed="81"/>
            <rFont val="Tahoma"/>
            <family val="2"/>
          </rPr>
          <t>Moura, Raphael:</t>
        </r>
        <r>
          <rPr>
            <sz val="9"/>
            <color indexed="81"/>
            <rFont val="Tahoma"/>
            <family val="2"/>
          </rPr>
          <t xml:space="preserve">
Inadequate managerial rule: (i) West Pharmaceutical Services, Inc., did not perform an adequate engineering assessment of the use of powdered zinc stearate and polyethylene as antitack agents in the rubber batchoff process; (ii) An earlier maintenance operation involving welding, polyethylene powder in proximity to the batchoff machine had ignited, but the fire self-extinguished. This event demonstrated that the powder was ignitable, but there was no documented investigation of the welding incident.</t>
        </r>
      </text>
    </comment>
    <comment ref="AU184" authorId="0" shapeId="0" xr:uid="{00000000-0006-0000-0100-000037040000}">
      <text>
        <r>
          <rPr>
            <b/>
            <sz val="9"/>
            <color indexed="81"/>
            <rFont val="Tahoma"/>
            <family val="2"/>
          </rPr>
          <t>Moura, Raphael:</t>
        </r>
        <r>
          <rPr>
            <sz val="9"/>
            <color indexed="81"/>
            <rFont val="Tahoma"/>
            <family val="2"/>
          </rPr>
          <t xml:space="preserve">
workforce was not aware of combustible dust hazards.</t>
        </r>
      </text>
    </comment>
    <comment ref="H185" authorId="0" shapeId="0" xr:uid="{00000000-0006-0000-0100-000038040000}">
      <text>
        <r>
          <rPr>
            <b/>
            <sz val="9"/>
            <color indexed="81"/>
            <rFont val="Tahoma"/>
            <family val="2"/>
          </rPr>
          <t>Moura, Raphael:</t>
        </r>
        <r>
          <rPr>
            <sz val="9"/>
            <color indexed="81"/>
            <rFont val="Tahoma"/>
            <family val="2"/>
          </rPr>
          <t xml:space="preserve">
Jump forward: workers flushed the entire sprayer system with MEK while it was still within the penstock‘s confined space, creating a flammable atmosphere within the work area. They should have flushed the sprayer system with solvent outside the penstock to avoid creating this flammable atmosphere, as none of the equipment, with the exception of the mixing block itself and the hoses going to the spray wands, required immediate flushing with a solvent.</t>
        </r>
      </text>
    </comment>
    <comment ref="AF185" authorId="0" shapeId="0" xr:uid="{00000000-0006-0000-0100-000039040000}">
      <text>
        <r>
          <rPr>
            <b/>
            <sz val="9"/>
            <color indexed="81"/>
            <rFont val="Tahoma"/>
            <family val="2"/>
          </rPr>
          <t>Moura, Raphael:</t>
        </r>
        <r>
          <rPr>
            <sz val="9"/>
            <color indexed="81"/>
            <rFont val="Tahoma"/>
            <family val="2"/>
          </rPr>
          <t xml:space="preserve">
Policies and procedures did not address the need for a confined space monitoring plan or the need for continuous monitoring in the work area where flammables were being used. Neither of their permit-required confined space policies or permit forms required or established a maximum permissible percentage of the lower explosive limit (LEL) for safe entry and occupancy inside a permit space.</t>
        </r>
      </text>
    </comment>
    <comment ref="AN185" authorId="0" shapeId="0" xr:uid="{00000000-0006-0000-0100-00003A040000}">
      <text>
        <r>
          <rPr>
            <b/>
            <sz val="9"/>
            <color indexed="81"/>
            <rFont val="Tahoma"/>
            <family val="2"/>
          </rPr>
          <t>Moura, Raphael:</t>
        </r>
        <r>
          <rPr>
            <sz val="9"/>
            <color indexed="81"/>
            <rFont val="Tahoma"/>
            <family val="2"/>
          </rPr>
          <t xml:space="preserve">
Ventilation design documents for maintenance of the steel penstock indicated any analysis of the adequacy of 4.4 air changes per hour in relation to the dissipation of flammable vapours in the work space. The penstock‘s ventilation setup was designed soley for the purpose of ensuring the penstock ambient conditions were optimal for the sandblasting and epoxy application activities, and not for MEK flushing.</t>
        </r>
      </text>
    </comment>
    <comment ref="AO185" authorId="0" shapeId="0" xr:uid="{00000000-0006-0000-0100-00003B040000}">
      <text>
        <r>
          <rPr>
            <b/>
            <sz val="9"/>
            <color indexed="81"/>
            <rFont val="Tahoma"/>
            <family val="2"/>
          </rPr>
          <t>Moura, Raphael:</t>
        </r>
        <r>
          <rPr>
            <sz val="9"/>
            <color indexed="81"/>
            <rFont val="Tahoma"/>
            <family val="2"/>
          </rPr>
          <t xml:space="preserve">
No continuous monitoring in the work area where flammables were being used.</t>
        </r>
      </text>
    </comment>
    <comment ref="AR185" authorId="0" shapeId="0" xr:uid="{00000000-0006-0000-0100-00003C040000}">
      <text>
        <r>
          <rPr>
            <b/>
            <sz val="9"/>
            <color indexed="81"/>
            <rFont val="Tahoma"/>
            <family val="2"/>
          </rPr>
          <t>Moura, Raphael:</t>
        </r>
        <r>
          <rPr>
            <sz val="9"/>
            <color indexed="81"/>
            <rFont val="Tahoma"/>
            <family val="2"/>
          </rPr>
          <t xml:space="preserve">
Inadequate work procedure: (i) Ignition sources present or created by the work activity were not eliminated or controlled. The circulation of MEK through non-conductive hose likely led to static discharge, igniting the MEK in the sprayer hopper and resulting in a flash fire; (ii) Company monitored the atmosphere of the penstock, a permit-required confined space, for flammable atmospheres only at is entrance, 1,450 feet (442 meters) from the work activities, rather than where flammables were being used; (iii) confined space entry procedures were not developed; (iv) Company did not used Heated Hose Lines to performe service, which would have maintained epox temperature.
Inadequate task planning: (i) management did not perform a hazard evaluation of the epoxy recoating work; as a result, they failed to identify serious safety hazards involving use of flammable liquids within the confined space. Effective controls were not evaluated or implemented during their pre-job safety planning, such as substituting MEK with a non-flammable solvent; (ii) required daily permits were incomplete and lacking detail pertaining to the hazards of the day‘s work activities; (iii) No fire extinguishers were staged near the sprayer where the initial fire started.
Inadequate managerial rule: (i) During the recoating project, neither Xcel nor RPI treated the Cabin Creek penstock as a permit-required confined space, nor did they re-evaluate hazards in the space caused by changing work activities; (ii) No emergency responders with confined space technical rescue certification were at the hydroelectric plant and immediately available for rescue on the day of the incident, and the approximate response time of the closest identified certified community rescue service was approximately 1 hour and 15 minutes; (iii) prequalification process for determining which potential contractors were allowed to participate in the Cabin Creek bid process considered only the contractors‘ financial capacity and did not disqualify bidders based on unacceptable past safety performance.</t>
        </r>
      </text>
    </comment>
    <comment ref="AT185" authorId="0" shapeId="0" xr:uid="{00000000-0006-0000-0100-00003D040000}">
      <text>
        <r>
          <rPr>
            <b/>
            <sz val="9"/>
            <color indexed="81"/>
            <rFont val="Tahoma"/>
            <family val="2"/>
          </rPr>
          <t>Moura, Raphael:</t>
        </r>
        <r>
          <rPr>
            <sz val="9"/>
            <color indexed="81"/>
            <rFont val="Tahoma"/>
            <family val="2"/>
          </rPr>
          <t xml:space="preserve">
Employees working at Cabin Creek had not received comprehensive formal safety training; effective training on company policies; or site-specific instruction addressing confined space safety, the safe handling of flammable liquids, the hazard of static discharge, emergency response and rescue, and fire prevention.</t>
        </r>
      </text>
    </comment>
    <comment ref="BB185" authorId="0" shapeId="0" xr:uid="{00000000-0006-0000-0100-00003E040000}">
      <text>
        <r>
          <rPr>
            <b/>
            <sz val="9"/>
            <color indexed="81"/>
            <rFont val="Tahoma"/>
            <family val="2"/>
          </rPr>
          <t>Moura, Raphael:</t>
        </r>
        <r>
          <rPr>
            <sz val="9"/>
            <color indexed="81"/>
            <rFont val="Tahoma"/>
            <family val="2"/>
          </rPr>
          <t xml:space="preserve">
A tight 10-week project completion schedule, severe weather concerns, several unplanned work delays, and perceived production requirements placed RPI employees under intense pressure to complete the recoating work.</t>
        </r>
      </text>
    </comment>
    <comment ref="BC185" authorId="0" shapeId="0" xr:uid="{00000000-0006-0000-0100-00003F040000}">
      <text>
        <r>
          <rPr>
            <b/>
            <sz val="9"/>
            <color indexed="81"/>
            <rFont val="Tahoma"/>
            <family val="2"/>
          </rPr>
          <t>Moura, Raphael:</t>
        </r>
        <r>
          <rPr>
            <sz val="9"/>
            <color indexed="81"/>
            <rFont val="Tahoma"/>
            <family val="2"/>
          </rPr>
          <t xml:space="preserve">
Confined space.
</t>
        </r>
      </text>
    </comment>
    <comment ref="BE185" authorId="0" shapeId="0" xr:uid="{00000000-0006-0000-0100-000040040000}">
      <text>
        <r>
          <rPr>
            <b/>
            <sz val="9"/>
            <color indexed="81"/>
            <rFont val="Tahoma"/>
            <family val="2"/>
          </rPr>
          <t>Moura, Raphael:</t>
        </r>
        <r>
          <rPr>
            <sz val="9"/>
            <color indexed="81"/>
            <rFont val="Tahoma"/>
            <family val="2"/>
          </rPr>
          <t xml:space="preserve">
Work was conducted on a 24-hour/7-days-a-week schedule until completed in order to be able to accomplish the recoating project in shortest time period possible.</t>
        </r>
      </text>
    </comment>
    <comment ref="Z186" authorId="0" shapeId="0" xr:uid="{00000000-0006-0000-0100-000041040000}">
      <text>
        <r>
          <rPr>
            <b/>
            <sz val="9"/>
            <color indexed="81"/>
            <rFont val="Tahoma"/>
            <family val="2"/>
          </rPr>
          <t>Moura, Raphael:</t>
        </r>
        <r>
          <rPr>
            <sz val="9"/>
            <color indexed="81"/>
            <rFont val="Tahoma"/>
            <family val="2"/>
          </rPr>
          <t xml:space="preserve">
a number of these workers consistently worried about losing their jobs if they raised safety concerns.</t>
        </r>
      </text>
    </comment>
    <comment ref="AM186" authorId="0" shapeId="0" xr:uid="{00000000-0006-0000-0100-000042040000}">
      <text>
        <r>
          <rPr>
            <b/>
            <sz val="9"/>
            <color indexed="81"/>
            <rFont val="Tahoma"/>
            <family val="2"/>
          </rPr>
          <t>Moura, Raphael:</t>
        </r>
        <r>
          <rPr>
            <sz val="9"/>
            <color indexed="81"/>
            <rFont val="Tahoma"/>
            <family val="2"/>
          </rPr>
          <t xml:space="preserve">
No information: Black Elk engaged multiple contractors to conduct different construction operations at the WD 32 complex. Black Elk and its contractors failed to communicate about operations, hazards, risks, and safety precautions.</t>
        </r>
      </text>
    </comment>
    <comment ref="AN186" authorId="0" shapeId="0" xr:uid="{00000000-0006-0000-0100-000043040000}">
      <text>
        <r>
          <rPr>
            <b/>
            <sz val="9"/>
            <color indexed="81"/>
            <rFont val="Tahoma"/>
            <family val="2"/>
          </rPr>
          <t>Moura, Raphael:</t>
        </r>
        <r>
          <rPr>
            <sz val="9"/>
            <color indexed="81"/>
            <rFont val="Tahoma"/>
            <family val="2"/>
          </rPr>
          <t xml:space="preserve">
Gas detectors were not functioning properly. Specifically, one detector’s battery did not last more than half a day and the second detector alarmed constantly.</t>
        </r>
      </text>
    </comment>
    <comment ref="AO186" authorId="0" shapeId="0" xr:uid="{00000000-0006-0000-0100-000044040000}">
      <text>
        <r>
          <rPr>
            <b/>
            <sz val="9"/>
            <color indexed="81"/>
            <rFont val="Tahoma"/>
            <family val="2"/>
          </rPr>
          <t>Moura, Raphael:</t>
        </r>
        <r>
          <rPr>
            <sz val="9"/>
            <color indexed="81"/>
            <rFont val="Tahoma"/>
            <family val="2"/>
          </rPr>
          <t xml:space="preserve">
The inspection of the work area, the use of gas detectors and other precautions were not taken before the beginning of the welding work.
</t>
        </r>
      </text>
    </comment>
    <comment ref="AP186" authorId="0" shapeId="0" xr:uid="{00000000-0006-0000-0100-000045040000}">
      <text>
        <r>
          <rPr>
            <b/>
            <sz val="9"/>
            <color indexed="81"/>
            <rFont val="Tahoma"/>
            <family val="2"/>
          </rPr>
          <t>Moura, Raphael:</t>
        </r>
        <r>
          <rPr>
            <sz val="9"/>
            <color indexed="81"/>
            <rFont val="Tahoma"/>
            <family val="2"/>
          </rPr>
          <t xml:space="preserve">
Dilution of responsibility: (i) Black Elk, Compass, GIS, and WGPSN were not properly involved in the planning and execution of the hot work being performed. No one checked to make sure the Hot Work Permit was issued correctly or the white copy returned at the end of the day; (ii) WGPSN operators did not properly engage in the management of the Production Operations. The WGPSN operators did not take responsibility for ensuring the construction workers were engaged in safe activities on the WD 32 complex.</t>
        </r>
      </text>
    </comment>
    <comment ref="AR186" authorId="0" shapeId="0" xr:uid="{00000000-0006-0000-0100-000046040000}">
      <text>
        <r>
          <rPr>
            <b/>
            <sz val="9"/>
            <color indexed="81"/>
            <rFont val="Tahoma"/>
            <family val="2"/>
          </rPr>
          <t>Moura, Raphael:</t>
        </r>
        <r>
          <rPr>
            <sz val="9"/>
            <color indexed="81"/>
            <rFont val="Tahoma"/>
            <family val="2"/>
          </rPr>
          <t xml:space="preserve">
Inadequate task planning: (i) Hot work to be performed on piping that contained a flammable substance was allowed without isolating or rendering the piping inert; (ii) There was no one properly designated as a Fire Watch in each of the areas where welding operations were in progress; (iii) Fire Watch did not have a portable gas detector in use the day of the incident.
Inadequate managerial rule: (i) no evidence that a job safety analysis were conducted or a hot work permit that covered the actual work to be performed was prepared. Single hot work permits were intended to cover multiple hot work areas, although the planned hot work areas on the permits were not in close proximity to each other and only one fire watch was made available; (ii) workers performed welding operations and hazardous hot work without adequate supervision and guidance
</t>
        </r>
      </text>
    </comment>
    <comment ref="AT186" authorId="0" shapeId="0" xr:uid="{00000000-0006-0000-0100-000047040000}">
      <text>
        <r>
          <rPr>
            <b/>
            <sz val="9"/>
            <color indexed="81"/>
            <rFont val="Tahoma"/>
            <family val="2"/>
          </rPr>
          <t>Moura, Raphael:</t>
        </r>
        <r>
          <rPr>
            <sz val="9"/>
            <color indexed="81"/>
            <rFont val="Tahoma"/>
            <family val="2"/>
          </rPr>
          <t xml:space="preserve">
GIS/DNR workers never participated in any type of fire or man overboard safety drills, and were never informed by the WGPSN operators of any hazards present on the platforms.</t>
        </r>
      </text>
    </comment>
    <comment ref="BD186" authorId="0" shapeId="0" xr:uid="{00000000-0006-0000-0100-000048040000}">
      <text>
        <r>
          <rPr>
            <b/>
            <sz val="9"/>
            <color indexed="81"/>
            <rFont val="Tahoma"/>
            <family val="2"/>
          </rPr>
          <t>Moura, Raphael:</t>
        </r>
        <r>
          <rPr>
            <sz val="9"/>
            <color indexed="81"/>
            <rFont val="Tahoma"/>
            <family val="2"/>
          </rPr>
          <t xml:space="preserve">
Inadequate communication: workers proceeded with the welding work based upon a faulty assumption that appropriate safety measures had been taken, including purging all necessary piping of hydrocarbons.</t>
        </r>
      </text>
    </comment>
    <comment ref="AD187" authorId="0" shapeId="0" xr:uid="{00000000-0006-0000-0100-000049040000}">
      <text>
        <r>
          <rPr>
            <b/>
            <sz val="9"/>
            <color indexed="81"/>
            <rFont val="Tahoma"/>
            <family val="2"/>
          </rPr>
          <t>Moura, Raphael:</t>
        </r>
        <r>
          <rPr>
            <sz val="9"/>
            <color indexed="81"/>
            <rFont val="Tahoma"/>
            <family val="2"/>
          </rPr>
          <t xml:space="preserve">
The Crane’s boom hoist wire rope parted.</t>
        </r>
      </text>
    </comment>
    <comment ref="AF187" authorId="0" shapeId="0" xr:uid="{00000000-0006-0000-0100-00004A040000}">
      <text>
        <r>
          <rPr>
            <b/>
            <sz val="9"/>
            <color indexed="81"/>
            <rFont val="Tahoma"/>
            <family val="2"/>
          </rPr>
          <t>Moura, Raphael:</t>
        </r>
        <r>
          <rPr>
            <sz val="9"/>
            <color indexed="81"/>
            <rFont val="Tahoma"/>
            <family val="2"/>
          </rPr>
          <t xml:space="preserve">
The Operator had no company manual for crane operations.</t>
        </r>
      </text>
    </comment>
    <comment ref="AN187" authorId="0" shapeId="0" xr:uid="{00000000-0006-0000-0100-00004B040000}">
      <text>
        <r>
          <rPr>
            <b/>
            <sz val="9"/>
            <color indexed="81"/>
            <rFont val="Tahoma"/>
            <family val="2"/>
          </rPr>
          <t>Moura, Raphael:</t>
        </r>
        <r>
          <rPr>
            <sz val="9"/>
            <color indexed="81"/>
            <rFont val="Tahoma"/>
            <family val="2"/>
          </rPr>
          <t xml:space="preserve">
The Crane’s boom hoist wire rope was weakened by internal and external corrosion, with loss of integrity, ductility and strength, due to the lack of internal lubrication (probably because of improper lubrication, application method, frequency, and an improper lubricant type).</t>
        </r>
      </text>
    </comment>
    <comment ref="AO187" authorId="0" shapeId="0" xr:uid="{00000000-0006-0000-0100-00004C040000}">
      <text>
        <r>
          <rPr>
            <b/>
            <sz val="9"/>
            <color indexed="81"/>
            <rFont val="Tahoma"/>
            <family val="2"/>
          </rPr>
          <t>Moura, Raphael:</t>
        </r>
        <r>
          <rPr>
            <sz val="9"/>
            <color indexed="81"/>
            <rFont val="Tahoma"/>
            <family val="2"/>
          </rPr>
          <t xml:space="preserve">
the annual inspection of the crane conducted six months previous by a third party contractor did not include a comprehensive examination of the boom hoist wire rope. The boom hoist wire rope (and others) were found to have extensive corrosion that was obvious and advanced.</t>
        </r>
      </text>
    </comment>
    <comment ref="AQ187" authorId="0" shapeId="0" xr:uid="{00000000-0006-0000-0100-00004D040000}">
      <text>
        <r>
          <rPr>
            <b/>
            <sz val="9"/>
            <color indexed="81"/>
            <rFont val="Tahoma"/>
            <family val="2"/>
          </rPr>
          <t>Moura, Raphael:</t>
        </r>
        <r>
          <rPr>
            <sz val="9"/>
            <color indexed="81"/>
            <rFont val="Tahoma"/>
            <family val="2"/>
          </rPr>
          <t xml:space="preserve">
The lift package of the generator was designed with only a single central point pad eye for a lift load that weighed in excess of 21,000-lbs. Under certain circumstances, a single point lift can be more unstable than one using four points.</t>
        </r>
      </text>
    </comment>
    <comment ref="AR187" authorId="0" shapeId="0" xr:uid="{00000000-0006-0000-0100-00004E040000}">
      <text>
        <r>
          <rPr>
            <b/>
            <sz val="9"/>
            <color indexed="81"/>
            <rFont val="Tahoma"/>
            <family val="2"/>
          </rPr>
          <t>Moura, Raphael:</t>
        </r>
        <r>
          <rPr>
            <sz val="9"/>
            <color indexed="81"/>
            <rFont val="Tahoma"/>
            <family val="2"/>
          </rPr>
          <t xml:space="preserve">
Inadequate task planning: relocation of surrounding equipment was not discussed thus the location of both the tanks and the lubricator, and the attachment of the tag lines, limited the positioning of the men manning the tag lines. Therefore, the rigger was positioned in the path of the falling boom.
Inadequate managerial rule: potential of boom hoist wire rope failure was considered in the positioning of Rigger 2.</t>
        </r>
      </text>
    </comment>
    <comment ref="H188" authorId="0" shapeId="0" xr:uid="{00000000-0006-0000-0100-00004F040000}">
      <text>
        <r>
          <rPr>
            <b/>
            <sz val="9"/>
            <color indexed="81"/>
            <rFont val="Tahoma"/>
            <family val="2"/>
          </rPr>
          <t>Moura, Raphael:</t>
        </r>
        <r>
          <rPr>
            <sz val="9"/>
            <color indexed="81"/>
            <rFont val="Tahoma"/>
            <family val="2"/>
          </rPr>
          <t xml:space="preserve">
Wrong action: Roustabout attempted to control the load manually and felt.</t>
        </r>
      </text>
    </comment>
    <comment ref="Q188" authorId="0" shapeId="0" xr:uid="{00000000-0006-0000-0100-000050040000}">
      <text>
        <r>
          <rPr>
            <b/>
            <sz val="9"/>
            <color indexed="81"/>
            <rFont val="Tahoma"/>
            <family val="2"/>
          </rPr>
          <t>Moura, Raphael:</t>
        </r>
        <r>
          <rPr>
            <sz val="9"/>
            <color indexed="81"/>
            <rFont val="Tahoma"/>
            <family val="2"/>
          </rPr>
          <t xml:space="preserve">
Wrong plan: Roustabout thought he could control the load manually.</t>
        </r>
      </text>
    </comment>
    <comment ref="AM188" authorId="0" shapeId="0" xr:uid="{00000000-0006-0000-0100-000051040000}">
      <text>
        <r>
          <rPr>
            <b/>
            <sz val="9"/>
            <color indexed="81"/>
            <rFont val="Tahoma"/>
            <family val="2"/>
          </rPr>
          <t>Moura, Raphael:</t>
        </r>
        <r>
          <rPr>
            <sz val="9"/>
            <color indexed="81"/>
            <rFont val="Tahoma"/>
            <family val="2"/>
          </rPr>
          <t xml:space="preserve">
Insufficient information: Supervisor failed to fully discuss the details of the operation during a direct conversation with the night shift.
No information: Crane Operator failed to inform the Roustabout and Flagman of the required safe positioning during the lift</t>
        </r>
      </text>
    </comment>
    <comment ref="AO188" authorId="0" shapeId="0" xr:uid="{00000000-0006-0000-0100-000052040000}">
      <text>
        <r>
          <rPr>
            <b/>
            <sz val="9"/>
            <color indexed="81"/>
            <rFont val="Tahoma"/>
            <family val="2"/>
          </rPr>
          <t>Moura, Raphael:</t>
        </r>
        <r>
          <rPr>
            <sz val="9"/>
            <color indexed="81"/>
            <rFont val="Tahoma"/>
            <family val="2"/>
          </rPr>
          <t xml:space="preserve">
The Company Man, Supervisor, Crane Operator failed to review the need for tag lines to control the load, whether the tag lines provided were adequate, where the tag lines were attached, and the positioning of the Roustabout and Rigger.</t>
        </r>
      </text>
    </comment>
    <comment ref="AP188" authorId="0" shapeId="0" xr:uid="{00000000-0006-0000-0100-000053040000}">
      <text>
        <r>
          <rPr>
            <b/>
            <sz val="9"/>
            <color indexed="81"/>
            <rFont val="Tahoma"/>
            <family val="2"/>
          </rPr>
          <t>Moura, Raphael:</t>
        </r>
        <r>
          <rPr>
            <sz val="9"/>
            <color indexed="81"/>
            <rFont val="Tahoma"/>
            <family val="2"/>
          </rPr>
          <t xml:space="preserve">
Dilution of responsibility: There was no clearly designated, direct supervision of the lift probably because of multiple responsibilities assigned to the supervisor.</t>
        </r>
      </text>
    </comment>
    <comment ref="AR188" authorId="0" shapeId="0" xr:uid="{00000000-0006-0000-0100-000054040000}">
      <text>
        <r>
          <rPr>
            <b/>
            <sz val="9"/>
            <color indexed="81"/>
            <rFont val="Tahoma"/>
            <family val="2"/>
          </rPr>
          <t>Moura, Raphael:</t>
        </r>
        <r>
          <rPr>
            <sz val="9"/>
            <color indexed="81"/>
            <rFont val="Tahoma"/>
            <family val="2"/>
          </rPr>
          <t xml:space="preserve">
Inadequate managerial rule: (i) Management and on-site supervision failed to address safety hazards and equipment deficiencies; (ii) supervisor and company man on site did not have an emergency plan with medevac procedure and contact information readily available.
Inadequate task planning: (i) pre-shift job safety analysis (JSA) meeting did not address the opening in the main deck covered by the power swivel; (ii) The pre-lift “tool-box” meeting did not discuss the existence of the opening beneath the power swivel, and no fall protection was provided as required by company policies; (iii) opening in the deck created by the removal of the Power Swivel, was not “watched” or “barricaded”; (iv) Supervisor (s) and Company Man failed to organize the deck to remove obvious hazardous conditions, such as the “pipe rack.”
Inadequate work procedure: the tag lines were attached to the power swivel in such a way that they would drag across the deck opening as the skid was moved.</t>
        </r>
      </text>
    </comment>
    <comment ref="AT188" authorId="0" shapeId="0" xr:uid="{00000000-0006-0000-0100-000055040000}">
      <text>
        <r>
          <rPr>
            <b/>
            <sz val="9"/>
            <color indexed="81"/>
            <rFont val="Tahoma"/>
            <family val="2"/>
          </rPr>
          <t>Moura, Raphael:</t>
        </r>
        <r>
          <rPr>
            <sz val="9"/>
            <color indexed="81"/>
            <rFont val="Tahoma"/>
            <family val="2"/>
          </rPr>
          <t xml:space="preserve">
lack of appreciable experience in crane operations by the primary participants probably contributed to the improper positioning of the Roustabout and Flagman, the improper tag line lengths, and the location of the tag line attachment points.</t>
        </r>
      </text>
    </comment>
    <comment ref="AY188" authorId="0" shapeId="0" xr:uid="{00000000-0006-0000-0100-000056040000}">
      <text>
        <r>
          <rPr>
            <b/>
            <sz val="9"/>
            <color indexed="81"/>
            <rFont val="Tahoma"/>
            <family val="2"/>
          </rPr>
          <t>Moura, Raphael:</t>
        </r>
        <r>
          <rPr>
            <sz val="9"/>
            <color indexed="81"/>
            <rFont val="Tahoma"/>
            <family val="2"/>
          </rPr>
          <t xml:space="preserve">
inadequate lighting for a night operation.</t>
        </r>
      </text>
    </comment>
    <comment ref="BC188" authorId="0" shapeId="0" xr:uid="{00000000-0006-0000-0100-000057040000}">
      <text>
        <r>
          <rPr>
            <b/>
            <sz val="9"/>
            <color indexed="81"/>
            <rFont val="Tahoma"/>
            <family val="2"/>
          </rPr>
          <t>Moura, Raphael:</t>
        </r>
        <r>
          <rPr>
            <sz val="9"/>
            <color indexed="81"/>
            <rFont val="Tahoma"/>
            <family val="2"/>
          </rPr>
          <t xml:space="preserve">
1) temporarily stored casing jack interfered with the crane operator’s vision of the lift.
2) equipment layout on the main deck, especially the “pipe rack,” created hazardous work areas which is contradictory to the housekeeping requirements.</t>
        </r>
      </text>
    </comment>
    <comment ref="H189" authorId="0" shapeId="0" xr:uid="{00000000-0006-0000-0100-000058040000}">
      <text>
        <r>
          <rPr>
            <b/>
            <sz val="9"/>
            <color indexed="81"/>
            <rFont val="Tahoma"/>
            <family val="2"/>
          </rPr>
          <t>Moura, Raphael:</t>
        </r>
        <r>
          <rPr>
            <sz val="9"/>
            <color indexed="81"/>
            <rFont val="Tahoma"/>
            <family val="2"/>
          </rPr>
          <t xml:space="preserve">
1) Jump forward: operator started movement of pipe handler before confirming an all-clear.
2) Wrong action: Spotter was sitting and/or leaned forward toward the pipe bay deck when the pipe handler struck the Spotter’s head</t>
        </r>
      </text>
    </comment>
    <comment ref="K189" authorId="0" shapeId="0" xr:uid="{00000000-0006-0000-0100-000059040000}">
      <text>
        <r>
          <rPr>
            <b/>
            <sz val="9"/>
            <color indexed="81"/>
            <rFont val="Tahoma"/>
            <family val="2"/>
          </rPr>
          <t>Moura, Raphael:</t>
        </r>
        <r>
          <rPr>
            <sz val="9"/>
            <color indexed="81"/>
            <rFont val="Tahoma"/>
            <family val="2"/>
          </rPr>
          <t xml:space="preserve">
Incorrect identification: Operator figured the spotter was safely under the strong back waiting for the operator to travel over out of the way so he could safely do his duty with the pipe handler out of the way.</t>
        </r>
      </text>
    </comment>
    <comment ref="AF189" authorId="0" shapeId="0" xr:uid="{00000000-0006-0000-0100-00005A040000}">
      <text>
        <r>
          <rPr>
            <b/>
            <sz val="9"/>
            <color indexed="81"/>
            <rFont val="Tahoma"/>
            <family val="2"/>
          </rPr>
          <t>Moura, Raphael:</t>
        </r>
        <r>
          <rPr>
            <sz val="9"/>
            <color indexed="81"/>
            <rFont val="Tahoma"/>
            <family val="2"/>
          </rPr>
          <t xml:space="preserve">
Incomplete: Task Specific Think Procedure addressing the use of the pipe handler for transferring pipe to the pipe deck. However, the Task Specific Think Procedure did not mention the location of the Spotter or the potential crush point.</t>
        </r>
      </text>
    </comment>
    <comment ref="AO189" authorId="0" shapeId="0" xr:uid="{00000000-0006-0000-0100-00005B040000}">
      <text>
        <r>
          <rPr>
            <b/>
            <sz val="9"/>
            <color indexed="81"/>
            <rFont val="Tahoma"/>
            <family val="2"/>
          </rPr>
          <t>Moura, Raphael:</t>
        </r>
        <r>
          <rPr>
            <sz val="9"/>
            <color indexed="81"/>
            <rFont val="Tahoma"/>
            <family val="2"/>
          </rPr>
          <t xml:space="preserve">
No supervisors visited the work site before or
during the task.</t>
        </r>
      </text>
    </comment>
    <comment ref="AQ189" authorId="0" shapeId="0" xr:uid="{00000000-0006-0000-0100-00005C040000}">
      <text>
        <r>
          <rPr>
            <b/>
            <sz val="9"/>
            <color indexed="81"/>
            <rFont val="Tahoma"/>
            <family val="2"/>
          </rPr>
          <t>Moura, Raphael:</t>
        </r>
        <r>
          <rPr>
            <sz val="9"/>
            <color indexed="81"/>
            <rFont val="Tahoma"/>
            <family val="2"/>
          </rPr>
          <t xml:space="preserve">
1) crush points existed between the pipe handler’s lower travel assembly and pipe handler trolley system’s vertical support stanchions.
2) trolley crane could be re-engineered to possibly eliminate or minimise any additional Spotter involvement.</t>
        </r>
      </text>
    </comment>
    <comment ref="AR189" authorId="0" shapeId="0" xr:uid="{00000000-0006-0000-0100-00005D040000}">
      <text>
        <r>
          <rPr>
            <b/>
            <sz val="9"/>
            <color indexed="81"/>
            <rFont val="Tahoma"/>
            <family val="2"/>
          </rPr>
          <t>Moura, Raphael:</t>
        </r>
        <r>
          <rPr>
            <sz val="9"/>
            <color indexed="81"/>
            <rFont val="Tahoma"/>
            <family val="2"/>
          </rPr>
          <t xml:space="preserve">
inadequate managerial rule: failure to identify the specific pipe handler operational tasks, hazards and respective mitigations in order to develop and implement guidelines for personnel working around the strong-back area.</t>
        </r>
      </text>
    </comment>
    <comment ref="AS189" authorId="0" shapeId="0" xr:uid="{00000000-0006-0000-0100-00005E040000}">
      <text>
        <r>
          <rPr>
            <b/>
            <sz val="9"/>
            <color indexed="81"/>
            <rFont val="Tahoma"/>
            <family val="2"/>
          </rPr>
          <t>Moura, Raphael:</t>
        </r>
        <r>
          <rPr>
            <sz val="9"/>
            <color indexed="81"/>
            <rFont val="Tahoma"/>
            <family val="2"/>
          </rPr>
          <t xml:space="preserve">
Group think: people did not take seriously the moving hazard of the pipe handler, the strong-back area was often used as shade due to the high ambient temperature. The area was easily accessible and rig personnel took shortcuts through the area to get between bays.</t>
        </r>
      </text>
    </comment>
    <comment ref="AT189" authorId="0" shapeId="0" xr:uid="{00000000-0006-0000-0100-00005F040000}">
      <text>
        <r>
          <rPr>
            <b/>
            <sz val="9"/>
            <color indexed="81"/>
            <rFont val="Tahoma"/>
            <family val="2"/>
          </rPr>
          <t>Moura, Raphael:</t>
        </r>
        <r>
          <rPr>
            <sz val="9"/>
            <color indexed="81"/>
            <rFont val="Tahoma"/>
            <family val="2"/>
          </rPr>
          <t xml:space="preserve">
Should have provided a more formalized training program to include the hazards associated with the pipe handler.</t>
        </r>
      </text>
    </comment>
    <comment ref="AV189" authorId="0" shapeId="0" xr:uid="{00000000-0006-0000-0100-000060040000}">
      <text>
        <r>
          <rPr>
            <b/>
            <sz val="9"/>
            <color indexed="81"/>
            <rFont val="Tahoma"/>
            <family val="2"/>
          </rPr>
          <t>Moura, Raphael:</t>
        </r>
        <r>
          <rPr>
            <sz val="9"/>
            <color indexed="81"/>
            <rFont val="Tahoma"/>
            <family val="2"/>
          </rPr>
          <t xml:space="preserve">
Spotter was working in direct sunlight on a hot day and repeatedly moved in and out of the shaded trolley area after the sun came up.</t>
        </r>
      </text>
    </comment>
    <comment ref="BB189" authorId="0" shapeId="0" xr:uid="{00000000-0006-0000-0100-000061040000}">
      <text>
        <r>
          <rPr>
            <b/>
            <sz val="9"/>
            <color indexed="81"/>
            <rFont val="Tahoma"/>
            <family val="2"/>
          </rPr>
          <t>Moura, Raphael:</t>
        </r>
        <r>
          <rPr>
            <sz val="9"/>
            <color indexed="81"/>
            <rFont val="Tahoma"/>
            <family val="2"/>
          </rPr>
          <t xml:space="preserve">
1) No breaks were taken during the 4-1/2 hour period from 0600 hours until the time of the accident at 1025 hours. 
2) Operator and the Spotter only worked 12 hour shifts and were beginning to work their third week the day of the accident (which is one week over their normal schedule).</t>
        </r>
      </text>
    </comment>
    <comment ref="AD190" authorId="0" shapeId="0" xr:uid="{00000000-0006-0000-0100-000062040000}">
      <text>
        <r>
          <rPr>
            <b/>
            <sz val="9"/>
            <color indexed="81"/>
            <rFont val="Tahoma"/>
            <family val="2"/>
          </rPr>
          <t>Moura, Raphael:</t>
        </r>
        <r>
          <rPr>
            <sz val="9"/>
            <color indexed="81"/>
            <rFont val="Tahoma"/>
            <family val="2"/>
          </rPr>
          <t xml:space="preserve">
the modified WECO Figure 1502 hammer union’s welded bale failed on one end just above the weld resulting in the hose assembly to fall from the positive safety hook.</t>
        </r>
      </text>
    </comment>
    <comment ref="AO190" authorId="0" shapeId="0" xr:uid="{00000000-0006-0000-0100-000063040000}">
      <text>
        <r>
          <rPr>
            <b/>
            <sz val="9"/>
            <color indexed="81"/>
            <rFont val="Tahoma"/>
            <family val="2"/>
          </rPr>
          <t>Moura, Raphael:</t>
        </r>
        <r>
          <rPr>
            <sz val="9"/>
            <color indexed="81"/>
            <rFont val="Tahoma"/>
            <family val="2"/>
          </rPr>
          <t xml:space="preserve">
1) No register or engineering drawings of hammer union modification nor information if any load capacity testing or other certification was performed.
2) equipment inspection program was not
properly implemented and monitored to prevent equipment modification and the use of modified equipment for lifting.</t>
        </r>
      </text>
    </comment>
    <comment ref="AR190" authorId="0" shapeId="0" xr:uid="{00000000-0006-0000-0100-000064040000}">
      <text>
        <r>
          <rPr>
            <b/>
            <sz val="9"/>
            <color indexed="81"/>
            <rFont val="Tahoma"/>
            <family val="2"/>
          </rPr>
          <t>Moura, Raphael:</t>
        </r>
        <r>
          <rPr>
            <sz val="9"/>
            <color indexed="81"/>
            <rFont val="Tahoma"/>
            <family val="2"/>
          </rPr>
          <t xml:space="preserve">
Inadequate managerial rule: (i) lack of a formal Job Safety Analysis document; (ii) lifting equipment and hardware should have been certified of adequate maximum safe working load rating and its condition visually inspected prior to being used for overhead lifting.
Inadequate task planning: crew’s location on the rig floor was not planned in order to minimise the possibility of accident.</t>
        </r>
      </text>
    </comment>
    <comment ref="H191" authorId="0" shapeId="0" xr:uid="{00000000-0006-0000-0100-000065040000}">
      <text>
        <r>
          <rPr>
            <b/>
            <sz val="9"/>
            <color indexed="81"/>
            <rFont val="Tahoma"/>
            <family val="2"/>
          </rPr>
          <t>Moura, Raphael:</t>
        </r>
        <r>
          <rPr>
            <sz val="9"/>
            <color indexed="81"/>
            <rFont val="Tahoma"/>
            <family val="2"/>
          </rPr>
          <t xml:space="preserve">
Wrong action: Although job safety analysis recommended that personnel are to stand to the side of the pipe while grinding, the RBMO was working between the pipes at the time of the accident.</t>
        </r>
      </text>
    </comment>
    <comment ref="AF191" authorId="0" shapeId="0" xr:uid="{00000000-0006-0000-0100-000066040000}">
      <text>
        <r>
          <rPr>
            <b/>
            <sz val="9"/>
            <color indexed="81"/>
            <rFont val="Tahoma"/>
            <family val="2"/>
          </rPr>
          <t>Moura, Raphael:</t>
        </r>
        <r>
          <rPr>
            <sz val="9"/>
            <color indexed="81"/>
            <rFont val="Tahoma"/>
            <family val="2"/>
          </rPr>
          <t xml:space="preserve">
Incomplete procedures: Job safety analyses were poorly defined or contained vague work steps (not stating where the worker is moving from/to), written as precautions to be taken rather than as discrete steps in the work process.
</t>
        </r>
      </text>
    </comment>
    <comment ref="AI191" authorId="0" shapeId="0" xr:uid="{00000000-0006-0000-0100-000067040000}">
      <text>
        <r>
          <rPr>
            <b/>
            <sz val="9"/>
            <color indexed="81"/>
            <rFont val="Tahoma"/>
            <family val="2"/>
          </rPr>
          <t>Moura, Raphael:</t>
        </r>
        <r>
          <rPr>
            <sz val="9"/>
            <color indexed="81"/>
            <rFont val="Tahoma"/>
            <family val="2"/>
          </rPr>
          <t xml:space="preserve">
no indicator lights or sounds to indicate that limit switches were or were not properly engaged.</t>
        </r>
      </text>
    </comment>
    <comment ref="AN191" authorId="0" shapeId="0" xr:uid="{00000000-0006-0000-0100-000068040000}">
      <text>
        <r>
          <rPr>
            <b/>
            <sz val="9"/>
            <color indexed="81"/>
            <rFont val="Tahoma"/>
            <family val="2"/>
          </rPr>
          <t>Moura, Raphael:</t>
        </r>
        <r>
          <rPr>
            <sz val="9"/>
            <color indexed="81"/>
            <rFont val="Tahoma"/>
            <family val="2"/>
          </rPr>
          <t xml:space="preserve">
inadequate inspection/maintenance of the control panel switch. Conveyor switch was sluggish and that it was dirty and cracked.</t>
        </r>
      </text>
    </comment>
    <comment ref="AO191" authorId="0" shapeId="0" xr:uid="{00000000-0006-0000-0100-000069040000}">
      <text>
        <r>
          <rPr>
            <b/>
            <sz val="9"/>
            <color indexed="81"/>
            <rFont val="Tahoma"/>
            <family val="2"/>
          </rPr>
          <t>Moura, Raphael:</t>
        </r>
        <r>
          <rPr>
            <sz val="9"/>
            <color indexed="81"/>
            <rFont val="Tahoma"/>
            <family val="2"/>
          </rPr>
          <t xml:space="preserve">
1) inadequate supervision. Routine observation of activities in the ready rack area by foremen or supervisors might have identified unsafe work practices, malfunctioning equipment, or even the need to install a barrier.
2) inadequate inspection/maintenance of the control panel switch.</t>
        </r>
      </text>
    </comment>
    <comment ref="AQ191" authorId="0" shapeId="0" xr:uid="{00000000-0006-0000-0100-00006A040000}">
      <text>
        <r>
          <rPr>
            <b/>
            <sz val="9"/>
            <color indexed="81"/>
            <rFont val="Tahoma"/>
            <family val="2"/>
          </rPr>
          <t>Moura, Raphael:</t>
        </r>
        <r>
          <rPr>
            <sz val="9"/>
            <color indexed="81"/>
            <rFont val="Tahoma"/>
            <family val="2"/>
          </rPr>
          <t xml:space="preserve">
1) It is possible for the pipe storage crew member to mistakenly advance a joint of pipe from CS4 when there is already a joint of pipe on the inside conveyor at CS3.
2) limit switch 1 is defeated when the pipe joint in position RR5 is lifted approximately 2.5 centimetres off rollers by the walking beam. In this situation, limit switch 2 would also not be engaged, thus allowing the pipe on the inside conveyor to move forward.
3) No physical barrier in the area where the RBMO was crushed to prevent personnel from walking or working between the pipe joints at CS1 and RR5.</t>
        </r>
      </text>
    </comment>
    <comment ref="AR191" authorId="0" shapeId="0" xr:uid="{00000000-0006-0000-0100-00006B040000}">
      <text>
        <r>
          <rPr>
            <b/>
            <sz val="9"/>
            <color indexed="81"/>
            <rFont val="Tahoma"/>
            <family val="2"/>
          </rPr>
          <t>Moura, Raphael:</t>
        </r>
        <r>
          <rPr>
            <sz val="9"/>
            <color indexed="81"/>
            <rFont val="Tahoma"/>
            <family val="2"/>
          </rPr>
          <t xml:space="preserve">
Inadequate managerial rule: (i) There was no documentation that a hazard analysis specifically identifying the Bevel Machine Operators as persons at risk had been conducted before the accident. Other hazards analyses conducted before the accident that did not specifically mention the Bevel Machine Operator but that the panel determined were related to the Bevel Machine Operator’s work, did not include the recommendation for a physical barrier to prevent personnel from entering between pipe prep area and conveyor; (ii) Although the Job Safety Analyses indicated that personnel should not walk between pipe joints, the RBMO’s hand grinder was stored on a bracket on a wall such that the RBMO had to walk between the pipe joints to obtain the hand grinder.</t>
        </r>
      </text>
    </comment>
    <comment ref="AT191" authorId="0" shapeId="0" xr:uid="{00000000-0006-0000-0100-00006C040000}">
      <text>
        <r>
          <rPr>
            <b/>
            <sz val="9"/>
            <color indexed="81"/>
            <rFont val="Tahoma"/>
            <family val="2"/>
          </rPr>
          <t>Moura, Raphael:</t>
        </r>
        <r>
          <rPr>
            <sz val="9"/>
            <color indexed="81"/>
            <rFont val="Tahoma"/>
            <family val="2"/>
          </rPr>
          <t xml:space="preserve">
Lack of detailed training for bevel machine operators. If the tasks specific to moving and hand grinding pipe had been included, perhaps some additional attention or training would have been provided to ensure the safety of these operations.</t>
        </r>
      </text>
    </comment>
    <comment ref="BC191" authorId="0" shapeId="0" xr:uid="{00000000-0006-0000-0100-00006D040000}">
      <text>
        <r>
          <rPr>
            <b/>
            <sz val="9"/>
            <color indexed="81"/>
            <rFont val="Tahoma"/>
            <family val="2"/>
          </rPr>
          <t>Moura, Raphael:</t>
        </r>
        <r>
          <rPr>
            <sz val="9"/>
            <color indexed="81"/>
            <rFont val="Tahoma"/>
            <family val="2"/>
          </rPr>
          <t xml:space="preserve">
Dangerous space: hand grinder was stored on a bracket on a wall such that the RBMO had to walk between the pipe joints to obtain the hand grinder.</t>
        </r>
      </text>
    </comment>
    <comment ref="H192" authorId="0" shapeId="0" xr:uid="{00000000-0006-0000-0100-00006E040000}">
      <text>
        <r>
          <rPr>
            <b/>
            <sz val="9"/>
            <color indexed="81"/>
            <rFont val="Tahoma"/>
            <family val="2"/>
          </rPr>
          <t>Moura, Raphael:</t>
        </r>
        <r>
          <rPr>
            <sz val="9"/>
            <color indexed="81"/>
            <rFont val="Tahoma"/>
            <family val="2"/>
          </rPr>
          <t xml:space="preserve">
Wrong action: Welders also cut several apparently extraneous 3-inches wide metal straps welded to the floor of the pollution pan and to the sub-structure support beams.</t>
        </r>
      </text>
    </comment>
    <comment ref="I192" authorId="0" shapeId="0" xr:uid="{00000000-0006-0000-0100-00006F040000}">
      <text>
        <r>
          <rPr>
            <b/>
            <sz val="9"/>
            <color indexed="81"/>
            <rFont val="Tahoma"/>
            <family val="2"/>
          </rPr>
          <t>Moura, Raphael:</t>
        </r>
        <r>
          <rPr>
            <sz val="9"/>
            <color indexed="81"/>
            <rFont val="Tahoma"/>
            <family val="2"/>
          </rPr>
          <t xml:space="preserve">
Overlook cue/signal: apparently extraneous 3-inches wide metal straps were welded to the floor of the pollution pan (It should have been investigated before cutting it).</t>
        </r>
      </text>
    </comment>
    <comment ref="J192" authorId="0" shapeId="0" xr:uid="{00000000-0006-0000-0100-000070040000}">
      <text>
        <r>
          <rPr>
            <b/>
            <sz val="9"/>
            <color indexed="81"/>
            <rFont val="Tahoma"/>
            <family val="2"/>
          </rPr>
          <t>Moura, Raphael:</t>
        </r>
        <r>
          <rPr>
            <sz val="9"/>
            <color indexed="81"/>
            <rFont val="Tahoma"/>
            <family val="2"/>
          </rPr>
          <t xml:space="preserve">
False recognition: welders had an erroneous understanding of how the pan was attached.</t>
        </r>
      </text>
    </comment>
    <comment ref="M192" authorId="0" shapeId="0" xr:uid="{00000000-0006-0000-0100-000071040000}">
      <text>
        <r>
          <rPr>
            <b/>
            <sz val="9"/>
            <color indexed="81"/>
            <rFont val="Tahoma"/>
            <family val="2"/>
          </rPr>
          <t>Moura, Raphael:</t>
        </r>
        <r>
          <rPr>
            <sz val="9"/>
            <color indexed="81"/>
            <rFont val="Tahoma"/>
            <family val="2"/>
          </rPr>
          <t xml:space="preserve">
Deduction error: Supervisor erroneously thought that Pollution Pan was hard-welded or securely bolted to the sub-structure as usual. </t>
        </r>
      </text>
    </comment>
    <comment ref="Q192" authorId="0" shapeId="0" xr:uid="{00000000-0006-0000-0100-000072040000}">
      <text>
        <r>
          <rPr>
            <b/>
            <sz val="9"/>
            <color indexed="81"/>
            <rFont val="Tahoma"/>
            <family val="2"/>
          </rPr>
          <t>Moura, Raphael:</t>
        </r>
        <r>
          <rPr>
            <sz val="9"/>
            <color indexed="81"/>
            <rFont val="Tahoma"/>
            <family val="2"/>
          </rPr>
          <t xml:space="preserve">
Neither the supervisor nor any other Frank’s personnel conducted a preliminary investigation into the way the Oil Pan was attached to the Rig sub-structure.</t>
        </r>
      </text>
    </comment>
    <comment ref="V192" authorId="0" shapeId="0" xr:uid="{00000000-0006-0000-0100-000073040000}">
      <text>
        <r>
          <rPr>
            <b/>
            <sz val="9"/>
            <color indexed="81"/>
            <rFont val="Tahoma"/>
            <family val="2"/>
          </rPr>
          <t>Moura, Raphael:</t>
        </r>
        <r>
          <rPr>
            <sz val="9"/>
            <color indexed="81"/>
            <rFont val="Tahoma"/>
            <family val="2"/>
          </rPr>
          <t xml:space="preserve">
fatigue played a role in the misunderstandings that led to this accident</t>
        </r>
      </text>
    </comment>
    <comment ref="AF192" authorId="0" shapeId="0" xr:uid="{00000000-0006-0000-0100-000074040000}">
      <text>
        <r>
          <rPr>
            <b/>
            <sz val="9"/>
            <color indexed="81"/>
            <rFont val="Tahoma"/>
            <family val="2"/>
          </rPr>
          <t>Moura, Raphael:</t>
        </r>
        <r>
          <rPr>
            <sz val="9"/>
            <color indexed="81"/>
            <rFont val="Tahoma"/>
            <family val="2"/>
          </rPr>
          <t xml:space="preserve">
Incomplete: No details of the method to be used to remove the Oil Pan were included in the Rig think plan.</t>
        </r>
      </text>
    </comment>
    <comment ref="AL192" authorId="0" shapeId="0" xr:uid="{00000000-0006-0000-0100-000075040000}">
      <text>
        <r>
          <rPr>
            <b/>
            <sz val="9"/>
            <color indexed="81"/>
            <rFont val="Tahoma"/>
            <family val="2"/>
          </rPr>
          <t>Moura, Raphael:</t>
        </r>
        <r>
          <rPr>
            <sz val="9"/>
            <color indexed="81"/>
            <rFont val="Tahoma"/>
            <family val="2"/>
          </rPr>
          <t xml:space="preserve">
Message not received: Driller approached the Hammer Operator who he thought was the supervisor, and told him to tell the welders to quit cutting the Oil Pan. He did not talk to the actual Frank’s supervisor and/or explain the request, thus the service continued.
Communication between the Offshore Installation Manager (OIM), Frank’s, and Hercules personnel was confusing, contradictory and incomplete.</t>
        </r>
      </text>
    </comment>
    <comment ref="AP192" authorId="0" shapeId="0" xr:uid="{00000000-0006-0000-0100-000076040000}">
      <text>
        <r>
          <rPr>
            <b/>
            <sz val="9"/>
            <color indexed="81"/>
            <rFont val="Tahoma"/>
            <family val="2"/>
          </rPr>
          <t>Moura, Raphael:</t>
        </r>
        <r>
          <rPr>
            <sz val="9"/>
            <color indexed="81"/>
            <rFont val="Tahoma"/>
            <family val="2"/>
          </rPr>
          <t xml:space="preserve">
Dilution of responsibility: Driller and Welding Supervisor were unclear about their respective responsibilities and were not in routine communication and coordinating their actions with each other.</t>
        </r>
      </text>
    </comment>
    <comment ref="AQ192" authorId="0" shapeId="0" xr:uid="{00000000-0006-0000-0100-000077040000}">
      <text>
        <r>
          <rPr>
            <b/>
            <sz val="9"/>
            <color indexed="81"/>
            <rFont val="Tahoma"/>
            <family val="2"/>
          </rPr>
          <t>Moura, Raphael:</t>
        </r>
        <r>
          <rPr>
            <sz val="9"/>
            <color indexed="81"/>
            <rFont val="Tahoma"/>
            <family val="2"/>
          </rPr>
          <t xml:space="preserve">
Pollution pan was only held in place by the metal straps. It was not hard-welded or securely bolted to the sub-structure as is usual.</t>
        </r>
      </text>
    </comment>
    <comment ref="AR192" authorId="0" shapeId="0" xr:uid="{00000000-0006-0000-0100-000078040000}">
      <text>
        <r>
          <rPr>
            <b/>
            <sz val="9"/>
            <color indexed="81"/>
            <rFont val="Tahoma"/>
            <family val="2"/>
          </rPr>
          <t>Moura, Raphael:</t>
        </r>
        <r>
          <rPr>
            <sz val="9"/>
            <color indexed="81"/>
            <rFont val="Tahoma"/>
            <family val="2"/>
          </rPr>
          <t xml:space="preserve">
Inadequate task planning: Fall protection was not used by the welders because the supervisor had an erroneous understanding of how the pan was attached.
Inadequate work procedure: No mandatory JSA meeting attended by both Hercules and Frank’s personnel had been held prior to the start of the job to discuss the removal of the oil pan.</t>
        </r>
      </text>
    </comment>
    <comment ref="AT192" authorId="0" shapeId="0" xr:uid="{00000000-0006-0000-0100-000079040000}">
      <text>
        <r>
          <rPr>
            <b/>
            <sz val="9"/>
            <color indexed="81"/>
            <rFont val="Tahoma"/>
            <family val="2"/>
          </rPr>
          <t>Moura, Raphael:</t>
        </r>
        <r>
          <rPr>
            <sz val="9"/>
            <color indexed="81"/>
            <rFont val="Tahoma"/>
            <family val="2"/>
          </rPr>
          <t xml:space="preserve">
No training that could review the different types of oil pans and the methods for removing them.</t>
        </r>
      </text>
    </comment>
    <comment ref="BE192" authorId="0" shapeId="0" xr:uid="{00000000-0006-0000-0100-00007A040000}">
      <text>
        <r>
          <rPr>
            <b/>
            <sz val="9"/>
            <color indexed="81"/>
            <rFont val="Tahoma"/>
            <family val="2"/>
          </rPr>
          <t>Moura, Raphael:</t>
        </r>
        <r>
          <rPr>
            <sz val="9"/>
            <color indexed="81"/>
            <rFont val="Tahoma"/>
            <family val="2"/>
          </rPr>
          <t xml:space="preserve">
Crew arrived on the Rig approximately 2300-hrs on Jan 28. After being assigned bunks and briefed on the Rig evacuation plan, the Crew had a maximum of about 2-3 hours of rest before beginning work. According to testimony, the boat trip out had encountered some relatively rough weather and some of the crew had commuted up to 10 hours before arriving at the dock. It is unknown how much rest members of the Frank’s crew had prior to beginning the drive pipe operation.</t>
        </r>
      </text>
    </comment>
    <comment ref="E193" authorId="0" shapeId="0" xr:uid="{00000000-0006-0000-0100-00007B040000}">
      <text>
        <r>
          <rPr>
            <b/>
            <sz val="9"/>
            <color indexed="81"/>
            <rFont val="Tahoma"/>
            <family val="2"/>
          </rPr>
          <t>Moura, Raphael:</t>
        </r>
        <r>
          <rPr>
            <sz val="9"/>
            <color indexed="81"/>
            <rFont val="Tahoma"/>
            <family val="2"/>
          </rPr>
          <t xml:space="preserve">
Duration, too long: the 95 minutes that PG&amp;E took to stop the flow of gas by isolating the rupture site was excessive.</t>
        </r>
      </text>
    </comment>
    <comment ref="O193" authorId="0" shapeId="0" xr:uid="{00000000-0006-0000-0100-00007C040000}">
      <text>
        <r>
          <rPr>
            <b/>
            <sz val="9"/>
            <color indexed="81"/>
            <rFont val="Tahoma"/>
            <family val="2"/>
          </rPr>
          <t>Moura, Raphael:</t>
        </r>
        <r>
          <rPr>
            <sz val="9"/>
            <color indexed="81"/>
            <rFont val="Tahoma"/>
            <family val="2"/>
          </rPr>
          <t xml:space="preserve">
Delay in recognizing that there had been a transmission line break.</t>
        </r>
      </text>
    </comment>
    <comment ref="AD193" authorId="0" shapeId="0" xr:uid="{00000000-0006-0000-0100-00007D040000}">
      <text>
        <r>
          <rPr>
            <b/>
            <sz val="9"/>
            <color indexed="81"/>
            <rFont val="Tahoma"/>
            <family val="2"/>
          </rPr>
          <t>Moura, Raphael:</t>
        </r>
        <r>
          <rPr>
            <sz val="9"/>
            <color indexed="81"/>
            <rFont val="Tahoma"/>
            <family val="2"/>
          </rPr>
          <t xml:space="preserve">
one of six short pipe sections failed, the fracture was originated in the partially welded longitudinal seam. </t>
        </r>
      </text>
    </comment>
    <comment ref="AF193" authorId="0" shapeId="0" xr:uid="{00000000-0006-0000-0100-00007E040000}">
      <text>
        <r>
          <rPr>
            <b/>
            <sz val="9"/>
            <color indexed="81"/>
            <rFont val="Tahoma"/>
            <family val="2"/>
          </rPr>
          <t>Moura, Raphael:</t>
        </r>
        <r>
          <rPr>
            <sz val="9"/>
            <color indexed="81"/>
            <rFont val="Tahoma"/>
            <family val="2"/>
          </rPr>
          <t xml:space="preserve">
Lack of a detailed and comprehensive procedure for responding to large-scale emergencies such as a transmission pipeline break.</t>
        </r>
      </text>
    </comment>
    <comment ref="AI193" authorId="0" shapeId="0" xr:uid="{00000000-0006-0000-0100-00007F040000}">
      <text>
        <r>
          <rPr>
            <b/>
            <sz val="9"/>
            <color indexed="81"/>
            <rFont val="Tahoma"/>
            <family val="2"/>
          </rPr>
          <t>Moura, Raphael:</t>
        </r>
        <r>
          <rPr>
            <sz val="9"/>
            <color indexed="81"/>
            <rFont val="Tahoma"/>
            <family val="2"/>
          </rPr>
          <t xml:space="preserve">
incomplete information: supervisory control and data acquisition system limitations caused delays in pinpointing the location of the break.</t>
        </r>
      </text>
    </comment>
    <comment ref="AJ193" authorId="0" shapeId="0" xr:uid="{00000000-0006-0000-0100-000080040000}">
      <text>
        <r>
          <rPr>
            <b/>
            <sz val="9"/>
            <color indexed="81"/>
            <rFont val="Tahoma"/>
            <family val="2"/>
          </rPr>
          <t>Moura, Raphael:</t>
        </r>
        <r>
          <rPr>
            <sz val="9"/>
            <color indexed="81"/>
            <rFont val="Tahoma"/>
            <family val="2"/>
          </rPr>
          <t xml:space="preserve">
Buried pipeline.</t>
        </r>
      </text>
    </comment>
    <comment ref="AO193" authorId="0" shapeId="0" xr:uid="{00000000-0006-0000-0100-000081040000}">
      <text>
        <r>
          <rPr>
            <b/>
            <sz val="9"/>
            <color indexed="81"/>
            <rFont val="Tahoma"/>
            <family val="2"/>
          </rPr>
          <t>Moura, Raphael:</t>
        </r>
        <r>
          <rPr>
            <sz val="9"/>
            <color indexed="81"/>
            <rFont val="Tahoma"/>
            <family val="2"/>
          </rPr>
          <t xml:space="preserve">
1) Weld defect in the failed section would have been visible when it was installed.
2) Failure of the pipeline integrity management program, which should have ensured the safety of the system, was deficient and ineffective. It did not consider the design and materials contribution to the risk of a pipeline failure, failed to consider the presence of previously identified welded seam cracks as part of its risk assessment and resulted in the selection of an examination method that could not detect welded seam defects.</t>
        </r>
      </text>
    </comment>
    <comment ref="AP193" authorId="0" shapeId="0" xr:uid="{00000000-0006-0000-0100-000082040000}">
      <text>
        <r>
          <rPr>
            <b/>
            <sz val="9"/>
            <color indexed="81"/>
            <rFont val="Tahoma"/>
            <family val="2"/>
          </rPr>
          <t>Moura, Raphael:</t>
        </r>
        <r>
          <rPr>
            <sz val="9"/>
            <color indexed="81"/>
            <rFont val="Tahoma"/>
            <family val="2"/>
          </rPr>
          <t xml:space="preserve">
Dilution of responsibility: no single point of leadership nor allocation of specific duties to supervisory control and data acquisition staff and other involved employees during response.</t>
        </r>
      </text>
    </comment>
    <comment ref="AQ193" authorId="0" shapeId="0" xr:uid="{00000000-0006-0000-0100-000083040000}">
      <text>
        <r>
          <rPr>
            <b/>
            <sz val="9"/>
            <color indexed="81"/>
            <rFont val="Tahoma"/>
            <family val="2"/>
          </rPr>
          <t>Moura, Raphael:</t>
        </r>
        <r>
          <rPr>
            <sz val="9"/>
            <color indexed="81"/>
            <rFont val="Tahoma"/>
            <family val="2"/>
          </rPr>
          <t xml:space="preserve">
1) The use of either automatic shutoff valves or remote control valves would have reduced the amount of time taken to stop the flow of gas.
2) Water line damaged by explosion.</t>
        </r>
      </text>
    </comment>
    <comment ref="AD194" authorId="0" shapeId="0" xr:uid="{00000000-0006-0000-0100-000084040000}">
      <text>
        <r>
          <rPr>
            <b/>
            <sz val="9"/>
            <color indexed="81"/>
            <rFont val="Tahoma"/>
            <family val="2"/>
          </rPr>
          <t>Moura, Raphael:</t>
        </r>
        <r>
          <rPr>
            <sz val="9"/>
            <color indexed="81"/>
            <rFont val="Tahoma"/>
            <family val="2"/>
          </rPr>
          <t xml:space="preserve">
Pipeline failure, seam failure following manufacturing defects including stitching, low ductility of the weld bond line and hook cracks.</t>
        </r>
      </text>
    </comment>
    <comment ref="AL194" authorId="0" shapeId="0" xr:uid="{00000000-0006-0000-0100-000085040000}">
      <text>
        <r>
          <rPr>
            <b/>
            <sz val="9"/>
            <color indexed="81"/>
            <rFont val="Tahoma"/>
            <family val="2"/>
          </rPr>
          <t>Moura, Raphael:</t>
        </r>
        <r>
          <rPr>
            <sz val="9"/>
            <color indexed="81"/>
            <rFont val="Tahoma"/>
            <family val="2"/>
          </rPr>
          <t xml:space="preserve">
Message not received: not all residences and businesses within the operating regions were included on mailing list thus have not received mailings of safety guidance information.</t>
        </r>
      </text>
    </comment>
    <comment ref="AO194" authorId="0" shapeId="0" xr:uid="{00000000-0006-0000-0100-000086040000}">
      <text>
        <r>
          <rPr>
            <b/>
            <sz val="9"/>
            <color indexed="81"/>
            <rFont val="Tahoma"/>
            <family val="2"/>
          </rPr>
          <t>Moura, Raphael:</t>
        </r>
        <r>
          <rPr>
            <sz val="9"/>
            <color indexed="81"/>
            <rFont val="Tahoma"/>
            <family val="2"/>
          </rPr>
          <t xml:space="preserve">
Inspection and testing programs are not sufficiently reliable to identify features associated with longitudinal seam failures of ERW pipe prior to catastrophic failure in operating pipelines.</t>
        </r>
      </text>
    </comment>
    <comment ref="AR194" authorId="0" shapeId="0" xr:uid="{00000000-0006-0000-0100-000087040000}">
      <text>
        <r>
          <rPr>
            <b/>
            <sz val="9"/>
            <color indexed="81"/>
            <rFont val="Tahoma"/>
            <family val="2"/>
          </rPr>
          <t>Moura, Raphael:</t>
        </r>
        <r>
          <rPr>
            <sz val="9"/>
            <color indexed="81"/>
            <rFont val="Tahoma"/>
            <family val="2"/>
          </rPr>
          <t xml:space="preserve">
Inadequate task planning: oversight and evaluation of the effectiveness of its public education programs were inadequate.</t>
        </r>
      </text>
    </comment>
    <comment ref="AF195" authorId="0" shapeId="0" xr:uid="{00000000-0006-0000-0100-000088040000}">
      <text>
        <r>
          <rPr>
            <b/>
            <sz val="9"/>
            <color indexed="81"/>
            <rFont val="Tahoma"/>
            <family val="2"/>
          </rPr>
          <t>Moura, Raphael:</t>
        </r>
        <r>
          <rPr>
            <sz val="9"/>
            <color indexed="81"/>
            <rFont val="Tahoma"/>
            <family val="2"/>
          </rPr>
          <t xml:space="preserve">
Incomplete: corrosion control procedures did not address the specific operating conditions, such as water in the pipeline, corrosive contaminants in the gas and liquid, and velocity of the gas, that should be considered when evaluating a pipeline for possible internal corrosion. The procedures did not provide guidance regarding how internal corrosion would be detected other than through visual inspection of a pipe segment after it had been opened. Nor did the procedures require that, during normal operations, pigging, or maintenance activities, liquids and solids be removed from the pipeline and tested for the presence of corrosive materials or evidence of corrosion products.</t>
        </r>
      </text>
    </comment>
    <comment ref="AI195" authorId="0" shapeId="0" xr:uid="{00000000-0006-0000-0100-000089040000}">
      <text>
        <r>
          <rPr>
            <b/>
            <sz val="9"/>
            <color indexed="81"/>
            <rFont val="Tahoma"/>
            <family val="2"/>
          </rPr>
          <t>Moura, Raphael:</t>
        </r>
        <r>
          <rPr>
            <sz val="9"/>
            <color indexed="81"/>
            <rFont val="Tahoma"/>
            <family val="2"/>
          </rPr>
          <t xml:space="preserve">
Very little useful information concerning what was entering the pipeline, where it was entering, and what materials were accumulating in the pipeline was available to corrosion control personnel.</t>
        </r>
      </text>
    </comment>
    <comment ref="AN195" authorId="0" shapeId="0" xr:uid="{00000000-0006-0000-0100-00008A040000}">
      <text>
        <r>
          <rPr>
            <b/>
            <sz val="9"/>
            <color indexed="81"/>
            <rFont val="Tahoma"/>
            <family val="2"/>
          </rPr>
          <t>Moura, Raphael:</t>
        </r>
        <r>
          <rPr>
            <sz val="9"/>
            <color indexed="81"/>
            <rFont val="Tahoma"/>
            <family val="2"/>
          </rPr>
          <t xml:space="preserve">
Corrosion control program failed to prevent, detect, or control.</t>
        </r>
      </text>
    </comment>
    <comment ref="AO195" authorId="0" shapeId="0" xr:uid="{00000000-0006-0000-0100-00008B040000}">
      <text>
        <r>
          <rPr>
            <b/>
            <sz val="9"/>
            <color indexed="81"/>
            <rFont val="Tahoma"/>
            <family val="2"/>
          </rPr>
          <t>Moura, Raphael:</t>
        </r>
        <r>
          <rPr>
            <sz val="9"/>
            <color indexed="81"/>
            <rFont val="Tahoma"/>
            <family val="2"/>
          </rPr>
          <t xml:space="preserve">
Corrosion control program failed to prevent, detect, or control.</t>
        </r>
      </text>
    </comment>
    <comment ref="AQ195" authorId="0" shapeId="0" xr:uid="{00000000-0006-0000-0100-00008C040000}">
      <text>
        <r>
          <rPr>
            <b/>
            <sz val="9"/>
            <color indexed="81"/>
            <rFont val="Tahoma"/>
            <family val="2"/>
          </rPr>
          <t>Moura, Raphael:</t>
        </r>
        <r>
          <rPr>
            <sz val="9"/>
            <color indexed="81"/>
            <rFont val="Tahoma"/>
            <family val="2"/>
          </rPr>
          <t xml:space="preserve">
1) Pipeline 1103 was not able to accommodate cleaning pigs, cleaning pigs could not be run in the section of pipeline that ruptured because of the configuration of the piping and valves at block valve No. 6 and the geometry of the drip. If cleaning pigs had been used regularly with the resulting liquids and solids thoroughly removed from the pipeline after each pig run, the internal corrosion that developed in this section of pipe would likely have been less severe.
2) Interconnect locations with gas producers on line 1103 and line 1100 did not have alarms which alarmed in the gas control centre if contaminant levels were exceeded. </t>
        </r>
      </text>
    </comment>
    <comment ref="AR195" authorId="0" shapeId="0" xr:uid="{00000000-0006-0000-0100-00008D040000}">
      <text>
        <r>
          <rPr>
            <b/>
            <sz val="9"/>
            <color indexed="81"/>
            <rFont val="Tahoma"/>
            <family val="2"/>
          </rPr>
          <t>Moura, Raphael:</t>
        </r>
        <r>
          <rPr>
            <sz val="9"/>
            <color indexed="81"/>
            <rFont val="Tahoma"/>
            <family val="2"/>
          </rPr>
          <t xml:space="preserve">
Inadequate managerial rule: despite the fact that management relied partially on maintaining the quality of gas to help prevent corrosion, the company did not take the steps necessary to allow it to adequately monitor and control the quality of gas entering the pipeline. Had El Paso Natural Gas Company effectively monitored the quality of gas entering the pipeline and the operating conditions in pipeline 1103 and periodically sampled
and analysed the liquids and solids that were removed from the line, it would likely
have determined that the potential existed for significant corrosion to occur within the
pipeline.</t>
        </r>
      </text>
    </comment>
    <comment ref="AU195" authorId="0" shapeId="0" xr:uid="{00000000-0006-0000-0100-00008E040000}">
      <text>
        <r>
          <rPr>
            <b/>
            <sz val="9"/>
            <color indexed="81"/>
            <rFont val="Tahoma"/>
            <family val="2"/>
          </rPr>
          <t>Moura, Raphael:</t>
        </r>
        <r>
          <rPr>
            <sz val="9"/>
            <color indexed="81"/>
            <rFont val="Tahoma"/>
            <family val="2"/>
          </rPr>
          <t xml:space="preserve">
Loss of situation awareness: corrosion control personnel were not aware that corrosion could be occurring in the company's pipeline or that corrosion mitigation measures might be necessary.</t>
        </r>
      </text>
    </comment>
    <comment ref="H196" authorId="0" shapeId="0" xr:uid="{00000000-0006-0000-0100-00008F040000}">
      <text>
        <r>
          <rPr>
            <b/>
            <sz val="9"/>
            <color indexed="81"/>
            <rFont val="Tahoma"/>
            <family val="2"/>
          </rPr>
          <t>Moura, Raphael:</t>
        </r>
        <r>
          <rPr>
            <sz val="9"/>
            <color indexed="81"/>
            <rFont val="Tahoma"/>
            <family val="2"/>
          </rPr>
          <t xml:space="preserve">
Sequence, jump forward: pilot failed to properly complete the before-take-off confirmation checklist.</t>
        </r>
      </text>
    </comment>
    <comment ref="K196" authorId="0" shapeId="0" xr:uid="{00000000-0006-0000-0100-000090040000}">
      <text>
        <r>
          <rPr>
            <b/>
            <sz val="9"/>
            <color indexed="81"/>
            <rFont val="Tahoma"/>
            <family val="2"/>
          </rPr>
          <t>Moura, Raphael:</t>
        </r>
        <r>
          <rPr>
            <sz val="9"/>
            <color indexed="81"/>
            <rFont val="Tahoma"/>
            <family val="2"/>
          </rPr>
          <t xml:space="preserve">
Incorrect Identification: after take-off, pilot erroneously reported the fuel level.</t>
        </r>
      </text>
    </comment>
    <comment ref="L196" authorId="0" shapeId="0" xr:uid="{00000000-0006-0000-0100-000091040000}">
      <text>
        <r>
          <rPr>
            <b/>
            <sz val="9"/>
            <color indexed="81"/>
            <rFont val="Tahoma"/>
            <family val="2"/>
          </rPr>
          <t>Moura, Raphael:</t>
        </r>
        <r>
          <rPr>
            <sz val="9"/>
            <color indexed="81"/>
            <rFont val="Tahoma"/>
            <family val="2"/>
          </rPr>
          <t xml:space="preserve">
Wrong diagnosis: pilot performed an inadequate pre-flight inspection and failed to diagnose fuel status.</t>
        </r>
      </text>
    </comment>
    <comment ref="R196" authorId="0" shapeId="0" xr:uid="{00000000-0006-0000-0100-000092040000}">
      <text>
        <r>
          <rPr>
            <b/>
            <sz val="9"/>
            <color indexed="81"/>
            <rFont val="Tahoma"/>
            <family val="2"/>
          </rPr>
          <t>Moura, Raphael:</t>
        </r>
        <r>
          <rPr>
            <sz val="9"/>
            <color indexed="81"/>
            <rFont val="Tahoma"/>
            <family val="2"/>
          </rPr>
          <t xml:space="preserve">
wrong goal selected: pilot departed on the second leg of the mission despite knowing that the helicopter had insufficient fuel reserves likely in order to avoid delays and other possible negative outcomes that could have resulted from aborting the mission.</t>
        </r>
      </text>
    </comment>
    <comment ref="T196" authorId="0" shapeId="0" xr:uid="{00000000-0006-0000-0100-000093040000}">
      <text>
        <r>
          <rPr>
            <b/>
            <sz val="9"/>
            <color indexed="81"/>
            <rFont val="Tahoma"/>
            <family val="2"/>
          </rPr>
          <t>Moura, Raphael:</t>
        </r>
        <r>
          <rPr>
            <sz val="9"/>
            <color indexed="81"/>
            <rFont val="Tahoma"/>
            <family val="2"/>
          </rPr>
          <t xml:space="preserve">
Action freeze: pilot failed to make the flight control inputs necessary to enter an autorotation when the engine lost power, which resulted in a rapid decay in rotor rpm and impact with terrain.</t>
        </r>
      </text>
    </comment>
    <comment ref="U196" authorId="0" shapeId="0" xr:uid="{00000000-0006-0000-0100-000094040000}">
      <text>
        <r>
          <rPr>
            <b/>
            <sz val="9"/>
            <color indexed="81"/>
            <rFont val="Tahoma"/>
            <family val="2"/>
          </rPr>
          <t>Moura, Raphael:</t>
        </r>
        <r>
          <rPr>
            <sz val="9"/>
            <color indexed="81"/>
            <rFont val="Tahoma"/>
            <family val="2"/>
          </rPr>
          <t xml:space="preserve">
The pilot was texting (1) while flying, (2) while the helicopter was being prepared for return to service, and (3) during his telephone call to the communication specialist when making his decision to continue the mission.</t>
        </r>
      </text>
    </comment>
    <comment ref="V196" authorId="0" shapeId="0" xr:uid="{00000000-0006-0000-0100-000095040000}">
      <text>
        <r>
          <rPr>
            <b/>
            <sz val="9"/>
            <color indexed="81"/>
            <rFont val="Tahoma"/>
            <family val="2"/>
          </rPr>
          <t>Moura, Raphael:</t>
        </r>
        <r>
          <rPr>
            <sz val="9"/>
            <color indexed="81"/>
            <rFont val="Tahoma"/>
            <family val="2"/>
          </rPr>
          <t xml:space="preserve">
Because of restricted sleep the night before the accident, the timing of his operational activities, and the nature of the pilot’s errors, which were uncharacteristic of his performance, the pilot was experiencing fatigue.</t>
        </r>
      </text>
    </comment>
    <comment ref="W196" authorId="0" shapeId="0" xr:uid="{00000000-0006-0000-0100-000096040000}">
      <text>
        <r>
          <rPr>
            <b/>
            <sz val="9"/>
            <color indexed="81"/>
            <rFont val="Tahoma"/>
            <family val="2"/>
          </rPr>
          <t>Moura, Raphael:</t>
        </r>
        <r>
          <rPr>
            <sz val="9"/>
            <color indexed="81"/>
            <rFont val="Tahoma"/>
            <family val="2"/>
          </rPr>
          <t xml:space="preserve">
Increasing misses: Although the helicopter’s low fuel state was clearly indicated, the pilot failed to detect the condition many times: (1) before departing (pre-flight inspection), (2) before take-off (before-take-off confirmation checklist); and (3) after take-off (fuel level check).</t>
        </r>
      </text>
    </comment>
    <comment ref="AC196" authorId="0" shapeId="0" xr:uid="{00000000-0006-0000-0100-000097040000}">
      <text>
        <r>
          <rPr>
            <b/>
            <sz val="9"/>
            <color indexed="81"/>
            <rFont val="Tahoma"/>
            <family val="2"/>
          </rPr>
          <t>Moura, Raphael:</t>
        </r>
        <r>
          <rPr>
            <sz val="9"/>
            <color indexed="81"/>
            <rFont val="Tahoma"/>
            <family val="2"/>
          </rPr>
          <t xml:space="preserve">
Hypothesis fixation: pilot fixated on his intended refuelling point and continued the flight rather than make a precautionary landing as the fuel gauge indication approached zero.</t>
        </r>
      </text>
    </comment>
    <comment ref="AF196" authorId="0" shapeId="0" xr:uid="{00000000-0006-0000-0100-000098040000}">
      <text>
        <r>
          <rPr>
            <b/>
            <sz val="9"/>
            <color indexed="81"/>
            <rFont val="Tahoma"/>
            <family val="2"/>
          </rPr>
          <t>Moura, Raphael:</t>
        </r>
        <r>
          <rPr>
            <sz val="9"/>
            <color indexed="81"/>
            <rFont val="Tahoma"/>
            <family val="2"/>
          </rPr>
          <t xml:space="preserve">
1) No policy requiring that the Air Methods Operational Control Centre be notified of abnormal fuel situations, available operationally qualified personnel outside the situation who would likely have recognized the pilot’s decision to continue the mission as inappropriate were not consulted.
2) No specific guidance regarding the appropriate control inputs for entering an autorotation at cruise airspeeds.</t>
        </r>
      </text>
    </comment>
    <comment ref="AL196" authorId="0" shapeId="0" xr:uid="{00000000-0006-0000-0100-000099040000}">
      <text>
        <r>
          <rPr>
            <b/>
            <sz val="9"/>
            <color indexed="81"/>
            <rFont val="Tahoma"/>
            <family val="2"/>
          </rPr>
          <t>Moura, Raphael:</t>
        </r>
        <r>
          <rPr>
            <sz val="9"/>
            <color indexed="81"/>
            <rFont val="Tahoma"/>
            <family val="2"/>
          </rPr>
          <t xml:space="preserve">
Available operationally qualified personnel outside the situation who would likely have recognized the pilot’s decision to continue the mission as inappropriate were not consulted.</t>
        </r>
      </text>
    </comment>
    <comment ref="AO196" authorId="0" shapeId="0" xr:uid="{00000000-0006-0000-0100-00009A040000}">
      <text>
        <r>
          <rPr>
            <b/>
            <sz val="9"/>
            <color indexed="81"/>
            <rFont val="Tahoma"/>
            <family val="2"/>
          </rPr>
          <t>Moura, Raphael:</t>
        </r>
        <r>
          <rPr>
            <sz val="9"/>
            <color indexed="81"/>
            <rFont val="Tahoma"/>
            <family val="2"/>
          </rPr>
          <t xml:space="preserve">
Pre-flight inspection and before-take-off confirmation checklist failed to identify fuel problem.</t>
        </r>
      </text>
    </comment>
    <comment ref="AT196" authorId="0" shapeId="0" xr:uid="{00000000-0006-0000-0100-00009B040000}">
      <text>
        <r>
          <rPr>
            <b/>
            <sz val="9"/>
            <color indexed="81"/>
            <rFont val="Tahoma"/>
            <family val="2"/>
          </rPr>
          <t>Moura, Raphael:</t>
        </r>
        <r>
          <rPr>
            <sz val="9"/>
            <color indexed="81"/>
            <rFont val="Tahoma"/>
            <family val="2"/>
          </rPr>
          <t xml:space="preserve">
Autorotation training that the pilot received in the Eurocopter AS350 B2 was not representative of an actual engine failure at cruise airspeed and likely contributed to the pilot’s failure to execute a successful autorotation. If the pilot had received autorotation training in a simulator rather than in a helicopter, he would have been better prepared and might have effectively responded to the engine failure during the accident flight.</t>
        </r>
      </text>
    </comment>
    <comment ref="AU196" authorId="0" shapeId="0" xr:uid="{00000000-0006-0000-0100-00009C040000}">
      <text>
        <r>
          <rPr>
            <b/>
            <sz val="9"/>
            <color indexed="81"/>
            <rFont val="Tahoma"/>
            <family val="2"/>
          </rPr>
          <t>Moura, Raphael:</t>
        </r>
        <r>
          <rPr>
            <sz val="9"/>
            <color indexed="81"/>
            <rFont val="Tahoma"/>
            <family val="2"/>
          </rPr>
          <t xml:space="preserve">
Pilot may not be aware that aft cyclic must be applied when collective is lowered to maintain control of the helicopter and perform a successful autorotation.</t>
        </r>
      </text>
    </comment>
    <comment ref="H197" authorId="0" shapeId="0" xr:uid="{00000000-0006-0000-0100-00009D040000}">
      <text>
        <r>
          <rPr>
            <b/>
            <sz val="9"/>
            <color indexed="81"/>
            <rFont val="Tahoma"/>
            <family val="2"/>
          </rPr>
          <t>Moura, Raphael:</t>
        </r>
        <r>
          <rPr>
            <sz val="9"/>
            <color indexed="81"/>
            <rFont val="Tahoma"/>
            <family val="2"/>
          </rPr>
          <t xml:space="preserve">
Omission or wrong action: split pin was installed improperly or was not present.</t>
        </r>
      </text>
    </comment>
    <comment ref="L197" authorId="0" shapeId="0" xr:uid="{00000000-0006-0000-0100-00009E040000}">
      <text>
        <r>
          <rPr>
            <b/>
            <sz val="9"/>
            <color indexed="81"/>
            <rFont val="Tahoma"/>
            <family val="2"/>
          </rPr>
          <t>Moura, Raphael:</t>
        </r>
        <r>
          <rPr>
            <sz val="9"/>
            <color indexed="81"/>
            <rFont val="Tahoma"/>
            <family val="2"/>
          </rPr>
          <t xml:space="preserve">
Faulty diagnosis: During QC inspection, split pin status was inadequate (missing or installed improperly).</t>
        </r>
      </text>
    </comment>
    <comment ref="U197" authorId="0" shapeId="0" xr:uid="{00000000-0006-0000-0100-00009F040000}">
      <text>
        <r>
          <rPr>
            <b/>
            <sz val="9"/>
            <color indexed="81"/>
            <rFont val="Tahoma"/>
            <family val="2"/>
          </rPr>
          <t>Moura, Raphael:</t>
        </r>
        <r>
          <rPr>
            <sz val="9"/>
            <color indexed="81"/>
            <rFont val="Tahoma"/>
            <family val="2"/>
          </rPr>
          <t xml:space="preserve">
The mechanic and inspector’s performance was degraded by fatigue, which contributed to the improper securing of the fore/aft servo connection hardware, the improper installation of the hydraulic belt, and the inadequate postmaintenance inspection of the accident helicopter, respectively. If the work shifts of the maintenance personnel had been consistent, a major source of their fatigue could have been mitigated.</t>
        </r>
      </text>
    </comment>
    <comment ref="AF197" authorId="0" shapeId="0" xr:uid="{00000000-0006-0000-0100-0000A0040000}">
      <text>
        <r>
          <rPr>
            <b/>
            <sz val="9"/>
            <color indexed="81"/>
            <rFont val="Tahoma"/>
            <family val="2"/>
          </rPr>
          <t>Moura, Raphael:</t>
        </r>
        <r>
          <rPr>
            <sz val="9"/>
            <color indexed="81"/>
            <rFont val="Tahoma"/>
            <family val="2"/>
          </rPr>
          <t xml:space="preserve">
Maintenance documentation did not clearly delineate specific inspection steps, which can allow these tasks to be more vulnerable to error through human factors.</t>
        </r>
      </text>
    </comment>
    <comment ref="AN197" authorId="0" shapeId="0" xr:uid="{00000000-0006-0000-0100-0000A1040000}">
      <text>
        <r>
          <rPr>
            <b/>
            <sz val="9"/>
            <color indexed="81"/>
            <rFont val="Tahoma"/>
            <family val="2"/>
          </rPr>
          <t>Moura, Raphael:</t>
        </r>
        <r>
          <rPr>
            <sz val="9"/>
            <color indexed="81"/>
            <rFont val="Tahoma"/>
            <family val="2"/>
          </rPr>
          <t xml:space="preserve">
Although Eurocopter and the Federal Aviation Administration (FAA) publish guidance on the reuse of self-locking nuts, the investigation revealed that Sundance Helicopters’ maintenance personnel were reusing nuts that did not meet the criteria specified by Eurocopter and FAA guidance.</t>
        </r>
      </text>
    </comment>
    <comment ref="AO197" authorId="0" shapeId="0" xr:uid="{00000000-0006-0000-0100-0000A2040000}">
      <text>
        <r>
          <rPr>
            <b/>
            <sz val="9"/>
            <color indexed="81"/>
            <rFont val="Tahoma"/>
            <family val="2"/>
          </rPr>
          <t>Moura, Raphael:</t>
        </r>
        <r>
          <rPr>
            <sz val="9"/>
            <color indexed="81"/>
            <rFont val="Tahoma"/>
            <family val="2"/>
          </rPr>
          <t xml:space="preserve">
Quality control inspector, who inspected the maintenance work completed the day before the accident, failed to identify adequacy of maintenance (if self-locking nut reuse guidance was followed).</t>
        </r>
      </text>
    </comment>
    <comment ref="AR197" authorId="0" shapeId="0" xr:uid="{00000000-0006-0000-0100-0000A3040000}">
      <text>
        <r>
          <rPr>
            <b/>
            <sz val="9"/>
            <color indexed="81"/>
            <rFont val="Tahoma"/>
            <family val="2"/>
          </rPr>
          <t>Moura, Raphael:</t>
        </r>
        <r>
          <rPr>
            <sz val="9"/>
            <color indexed="81"/>
            <rFont val="Tahoma"/>
            <family val="2"/>
          </rPr>
          <t xml:space="preserve">
Inadequate managerial rule: (i) At the time of the accident, Sundance Helicopters was not following Eurocopter and Federal Aviation Administration self-locking nut reuse guidance, which led to the repeated improper reuse of degraded nuts on its helicopters; (ii) Sundance Helicopters did not meet the Tour Operators Program of Safety (TOPS) audit requirements because Sundance’s director of maintenance misinterpreted the TOPS maintenance standards regarding training and qualifications of mechanics.</t>
        </r>
      </text>
    </comment>
    <comment ref="AT197" authorId="0" shapeId="0" xr:uid="{00000000-0006-0000-0100-0000A4040000}">
      <text>
        <r>
          <rPr>
            <b/>
            <sz val="9"/>
            <color indexed="81"/>
            <rFont val="Tahoma"/>
            <family val="2"/>
          </rPr>
          <t>Moura, Raphael:</t>
        </r>
        <r>
          <rPr>
            <sz val="9"/>
            <color indexed="81"/>
            <rFont val="Tahoma"/>
            <family val="2"/>
          </rPr>
          <t xml:space="preserve">
Mechanic had not attended any helicopter-specific training at the time of the accident.</t>
        </r>
      </text>
    </comment>
    <comment ref="AU197" authorId="0" shapeId="0" xr:uid="{00000000-0006-0000-0100-0000A5040000}">
      <text>
        <r>
          <rPr>
            <b/>
            <sz val="9"/>
            <color indexed="81"/>
            <rFont val="Tahoma"/>
            <family val="2"/>
          </rPr>
          <t>Moura, Raphael:</t>
        </r>
        <r>
          <rPr>
            <sz val="9"/>
            <color indexed="81"/>
            <rFont val="Tahoma"/>
            <family val="2"/>
          </rPr>
          <t xml:space="preserve">
Loss of situation awareness: No human factors training to maintenance personnel, including training on the causes of fatigue, its effects on performance, and actions individuals can take to prevent the development of fatigue.</t>
        </r>
      </text>
    </comment>
    <comment ref="BE197" authorId="0" shapeId="0" xr:uid="{00000000-0006-0000-0100-0000A6040000}">
      <text>
        <r>
          <rPr>
            <b/>
            <sz val="9"/>
            <color indexed="81"/>
            <rFont val="Tahoma"/>
            <family val="2"/>
          </rPr>
          <t>Moura, Raphael:</t>
        </r>
        <r>
          <rPr>
            <sz val="9"/>
            <color indexed="81"/>
            <rFont val="Tahoma"/>
            <family val="2"/>
          </rPr>
          <t xml:space="preserve">
Both the mechanic and the quality control inspector, who inspected the maintenance work completed the day before the accident, had insufficient time to adjust to working an earlier shift than normal.</t>
        </r>
      </text>
    </comment>
    <comment ref="F198" authorId="0" shapeId="0" xr:uid="{00000000-0006-0000-0100-0000A7040000}">
      <text>
        <r>
          <rPr>
            <b/>
            <sz val="9"/>
            <color indexed="81"/>
            <rFont val="Tahoma"/>
            <family val="2"/>
          </rPr>
          <t>Moura, Raphael:</t>
        </r>
        <r>
          <rPr>
            <sz val="9"/>
            <color indexed="81"/>
            <rFont val="Tahoma"/>
            <family val="2"/>
          </rPr>
          <t xml:space="preserve">
Speed, too fast: if the pilots had simply maintained a reduced airspeed while they responded to the situation, the aerodynamic forces on the airplane would not have increased significantly; at reduced airspeeds, the pilots should have been able to maintain control of the airplane long enough to either successfully troubleshoot and resolve the problem or return safely to the airport.</t>
        </r>
      </text>
    </comment>
    <comment ref="G198" authorId="0" shapeId="0" xr:uid="{00000000-0006-0000-0100-0000A8040000}">
      <text>
        <r>
          <rPr>
            <b/>
            <sz val="9"/>
            <color indexed="81"/>
            <rFont val="Tahoma"/>
            <family val="2"/>
          </rPr>
          <t>Moura, Raphael:</t>
        </r>
        <r>
          <rPr>
            <sz val="9"/>
            <color indexed="81"/>
            <rFont val="Tahoma"/>
            <family val="2"/>
          </rPr>
          <t xml:space="preserve">
Wrong object (neighbour and similar): Inadvertent Autopilot Engagement: autopilot and yaw damper engage buttons are identical and are located adjacent to each other on the autopilot console.</t>
        </r>
      </text>
    </comment>
    <comment ref="N198" authorId="0" shapeId="0" xr:uid="{00000000-0006-0000-0100-0000A9040000}">
      <text>
        <r>
          <rPr>
            <b/>
            <sz val="9"/>
            <color indexed="81"/>
            <rFont val="Tahoma"/>
            <family val="2"/>
          </rPr>
          <t>Moura, Raphael:</t>
        </r>
        <r>
          <rPr>
            <sz val="9"/>
            <color indexed="81"/>
            <rFont val="Tahoma"/>
            <family val="2"/>
          </rPr>
          <t xml:space="preserve">
Wrong decision: the captain had at least marginal control of the airplane, and the airplane had successfully reversed course to return to the airport until the captain transferred control to the first officer. It is possible that the captain believed that pulling circuit breakers was the best course of action to avert a loss of control. However, the captain’s efforts to maintain control of the airplane had been successful to that point, and he could have significantly eased the ongoing and increasing control problem by reducing airspeed.</t>
        </r>
      </text>
    </comment>
    <comment ref="R198" authorId="0" shapeId="0" xr:uid="{00000000-0006-0000-0100-0000AA040000}">
      <text>
        <r>
          <rPr>
            <b/>
            <sz val="9"/>
            <color indexed="81"/>
            <rFont val="Tahoma"/>
            <family val="2"/>
          </rPr>
          <t>Moura, Raphael:</t>
        </r>
        <r>
          <rPr>
            <sz val="9"/>
            <color indexed="81"/>
            <rFont val="Tahoma"/>
            <family val="2"/>
          </rPr>
          <t xml:space="preserve">
wrong goal selected: Pilot focused on attempting to identify and eliminate the cause of the flight control problem, instead of prioritizing airplane control (airspeed, attitude, and configuration).</t>
        </r>
      </text>
    </comment>
    <comment ref="AF198" authorId="0" shapeId="0" xr:uid="{00000000-0006-0000-0100-0000AB040000}">
      <text>
        <r>
          <rPr>
            <b/>
            <sz val="9"/>
            <color indexed="81"/>
            <rFont val="Tahoma"/>
            <family val="2"/>
          </rPr>
          <t>Moura, Raphael:</t>
        </r>
        <r>
          <rPr>
            <sz val="9"/>
            <color indexed="81"/>
            <rFont val="Tahoma"/>
            <family val="2"/>
          </rPr>
          <t xml:space="preserve">
If the accident pilots had sought guidance for either of the potential scenarios in the airplane’s checklists or manuals, they would not have found it, because no such guidance existed.</t>
        </r>
      </text>
    </comment>
    <comment ref="AQ198" authorId="0" shapeId="0" xr:uid="{00000000-0006-0000-0100-0000AC040000}">
      <text>
        <r>
          <rPr>
            <b/>
            <sz val="9"/>
            <color indexed="81"/>
            <rFont val="Tahoma"/>
            <family val="2"/>
          </rPr>
          <t>Moura, Raphael:</t>
        </r>
        <r>
          <rPr>
            <sz val="9"/>
            <color indexed="81"/>
            <rFont val="Tahoma"/>
            <family val="2"/>
          </rPr>
          <t xml:space="preserve">
1) Yaw damper and autopilot engage buttons are identical in size, shape, type of operation (on/off pushbutton), and amount of force necessary to activate. Further, because of their physical location (adjacent to each other near the aft end of the cockpit centre console, out of a pilot’s normal field of vision), the difference between the yaw damper and autopilot engage buttons may not always be readily apparent to pilots.
2) Flat ribbon cable installed inside the control column shafts should have been replaced with a rounded type of sheathed wire bundle that would fit better and be better protected within the shaft.
3) The incorporation of an aural pitch trim-in-motion warning and contrasting colour bands on the pitch trim wheel in all Cessna Citation series airplanes would help pilots of those airplanes to more promptly recognize and correct runaway pitch trim situations before control forces become unmanageable.
4) If circuit breakers that a pilot might need to quickly access during an abnormal or emergency situation were equipped with identification collars, pilots would be able to locate them more readily and pull them more easily during such a situation.</t>
        </r>
      </text>
    </comment>
    <comment ref="AR198" authorId="0" shapeId="0" xr:uid="{00000000-0006-0000-0100-0000AD040000}">
      <text>
        <r>
          <rPr>
            <b/>
            <sz val="9"/>
            <color indexed="81"/>
            <rFont val="Tahoma"/>
            <family val="2"/>
          </rPr>
          <t>Moura, Raphael:</t>
        </r>
        <r>
          <rPr>
            <sz val="9"/>
            <color indexed="81"/>
            <rFont val="Tahoma"/>
            <family val="2"/>
          </rPr>
          <t xml:space="preserve">
Inadequate work procedure: captain performed the flying pilot duties during both flights and portrayed an instructor-student pilot atmosphere, with the captain routinely correcting the first officer, during both flights.89 The CVR transcript revealed a casual and undisciplined cockpit environment during both flights, with no indication that either pilot routinely referenced checklists.
Inadequate managerial rule: Marlin Air’s selection of the accident captain (who routinely failed to comply with procedures and regulations) to the positions of company chief pilot and check airman, with responsibility for supervision and training of all company pilots, contributed to an inadequate company safety culture that allowed an ill-prepared first officer to fly in Part 135 operations.</t>
        </r>
      </text>
    </comment>
    <comment ref="AT198" authorId="0" shapeId="0" xr:uid="{00000000-0006-0000-0100-0000AE040000}">
      <text>
        <r>
          <rPr>
            <b/>
            <sz val="9"/>
            <color indexed="81"/>
            <rFont val="Tahoma"/>
            <family val="2"/>
          </rPr>
          <t>Moura, Raphael:</t>
        </r>
        <r>
          <rPr>
            <sz val="9"/>
            <color indexed="81"/>
            <rFont val="Tahoma"/>
            <family val="2"/>
          </rPr>
          <t xml:space="preserve">
first officer limited proficiency in the accident airplane.</t>
        </r>
      </text>
    </comment>
    <comment ref="AU198" authorId="0" shapeId="0" xr:uid="{00000000-0006-0000-0100-0000AF040000}">
      <text>
        <r>
          <rPr>
            <b/>
            <sz val="9"/>
            <color indexed="81"/>
            <rFont val="Tahoma"/>
            <family val="2"/>
          </rPr>
          <t>Moura, Raphael:</t>
        </r>
        <r>
          <rPr>
            <sz val="9"/>
            <color indexed="81"/>
            <rFont val="Tahoma"/>
            <family val="2"/>
          </rPr>
          <t xml:space="preserve">
first office lacked airplane systems knowledge.</t>
        </r>
      </text>
    </comment>
    <comment ref="BD198" authorId="0" shapeId="0" xr:uid="{00000000-0006-0000-0100-0000B0040000}">
      <text>
        <r>
          <rPr>
            <b/>
            <sz val="9"/>
            <color indexed="81"/>
            <rFont val="Tahoma"/>
            <family val="2"/>
          </rPr>
          <t>Moura, Raphael:</t>
        </r>
        <r>
          <rPr>
            <sz val="9"/>
            <color indexed="81"/>
            <rFont val="Tahoma"/>
            <family val="2"/>
          </rPr>
          <t xml:space="preserve">
The first officer provided little or no support to the captain during either flight and was arguably a distraction because the captain had to monitor the first officer’s actions as well as perform flying pilot duties. In addition, as the emergency escalated, the captain began to take over the radio calls while he continued to handle the airplane and troubleshoot the control problem.</t>
        </r>
      </text>
    </comment>
    <comment ref="E199" authorId="0" shapeId="0" xr:uid="{00000000-0006-0000-0100-0000B1040000}">
      <text>
        <r>
          <rPr>
            <b/>
            <sz val="9"/>
            <color indexed="81"/>
            <rFont val="Tahoma"/>
            <family val="2"/>
          </rPr>
          <t>Moura, Raphael:</t>
        </r>
        <r>
          <rPr>
            <sz val="9"/>
            <color indexed="81"/>
            <rFont val="Tahoma"/>
            <family val="2"/>
          </rPr>
          <t xml:space="preserve">
Omission: pilots were not using the frequency to announce their positions and intentions.</t>
        </r>
      </text>
    </comment>
    <comment ref="I199" authorId="0" shapeId="0" xr:uid="{00000000-0006-0000-0100-0000B2040000}">
      <text>
        <r>
          <rPr>
            <b/>
            <sz val="9"/>
            <color indexed="81"/>
            <rFont val="Tahoma"/>
            <family val="2"/>
          </rPr>
          <t>Moura, Raphael:</t>
        </r>
        <r>
          <rPr>
            <sz val="9"/>
            <color indexed="81"/>
            <rFont val="Tahoma"/>
            <family val="2"/>
          </rPr>
          <t xml:space="preserve">
pilots' failure to see and avoid the other helicopter.</t>
        </r>
      </text>
    </comment>
    <comment ref="U199" authorId="0" shapeId="0" xr:uid="{00000000-0006-0000-0100-0000B3040000}">
      <text>
        <r>
          <rPr>
            <b/>
            <sz val="9"/>
            <color indexed="81"/>
            <rFont val="Tahoma"/>
            <family val="2"/>
          </rPr>
          <t>Moura, Raphael:</t>
        </r>
        <r>
          <rPr>
            <sz val="9"/>
            <color indexed="81"/>
            <rFont val="Tahoma"/>
            <family val="2"/>
          </rPr>
          <t xml:space="preserve">
both pilots were talking to several people, including news station personnel, other ENG helicopter pilots, the police helicopter pilot, ATC, and their station's photographer.</t>
        </r>
      </text>
    </comment>
    <comment ref="W199" authorId="0" shapeId="0" xr:uid="{00000000-0006-0000-0100-0000B4040000}">
      <text>
        <r>
          <rPr>
            <b/>
            <sz val="9"/>
            <color indexed="81"/>
            <rFont val="Tahoma"/>
            <family val="2"/>
          </rPr>
          <t>Moura, Raphael:</t>
        </r>
        <r>
          <rPr>
            <sz val="9"/>
            <color indexed="81"/>
            <rFont val="Tahoma"/>
            <family val="2"/>
          </rPr>
          <t xml:space="preserve">
Pilots stated that they occasionally lose sight of other helicopters when flying over the city because the helicopters tend to blend in with the terrain.</t>
        </r>
      </text>
    </comment>
    <comment ref="X199" authorId="0" shapeId="0" xr:uid="{00000000-0006-0000-0100-0000B5040000}">
      <text>
        <r>
          <rPr>
            <b/>
            <sz val="9"/>
            <color indexed="81"/>
            <rFont val="Tahoma"/>
            <family val="2"/>
          </rPr>
          <t>Moura, Raphael:</t>
        </r>
        <r>
          <rPr>
            <sz val="9"/>
            <color indexed="81"/>
            <rFont val="Tahoma"/>
            <family val="2"/>
          </rPr>
          <t xml:space="preserve">
The ability to shift attention among competing task demands may break down under high workload conditions.</t>
        </r>
      </text>
    </comment>
    <comment ref="AF199" authorId="0" shapeId="0" xr:uid="{00000000-0006-0000-0100-0000B6040000}">
      <text>
        <r>
          <rPr>
            <b/>
            <sz val="9"/>
            <color indexed="81"/>
            <rFont val="Tahoma"/>
            <family val="2"/>
          </rPr>
          <t>Moura, Raphael:</t>
        </r>
        <r>
          <rPr>
            <sz val="9"/>
            <color indexed="81"/>
            <rFont val="Tahoma"/>
            <family val="2"/>
          </rPr>
          <t xml:space="preserve">
Lack of formal procedures for Phoenix-area ENG pilots to follow regarding the conduct of these operations.
</t>
        </r>
      </text>
    </comment>
    <comment ref="AI199" authorId="0" shapeId="0" xr:uid="{00000000-0006-0000-0100-0000B7040000}">
      <text>
        <r>
          <rPr>
            <b/>
            <sz val="9"/>
            <color indexed="81"/>
            <rFont val="Tahoma"/>
            <family val="2"/>
          </rPr>
          <t>Moura, Raphael:</t>
        </r>
        <r>
          <rPr>
            <sz val="9"/>
            <color indexed="81"/>
            <rFont val="Tahoma"/>
            <family val="2"/>
          </rPr>
          <t xml:space="preserve">
The volume on the aural alert would be turned down when “a lot of traffic [was] in close,” so that it would not obscure the communications frequency.</t>
        </r>
      </text>
    </comment>
    <comment ref="AQ199" authorId="0" shapeId="0" xr:uid="{00000000-0006-0000-0100-0000B8040000}">
      <text>
        <r>
          <rPr>
            <b/>
            <sz val="9"/>
            <color indexed="81"/>
            <rFont val="Tahoma"/>
            <family val="2"/>
          </rPr>
          <t>Moura, Raphael:</t>
        </r>
        <r>
          <rPr>
            <sz val="9"/>
            <color indexed="81"/>
            <rFont val="Tahoma"/>
            <family val="2"/>
          </rPr>
          <t xml:space="preserve">
1) channel 15 helicopter did not have a traffic advisory system.
2) A high-visibility paint scheme on the helicopters‟ main rotor blades or high-visibility anti-collision lights could have facilitated the detection of the impending collision risk.</t>
        </r>
      </text>
    </comment>
    <comment ref="AR199" authorId="0" shapeId="0" xr:uid="{00000000-0006-0000-0100-0000B9040000}">
      <text>
        <r>
          <rPr>
            <b/>
            <sz val="9"/>
            <color indexed="81"/>
            <rFont val="Tahoma"/>
            <family val="2"/>
          </rPr>
          <t>Moura, Raphael:</t>
        </r>
        <r>
          <rPr>
            <sz val="9"/>
            <color indexed="81"/>
            <rFont val="Tahoma"/>
            <family val="2"/>
          </rPr>
          <t xml:space="preserve">
Inadequate work procedure: (i) Along with their flying duties, the channel 3 and 15 pilots were responsible for reporting
information about the event while airborne; (ii) once in the air, photographers were considered by the station to be part of the crew.</t>
        </r>
      </text>
    </comment>
    <comment ref="AT199" authorId="0" shapeId="0" xr:uid="{00000000-0006-0000-0100-0000BA040000}">
      <text>
        <r>
          <rPr>
            <b/>
            <sz val="9"/>
            <color indexed="81"/>
            <rFont val="Tahoma"/>
            <family val="2"/>
          </rPr>
          <t>Moura, Raphael:</t>
        </r>
        <r>
          <rPr>
            <sz val="9"/>
            <color indexed="81"/>
            <rFont val="Tahoma"/>
            <family val="2"/>
          </rPr>
          <t xml:space="preserve">
Channel 3 and U.S. Helicopters did not have any formal procedures for training its pilots.</t>
        </r>
      </text>
    </comment>
    <comment ref="BB199" authorId="0" shapeId="0" xr:uid="{00000000-0006-0000-0100-0000BB040000}">
      <text>
        <r>
          <rPr>
            <b/>
            <sz val="9"/>
            <color indexed="81"/>
            <rFont val="Tahoma"/>
            <family val="2"/>
          </rPr>
          <t>Moura, Raphael:</t>
        </r>
        <r>
          <rPr>
            <sz val="9"/>
            <color indexed="81"/>
            <rFont val="Tahoma"/>
            <family val="2"/>
          </rPr>
          <t xml:space="preserve">
Many of the tasks that the pilots were performing during the accident flight (such as flying the helicopter, operating the radios, and initiating communications) were well-learned skills, but even for experienced pilots, the ability to shift attention among competing task demands may break down under high workload conditions and can lead to a narrowing of attention on a specific task.</t>
        </r>
      </text>
    </comment>
    <comment ref="H200" authorId="0" shapeId="0" xr:uid="{00000000-0006-0000-0100-0000BC040000}">
      <text>
        <r>
          <rPr>
            <b/>
            <sz val="9"/>
            <color indexed="81"/>
            <rFont val="Tahoma"/>
            <family val="2"/>
          </rPr>
          <t>Moura, Raphael:</t>
        </r>
        <r>
          <rPr>
            <sz val="9"/>
            <color indexed="81"/>
            <rFont val="Tahoma"/>
            <family val="2"/>
          </rPr>
          <t xml:space="preserve">
jump forward: pilot skipped the maintenance calling due to a discrepancy at the weather radar.</t>
        </r>
      </text>
    </comment>
    <comment ref="N200" authorId="0" shapeId="0" xr:uid="{00000000-0006-0000-0100-0000BD040000}">
      <text>
        <r>
          <rPr>
            <b/>
            <sz val="9"/>
            <color indexed="81"/>
            <rFont val="Tahoma"/>
            <family val="2"/>
          </rPr>
          <t>Moura, Raphael:</t>
        </r>
        <r>
          <rPr>
            <sz val="9"/>
            <color indexed="81"/>
            <rFont val="Tahoma"/>
            <family val="2"/>
          </rPr>
          <t xml:space="preserve">
wrong decision: pilots decided to operate the airplane with known discrepancy (weather radar system).</t>
        </r>
      </text>
    </comment>
    <comment ref="U200" authorId="0" shapeId="0" xr:uid="{00000000-0006-0000-0100-0000BE040000}">
      <text>
        <r>
          <rPr>
            <b/>
            <sz val="9"/>
            <color indexed="81"/>
            <rFont val="Tahoma"/>
            <family val="2"/>
          </rPr>
          <t>Moura, Raphael:</t>
        </r>
        <r>
          <rPr>
            <sz val="9"/>
            <color indexed="81"/>
            <rFont val="Tahoma"/>
            <family val="2"/>
          </rPr>
          <t xml:space="preserve">
pilots lost situational awareness because of a preoccupation with the in-flight fire.</t>
        </r>
      </text>
    </comment>
    <comment ref="AD200" authorId="0" shapeId="0" xr:uid="{00000000-0006-0000-0100-0000BF040000}">
      <text>
        <r>
          <rPr>
            <b/>
            <sz val="9"/>
            <color indexed="81"/>
            <rFont val="Tahoma"/>
            <family val="2"/>
          </rPr>
          <t>Moura, Raphael:</t>
        </r>
        <r>
          <rPr>
            <sz val="9"/>
            <color indexed="81"/>
            <rFont val="Tahoma"/>
            <family val="2"/>
          </rPr>
          <t xml:space="preserve">
Weather radar system failure (fire).</t>
        </r>
      </text>
    </comment>
    <comment ref="AF200" authorId="0" shapeId="0" xr:uid="{00000000-0006-0000-0100-0000C0040000}">
      <text>
        <r>
          <rPr>
            <b/>
            <sz val="9"/>
            <color indexed="81"/>
            <rFont val="Tahoma"/>
            <family val="2"/>
          </rPr>
          <t>Moura, Raphael:</t>
        </r>
        <r>
          <rPr>
            <sz val="9"/>
            <color indexed="81"/>
            <rFont val="Tahoma"/>
            <family val="2"/>
          </rPr>
          <t xml:space="preserve">
SOP guidance was not consistently updated or adhered to by company personnel, and lacked crucial specifics. </t>
        </r>
      </text>
    </comment>
    <comment ref="AN200" authorId="0" shapeId="0" xr:uid="{00000000-0006-0000-0100-0000C1040000}">
      <text>
        <r>
          <rPr>
            <b/>
            <sz val="9"/>
            <color indexed="81"/>
            <rFont val="Tahoma"/>
            <family val="2"/>
          </rPr>
          <t>Moura, Raphael:</t>
        </r>
        <r>
          <rPr>
            <sz val="9"/>
            <color indexed="81"/>
            <rFont val="Tahoma"/>
            <family val="2"/>
          </rPr>
          <t xml:space="preserve">
Maintenance failed to address electrical problem in the weather radar components or related wiring.</t>
        </r>
      </text>
    </comment>
    <comment ref="AO200" authorId="0" shapeId="0" xr:uid="{00000000-0006-0000-0100-0000C2040000}">
      <text>
        <r>
          <rPr>
            <b/>
            <sz val="9"/>
            <color indexed="81"/>
            <rFont val="Tahoma"/>
            <family val="2"/>
          </rPr>
          <t>Moura, Raphael:</t>
        </r>
        <r>
          <rPr>
            <sz val="9"/>
            <color indexed="81"/>
            <rFont val="Tahoma"/>
            <family val="2"/>
          </rPr>
          <t xml:space="preserve">
Pilots' pre-flight inspection failed to take appropriate actions to ensure that the unresolved maintenance discrepancy was addressed before flight.</t>
        </r>
      </text>
    </comment>
    <comment ref="AR200" authorId="0" shapeId="0" xr:uid="{00000000-0006-0000-0100-0000C3040000}">
      <text>
        <r>
          <rPr>
            <b/>
            <sz val="9"/>
            <color indexed="81"/>
            <rFont val="Tahoma"/>
            <family val="2"/>
          </rPr>
          <t>Moura, Raphael:</t>
        </r>
        <r>
          <rPr>
            <sz val="9"/>
            <color indexed="81"/>
            <rFont val="Tahoma"/>
            <family val="2"/>
          </rPr>
          <t xml:space="preserve">
Inadequate managerial rule: NASCAR’s corporate aviation division’s management and maintenance personnel allowed the accident airplane to be released for flight with a known and unresolved discrepancy.</t>
        </r>
      </text>
    </comment>
    <comment ref="E201" authorId="0" shapeId="0" xr:uid="{00000000-0006-0000-0100-0000C4040000}">
      <text>
        <r>
          <rPr>
            <b/>
            <sz val="9"/>
            <color indexed="81"/>
            <rFont val="Tahoma"/>
            <family val="2"/>
          </rPr>
          <t>Moura, Raphael:</t>
        </r>
        <r>
          <rPr>
            <sz val="9"/>
            <color indexed="81"/>
            <rFont val="Tahoma"/>
            <family val="2"/>
          </rPr>
          <t xml:space="preserve">
timing, too fast: captain abbreviated taxi briefing.</t>
        </r>
      </text>
    </comment>
    <comment ref="I201" authorId="0" shapeId="0" xr:uid="{00000000-0006-0000-0100-0000C5040000}">
      <text>
        <r>
          <rPr>
            <b/>
            <sz val="9"/>
            <color indexed="81"/>
            <rFont val="Tahoma"/>
            <family val="2"/>
          </rPr>
          <t>Moura, Raphael:</t>
        </r>
        <r>
          <rPr>
            <sz val="9"/>
            <color indexed="81"/>
            <rFont val="Tahoma"/>
            <family val="2"/>
          </rPr>
          <t xml:space="preserve">
Overlook measurement: failure to use available cues and aids to identify the airplane's location on the airport surface during taxi. </t>
        </r>
      </text>
    </comment>
    <comment ref="L201" authorId="0" shapeId="0" xr:uid="{00000000-0006-0000-0100-0000C6040000}">
      <text>
        <r>
          <rPr>
            <b/>
            <sz val="9"/>
            <color indexed="81"/>
            <rFont val="Tahoma"/>
            <family val="2"/>
          </rPr>
          <t>Moura, Raphael:</t>
        </r>
        <r>
          <rPr>
            <sz val="9"/>
            <color indexed="81"/>
            <rFont val="Tahoma"/>
            <family val="2"/>
          </rPr>
          <t xml:space="preserve">
Faulty diagnosis: failure to cross-check and verify that the airplane was on the correct runway before take-off.</t>
        </r>
      </text>
    </comment>
    <comment ref="U201" authorId="0" shapeId="0" xr:uid="{00000000-0006-0000-0100-0000C7040000}">
      <text>
        <r>
          <rPr>
            <b/>
            <sz val="9"/>
            <color indexed="81"/>
            <rFont val="Tahoma"/>
            <family val="2"/>
          </rPr>
          <t>Moura, Raphael:</t>
        </r>
        <r>
          <rPr>
            <sz val="9"/>
            <color indexed="81"/>
            <rFont val="Tahoma"/>
            <family val="2"/>
          </rPr>
          <t xml:space="preserve">
1) Nonpertinent in-flight conversation during taxi.
2) A radio was on during the controller’s shift.</t>
        </r>
      </text>
    </comment>
    <comment ref="AC201" authorId="0" shapeId="0" xr:uid="{00000000-0006-0000-0100-0000C8040000}">
      <text>
        <r>
          <rPr>
            <b/>
            <sz val="9"/>
            <color indexed="81"/>
            <rFont val="Tahoma"/>
            <family val="2"/>
          </rPr>
          <t>Moura, Raphael:</t>
        </r>
        <r>
          <rPr>
            <sz val="9"/>
            <color indexed="81"/>
            <rFont val="Tahoma"/>
            <family val="2"/>
          </rPr>
          <t xml:space="preserve">
Confirmation bias:</t>
        </r>
        <r>
          <rPr>
            <b/>
            <sz val="9"/>
            <color indexed="81"/>
            <rFont val="Tahoma"/>
            <family val="2"/>
          </rPr>
          <t xml:space="preserve"> </t>
        </r>
        <r>
          <rPr>
            <sz val="9"/>
            <color indexed="81"/>
            <rFont val="Tahoma"/>
            <family val="2"/>
          </rPr>
          <t>The first officer’s statement might have contributed to the captain’s perception that the airplane was taxiing onto runway 22 because he might have anticipated a dark runway environment. confirmation bias was in place not only at the hold short line for runway 26 but also during the initial acceleration down the runway because the crew did not evaluate evidence that would contradict the airplane’s position on the airport surface at the time.</t>
        </r>
      </text>
    </comment>
    <comment ref="AF201" authorId="0" shapeId="0" xr:uid="{00000000-0006-0000-0100-0000C9040000}">
      <text>
        <r>
          <rPr>
            <b/>
            <sz val="9"/>
            <color indexed="81"/>
            <rFont val="Tahoma"/>
            <family val="2"/>
          </rPr>
          <t>Moura, Raphael:</t>
        </r>
        <r>
          <rPr>
            <sz val="9"/>
            <color indexed="81"/>
            <rFont val="Tahoma"/>
            <family val="2"/>
          </rPr>
          <t xml:space="preserve">
The Federal Aviation Administration’s operational policies and procedures at the time of the accident were deficient because they did not promote optimal controller monitoring of aircraft surface operations.</t>
        </r>
      </text>
    </comment>
    <comment ref="AH201" authorId="0" shapeId="0" xr:uid="{00000000-0006-0000-0100-0000CA040000}">
      <text>
        <r>
          <rPr>
            <b/>
            <sz val="9"/>
            <color indexed="81"/>
            <rFont val="Tahoma"/>
            <family val="2"/>
          </rPr>
          <t>Moura, Raphael:</t>
        </r>
        <r>
          <rPr>
            <sz val="9"/>
            <color indexed="81"/>
            <rFont val="Tahoma"/>
            <family val="2"/>
          </rPr>
          <t xml:space="preserve">
1) Jeppesen airport charts (diagrams containing airport signage and markings) were not accurate regarding the airport configuration.
2) the angle from the runway 26 hold short line on taxiway A to runway 26 was the same as the angle from the runway 22 hold short line on former taxiway A (north of runway 8/26) to runway 22.</t>
        </r>
      </text>
    </comment>
    <comment ref="AI201" authorId="0" shapeId="0" xr:uid="{00000000-0006-0000-0100-0000CB040000}">
      <text>
        <r>
          <rPr>
            <b/>
            <sz val="9"/>
            <color indexed="81"/>
            <rFont val="Tahoma"/>
            <family val="2"/>
          </rPr>
          <t>Moura, Raphael:</t>
        </r>
        <r>
          <rPr>
            <sz val="9"/>
            <color indexed="81"/>
            <rFont val="Tahoma"/>
            <family val="2"/>
          </rPr>
          <t xml:space="preserve">
1) Runway 4/22 had centreline lights and runway end identifier lights, but they were out of service at the time of the accident.
2) The white runway 26 numbers were positioned behind the airplane and were not visible.</t>
        </r>
      </text>
    </comment>
    <comment ref="AO201" authorId="0" shapeId="0" xr:uid="{00000000-0006-0000-0100-0000CC040000}">
      <text>
        <r>
          <rPr>
            <b/>
            <sz val="9"/>
            <color indexed="81"/>
            <rFont val="Tahoma"/>
            <family val="2"/>
          </rPr>
          <t>Moura, Raphael:</t>
        </r>
        <r>
          <rPr>
            <sz val="9"/>
            <color indexed="81"/>
            <rFont val="Tahoma"/>
            <family val="2"/>
          </rPr>
          <t xml:space="preserve">
controller failed to detect that the accident airplane was on the wrong runway by looking out the tower cab window. He was performing the traffic count of his shift.</t>
        </r>
      </text>
    </comment>
    <comment ref="AR201" authorId="0" shapeId="0" xr:uid="{00000000-0006-0000-0100-0000CD040000}">
      <text>
        <r>
          <rPr>
            <b/>
            <sz val="9"/>
            <color indexed="81"/>
            <rFont val="Tahoma"/>
            <family val="2"/>
          </rPr>
          <t>Moura, Raphael:</t>
        </r>
        <r>
          <rPr>
            <sz val="9"/>
            <color indexed="81"/>
            <rFont val="Tahoma"/>
            <family val="2"/>
          </rPr>
          <t xml:space="preserve">
1) Inadequate work procedure: failure to require that all runway crossings be authorized only by specific air traffic control (ATC) clearances.
2) Inadequate managerial rule: Airport facility manager permitted the use of AM/FM radios in the tower as long as the volume level did not create a distraction, but according to the latest labour contract between the FAA and the National Air Traffic Controllers Association, AM/FM radios, televisions, and similar equipment are prohibited in all operating areas.</t>
        </r>
      </text>
    </comment>
    <comment ref="H202" authorId="0" shapeId="0" xr:uid="{00000000-0006-0000-0100-0000CE040000}">
      <text>
        <r>
          <rPr>
            <b/>
            <sz val="9"/>
            <color indexed="81"/>
            <rFont val="Tahoma"/>
            <family val="2"/>
          </rPr>
          <t>Moura, Raphael:</t>
        </r>
        <r>
          <rPr>
            <sz val="9"/>
            <color indexed="81"/>
            <rFont val="Tahoma"/>
            <family val="2"/>
          </rPr>
          <t xml:space="preserve">
Wrong action: first officer’s unnecessary and excessive rudder pedal inputs - initial rudder pedal input response
was unnecessary to control the airplane.</t>
        </r>
      </text>
    </comment>
    <comment ref="M202" authorId="0" shapeId="0" xr:uid="{00000000-0006-0000-0100-0000CF040000}">
      <text>
        <r>
          <rPr>
            <b/>
            <sz val="9"/>
            <color indexed="81"/>
            <rFont val="Tahoma"/>
            <family val="2"/>
          </rPr>
          <t>Moura, Raphael:</t>
        </r>
        <r>
          <rPr>
            <sz val="9"/>
            <color indexed="81"/>
            <rFont val="Tahoma"/>
            <family val="2"/>
          </rPr>
          <t xml:space="preserve">
Deduction error: excessive bank angle simulator exercise could have caused the first officer to have an unrealistic and exaggerated view of the effects of wake turbulence and erroneously associate wake turbulence encounters with the need for aggressive roll upset recovery techniques.</t>
        </r>
      </text>
    </comment>
    <comment ref="Q202" authorId="0" shapeId="0" xr:uid="{00000000-0006-0000-0100-0000D0040000}">
      <text>
        <r>
          <rPr>
            <b/>
            <sz val="9"/>
            <color indexed="81"/>
            <rFont val="Tahoma"/>
            <family val="2"/>
          </rPr>
          <t>Moura, Raphael:</t>
        </r>
        <r>
          <rPr>
            <sz val="9"/>
            <color indexed="81"/>
            <rFont val="Tahoma"/>
            <family val="2"/>
          </rPr>
          <t xml:space="preserve">
wrong plan: excessive bank angle simulator exercise could have caused the first officer to develop control strategies that would produce a much different, and potentially surprising and confusing, response if performed during flight.</t>
        </r>
      </text>
    </comment>
    <comment ref="AD202" authorId="0" shapeId="0" xr:uid="{00000000-0006-0000-0100-0000D1040000}">
      <text>
        <r>
          <rPr>
            <b/>
            <sz val="9"/>
            <color indexed="81"/>
            <rFont val="Tahoma"/>
            <family val="2"/>
          </rPr>
          <t>Moura, Raphael:</t>
        </r>
        <r>
          <rPr>
            <sz val="9"/>
            <color indexed="81"/>
            <rFont val="Tahoma"/>
            <family val="2"/>
          </rPr>
          <t xml:space="preserve">
The vertical stabilizer fractured from the fuselage in overstress.</t>
        </r>
      </text>
    </comment>
    <comment ref="AF202" authorId="0" shapeId="0" xr:uid="{00000000-0006-0000-0100-0000D2040000}">
      <text>
        <r>
          <rPr>
            <b/>
            <sz val="9"/>
            <color indexed="81"/>
            <rFont val="Tahoma"/>
            <family val="2"/>
          </rPr>
          <t>Moura, Raphael:</t>
        </r>
        <r>
          <rPr>
            <sz val="9"/>
            <color indexed="81"/>
            <rFont val="Tahoma"/>
            <family val="2"/>
          </rPr>
          <t xml:space="preserve">
American Airlines Advanced Aircraft Manoeuvring Program contributed to unnecessary and excessive rudder pedal inputs.</t>
        </r>
      </text>
    </comment>
    <comment ref="AQ202" authorId="0" shapeId="0" xr:uid="{00000000-0006-0000-0100-0000D3040000}">
      <text>
        <r>
          <rPr>
            <b/>
            <sz val="9"/>
            <color indexed="81"/>
            <rFont val="Tahoma"/>
            <family val="2"/>
          </rPr>
          <t>Moura, Raphael:</t>
        </r>
        <r>
          <rPr>
            <sz val="9"/>
            <color indexed="81"/>
            <rFont val="Tahoma"/>
            <family val="2"/>
          </rPr>
          <t xml:space="preserve">
Characteristics of the Airbus A300-600 rudder system design contributed to unnecessary and excessive rudder pedal inputs - rudder limiter couldn’t protect the aircraft structurally. Because of its high sensitivity (that is, light pedal forces and small pedal displacements), the Airbus A300-600 rudder control system is susceptible to potentially hazardous rudder pedal inputs at higher airspeeds.</t>
        </r>
      </text>
    </comment>
    <comment ref="AT202" authorId="0" shapeId="0" xr:uid="{00000000-0006-0000-0100-0000D4040000}">
      <text>
        <r>
          <rPr>
            <b/>
            <sz val="9"/>
            <color indexed="81"/>
            <rFont val="Tahoma"/>
            <family val="2"/>
          </rPr>
          <t>Moura, Raphael:</t>
        </r>
        <r>
          <rPr>
            <sz val="9"/>
            <color indexed="81"/>
            <rFont val="Tahoma"/>
            <family val="2"/>
          </rPr>
          <t xml:space="preserve">
pilots were not being adequately trained on what effect rudder pedal inputs have on the Airbus A300-600 at high airspeeds and how the airplane’s rudder travel limiter system operates.
</t>
        </r>
      </text>
    </comment>
    <comment ref="AU202" authorId="0" shapeId="0" xr:uid="{00000000-0006-0000-0100-0000D5040000}">
      <text>
        <r>
          <rPr>
            <b/>
            <sz val="9"/>
            <color indexed="81"/>
            <rFont val="Tahoma"/>
            <family val="2"/>
          </rPr>
          <t>Moura, Raphael:</t>
        </r>
        <r>
          <rPr>
            <sz val="9"/>
            <color indexed="81"/>
            <rFont val="Tahoma"/>
            <family val="2"/>
          </rPr>
          <t xml:space="preserve">
loss of situation awareness: fleet standards manager stated that he did not know that the rudder pedal movement would become restricted because the pedals are not normally pushed to the stop in flight, and American Airlines did not teach its pilots during training that rudder pedal movement would become restricted as airspeed increased. There is a widespread misunderstanding among pilots about the degree of structural protection that exists when full or abrupt flight control inputs are made at airspeeds below the manoeuvring speed.</t>
        </r>
      </text>
    </comment>
    <comment ref="AD203" authorId="0" shapeId="0" xr:uid="{00000000-0006-0000-0100-0000D6040000}">
      <text>
        <r>
          <rPr>
            <b/>
            <sz val="9"/>
            <color indexed="81"/>
            <rFont val="Tahoma"/>
            <family val="2"/>
          </rPr>
          <t>Moura, Raphael:</t>
        </r>
        <r>
          <rPr>
            <sz val="9"/>
            <color indexed="81"/>
            <rFont val="Tahoma"/>
            <family val="2"/>
          </rPr>
          <t xml:space="preserve">
A short circuit outside of the centre wing fuel tank that allowed excessive voltage to enter it through electrical wiring associated with the fuel quantity indication system caused an explosion resulting from ignition of the flammable fuel/air mixture in the tank.</t>
        </r>
      </text>
    </comment>
    <comment ref="AO203" authorId="0" shapeId="0" xr:uid="{00000000-0006-0000-0100-0000D7040000}">
      <text>
        <r>
          <rPr>
            <b/>
            <sz val="9"/>
            <color indexed="81"/>
            <rFont val="Tahoma"/>
            <family val="2"/>
          </rPr>
          <t>Moura, Raphael:</t>
        </r>
        <r>
          <rPr>
            <sz val="9"/>
            <color indexed="81"/>
            <rFont val="Tahoma"/>
            <family val="2"/>
          </rPr>
          <t xml:space="preserve">
insufficient attention has been paid to the condition of aircraft electrical wiring, resulting in potential safety hazards.</t>
        </r>
      </text>
    </comment>
    <comment ref="AQ203" authorId="0" shapeId="0" xr:uid="{00000000-0006-0000-0100-0000D8040000}">
      <text>
        <r>
          <rPr>
            <b/>
            <sz val="9"/>
            <color indexed="81"/>
            <rFont val="Tahoma"/>
            <family val="2"/>
          </rPr>
          <t>Moura, Raphael:</t>
        </r>
        <r>
          <rPr>
            <sz val="9"/>
            <color indexed="81"/>
            <rFont val="Tahoma"/>
            <family val="2"/>
          </rPr>
          <t xml:space="preserve">
1) inadequate design and certification concept mistakenly believed that fuel tank explosions could be prevented solely by precluding all ignition sources. A fuel tank design and certification philosophy that relies solely on the elimination of all ignition sources, while accepting the existence of fuel tank flammability, is fundamentally flawed because experience has demonstrated that all possible ignition sources cannot be predicted and reliably eliminated.
2) Heat sources located beneath the centre wing fuel tank with no means to reduce the heat transferred into it or to render the fuel vapour in the tank non-flammable. 
3) design practice that permits parts less than 3 inches long in any direction to be electrically unbounded may not provide adequate protection against potential ignition hazards created by static electricity generated by lightning or other high-energy discharges.
4) standards for wire separation may not provide adequate protection against damage from short circuits.</t>
        </r>
      </text>
    </comment>
    <comment ref="AR203" authorId="0" shapeId="0" xr:uid="{00000000-0006-0000-0100-0000D9040000}">
      <text>
        <r>
          <rPr>
            <b/>
            <sz val="9"/>
            <color indexed="81"/>
            <rFont val="Tahoma"/>
            <family val="2"/>
          </rPr>
          <t>Moura, Raphael:</t>
        </r>
        <r>
          <rPr>
            <sz val="9"/>
            <color indexed="81"/>
            <rFont val="Tahoma"/>
            <family val="2"/>
          </rPr>
          <t xml:space="preserve">
Inadequate managerial rule: Failure modes and effects analyses and fault tree analyses should not be relied upon as the sole means of demonstrating that an airplanes fuel tank system is not likely to experience a catastrophic failure.</t>
        </r>
      </text>
    </comment>
    <comment ref="H204" authorId="0" shapeId="0" xr:uid="{00000000-0006-0000-0100-0000DA040000}">
      <text>
        <r>
          <rPr>
            <b/>
            <sz val="9"/>
            <color indexed="81"/>
            <rFont val="Tahoma"/>
            <family val="2"/>
          </rPr>
          <t>Moura, Raphael:</t>
        </r>
        <r>
          <rPr>
            <sz val="9"/>
            <color indexed="81"/>
            <rFont val="Tahoma"/>
            <family val="2"/>
          </rPr>
          <t xml:space="preserve">
Wrong action: flight crews tried to use the autopilot with both the alternate and the primary trim control systems inoperative.</t>
        </r>
      </text>
    </comment>
    <comment ref="AD204" authorId="0" shapeId="0" xr:uid="{00000000-0006-0000-0100-0000DB040000}">
      <text>
        <r>
          <rPr>
            <b/>
            <sz val="9"/>
            <color indexed="81"/>
            <rFont val="Tahoma"/>
            <family val="2"/>
          </rPr>
          <t>Moura, Raphael:</t>
        </r>
        <r>
          <rPr>
            <sz val="9"/>
            <color indexed="81"/>
            <rFont val="Tahoma"/>
            <family val="2"/>
          </rPr>
          <t xml:space="preserve">
In-flight failure of the horizontal stabilizer trim system jackscrew assembly's acme nut threads.</t>
        </r>
      </text>
    </comment>
    <comment ref="AF204" authorId="0" shapeId="0" xr:uid="{00000000-0006-0000-0100-0000DC040000}">
      <text>
        <r>
          <rPr>
            <b/>
            <sz val="9"/>
            <color indexed="81"/>
            <rFont val="Tahoma"/>
            <family val="2"/>
          </rPr>
          <t>Moura, Raphael:</t>
        </r>
        <r>
          <rPr>
            <sz val="9"/>
            <color indexed="81"/>
            <rFont val="Tahoma"/>
            <family val="2"/>
          </rPr>
          <t xml:space="preserve">
1) Incomplete: If the jackscrew assembly lubrication procedure were a required inspection item for which an inspectors signoff is needed, the potential for unperformed or improperly performed lubrications would be reduced.
</t>
        </r>
      </text>
    </comment>
    <comment ref="AN204" authorId="0" shapeId="0" xr:uid="{00000000-0006-0000-0100-0000DD040000}">
      <text>
        <r>
          <rPr>
            <b/>
            <sz val="9"/>
            <color indexed="81"/>
            <rFont val="Tahoma"/>
            <family val="2"/>
          </rPr>
          <t>Moura, Raphael:</t>
        </r>
        <r>
          <rPr>
            <sz val="9"/>
            <color indexed="81"/>
            <rFont val="Tahoma"/>
            <family val="2"/>
          </rPr>
          <t xml:space="preserve">
Insufficient lubrication of the jackscrew assembly.</t>
        </r>
      </text>
    </comment>
    <comment ref="AO204" authorId="0" shapeId="0" xr:uid="{00000000-0006-0000-0100-0000DE040000}">
      <text>
        <r>
          <rPr>
            <b/>
            <sz val="9"/>
            <color indexed="81"/>
            <rFont val="Tahoma"/>
            <family val="2"/>
          </rPr>
          <t>Moura, Raphael:</t>
        </r>
        <r>
          <rPr>
            <sz val="9"/>
            <color indexed="81"/>
            <rFont val="Tahoma"/>
            <family val="2"/>
          </rPr>
          <t xml:space="preserve">
1) Extended end play check interval allowed the excessive wear of the acme nut threads to progress to failure without the opportunity for detection. 
2) The on-wing end play check procedure, as currently practiced, has not been validated and has low reliability.</t>
        </r>
      </text>
    </comment>
    <comment ref="AQ204" authorId="0" shapeId="0" xr:uid="{00000000-0006-0000-0100-0000DF040000}">
      <text>
        <r>
          <rPr>
            <b/>
            <sz val="9"/>
            <color indexed="81"/>
            <rFont val="Tahoma"/>
            <family val="2"/>
          </rPr>
          <t>Moura, Raphael:</t>
        </r>
        <r>
          <rPr>
            <sz val="9"/>
            <color indexed="81"/>
            <rFont val="Tahoma"/>
            <family val="2"/>
          </rPr>
          <t xml:space="preserve">
1) Absence on the McDonnell Douglas MD-80 of a fail-safe mechanism to prevent the catastrophic effects of total acme nut thread loss. The design of the Douglas DC-9, McDonnell Douglas MD-80/90, and Boeing 717
horizontal stabilizer jackscrew assembly did not account for the loss of the acme nut threads as a catastrophic single-point failure mode.
2) A larger access panel would facilitate the proper accomplishment of the jackscrew assembly lubrication task.</t>
        </r>
      </text>
    </comment>
    <comment ref="AR204" authorId="0" shapeId="0" xr:uid="{00000000-0006-0000-0100-0000E0040000}">
      <text>
        <r>
          <rPr>
            <b/>
            <sz val="9"/>
            <color indexed="81"/>
            <rFont val="Tahoma"/>
            <family val="2"/>
          </rPr>
          <t>Moura, Raphael:</t>
        </r>
        <r>
          <rPr>
            <sz val="9"/>
            <color indexed="81"/>
            <rFont val="Tahoma"/>
            <family val="2"/>
          </rPr>
          <t xml:space="preserve">
Inadequate work procedure: absence of a checklist requirement to land as soon as possible in the case of the circumstances confronting the flight crew.
Inadequate managerial rule: Alaska Airlines end play check interval extension should have been, but was not, supported by adequate technical data to demonstrate that the extension would not
present a potential hazard.</t>
        </r>
      </text>
    </comment>
    <comment ref="E205" authorId="0" shapeId="0" xr:uid="{00000000-0006-0000-0100-0000E1040000}">
      <text>
        <r>
          <rPr>
            <b/>
            <sz val="9"/>
            <color indexed="81"/>
            <rFont val="Tahoma"/>
            <family val="2"/>
          </rPr>
          <t>Moura, Raphael:</t>
        </r>
        <r>
          <rPr>
            <sz val="9"/>
            <color indexed="81"/>
            <rFont val="Tahoma"/>
            <family val="2"/>
          </rPr>
          <t xml:space="preserve">
Omission: lack of any actions that would have made recovery from stall situation possible.
(i) no attempt was made to rapidly disconnect the autothrust followed by a manual adjustment of the thrust to the recommended value.
(ii) no attempt to command display a pitch attitude of 5°.</t>
        </r>
      </text>
    </comment>
    <comment ref="F205" authorId="0" shapeId="0" xr:uid="{00000000-0006-0000-0100-0000E2040000}">
      <text>
        <r>
          <rPr>
            <b/>
            <sz val="9"/>
            <color indexed="81"/>
            <rFont val="Tahoma"/>
            <family val="2"/>
          </rPr>
          <t>Moura, Raphael:</t>
        </r>
        <r>
          <rPr>
            <sz val="9"/>
            <color indexed="81"/>
            <rFont val="Tahoma"/>
            <family val="2"/>
          </rPr>
          <t xml:space="preserve">
Wrong Direction: Inappropriate control inputs that destabilized the flight path.
Speed, too fast / Force too much: Following the autopilot disconnection, the PF applied abrupt and excessive nose-up sidestick inputs.
Magnitude: Although the PF agreed that the objective should be to lose altitude, his inputs maintained the aeroplane on an ascending flight.</t>
        </r>
      </text>
    </comment>
    <comment ref="K205" authorId="0" shapeId="0" xr:uid="{00000000-0006-0000-0100-0000E3040000}">
      <text>
        <r>
          <rPr>
            <b/>
            <sz val="9"/>
            <color indexed="81"/>
            <rFont val="Tahoma"/>
            <family val="2"/>
          </rPr>
          <t>Moura, Raphael:</t>
        </r>
        <r>
          <rPr>
            <sz val="9"/>
            <color indexed="81"/>
            <rFont val="Tahoma"/>
            <family val="2"/>
          </rPr>
          <t xml:space="preserve">
Crew was unable to identify any logical link between the symptoms perceived and these ECAM messages, in the absence of a specific message expressing detection of unreliable speed by the systems.
(i) did not identify the unreliable airspeed situation
(ii) PNF’s late identification of the deviation in the flight path.
(iii) Crew not identifying the approach to stall.
</t>
        </r>
      </text>
    </comment>
    <comment ref="L205" authorId="0" shapeId="0" xr:uid="{00000000-0006-0000-0100-0000E4040000}">
      <text>
        <r>
          <rPr>
            <b/>
            <sz val="9"/>
            <color indexed="81"/>
            <rFont val="Tahoma"/>
            <family val="2"/>
          </rPr>
          <t>Moura, Raphael:</t>
        </r>
        <r>
          <rPr>
            <sz val="9"/>
            <color indexed="81"/>
            <rFont val="Tahoma"/>
            <family val="2"/>
          </rPr>
          <t xml:space="preserve">
Crew’s failure to diagnose the stall situation.
</t>
        </r>
      </text>
    </comment>
    <comment ref="M205" authorId="0" shapeId="0" xr:uid="{00000000-0006-0000-0100-0000E5040000}">
      <text>
        <r>
          <rPr>
            <b/>
            <sz val="9"/>
            <color indexed="81"/>
            <rFont val="Tahoma"/>
            <family val="2"/>
          </rPr>
          <t>Moura, Raphael:</t>
        </r>
        <r>
          <rPr>
            <sz val="9"/>
            <color indexed="81"/>
            <rFont val="Tahoma"/>
            <family val="2"/>
          </rPr>
          <t xml:space="preserve">
Deduction error: Identifying the loss of speed information could have prompted the crew to apply the “IAS douteuse” emergency manoeuvre, if they had considered that the safe conduct of the flight was “dangerously affected”, this condition being generally associated with avoiding a collision with the high ground or terrain.</t>
        </r>
      </text>
    </comment>
    <comment ref="N205" authorId="0" shapeId="0" xr:uid="{00000000-0006-0000-0100-0000E6040000}">
      <text>
        <r>
          <rPr>
            <b/>
            <sz val="9"/>
            <color indexed="81"/>
            <rFont val="Tahoma"/>
            <family val="2"/>
          </rPr>
          <t>Moura, Raphael:</t>
        </r>
        <r>
          <rPr>
            <sz val="9"/>
            <color indexed="81"/>
            <rFont val="Tahoma"/>
            <family val="2"/>
          </rPr>
          <t xml:space="preserve">
Wrong Decision: The time period chosen by the Captain for his in-flight rest resulted in him leaving the cockpit at the start of the ITCZ crossing, leaving the two co-pilots to handle this crossing.</t>
        </r>
      </text>
    </comment>
    <comment ref="Q205" authorId="0" shapeId="0" xr:uid="{00000000-0006-0000-0100-0000E7040000}">
      <text>
        <r>
          <rPr>
            <b/>
            <sz val="9"/>
            <color indexed="81"/>
            <rFont val="Tahoma"/>
            <family val="2"/>
          </rPr>
          <t>Moura, Raphael:</t>
        </r>
        <r>
          <rPr>
            <sz val="9"/>
            <color indexed="81"/>
            <rFont val="Tahoma"/>
            <family val="2"/>
          </rPr>
          <t xml:space="preserve">
Wrong Plan: PF had built an erroneous mental representation of the aeroplane’s flight model, and that he had hoped that he could resolve the situation by applying TOGA thrust at high altitude and a pitch attitude of twelve degrees, a strategy similar to that recommended at low altitudes.</t>
        </r>
      </text>
    </comment>
    <comment ref="T205" authorId="0" shapeId="0" xr:uid="{00000000-0006-0000-0100-0000E8040000}">
      <text>
        <r>
          <rPr>
            <b/>
            <sz val="9"/>
            <color indexed="81"/>
            <rFont val="Tahoma"/>
            <family val="2"/>
          </rPr>
          <t>Moura, Raphael:</t>
        </r>
        <r>
          <rPr>
            <sz val="9"/>
            <color indexed="81"/>
            <rFont val="Tahoma"/>
            <family val="2"/>
          </rPr>
          <t xml:space="preserve">
Random actions: Following the autopilot disconnection, the PF very quickly applied nose-up sidestick inputs. The PF’s inputs may be classified as abrupt and excessive. The excessive amplitude of these inputs made them unsuitable and incompatible with the recommended aeroplane handling practices for high altitude flight. 
This can be explained by the emotional shock at the autopilot disconnection, amplified by the lack of practical training for crews in flight at high altitude, together with unusual flight control laws. In the absence of a constructed action plan, the dynamic management of a situation becomes reactive or even random, with no anticipation.</t>
        </r>
      </text>
    </comment>
    <comment ref="U205" authorId="0" shapeId="0" xr:uid="{00000000-0006-0000-0100-0000E9040000}">
      <text>
        <r>
          <rPr>
            <b/>
            <sz val="9"/>
            <color indexed="81"/>
            <rFont val="Tahoma"/>
            <family val="2"/>
          </rPr>
          <t>Moura, Raphael:</t>
        </r>
        <r>
          <rPr>
            <sz val="9"/>
            <color indexed="81"/>
            <rFont val="Tahoma"/>
            <family val="2"/>
          </rPr>
          <t xml:space="preserve">
The PNF’s strategy was then above all to call the Captain, which occupied a large part of his resources.</t>
        </r>
      </text>
    </comment>
    <comment ref="X205" authorId="0" shapeId="0" xr:uid="{00000000-0006-0000-0100-0000EA040000}">
      <text>
        <r>
          <rPr>
            <b/>
            <sz val="9"/>
            <color indexed="81"/>
            <rFont val="Tahoma"/>
            <family val="2"/>
          </rPr>
          <t>Moura, Raphael:</t>
        </r>
        <r>
          <rPr>
            <sz val="9"/>
            <color indexed="81"/>
            <rFont val="Tahoma"/>
            <family val="2"/>
          </rPr>
          <t xml:space="preserve">
it is likely that the crew had not perceived the reconfiguration to alternate law and the disconnection of the A/THR, due to the AP disconnection.</t>
        </r>
      </text>
    </comment>
    <comment ref="AC205" authorId="0" shapeId="0" xr:uid="{00000000-0006-0000-0100-0000EB040000}">
      <text>
        <r>
          <rPr>
            <b/>
            <sz val="9"/>
            <color indexed="81"/>
            <rFont val="Tahoma"/>
            <family val="2"/>
          </rPr>
          <t>Moura, Raphael:</t>
        </r>
        <r>
          <rPr>
            <sz val="9"/>
            <color indexed="81"/>
            <rFont val="Tahoma"/>
            <family val="2"/>
          </rPr>
          <t xml:space="preserve">
Hypothesis fixation: overspeed was a strong risk in the PF’s mind. This was
the consequence of the fact that, in theoretical teaching (notably ATPL), the risk of “high speed stall” is presented equally with the more classic “low speed stall”.</t>
        </r>
      </text>
    </comment>
    <comment ref="AD205" authorId="0" shapeId="0" xr:uid="{00000000-0006-0000-0100-0000EC040000}">
      <text>
        <r>
          <rPr>
            <b/>
            <sz val="9"/>
            <color indexed="81"/>
            <rFont val="Tahoma"/>
            <family val="2"/>
          </rPr>
          <t>Moura, Raphael:</t>
        </r>
        <r>
          <rPr>
            <sz val="9"/>
            <color indexed="81"/>
            <rFont val="Tahoma"/>
            <family val="2"/>
          </rPr>
          <t xml:space="preserve">
Pitot probes failure (Obstruction by ice crystals.)
three Pitot probes iced up.</t>
        </r>
      </text>
    </comment>
    <comment ref="AE205" authorId="0" shapeId="0" xr:uid="{00000000-0006-0000-0100-0000ED040000}">
      <text>
        <r>
          <rPr>
            <b/>
            <sz val="9"/>
            <color indexed="81"/>
            <rFont val="Tahoma"/>
            <family val="2"/>
          </rPr>
          <t>Moura, Raphael:</t>
        </r>
        <r>
          <rPr>
            <sz val="9"/>
            <color indexed="81"/>
            <rFont val="Tahoma"/>
            <family val="2"/>
          </rPr>
          <t xml:space="preserve">
Analysis of the parameters showed that the stall warning stopped concomitant with the invalidity of the three angles of attack, and was triggered again when at least one of them became valid again.</t>
        </r>
      </text>
    </comment>
    <comment ref="AI205" authorId="0" shapeId="0" xr:uid="{00000000-0006-0000-0100-0000EE040000}">
      <text>
        <r>
          <rPr>
            <b/>
            <sz val="9"/>
            <color indexed="81"/>
            <rFont val="Tahoma"/>
            <family val="2"/>
          </rPr>
          <t>Moura, Raphael:</t>
        </r>
        <r>
          <rPr>
            <sz val="9"/>
            <color indexed="81"/>
            <rFont val="Tahoma"/>
            <family val="2"/>
          </rPr>
          <t xml:space="preserve">
no explicit indication that could allow a rapid and accurate diagnosis was presented to the crew by the ECAM. In the absence of a specific message expressing detection of unreliable speed by the systems, the crew was unable to identify any logical link between the symptoms perceived and these ECAM messages.</t>
        </r>
      </text>
    </comment>
    <comment ref="AO205" authorId="0" shapeId="0" xr:uid="{00000000-0006-0000-0100-0000EF040000}">
      <text>
        <r>
          <rPr>
            <b/>
            <sz val="9"/>
            <color indexed="81"/>
            <rFont val="Tahoma"/>
            <family val="2"/>
          </rPr>
          <t>Moura, Raphael:</t>
        </r>
        <r>
          <rPr>
            <sz val="9"/>
            <color indexed="81"/>
            <rFont val="Tahoma"/>
            <family val="2"/>
          </rPr>
          <t xml:space="preserve">
Quality Control (test protocol/certification) failed to identify weaknesses of the used pitot probes. Only the review of the in-service data available after the accident, which prompted increased reporting from operators, including events that occurred before and after June 2009, prompted issuance of AD 2009-0195 as a precautionary measure (prohibited Thales
C16195AA probes from being installed on Airbus A330/340 aircraft, and allowed only one Thales C16195BA probe in the 3 Pitot positions). The maintenance interval for Pitot cleaning was also reduced.
New rule was published on 21 March 2011 and proposed new certification standards for flight in icing conditions. Flight instrument external probes, including Pitot probes, are required to be designed and installed to operate normally in the new icing environment that includes ice crystal and mixed phase icing conditions.</t>
        </r>
      </text>
    </comment>
    <comment ref="AP205" authorId="0" shapeId="0" xr:uid="{00000000-0006-0000-0100-0000F0040000}">
      <text>
        <r>
          <rPr>
            <b/>
            <sz val="9"/>
            <color indexed="81"/>
            <rFont val="Tahoma"/>
            <family val="2"/>
          </rPr>
          <t>Moura, Raphael:</t>
        </r>
        <r>
          <rPr>
            <sz val="9"/>
            <color indexed="81"/>
            <rFont val="Tahoma"/>
            <family val="2"/>
          </rPr>
          <t xml:space="preserve">
Dilution of responsibility: There was not a clear distribution of responsibility, as the Captain did not explicitly designate his relief in the presence of the two co-pilots.</t>
        </r>
      </text>
    </comment>
    <comment ref="AQ205" authorId="0" shapeId="0" xr:uid="{00000000-0006-0000-0100-0000F1040000}">
      <text>
        <r>
          <rPr>
            <b/>
            <sz val="9"/>
            <color indexed="81"/>
            <rFont val="Tahoma"/>
            <family val="2"/>
          </rPr>
          <t>Moura, Raphael:</t>
        </r>
        <r>
          <rPr>
            <sz val="9"/>
            <color indexed="81"/>
            <rFont val="Tahoma"/>
            <family val="2"/>
          </rPr>
          <t xml:space="preserve">
Analysis of the events related to the loss of airspeed indications had led Airbus and Air France to replace C16195AA Pitot probes by the C16195BA model (EASA had analysed Pitot probe icing events; it had confirmed the severity of the failure and had decided not to make the probe change mandatory.)
The operator, the manufacturer and the continuing airworthiness authorities had exchanged a great deal of technical information regarding events associated with the icing of Pitot probes by ice crystals. The resulting analysis notably led to the replacement of certain probes, the execution of wind tunnel tests and the issuing of airworthiness directives and memos for the attention of pilots.</t>
        </r>
      </text>
    </comment>
    <comment ref="AR205" authorId="0" shapeId="0" xr:uid="{00000000-0006-0000-0100-0000F2040000}">
      <text>
        <r>
          <rPr>
            <b/>
            <sz val="9"/>
            <color indexed="81"/>
            <rFont val="Tahoma"/>
            <family val="2"/>
          </rPr>
          <t>Moura, Raphael:</t>
        </r>
        <r>
          <rPr>
            <sz val="9"/>
            <color indexed="81"/>
            <rFont val="Tahoma"/>
            <family val="2"/>
          </rPr>
          <t xml:space="preserve">
Inadequate task planning: he captain did not leave specific instructions for the ITCZ crossing. In particular, he did not make any judgements on the meteorological situation which was going to be encountered during the ITCZ crossing, and left no instructions concerning the tactics for crossing the ITCZ, nor on the PF’s wish to climb.</t>
        </r>
      </text>
    </comment>
    <comment ref="AT205" authorId="0" shapeId="0" xr:uid="{00000000-0006-0000-0100-0000F3040000}">
      <text>
        <r>
          <rPr>
            <b/>
            <sz val="9"/>
            <color indexed="81"/>
            <rFont val="Tahoma"/>
            <family val="2"/>
          </rPr>
          <t>Moura, Raphael:</t>
        </r>
        <r>
          <rPr>
            <sz val="9"/>
            <color indexed="81"/>
            <rFont val="Tahoma"/>
            <family val="2"/>
          </rPr>
          <t xml:space="preserve">
Equipment Mishandling: copilots had not been trained for manual aeroplane handling of approach to stall and stall recovery at high altitude.
Performance failure: The operator’s training programme does not give co-pilots the opportunity to systematically develop the mindset needed to perform the role of relief Captain aboard flights with augmented crews.
The demonstrative nature of the exercises undertaken does not enable the crew to appreciate the startle effect generated by the stall warning, nor the reflex actions on the controls that may be induced.
Current training practices do not fill the gap left by the non-existence of manual flying at high altitude, or the lack of experience on conventional aeroplanes.</t>
        </r>
      </text>
    </comment>
    <comment ref="AU205" authorId="0" shapeId="0" xr:uid="{00000000-0006-0000-0100-0000F4040000}">
      <text>
        <r>
          <rPr>
            <b/>
            <sz val="9"/>
            <color indexed="81"/>
            <rFont val="Tahoma"/>
            <family val="2"/>
          </rPr>
          <t>Moura, Raphael:</t>
        </r>
        <r>
          <rPr>
            <sz val="9"/>
            <color indexed="81"/>
            <rFont val="Tahoma"/>
            <family val="2"/>
          </rPr>
          <t xml:space="preserve">
Crew did not make the connection between the loss of indicated airspeeds and the appropriate procedure.
From an operational perspective, the total loss of airspeed information that resulted from this was a failure that was classified in the safety model. After initial reactions that depend upon basic airmanship, it was expected that it would be rapidly diagnosed by pilots and managed where necessary by precautionary measures on the pitch attitude and the thrust, as indicated in the associated procedure.
</t>
        </r>
      </text>
    </comment>
    <comment ref="BB205" authorId="0" shapeId="0" xr:uid="{00000000-0006-0000-0100-0000F5040000}">
      <text>
        <r>
          <rPr>
            <b/>
            <sz val="9"/>
            <color indexed="81"/>
            <rFont val="Tahoma"/>
            <family val="2"/>
          </rPr>
          <t>Moura, Raphael:</t>
        </r>
        <r>
          <rPr>
            <sz val="9"/>
            <color indexed="81"/>
            <rFont val="Tahoma"/>
            <family val="2"/>
          </rPr>
          <t xml:space="preserve">
high workload situation induced by failure management tasks.</t>
        </r>
      </text>
    </comment>
    <comment ref="BD205" authorId="0" shapeId="0" xr:uid="{00000000-0006-0000-0100-0000F6040000}">
      <text>
        <r>
          <rPr>
            <b/>
            <sz val="9"/>
            <color indexed="81"/>
            <rFont val="Tahoma"/>
            <family val="2"/>
          </rPr>
          <t>Moura, Raphael:</t>
        </r>
        <r>
          <rPr>
            <sz val="9"/>
            <color indexed="81"/>
            <rFont val="Tahoma"/>
            <family val="2"/>
          </rPr>
          <t xml:space="preserve">
Inadequate communication: The Captain appeared very unresponsive to the concerns expressed by the PF about the ITCZ. He did not respond to his worry by making a firm, clear decision, by applying a strategy, or giving instructions or a recommendation for action to continue the flight. He favoured waiting and responding to any turbulence noticed.
the failure of both crew members to formalise and share their intentions made the identification and resolution of the problem more difficult.
</t>
        </r>
      </text>
    </comment>
    <comment ref="H206" authorId="0" shapeId="0" xr:uid="{00000000-0006-0000-0100-0000F7040000}">
      <text>
        <r>
          <rPr>
            <b/>
            <sz val="9"/>
            <color indexed="81"/>
            <rFont val="Tahoma"/>
            <family val="2"/>
          </rPr>
          <t>Moura, Raphael:</t>
        </r>
        <r>
          <rPr>
            <sz val="9"/>
            <color indexed="81"/>
            <rFont val="Tahoma"/>
            <family val="2"/>
          </rPr>
          <t xml:space="preserve">
Sequence, omission: Preparations for using fire pumps were begun, but the depressurization of the RPV, which would have been necessary in order to be able to inject water, was not attempted. (it was thought that the isolation condenser was working).</t>
        </r>
      </text>
    </comment>
    <comment ref="O206" authorId="0" shapeId="0" xr:uid="{00000000-0006-0000-0100-0000F8040000}">
      <text>
        <r>
          <rPr>
            <b/>
            <sz val="9"/>
            <color indexed="81"/>
            <rFont val="Tahoma"/>
            <family val="2"/>
          </rPr>
          <t>Moura, Raphael:</t>
        </r>
        <r>
          <rPr>
            <sz val="9"/>
            <color indexed="81"/>
            <rFont val="Tahoma"/>
            <family val="2"/>
          </rPr>
          <t xml:space="preserve">
Increased time pressure: it was thought that the isolation condenser was working, when in fact it was not. By the time it was realized that the isolation condenser was not working, core melting, which progressed to RPV breach, occurred.</t>
        </r>
      </text>
    </comment>
    <comment ref="AD206" authorId="0" shapeId="0" xr:uid="{00000000-0006-0000-0100-0000F9040000}">
      <text>
        <r>
          <rPr>
            <b/>
            <sz val="9"/>
            <color indexed="81"/>
            <rFont val="Tahoma"/>
            <family val="2"/>
          </rPr>
          <t>Moura, Raphael:</t>
        </r>
        <r>
          <rPr>
            <sz val="9"/>
            <color indexed="81"/>
            <rFont val="Tahoma"/>
            <family val="2"/>
          </rPr>
          <t xml:space="preserve">
Loss of AC power / loss of all means of cooling.
EDGs and direct-current (DC) batteries for both power and instrumentation, which were located in the basement of the turbine building, were also flooded and lost.
instrumentation that was needed to monitor and control the emergency became unavailable.
Reactor core damage (Daiichi Unit 1).
The water level in Fukushima Daiichi Unit 2 RPV never recovered as expected, indicating a leak in the RPV or attached piping.
Failures of solenoid valves and pressurized nitrogen supply (Daiichi Unit 3).
The total AC power supply for Unit 4 also was lost because of the earthquake/tsunami; therefore, the functions of cooling and supplying water to the SFP were lost.</t>
        </r>
      </text>
    </comment>
    <comment ref="AF206" authorId="0" shapeId="0" xr:uid="{00000000-0006-0000-0100-0000FA040000}">
      <text>
        <r>
          <rPr>
            <b/>
            <sz val="9"/>
            <color indexed="81"/>
            <rFont val="Tahoma"/>
            <family val="2"/>
          </rPr>
          <t>Moura, Raphael:</t>
        </r>
        <r>
          <rPr>
            <sz val="9"/>
            <color indexed="81"/>
            <rFont val="Tahoma"/>
            <family val="2"/>
          </rPr>
          <t xml:space="preserve">
sections in the diagrams of the severe accident instruction manual were missing. Workers not only had to work using this flawed manual, but they were pressed for time, and working in the dark with flashlights as their only light source.
Guidelines for accident management have not been reviewed since their development in 1992, and have not been strengthened or improved.</t>
        </r>
      </text>
    </comment>
    <comment ref="AM206" authorId="0" shapeId="0" xr:uid="{00000000-0006-0000-0100-0000FB040000}">
      <text>
        <r>
          <rPr>
            <b/>
            <sz val="9"/>
            <color indexed="81"/>
            <rFont val="Tahoma"/>
            <family val="2"/>
          </rPr>
          <t>Moura, Raphael:</t>
        </r>
        <r>
          <rPr>
            <sz val="9"/>
            <color indexed="81"/>
            <rFont val="Tahoma"/>
            <family val="2"/>
          </rPr>
          <t xml:space="preserve">
Radiation monitoring information was not provided during evacuation, some people were sent to high dosage areas.</t>
        </r>
      </text>
    </comment>
    <comment ref="AN206" authorId="0" shapeId="0" xr:uid="{00000000-0006-0000-0100-0000FC040000}">
      <text>
        <r>
          <rPr>
            <b/>
            <sz val="9"/>
            <color indexed="81"/>
            <rFont val="Tahoma"/>
            <family val="2"/>
          </rPr>
          <t>Moura, Raphael:</t>
        </r>
        <r>
          <rPr>
            <sz val="9"/>
            <color indexed="81"/>
            <rFont val="Tahoma"/>
            <family val="2"/>
          </rPr>
          <t xml:space="preserve">
Recovery work, such as confirming the operation of the isolation condenser (IC) in Unit 1, should have been conducted swiftly because of the loss of DC power, but was not.</t>
        </r>
      </text>
    </comment>
    <comment ref="AO206" authorId="0" shapeId="0" xr:uid="{00000000-0006-0000-0100-0000FD040000}">
      <text>
        <r>
          <rPr>
            <b/>
            <sz val="9"/>
            <color indexed="81"/>
            <rFont val="Tahoma"/>
            <family val="2"/>
          </rPr>
          <t>Moura, Raphael:</t>
        </r>
        <r>
          <rPr>
            <sz val="9"/>
            <color indexed="81"/>
            <rFont val="Tahoma"/>
            <family val="2"/>
          </rPr>
          <t xml:space="preserve">
In-line rupture disk with a setpoint greater than the containment design pressure.</t>
        </r>
      </text>
    </comment>
    <comment ref="AP206" authorId="0" shapeId="0" xr:uid="{00000000-0006-0000-0100-0000FE040000}">
      <text>
        <r>
          <rPr>
            <b/>
            <sz val="9"/>
            <color indexed="81"/>
            <rFont val="Tahoma"/>
            <family val="2"/>
          </rPr>
          <t>Moura, Raphael:</t>
        </r>
        <r>
          <rPr>
            <sz val="9"/>
            <color indexed="81"/>
            <rFont val="Tahoma"/>
            <family val="2"/>
          </rPr>
          <t xml:space="preserve">
Dilution of responsibility/Unclear line of command: The Prime Minister made his way to the site to direct the workers who were dealing with the damaged core. This unprecedented direct intervention by the Kantei diverted the attention and time of the on-site operational staff and confused the line of command. While TEPCO headquarters was supposed to provide support to the plant, in reality it became subordinate to the Kantei, and ended up simply relaying the Kantei’s intentions.</t>
        </r>
      </text>
    </comment>
    <comment ref="AQ206" authorId="0" shapeId="0" xr:uid="{00000000-0006-0000-0100-0000FF040000}">
      <text>
        <r>
          <rPr>
            <b/>
            <sz val="9"/>
            <color indexed="81"/>
            <rFont val="Tahoma"/>
            <family val="2"/>
          </rPr>
          <t>Moura, Raphael:</t>
        </r>
        <r>
          <rPr>
            <sz val="9"/>
            <color indexed="81"/>
            <rFont val="Tahoma"/>
            <family val="2"/>
          </rPr>
          <t xml:space="preserve">
The tsunami design bases for the Fukushima Nuclear Power Plants  were inadequate. 
Tsunami had a wave height of ~15 m, which was much larger than the seawall at 5 m.
flood protection for the batteries was not provided.
The containment vent design, with valves that need DC power and compressed air or nitrogen to operate, plus an in-line rupture disk (with a setpoint greater than the containment design pressure) that cannot be bypassed, led to containment pressures well in excess of the design pressure.
Response to the accident became difficult since the spent fuel storage pools were located at a higher part of the reactor buildings. In addition, contaminated water from the reactor buildings reached the turbine buildings, meaning that the spread of contaminated water to other buildings has not been prevented.
No diversity or independence in the earthquake-resistant external power systems, and the Shin-Fukushima transformer station was not earthquake resistant</t>
        </r>
      </text>
    </comment>
    <comment ref="AR206" authorId="0" shapeId="0" xr:uid="{00000000-0006-0000-0100-000000050000}">
      <text>
        <r>
          <rPr>
            <b/>
            <sz val="9"/>
            <color indexed="81"/>
            <rFont val="Tahoma"/>
            <family val="2"/>
          </rPr>
          <t>Moura, Raphael:</t>
        </r>
        <r>
          <rPr>
            <sz val="9"/>
            <color indexed="81"/>
            <rFont val="Tahoma"/>
            <family val="2"/>
          </rPr>
          <t xml:space="preserve">
Inadequate task planning: no attempt was made to depressurize the RPV until these systems failed, and because of DC power failures and issues with providing alternative compressed nitrogen, depressurization to allow alternative water sources was delayed.
Inadequate managerial role: There was great confusion over the evacuation, caused by prolonged shelter-in-place orders and voluntary evacuation orders. Some residents were evacuated to high dosage areas because radiation monitoring information was not provided.</t>
        </r>
      </text>
    </comment>
    <comment ref="AT206" authorId="0" shapeId="0" xr:uid="{00000000-0006-0000-0100-000001050000}">
      <text>
        <r>
          <rPr>
            <b/>
            <sz val="9"/>
            <color indexed="81"/>
            <rFont val="Tahoma"/>
            <family val="2"/>
          </rPr>
          <t>Moura, Raphael:</t>
        </r>
        <r>
          <rPr>
            <sz val="9"/>
            <color indexed="81"/>
            <rFont val="Tahoma"/>
            <family val="2"/>
          </rPr>
          <t xml:space="preserve">
training should have been required to ensure that accident management should work effectively under the severe conditions in mind.</t>
        </r>
      </text>
    </comment>
    <comment ref="AY206" authorId="0" shapeId="0" xr:uid="{00000000-0006-0000-0100-000002050000}">
      <text>
        <r>
          <rPr>
            <b/>
            <sz val="9"/>
            <color indexed="81"/>
            <rFont val="Tahoma"/>
            <family val="2"/>
          </rPr>
          <t>Moura, Raphael:</t>
        </r>
        <r>
          <rPr>
            <sz val="9"/>
            <color indexed="81"/>
            <rFont val="Tahoma"/>
            <family val="2"/>
          </rPr>
          <t xml:space="preserve">
Workers were working in the dark with flashlights as their only light source.</t>
        </r>
      </text>
    </comment>
    <comment ref="BA206" authorId="0" shapeId="0" xr:uid="{00000000-0006-0000-0100-000003050000}">
      <text>
        <r>
          <rPr>
            <b/>
            <sz val="9"/>
            <color indexed="81"/>
            <rFont val="Tahoma"/>
            <family val="2"/>
          </rPr>
          <t>Moura, Raphael:</t>
        </r>
        <r>
          <rPr>
            <sz val="9"/>
            <color indexed="81"/>
            <rFont val="Tahoma"/>
            <family val="2"/>
          </rPr>
          <t xml:space="preserve">
Earthquake &amp; Tsunami.</t>
        </r>
      </text>
    </comment>
    <comment ref="H207" authorId="0" shapeId="0" xr:uid="{00000000-0006-0000-0100-000004050000}">
      <text>
        <r>
          <rPr>
            <b/>
            <sz val="9"/>
            <color indexed="81"/>
            <rFont val="Tahoma"/>
            <family val="2"/>
          </rPr>
          <t>Moura, Raphael:</t>
        </r>
        <r>
          <rPr>
            <sz val="9"/>
            <color indexed="81"/>
            <rFont val="Tahoma"/>
            <family val="2"/>
          </rPr>
          <t xml:space="preserve">
1) Wrong Action: In an attempt to increase the airplane's descent rate and capture the desired glidepath, the pilot flying (PF) selected an autopilot (A/P) mode (flight level change speed [FLCH SPD]) that instead resulted in the autoflight system initiating a climb because the airplane was below the selected altitude.
2) Asynchrony: PM should have turn both flight directors (F/Ds) off and then turn the PM's F/D back on when conducting a visual approach. However, the two F/D switches were not both in the off position at the same time. If they had been, the A/T mode would have changed to speed mode and maintained the approach speed of 137 knots. In addition, during a visual approach, F/D pitch and roll guidance is not needed and can be a distraction </t>
        </r>
      </text>
    </comment>
    <comment ref="I207" authorId="0" shapeId="0" xr:uid="{00000000-0006-0000-0100-000005050000}">
      <text>
        <r>
          <rPr>
            <b/>
            <sz val="9"/>
            <color indexed="81"/>
            <rFont val="Tahoma"/>
            <family val="2"/>
          </rPr>
          <t>Moura, Raphael:</t>
        </r>
        <r>
          <rPr>
            <sz val="9"/>
            <color indexed="81"/>
            <rFont val="Tahoma"/>
            <family val="2"/>
          </rPr>
          <t xml:space="preserve">
Overlook cue/signal: Neither the PF, the pilot monitoring (PM), nor the observer noted the change in A/T mode to HOLD.</t>
        </r>
      </text>
    </comment>
    <comment ref="O207" authorId="0" shapeId="0" xr:uid="{00000000-0006-0000-0100-000006050000}">
      <text>
        <r>
          <rPr>
            <b/>
            <sz val="9"/>
            <color indexed="81"/>
            <rFont val="Tahoma"/>
            <family val="2"/>
          </rPr>
          <t>Moura, Raphael:</t>
        </r>
        <r>
          <rPr>
            <sz val="9"/>
            <color indexed="81"/>
            <rFont val="Tahoma"/>
            <family val="2"/>
          </rPr>
          <t xml:space="preserve">
No identification: Thrust levers were still at idle, and the descent rate was about 1,200 ft per minute (well above the descent rate of about 700 fpm needed to maintain the desired glidepath). These were two indications that the approach was not stabilized. Based on these two indications, the flight crew should have determined that the approach was unstabilized and initiated a go-around, but they did not do so.
About 200 ft, the flight crew became aware of the low airspeed and low path conditions but did not initiate a go-around until the airplane was below 100 ft, at which point the airplane did not have the performance capability to accomplish a go-around.</t>
        </r>
      </text>
    </comment>
    <comment ref="Q207" authorId="0" shapeId="0" xr:uid="{00000000-0006-0000-0100-000007050000}">
      <text>
        <r>
          <rPr>
            <b/>
            <sz val="9"/>
            <color indexed="81"/>
            <rFont val="Tahoma"/>
            <family val="2"/>
          </rPr>
          <t>Moura, Raphael:</t>
        </r>
        <r>
          <rPr>
            <sz val="9"/>
            <color indexed="81"/>
            <rFont val="Tahoma"/>
            <family val="2"/>
          </rPr>
          <t xml:space="preserve">
Wrong Plan: </t>
        </r>
        <r>
          <rPr>
            <sz val="9"/>
            <color indexed="81"/>
            <rFont val="Tahoma"/>
            <family val="2"/>
          </rPr>
          <t>The PF's faulty mental model of the airplane's automation logic led to his inadvertent deactivation of automatic airspeed control.</t>
        </r>
      </text>
    </comment>
    <comment ref="U207" authorId="0" shapeId="0" xr:uid="{00000000-0006-0000-0100-000008050000}">
      <text>
        <r>
          <rPr>
            <b/>
            <sz val="9"/>
            <color indexed="81"/>
            <rFont val="Tahoma"/>
            <family val="2"/>
          </rPr>
          <t>Moura, Raphael:</t>
        </r>
        <r>
          <rPr>
            <sz val="9"/>
            <color indexed="81"/>
            <rFont val="Tahoma"/>
            <family val="2"/>
          </rPr>
          <t xml:space="preserve">
task not completed: The flight crew’s mismanagement of the airplane’s vertical profile during the initial approach led to a period of increased workload that reduced the pilot monitoring’s awareness of the pilot flying’s actions around the time of the unintended deactivation of automatic airspeed control.</t>
        </r>
      </text>
    </comment>
    <comment ref="V207" authorId="0" shapeId="0" xr:uid="{00000000-0006-0000-0100-000009050000}">
      <text>
        <r>
          <rPr>
            <b/>
            <sz val="9"/>
            <color indexed="81"/>
            <rFont val="Tahoma"/>
            <family val="2"/>
          </rPr>
          <t>Moura, Raphael:</t>
        </r>
        <r>
          <rPr>
            <sz val="9"/>
            <color indexed="81"/>
            <rFont val="Tahoma"/>
            <family val="2"/>
          </rPr>
          <t xml:space="preserve">
Delayed response (see irregular working hours).</t>
        </r>
      </text>
    </comment>
    <comment ref="Z207" authorId="0" shapeId="0" xr:uid="{00000000-0006-0000-0100-00000A050000}">
      <text>
        <r>
          <rPr>
            <b/>
            <sz val="9"/>
            <color indexed="81"/>
            <rFont val="Tahoma"/>
            <family val="2"/>
          </rPr>
          <t>Moura, Raphael:</t>
        </r>
        <r>
          <rPr>
            <sz val="9"/>
            <color indexed="81"/>
            <rFont val="Tahoma"/>
            <family val="2"/>
          </rPr>
          <t xml:space="preserve">
The PF recalled feeling excited because he had not flown into SFO in 10 years but feeling stressed that the runway 28L glideslope was out of service. He was concerned about his ability to conduct a stable visual approach without the electronic glideslope.</t>
        </r>
      </text>
    </comment>
    <comment ref="AF207" authorId="0" shapeId="0" xr:uid="{00000000-0006-0000-0100-00000B050000}">
      <text>
        <r>
          <rPr>
            <b/>
            <sz val="9"/>
            <color indexed="81"/>
            <rFont val="Tahoma"/>
            <family val="2"/>
          </rPr>
          <t>Moura, Raphael:</t>
        </r>
        <r>
          <rPr>
            <sz val="9"/>
            <color indexed="81"/>
            <rFont val="Tahoma"/>
            <family val="2"/>
          </rPr>
          <t xml:space="preserve">
Incomplete text: Autothrottle and autopilot flight director systems were inadequately described in Boeing’s documentation (Operating Manual).</t>
        </r>
      </text>
    </comment>
    <comment ref="AI207" authorId="0" shapeId="0" xr:uid="{00000000-0006-0000-0100-00000C050000}">
      <text>
        <r>
          <rPr>
            <b/>
            <sz val="9"/>
            <color indexed="81"/>
            <rFont val="Tahoma"/>
            <family val="2"/>
          </rPr>
          <t>Moura, Raphael:</t>
        </r>
        <r>
          <rPr>
            <sz val="9"/>
            <color indexed="81"/>
            <rFont val="Tahoma"/>
            <family val="2"/>
          </rPr>
          <t xml:space="preserve">
A context-dependent low energy alert would help pilots successfully recover from unexpected low energy situations like the situation encountered by the accident pilots.</t>
        </r>
      </text>
    </comment>
    <comment ref="AQ207" authorId="0" shapeId="0" xr:uid="{00000000-0006-0000-0100-00000D050000}">
      <text>
        <r>
          <rPr>
            <b/>
            <sz val="9"/>
            <color indexed="81"/>
            <rFont val="Tahoma"/>
            <family val="2"/>
          </rPr>
          <t>Moura, Raphael:</t>
        </r>
        <r>
          <rPr>
            <sz val="9"/>
            <color indexed="81"/>
            <rFont val="Tahoma"/>
            <family val="2"/>
          </rPr>
          <t xml:space="preserve">
1) If the autothrottle automatic engagement function (“wakeup”), or a system with similar functionality, had been available during the final approach, it would likely have activated and increased power about 20 seconds before impact, which may have prevented the accident.
2) The airplane was equipped with a low airspeed alerting system that was designed to alert flight crews to low airspeed in the cruise phase of flight for the purpose of stall avoidance. However, the existing low airspeed alert system (designed to provide pilots with redundant aural and visual warning of impending hazardous low airspeed conditions for one phase of flight (e.g., cruise)was ineffective and are not adequately tailored to reflect conditions that may be important in another phase of flight (e.g., approach). During the approach phase of flight, the low airspeed alert should have been designed so that its activation threshold takes airspeed (kinetic energy), altitude (potential energy), and engine response time into account.
3) Design complexity led the PF to had an inaccurate understanding of how the Boeing 777 A/P and A/T systems interact to control airspeed in FLCH SPD mode, what happens when the A/T is overridden and the throttles transition to HOLD in a FLCH SPD descent, and how the A/T automatic engagement feature operates. The lack of understanding of the airplane's automation logic led to his inadvertent deactivation of automatic airspeed control.
4) A review of the design of the 777 automatic flight control system, with special attention given to the issues identified in this accident investigation and the issues identified by the Federal Aviation Administration and European Aviation Safety Agency during the 787 certification program, could yield insights about how to improve the intuitiveness of the 777 and 787 flight crew interfaces as well as those incorporated into future designs.</t>
        </r>
      </text>
    </comment>
    <comment ref="AR207" authorId="0" shapeId="0" xr:uid="{00000000-0006-0000-0100-00000E050000}">
      <text>
        <r>
          <rPr>
            <b/>
            <sz val="9"/>
            <color indexed="81"/>
            <rFont val="Tahoma"/>
            <family val="2"/>
          </rPr>
          <t>Moura, Raphael:</t>
        </r>
        <r>
          <rPr>
            <sz val="9"/>
            <color indexed="81"/>
            <rFont val="Tahoma"/>
            <family val="2"/>
          </rPr>
          <t xml:space="preserve">
1) Inadequate managerial rule: Asiana's automation policy emphasized the full use of all automation and did not encourage manual flight during line operations.
2) Inadequate work procedure: If Asiana Airlines had not allowed an informal practice of keeping the pilot monitoring’s (PM) flight director (F/D) on during a visual approach, the PM would likely have switched off both F/Ds, which would have corrected the unintended deactivation of automatic airspeed control.</t>
        </r>
      </text>
    </comment>
    <comment ref="AT207" authorId="0" shapeId="0" xr:uid="{00000000-0006-0000-0100-00000F050000}">
      <text>
        <r>
          <rPr>
            <b/>
            <sz val="9"/>
            <color indexed="81"/>
            <rFont val="Tahoma"/>
            <family val="2"/>
          </rPr>
          <t>Moura, Raphael:</t>
        </r>
        <r>
          <rPr>
            <sz val="9"/>
            <color indexed="81"/>
            <rFont val="Tahoma"/>
            <family val="2"/>
          </rPr>
          <t xml:space="preserve">
Performance failure: After disconnecting the A/P, the pilot moved the thrust levers to idle. This caused the autothrottle (A/T) to change to the HOLD mode, a mode in which the A/T does not control airspeed, but the pilot was not aware of it.
If the PF had been provided with more opportunity to manually fly the 777 during training, he would most likely have better used pitch trim, recognized that the airspeed was decaying, and taken the appropriate corrective action of adding power.</t>
        </r>
      </text>
    </comment>
    <comment ref="AU207" authorId="0" shapeId="0" xr:uid="{00000000-0006-0000-0100-000010050000}">
      <text>
        <r>
          <rPr>
            <b/>
            <sz val="9"/>
            <color indexed="81"/>
            <rFont val="Tahoma"/>
            <family val="2"/>
          </rPr>
          <t>Moura, Raphael:</t>
        </r>
        <r>
          <rPr>
            <sz val="9"/>
            <color indexed="81"/>
            <rFont val="Tahoma"/>
            <family val="2"/>
          </rPr>
          <t xml:space="preserve">
Loss of situation awareness: The PF had an inaccurate understanding of how the Boeing 777 A/P and A/T systems interact to control airspeed in FLCH SPD mode, what happens when the A/T is overridden and the throttles transition to HOLD in a FLCH SPD descent, and how the A/T automatic engagement feature operates. </t>
        </r>
      </text>
    </comment>
    <comment ref="BD207" authorId="0" shapeId="0" xr:uid="{00000000-0006-0000-0100-000011050000}">
      <text>
        <r>
          <rPr>
            <b/>
            <sz val="9"/>
            <color indexed="81"/>
            <rFont val="Tahoma"/>
            <family val="2"/>
          </rPr>
          <t>Moura, Raphael:</t>
        </r>
        <r>
          <rPr>
            <sz val="9"/>
            <color indexed="81"/>
            <rFont val="Tahoma"/>
            <family val="2"/>
          </rPr>
          <t xml:space="preserve">
Inadequate communication: Nonstandard communication and coordination between the pilot flying and the pilot monitoring when making selections on the mode control panel to control the autopilot flight director system (AFDS) and autothrottle (A/T) likely resulted, at least in part, from role confusion and subsequently degraded their awareness of the AFDS and A/T modes.</t>
        </r>
      </text>
    </comment>
    <comment ref="BE207" authorId="0" shapeId="0" xr:uid="{00000000-0006-0000-0100-000012050000}">
      <text>
        <r>
          <rPr>
            <b/>
            <sz val="9"/>
            <color indexed="81"/>
            <rFont val="Tahoma"/>
            <family val="2"/>
          </rPr>
          <t>Moura, Raphael:</t>
        </r>
        <r>
          <rPr>
            <sz val="9"/>
            <color indexed="81"/>
            <rFont val="Tahoma"/>
            <family val="2"/>
          </rPr>
          <t xml:space="preserve">
The degraded performance associated with sleep disruption and circadian rhythms is well established, with reduced vigilance and attention being classic decrements. Monitoring as expressed by the crew’s vigilance and attention would be affected by fatigue as would other basic elements of human performance such as memory, reaction time, and decision-making. The report establishes a solid foundation for fatigue’s effects on degraded performance, reduced vigilance, and decreased monitoring across a variety of functions that contributed to the crash.</t>
        </r>
      </text>
    </comment>
    <comment ref="AO208" authorId="0" shapeId="0" xr:uid="{00000000-0006-0000-0100-000013050000}">
      <text>
        <r>
          <rPr>
            <b/>
            <sz val="9"/>
            <color indexed="81"/>
            <rFont val="Tahoma"/>
            <family val="2"/>
          </rPr>
          <t>Moura, Raphael:</t>
        </r>
        <r>
          <rPr>
            <sz val="9"/>
            <color indexed="81"/>
            <rFont val="Tahoma"/>
            <family val="2"/>
          </rPr>
          <t xml:space="preserve">
Improper installation of the fuselage crown skin panel at the S-4L lap joint during the manufacturing process, which resulted in multiple site damage fatigue cracking and eventual failure of the lower skin panel.
Afterwards, inspection failed to identify cracking in the lower skin of the lap joint (the fatigue cracking and breakdown in the lap joint had been present for a prolonged period of time).
Examination of the rivets in the fracture area revealed numerous anomalies, including oversized rivets, variations in finish, under-driven conditions, expanded shank areas, and crank-shafting. Most of the lower-row holes in the lower skin had discrepancies including ovalized holes, double-drilled holes, gaps between the buck tail and the hole, sealant in the rivet hole, and burrs protruding from under the buck tail.</t>
        </r>
      </text>
    </comment>
    <comment ref="E209" authorId="0" shapeId="0" xr:uid="{00000000-0006-0000-0100-000014050000}">
      <text>
        <r>
          <rPr>
            <b/>
            <sz val="9"/>
            <color indexed="81"/>
            <rFont val="Tahoma"/>
            <family val="2"/>
          </rPr>
          <t>Moura, Raphael:</t>
        </r>
        <r>
          <rPr>
            <sz val="9"/>
            <color indexed="81"/>
            <rFont val="Tahoma"/>
            <family val="2"/>
          </rPr>
          <t xml:space="preserve">
Omission: Performance data also showed that had the captain performed the controlled-flight-into-terrain-avoidance manoeuvre or a go-around in response to the “sink rate” alert, the airplane could have avoided terrain.</t>
        </r>
      </text>
    </comment>
    <comment ref="H209" authorId="0" shapeId="0" xr:uid="{00000000-0006-0000-0100-000015050000}">
      <text>
        <r>
          <rPr>
            <b/>
            <sz val="9"/>
            <color indexed="81"/>
            <rFont val="Tahoma"/>
            <family val="2"/>
          </rPr>
          <t>Moura, Raphael:</t>
        </r>
        <r>
          <rPr>
            <sz val="9"/>
            <color indexed="81"/>
            <rFont val="Tahoma"/>
            <family val="2"/>
          </rPr>
          <t xml:space="preserve">
Omission: 
1) first officer did not verify if the flight plan was sequenced for the approach. Additionally, the captain did not call for the first officer to verify the flight plan. These omissions resulted in the FMC generating meaningless vertical guidance to the runway.
2) first officer's failed to make the required minimums callouts.</t>
        </r>
      </text>
    </comment>
    <comment ref="I209" authorId="0" shapeId="0" xr:uid="{00000000-0006-0000-0100-000016050000}">
      <text>
        <r>
          <rPr>
            <b/>
            <sz val="9"/>
            <color indexed="81"/>
            <rFont val="Tahoma"/>
            <family val="2"/>
          </rPr>
          <t>Moura, Raphael:</t>
        </r>
        <r>
          <rPr>
            <sz val="9"/>
            <color indexed="81"/>
            <rFont val="Tahoma"/>
            <family val="2"/>
          </rPr>
          <t xml:space="preserve">
1) “sink rate” alert do not prompted action (controlled-flight-into-terrain-avoidance manoeuvre or a go-around) to avoid terrain.
2) the first officer did not recognize cues suggesting the approach was not set up properly.</t>
        </r>
      </text>
    </comment>
    <comment ref="J209" authorId="0" shapeId="0" xr:uid="{00000000-0006-0000-0100-000017050000}">
      <text>
        <r>
          <rPr>
            <b/>
            <sz val="9"/>
            <color indexed="81"/>
            <rFont val="Tahoma"/>
            <family val="2"/>
          </rPr>
          <t>Moura, Raphael:</t>
        </r>
        <r>
          <rPr>
            <sz val="9"/>
            <color indexed="81"/>
            <rFont val="Tahoma"/>
            <family val="2"/>
          </rPr>
          <t xml:space="preserve">
False recognition: The captain’s believed that the airplane was “way high” on the approach.</t>
        </r>
      </text>
    </comment>
    <comment ref="L209" authorId="0" shapeId="0" xr:uid="{00000000-0006-0000-0100-000018050000}">
      <text>
        <r>
          <rPr>
            <b/>
            <sz val="9"/>
            <color indexed="81"/>
            <rFont val="Tahoma"/>
            <family val="2"/>
          </rPr>
          <t>Moura, Raphael:</t>
        </r>
        <r>
          <rPr>
            <sz val="9"/>
            <color indexed="81"/>
            <rFont val="Tahoma"/>
            <family val="2"/>
          </rPr>
          <t xml:space="preserve">
Wrong diagnosis: the flight crew's expected that they would break out of the clouds at 1,000 feet above ground level due to incomplete weather information.</t>
        </r>
      </text>
    </comment>
    <comment ref="O209" authorId="0" shapeId="0" xr:uid="{00000000-0006-0000-0100-000019050000}">
      <text>
        <r>
          <rPr>
            <b/>
            <sz val="9"/>
            <color indexed="81"/>
            <rFont val="Tahoma"/>
            <family val="2"/>
          </rPr>
          <t>Moura, Raphael:</t>
        </r>
        <r>
          <rPr>
            <sz val="9"/>
            <color indexed="81"/>
            <rFont val="Tahoma"/>
            <family val="2"/>
          </rPr>
          <t xml:space="preserve">
No identification: The flight crew did not sufficiently monitor the airplane’s altitude during the approach and subsequently allowed the airplane to descend below the minimum altitude without having the runway environment in sight.</t>
        </r>
      </text>
    </comment>
    <comment ref="Q209" authorId="0" shapeId="0" xr:uid="{00000000-0006-0000-0100-00001A050000}">
      <text>
        <r>
          <rPr>
            <b/>
            <sz val="9"/>
            <color indexed="81"/>
            <rFont val="Tahoma"/>
            <family val="2"/>
          </rPr>
          <t>Moura, Raphael:</t>
        </r>
        <r>
          <rPr>
            <sz val="9"/>
            <color indexed="81"/>
            <rFont val="Tahoma"/>
            <family val="2"/>
          </rPr>
          <t xml:space="preserve">
Incomplete plan: flight crew did not sufficiently monitor the airplane’s altitude during the approach and subsequently allowed the airplane to descend below the minimum altitude without having the runway environment in sight.</t>
        </r>
      </text>
    </comment>
    <comment ref="U209" authorId="0" shapeId="0" xr:uid="{00000000-0006-0000-0100-00001B050000}">
      <text>
        <r>
          <rPr>
            <b/>
            <sz val="9"/>
            <color indexed="81"/>
            <rFont val="Tahoma"/>
            <family val="2"/>
          </rPr>
          <t>Moura, Raphael:</t>
        </r>
        <r>
          <rPr>
            <sz val="9"/>
            <color indexed="81"/>
            <rFont val="Tahoma"/>
            <family val="2"/>
          </rPr>
          <t xml:space="preserve">
1) Flight crewmembers did not detect multiple cues on the NDs that could have alerted the pilots that the flight plan was not verified. They were engaged in a conversation about the localizer 18 approach option to the runway and their concern that ATC had left them high on the approach.
2) The captain’s distraction from his pilot flying duties by looking out the window likely contributed to his failure to adequately monitor the approach.</t>
        </r>
      </text>
    </comment>
    <comment ref="V209" authorId="0" shapeId="0" xr:uid="{00000000-0006-0000-0100-00001C050000}">
      <text>
        <r>
          <rPr>
            <b/>
            <sz val="9"/>
            <color indexed="81"/>
            <rFont val="Tahoma"/>
            <family val="2"/>
          </rPr>
          <t>Moura, Raphael:</t>
        </r>
        <r>
          <rPr>
            <sz val="9"/>
            <color indexed="81"/>
            <rFont val="Tahoma"/>
            <family val="2"/>
          </rPr>
          <t xml:space="preserve">
first officer's fatigue due to acute sleep loss resulting from her ineffective off-duty time management and circadian factors.
</t>
        </r>
      </text>
    </comment>
    <comment ref="W209" authorId="0" shapeId="0" xr:uid="{00000000-0006-0000-0100-00001D050000}">
      <text>
        <r>
          <rPr>
            <b/>
            <sz val="9"/>
            <color indexed="81"/>
            <rFont val="Tahoma"/>
            <family val="2"/>
          </rPr>
          <t>Moura, Raphael:</t>
        </r>
        <r>
          <rPr>
            <sz val="9"/>
            <color indexed="81"/>
            <rFont val="Tahoma"/>
            <family val="2"/>
          </rPr>
          <t xml:space="preserve">
Increasing misses: the first officer did not clear the route discontinuity in the FMC (something that should be almost automatic, as it is done on every UPS flight), did not recognize cues suggesting the approach was not set up properly, did not adequately cross-check and monitor the approach (especially below 1,000 ft), and missed critical callouts.</t>
        </r>
      </text>
    </comment>
    <comment ref="X209" authorId="0" shapeId="0" xr:uid="{00000000-0006-0000-0100-00001E050000}">
      <text>
        <r>
          <rPr>
            <b/>
            <sz val="9"/>
            <color indexed="81"/>
            <rFont val="Tahoma"/>
            <family val="2"/>
          </rPr>
          <t>Moura, Raphael:</t>
        </r>
        <r>
          <rPr>
            <sz val="9"/>
            <color indexed="81"/>
            <rFont val="Tahoma"/>
            <family val="2"/>
          </rPr>
          <t xml:space="preserve">
Multiple cues on the NDs could have alerted the pilots that the flight plan was not verified. Specifically, (1) the lateral flight plan displayed on the ND had an unusual line shape due to the discontinuity with the next approach fix to be flown, (2) the VDI was pegged to the upper scale as the airplane approached the FMC-generated glidepath capture area near BASKN and “-9999 ft” was displayed on the CDU page, (3) instead of showing the course and distance to the BASKN FAF on the ND, the course and distance to KBHM would have been shown; (4) the lateral course deviation displayed on the ND would not have been counting down to zero appropriately when the airplane intercepted the localizer; (5) once the approach was activated by the first officer, the VDI would have appeared with a full-scale deflection up, indicating that the airplane was significantly below the glidepath, even though the airplane was above the glidepath, which the flight crew was aware of, and (6) there was a major discrepancy between distance to destination and distance to runway on the CDU progress page.</t>
        </r>
      </text>
    </comment>
    <comment ref="Z209" authorId="0" shapeId="0" xr:uid="{00000000-0006-0000-0100-00001F050000}">
      <text>
        <r>
          <rPr>
            <b/>
            <sz val="9"/>
            <color indexed="81"/>
            <rFont val="Tahoma"/>
            <family val="2"/>
          </rPr>
          <t>Moura, Raphael:</t>
        </r>
        <r>
          <rPr>
            <sz val="9"/>
            <color indexed="81"/>
            <rFont val="Tahoma"/>
            <family val="2"/>
          </rPr>
          <t xml:space="preserve">
Before the flight, the first officer had indicated that cargo pilots were increasingly being “pushed".
</t>
        </r>
      </text>
    </comment>
    <comment ref="AC209" authorId="0" shapeId="0" xr:uid="{00000000-0006-0000-0100-000020050000}">
      <text>
        <r>
          <rPr>
            <b/>
            <sz val="9"/>
            <color indexed="81"/>
            <rFont val="Tahoma"/>
            <family val="2"/>
          </rPr>
          <t>Moura, Raphael:</t>
        </r>
        <r>
          <rPr>
            <sz val="9"/>
            <color indexed="81"/>
            <rFont val="Tahoma"/>
            <family val="2"/>
          </rPr>
          <t xml:space="preserve">
Confirmation Bias: Several cues could have led the flight crew to believe the approach was set up properly, such as (1) the localizer was captured, (2) the airplane icon was positioned on the localizer on the ND, and (3) the first officer was able to activate the approach to runway 18 in the FMC. Further, the PFD and ND did not provide a specific indication that the approach had not been properly sequenced.
2) Incorrect revision of probabilities: first office remark of “it wouldn’t happen to be actual [chuckle]” likely indicated her realization that her expectations were not being met and that the ceiling was, in fact, lower because although the airplane was continuing to descend, she still did not see the airport.
1) Illusion of Control: The captain’s belief that they were high on the approach likely contributed to his failure to adequately monitor the approach.</t>
        </r>
      </text>
    </comment>
    <comment ref="AE209" authorId="0" shapeId="0" xr:uid="{00000000-0006-0000-0100-000021050000}">
      <text>
        <r>
          <rPr>
            <b/>
            <sz val="9"/>
            <color indexed="81"/>
            <rFont val="Tahoma"/>
            <family val="2"/>
          </rPr>
          <t>Moura, Raphael:</t>
        </r>
        <r>
          <rPr>
            <sz val="9"/>
            <color indexed="81"/>
            <rFont val="Tahoma"/>
            <family val="2"/>
          </rPr>
          <t xml:space="preserve">
Information delays: Examination of the radio altitude relative to the distance to the runway threshold for the accident flight indicated that the newer EGPWS software would have provided a “too low terrain” caution alert about 6.5 seconds earlier and 150 ft higher than the EGPWS software installed in the airplane.</t>
        </r>
      </text>
    </comment>
    <comment ref="AG209" authorId="0" shapeId="0" xr:uid="{00000000-0006-0000-0100-000022050000}">
      <text>
        <r>
          <rPr>
            <b/>
            <sz val="9"/>
            <color indexed="81"/>
            <rFont val="Tahoma"/>
            <family val="2"/>
          </rPr>
          <t>Moura, Raphael:</t>
        </r>
        <r>
          <rPr>
            <sz val="9"/>
            <color indexed="81"/>
            <rFont val="Tahoma"/>
            <family val="2"/>
          </rPr>
          <t xml:space="preserve">
A NOTAM had been issued closing the longest runway at BHM, 06/24, which was equipped with an ILS precision approach, from 0400 to 0500 on the morning of the accident. This closure left only the shorter runway, 18/36, available for the UPS flight 1354 landing, which was scheduled for 0451.</t>
        </r>
      </text>
    </comment>
    <comment ref="AI209" authorId="0" shapeId="0" xr:uid="{00000000-0006-0000-0100-000023050000}">
      <text>
        <r>
          <rPr>
            <b/>
            <sz val="9"/>
            <color indexed="81"/>
            <rFont val="Tahoma"/>
            <family val="2"/>
          </rPr>
          <t>Moura, Raphael:</t>
        </r>
        <r>
          <rPr>
            <sz val="9"/>
            <color indexed="81"/>
            <rFont val="Tahoma"/>
            <family val="2"/>
          </rPr>
          <t xml:space="preserve">
Further, the PFD and ND did not provide a specific indication that the approach had not been properly sequenced.</t>
        </r>
      </text>
    </comment>
    <comment ref="AL209" authorId="0" shapeId="0" xr:uid="{00000000-0006-0000-0100-000024050000}">
      <text>
        <r>
          <rPr>
            <b/>
            <sz val="9"/>
            <color indexed="81"/>
            <rFont val="Tahoma"/>
            <family val="2"/>
          </rPr>
          <t>Moura, Raphael:</t>
        </r>
        <r>
          <rPr>
            <sz val="9"/>
            <color indexed="81"/>
            <rFont val="Tahoma"/>
            <family val="2"/>
          </rPr>
          <t xml:space="preserve">
Message not received: The dispatcher was aware of the NOTAM closure for runway 06/24and included the NOTAM in the flight release paperwork, but  he did not bring it to the flight crew’s attention. The flight crewmembers’ pre-flight review should have cued them to consider the limited approach options available to the remaining runway.</t>
        </r>
      </text>
    </comment>
    <comment ref="AM209" authorId="0" shapeId="0" xr:uid="{00000000-0006-0000-0100-000025050000}">
      <text>
        <r>
          <rPr>
            <b/>
            <sz val="9"/>
            <color indexed="81"/>
            <rFont val="Tahoma"/>
            <family val="2"/>
          </rPr>
          <t>Moura, Raphael:</t>
        </r>
        <r>
          <rPr>
            <sz val="9"/>
            <color indexed="81"/>
            <rFont val="Tahoma"/>
            <family val="2"/>
          </rPr>
          <t xml:space="preserve">
incomplete weather information.
The Airbus A300 FWC is equipped with an automated aural “minimums” alert that would have sounded at 0447:14, about 3 seconds after the captain said “two miles.” However, UPS had not activated the alert.</t>
        </r>
      </text>
    </comment>
    <comment ref="AQ209" authorId="0" shapeId="0" xr:uid="{00000000-0006-0000-0100-000026050000}">
      <text>
        <r>
          <rPr>
            <b/>
            <sz val="9"/>
            <color indexed="81"/>
            <rFont val="Tahoma"/>
            <family val="2"/>
          </rPr>
          <t>Moura, Raphael:</t>
        </r>
        <r>
          <rPr>
            <sz val="9"/>
            <color indexed="81"/>
            <rFont val="Tahoma"/>
            <family val="2"/>
          </rPr>
          <t xml:space="preserve">
An automated “minimums” and/or altitude above terrain alert would have potentially provided the flight crewmembers with additional situational awareness upon their arrival at the minimum descent altitude and made them aware that their continued descent would take them below the minimum descent altitude.
Direct and conspicuous cue should be given when they program the flight management computer flight plan incorrectly such that it contains such elements as improper waypoints or discontinuities that would allow the vertical deviation indicator to present misleading information for an approach.</t>
        </r>
      </text>
    </comment>
    <comment ref="AR209" authorId="0" shapeId="0" xr:uid="{00000000-0006-0000-0100-000027050000}">
      <text>
        <r>
          <rPr>
            <b/>
            <sz val="9"/>
            <color indexed="81"/>
            <rFont val="Tahoma"/>
            <family val="2"/>
          </rPr>
          <t>Moura, Raphael:</t>
        </r>
        <r>
          <rPr>
            <sz val="9"/>
            <color indexed="81"/>
            <rFont val="Tahoma"/>
            <family val="2"/>
          </rPr>
          <t xml:space="preserve">
1) Inadequate managerial rule: if the dispatcher or captain had delayed the flight by 9 min from its scheduled 0451 arrival time, runway 06 with an ILS precision approach was scheduled to be open and potentially would have provided the flight crew with the option to execute a more familiar ILS precision approach to runway 06
2) Inadequate task planning: The flight crewmembers’ pre-flight review should have cued them to consider the limited approach options available to the remaining runway.
3) Inadequate work procedure: By not rebriefing or abandoning the approach when the airplane did not capture the profile glidepath after passing the final approach fix, the flight crewmembers placed themselves in an unsafe situation because they had different expectations of how the approach would be flown.</t>
        </r>
      </text>
    </comment>
    <comment ref="AT209" authorId="0" shapeId="0" xr:uid="{00000000-0006-0000-0100-000028050000}">
      <text>
        <r>
          <rPr>
            <b/>
            <sz val="9"/>
            <color indexed="81"/>
            <rFont val="Tahoma"/>
            <family val="2"/>
          </rPr>
          <t>Moura, Raphael:</t>
        </r>
        <r>
          <rPr>
            <sz val="9"/>
            <color indexed="81"/>
            <rFont val="Tahoma"/>
            <family val="2"/>
          </rPr>
          <t xml:space="preserve">
Performance failure: flight crew's failure to properly configure and verify the flight management computer for the profile approach.
Poor performance during the accident flight was consistent with past performance deficiencies in flying nonprecision approaches noted during training; the errors that the captain made were likely the result of confusion over why the profile did not engage, his belief that the airplane was too high, and his lack of compliance with standard operating procedures.</t>
        </r>
      </text>
    </comment>
    <comment ref="BB209" authorId="0" shapeId="0" xr:uid="{00000000-0006-0000-0100-000029050000}">
      <text>
        <r>
          <rPr>
            <b/>
            <sz val="9"/>
            <color indexed="81"/>
            <rFont val="Tahoma"/>
            <family val="2"/>
          </rPr>
          <t>Moura, Raphael:</t>
        </r>
        <r>
          <rPr>
            <sz val="9"/>
            <color indexed="81"/>
            <rFont val="Tahoma"/>
            <family val="2"/>
          </rPr>
          <t xml:space="preserve">
With limited time and altitude available on the approach, the first officer’s workload was further increased because she had to mentally process the change from the profile approach to vertical speed approach method. Additionally, the pace of her PM duties would have further increased her workload because the 1,500 fpm descent rate was about twice as fast as the normal descent rate on approach of 700 to 800 fpm. The captain’s change to a vertical speed approach after failing to capture the profile glidepath was not in accordance with UPS procedures and guidance and decreased the time available for the first officer to perform her duties.</t>
        </r>
      </text>
    </comment>
    <comment ref="BD209" authorId="0" shapeId="0" xr:uid="{00000000-0006-0000-0100-00002A050000}">
      <text>
        <r>
          <rPr>
            <b/>
            <sz val="9"/>
            <color indexed="81"/>
            <rFont val="Tahoma"/>
            <family val="2"/>
          </rPr>
          <t>Moura, Raphael:</t>
        </r>
        <r>
          <rPr>
            <sz val="9"/>
            <color indexed="81"/>
            <rFont val="Tahoma"/>
            <family val="2"/>
          </rPr>
          <t xml:space="preserve">
Inadequate communication: 
1) At the time the flight was dispatched, the forecast cloud ceiling at BHM about the time of arrival was below the minimum descent altitude for the RNAV 18 approach. As a result, there was a strong possibility that the flight would have to hold or divert to its alternate in Atlanta, Georgia, if the RNAV approach was used. The accident flight dispatcher did not notify the captain about the runway restrictions because, as he reported to the NTSB, he did not want to “insult” the captain by informing him of what he viewed as an unavailable approach to the shorter runway 18.
2) the captain's failure to communicate his intentions to the first officer once it became apparent the vertical profile was not captured. The captain’s change to a vertical speed approach after failing to capture the profile glidepath was not in accordance with UPS procedures and guidance and decreased the time available for the first officer to perform her duties.
</t>
        </r>
      </text>
    </comment>
    <comment ref="BE209" authorId="0" shapeId="0" xr:uid="{00000000-0006-0000-0100-00002B050000}">
      <text>
        <r>
          <rPr>
            <b/>
            <sz val="9"/>
            <color indexed="81"/>
            <rFont val="Tahoma"/>
            <family val="2"/>
          </rPr>
          <t>Moura, Raphael:</t>
        </r>
        <r>
          <rPr>
            <sz val="9"/>
            <color indexed="81"/>
            <rFont val="Tahoma"/>
            <family val="2"/>
          </rPr>
          <t xml:space="preserve">
1) acute sleep loss resulting from 1st office ineffective off-duty time management and circadian factors. She had told the colleague within the month before the accident that she had been having trouble staying awake in the cockpit. He stated it was something that had become an epidemic among flight crews and indicated that the first officer and her colleague frequently discussed how the schedules had deteriorated and crews were flying more legs.
2) Captain had expressed concern that the flying schedules were becoming more demanding. He further stated that flying 1 week on then 1 week off made it difficult to get back into a routine the first couple of days of a trip and that the end of the trip was also difficult.
</t>
        </r>
      </text>
    </comment>
    <comment ref="E210" authorId="0" shapeId="0" xr:uid="{00000000-0006-0000-0100-00002C050000}">
      <text>
        <r>
          <rPr>
            <b/>
            <sz val="9"/>
            <color indexed="81"/>
            <rFont val="Tahoma"/>
            <family val="2"/>
          </rPr>
          <t>Moura, Raphael:</t>
        </r>
        <r>
          <rPr>
            <sz val="9"/>
            <color indexed="81"/>
            <rFont val="Tahoma"/>
            <family val="2"/>
          </rPr>
          <t xml:space="preserve">
Timing, too late: truck driver’s delayed braking.</t>
        </r>
      </text>
    </comment>
    <comment ref="I210" authorId="0" shapeId="0" xr:uid="{00000000-0006-0000-0100-00002D050000}">
      <text>
        <r>
          <rPr>
            <b/>
            <sz val="9"/>
            <color indexed="81"/>
            <rFont val="Tahoma"/>
            <family val="2"/>
          </rPr>
          <t>Moura, Raphael:</t>
        </r>
        <r>
          <rPr>
            <sz val="9"/>
            <color indexed="81"/>
            <rFont val="Tahoma"/>
            <family val="2"/>
          </rPr>
          <t xml:space="preserve">
Overlook cue/signal: Despite visual cues provided by the active grade crossing directly in front of him, the truck driver did not begin skidding and depositing tire marks on the roadway until it was too late.</t>
        </r>
      </text>
    </comment>
    <comment ref="U210" authorId="0" shapeId="0" xr:uid="{00000000-0006-0000-0100-00002E050000}">
      <text>
        <r>
          <rPr>
            <b/>
            <sz val="9"/>
            <color indexed="81"/>
            <rFont val="Tahoma"/>
            <family val="2"/>
          </rPr>
          <t>Moura, Raphael:</t>
        </r>
        <r>
          <rPr>
            <sz val="9"/>
            <color indexed="81"/>
            <rFont val="Tahoma"/>
            <family val="2"/>
          </rPr>
          <t xml:space="preserve">
With respect to distractions inside the vehicle, there is evidence to suggest that the accident driver routinely used his hand-held cell phone for talking, texting, and Internet usage while driving. On the day of the accident, during his approximately 8 hours of driving, he made 30 outgoing voice calls, took one incoming voice call, sent one text message, checked voicemail four times, and used the Internet three times.</t>
        </r>
      </text>
    </comment>
    <comment ref="V210" authorId="0" shapeId="0" xr:uid="{00000000-0006-0000-0100-00002F050000}">
      <text>
        <r>
          <rPr>
            <b/>
            <sz val="9"/>
            <color indexed="81"/>
            <rFont val="Tahoma"/>
            <family val="2"/>
          </rPr>
          <t>Moura, Raphael:</t>
        </r>
        <r>
          <rPr>
            <sz val="9"/>
            <color indexed="81"/>
            <rFont val="Tahoma"/>
            <family val="2"/>
          </rPr>
          <t xml:space="preserve">
The fact that the driver reportedly slept 13 hours per night on his days off while sleeping less than 7.5 hours per night during the workweek provides additional evidence that he may have regularly accumulated a “sleep debt” and used his off days to recover by obtaining extra sleep. Sleep debt is a term used to signify the additive effects of sleep loss over multiple days. Research has shown that even minor reductions in sleep time can result in a negative effect on sleepiness, vigilance, and performance over the course of several days. The air conditioning in his truck was apparently broken, and the weather was hot, which may have created a condition that could exacerbate any pre-existing fatigue.</t>
        </r>
      </text>
    </comment>
    <comment ref="X210" authorId="0" shapeId="0" xr:uid="{00000000-0006-0000-0100-000030050000}">
      <text>
        <r>
          <rPr>
            <b/>
            <sz val="9"/>
            <color indexed="81"/>
            <rFont val="Tahoma"/>
            <family val="2"/>
          </rPr>
          <t>Moura, Raphael:</t>
        </r>
        <r>
          <rPr>
            <sz val="9"/>
            <color indexed="81"/>
            <rFont val="Tahoma"/>
            <family val="2"/>
          </rPr>
          <t xml:space="preserve">
The accident driver travelled for long periods of time on the same route almost every day through a desert environment. Driving conditions such as these have been associated with reductions in vigilance and alertness. </t>
        </r>
      </text>
    </comment>
    <comment ref="AA210" authorId="0" shapeId="0" xr:uid="{00000000-0006-0000-0100-000031050000}">
      <text>
        <r>
          <rPr>
            <b/>
            <sz val="9"/>
            <color indexed="81"/>
            <rFont val="Tahoma"/>
            <family val="2"/>
          </rPr>
          <t>Moura, Raphael:</t>
        </r>
        <r>
          <rPr>
            <sz val="9"/>
            <color indexed="81"/>
            <rFont val="Tahoma"/>
            <family val="2"/>
          </rPr>
          <t xml:space="preserve">
The cousin remarked that the driver was concerned that he would be fired if he took time off to care for his ankle. The driver’s sister also indicated that he was having problems with his Achilles tendon. He had told her that he had a brace but could not wear it while driving. He was instructed not to work for 1 week, but his driver logs indicate that he continued to work. Cell phone records indicate that the accident driver called four orthopaedic clinics in the 3 hours prior to the accident. </t>
        </r>
      </text>
    </comment>
    <comment ref="AD210" authorId="0" shapeId="0" xr:uid="{00000000-0006-0000-0100-000032050000}">
      <text>
        <r>
          <rPr>
            <b/>
            <sz val="9"/>
            <color indexed="81"/>
            <rFont val="Tahoma"/>
            <family val="2"/>
          </rPr>
          <t>Moura, Raphael:</t>
        </r>
        <r>
          <rPr>
            <sz val="9"/>
            <color indexed="81"/>
            <rFont val="Tahoma"/>
            <family val="2"/>
          </rPr>
          <t xml:space="preserve">
eighth axle brakes were inoperative.</t>
        </r>
      </text>
    </comment>
    <comment ref="AL210" authorId="0" shapeId="0" xr:uid="{00000000-0006-0000-0100-000033050000}">
      <text>
        <r>
          <rPr>
            <b/>
            <sz val="9"/>
            <color indexed="81"/>
            <rFont val="Tahoma"/>
            <family val="2"/>
          </rPr>
          <t>Moura, Raphael:</t>
        </r>
        <r>
          <rPr>
            <sz val="9"/>
            <color indexed="81"/>
            <rFont val="Tahoma"/>
            <family val="2"/>
          </rPr>
          <t xml:space="preserve">
The ambient noise in the truck cab likely masked the sound of the train horn.</t>
        </r>
      </text>
    </comment>
    <comment ref="AN210" authorId="0" shapeId="0" xr:uid="{00000000-0006-0000-0100-000034050000}">
      <text>
        <r>
          <rPr>
            <b/>
            <sz val="9"/>
            <color indexed="81"/>
            <rFont val="Tahoma"/>
            <family val="2"/>
          </rPr>
          <t>Moura, Raphael:</t>
        </r>
        <r>
          <rPr>
            <sz val="9"/>
            <color indexed="81"/>
            <rFont val="Tahoma"/>
            <family val="2"/>
          </rPr>
          <t xml:space="preserve">
The brakes of the accident truck were improperly maintained, and their poor condition increased the stopping distance of the truck. Of the 12 remaining brakes where measurements could be taken, seven were found to be 0.25 inch or more out of adjustment.</t>
        </r>
      </text>
    </comment>
    <comment ref="AO210" authorId="0" shapeId="0" xr:uid="{00000000-0006-0000-0100-000035050000}">
      <text>
        <r>
          <rPr>
            <b/>
            <sz val="9"/>
            <color indexed="81"/>
            <rFont val="Tahoma"/>
            <family val="2"/>
          </rPr>
          <t>Moura, Raphael:</t>
        </r>
        <r>
          <rPr>
            <sz val="9"/>
            <color indexed="81"/>
            <rFont val="Tahoma"/>
            <family val="2"/>
          </rPr>
          <t xml:space="preserve">
1) Due to the absence of braking action on the eighth axle, in total, nine brakes would have been counted as defective according to CVSA OOS criteria—accounting for 56 percent of the 16 brakes in service on the combination unit at the time of the accident, well in excess of the allowable 20 percent needed to place the vehicle out of service for defective brakes.
2) When the trailer ABS was examined, NTSB investigators noticed that the wheel speed sensors were missing on the left side of the eighth axle and on both sides of the ninth axle.51 The wires to the missing sensors were found to be cut and zip-tied around their respective axles. Additionally, the wires going into the required amber ABS malfunction lights located at the left rear corner of both trailers were found to be disconnected
4) the number of brake system issues found reflects the poor quality of maintenance of the accident truck and trailers. Review of maintenance records and discussion with John Davis Trucking revealed that—though brake maintenance was frequent—some of the work was being done incorrectly. Such was the case with the mismatched and incorrectly sized brake chambers, as well as with the cutting of required ABS wiring—both of which can be detrimental to the braking performance of a vehicle. Cutting the wiring, tying it up out of the way, and disconnecting the ABS malfunction indicator lights at the rear of both trailers were deliberate actions.
5) Inadequate procedures: driver’s employer was not required to obtain a full history of his motor vehicle-related violations and suspensions; and the driver provided the employer with an incomplete account of his 10-year employment history, which prevented the employer from making an informed hiring decision. During his previous job, the driver underwent a “functional capacity evaluation” (FCE), which is a set of physical tests designed to assess his ability to return to work as a truck driver. The FCE results stated that due to restrictions in his lifting ability and his posture, he was “not able to perform the essential job functions in a full duty capacity.” He was terminated from his job at Western Express on February 11, 2011, because of his inability to meet the company’s physical standards for a truck driver.</t>
        </r>
      </text>
    </comment>
    <comment ref="AQ210" authorId="0" shapeId="0" xr:uid="{00000000-0006-0000-0100-000036050000}">
      <text>
        <r>
          <rPr>
            <b/>
            <sz val="9"/>
            <color indexed="81"/>
            <rFont val="Tahoma"/>
            <family val="2"/>
          </rPr>
          <t>Moura, Raphael:</t>
        </r>
        <r>
          <rPr>
            <sz val="9"/>
            <color indexed="81"/>
            <rFont val="Tahoma"/>
            <family val="2"/>
          </rPr>
          <t xml:space="preserve">
1) insufficient passenger railcar side impact strength. Review of the side impact strength requirements in the AAR standard revealed that they do not reflect contemporary concepts or principles of crash energy management (such as crush zone, vehicle dynamics, or occupant biomechanics) for the design of passenger railcars.
2) Passenger railcar end doors were not fire doors. Fire doors would have delayed the spread of heat, flame, and smoke, which could help to prevent serious or fatal injury without impeding passengers in an emergency situation.
3) had the accident truck been equipped with an onboard brake stroke monitoring system, the truck driver would have had information about the out-of-adjustment and inoperative brakes.</t>
        </r>
      </text>
    </comment>
    <comment ref="AV210" authorId="0" shapeId="0" xr:uid="{00000000-0006-0000-0100-000037050000}">
      <text>
        <r>
          <rPr>
            <b/>
            <sz val="9"/>
            <color indexed="81"/>
            <rFont val="Tahoma"/>
            <family val="2"/>
          </rPr>
          <t>Moura, Raphael:</t>
        </r>
        <r>
          <rPr>
            <sz val="9"/>
            <color indexed="81"/>
            <rFont val="Tahoma"/>
            <family val="2"/>
          </rPr>
          <t xml:space="preserve">
The air conditioning in his truck was apparently broken, and the weather was hot, which may have created a condition that could exacerbate any pre-existing fatigue.</t>
        </r>
      </text>
    </comment>
    <comment ref="O211" authorId="0" shapeId="0" xr:uid="{00000000-0006-0000-0100-000038050000}">
      <text>
        <r>
          <rPr>
            <b/>
            <sz val="9"/>
            <color indexed="81"/>
            <rFont val="Tahoma"/>
            <family val="2"/>
          </rPr>
          <t>Moura, Raphael:</t>
        </r>
        <r>
          <rPr>
            <sz val="9"/>
            <color indexed="81"/>
            <rFont val="Tahoma"/>
            <family val="2"/>
          </rPr>
          <t xml:space="preserve">
delay in the controller's recognition of the rupture. Although the controller acknowledged each deviation alert at the compressor discharge 5 miles upstream of the rupture, he did not examine the system parameters to clearly understand that the pressure on all three lines was continuing to drop.</t>
        </r>
      </text>
    </comment>
    <comment ref="AC211" authorId="0" shapeId="0" xr:uid="{00000000-0006-0000-0100-000039050000}">
      <text>
        <r>
          <rPr>
            <b/>
            <sz val="9"/>
            <color indexed="81"/>
            <rFont val="Tahoma"/>
            <family val="2"/>
          </rPr>
          <t>Moura, Raphael:</t>
        </r>
        <r>
          <rPr>
            <sz val="9"/>
            <color indexed="81"/>
            <rFont val="Tahoma"/>
            <family val="2"/>
          </rPr>
          <t xml:space="preserve">
Incorrect review of probabilities: the Columbia Gas controller did not recognize the significance of the situation or begin to shut down the system until after the Cabot controller called him.</t>
        </r>
      </text>
    </comment>
    <comment ref="AD211" authorId="0" shapeId="0" xr:uid="{00000000-0006-0000-0100-00003A050000}">
      <text>
        <r>
          <rPr>
            <b/>
            <sz val="9"/>
            <color indexed="81"/>
            <rFont val="Tahoma"/>
            <family val="2"/>
          </rPr>
          <t>Moura, Raphael:</t>
        </r>
        <r>
          <rPr>
            <sz val="9"/>
            <color indexed="81"/>
            <rFont val="Tahoma"/>
            <family val="2"/>
          </rPr>
          <t xml:space="preserve">
Pipeline failure due to external corrosion of the pipe wall due to deteriorated coating and ineffective cathodic protection.</t>
        </r>
      </text>
    </comment>
    <comment ref="AF211" authorId="0" shapeId="0" xr:uid="{00000000-0006-0000-0100-00003B050000}">
      <text>
        <r>
          <rPr>
            <b/>
            <sz val="9"/>
            <color indexed="81"/>
            <rFont val="Tahoma"/>
            <family val="2"/>
          </rPr>
          <t>Moura, Raphael:</t>
        </r>
        <r>
          <rPr>
            <sz val="9"/>
            <color indexed="81"/>
            <rFont val="Tahoma"/>
            <family val="2"/>
          </rPr>
          <t xml:space="preserve">
Documentation provided by Columbia Gas did not show whether any of this ILI information was provided to personnel responsible for Line SM-80 corrosion protection and, if so, how it was used. All three pipelines in the SM-80 system are of comparable age. The data obtained during the 2009 ILIs clearly show that both Line SM-86 and Line SM-86 Loop suffered from various degrees of external corrosion damage even though they were coated and had cathodic protection. This information should have been considered in evaluating the condition of Line SM-80.</t>
        </r>
      </text>
    </comment>
    <comment ref="AI211" authorId="0" shapeId="0" xr:uid="{00000000-0006-0000-0100-00003C050000}">
      <text>
        <r>
          <rPr>
            <b/>
            <sz val="9"/>
            <color indexed="81"/>
            <rFont val="Tahoma"/>
            <family val="2"/>
          </rPr>
          <t>Moura, Raphael:</t>
        </r>
        <r>
          <rPr>
            <sz val="9"/>
            <color indexed="81"/>
            <rFont val="Tahoma"/>
            <family val="2"/>
          </rPr>
          <t xml:space="preserve">
Inadequate configuration of the alerts in the supervisory control and data acquisition system. The Columbia Gas SCADA system alerts did not provide useful, meaningful information to the controller to assist him in determining the operating condition of the pipeline.</t>
        </r>
      </text>
    </comment>
    <comment ref="AN211" authorId="0" shapeId="0" xr:uid="{00000000-0006-0000-0100-00003D050000}">
      <text>
        <r>
          <rPr>
            <b/>
            <sz val="9"/>
            <color indexed="81"/>
            <rFont val="Tahoma"/>
            <family val="2"/>
          </rPr>
          <t>Moura, Raphael:</t>
        </r>
        <r>
          <rPr>
            <sz val="9"/>
            <color indexed="81"/>
            <rFont val="Tahoma"/>
            <family val="2"/>
          </rPr>
          <t xml:space="preserve">
Failure to maintain the cathodic protection system. The external protective coating allowed moisture to come in contact with the pipe and the large, coarse rock backfill adjacent to the pipeline blocked the cathodic protection current from the exposed pipe.</t>
        </r>
      </text>
    </comment>
    <comment ref="AO211" authorId="0" shapeId="0" xr:uid="{00000000-0006-0000-0100-00003E050000}">
      <text>
        <r>
          <rPr>
            <b/>
            <sz val="9"/>
            <color indexed="81"/>
            <rFont val="Tahoma"/>
            <family val="2"/>
          </rPr>
          <t>Moura, Raphael:</t>
        </r>
        <r>
          <rPr>
            <sz val="9"/>
            <color indexed="81"/>
            <rFont val="Tahoma"/>
            <family val="2"/>
          </rPr>
          <t xml:space="preserve">
Failure to detect the corrosion (the pipeline was not inspected or tested after 1988). Line SM-80 was not in an High Consequence Area at the rupture location, so it was not required to be assessed by in-line inspection (ILI) or any other integrity assessment method.
</t>
        </r>
      </text>
    </comment>
    <comment ref="AQ211" authorId="0" shapeId="0" xr:uid="{00000000-0006-0000-0100-00003F050000}">
      <text>
        <r>
          <rPr>
            <b/>
            <sz val="9"/>
            <color indexed="81"/>
            <rFont val="Tahoma"/>
            <family val="2"/>
          </rPr>
          <t>Moura, Raphael:</t>
        </r>
        <r>
          <rPr>
            <sz val="9"/>
            <color indexed="81"/>
            <rFont val="Tahoma"/>
            <family val="2"/>
          </rPr>
          <t xml:space="preserve">
Lack of automatic shutoff or remote control valves led to the delay in isolating the rupture. 
The coarse rock backfill most likely damaged the external coating on the pipe and shielded the pipe from the cathodic protection current in the vicinity of the rupture</t>
        </r>
      </text>
    </comment>
    <comment ref="AR211" authorId="0" shapeId="0" xr:uid="{00000000-0006-0000-0100-000040050000}">
      <text>
        <r>
          <rPr>
            <b/>
            <sz val="9"/>
            <color indexed="81"/>
            <rFont val="Tahoma"/>
            <family val="2"/>
          </rPr>
          <t>Moura, Raphael:</t>
        </r>
        <r>
          <rPr>
            <sz val="9"/>
            <color indexed="81"/>
            <rFont val="Tahoma"/>
            <family val="2"/>
          </rPr>
          <t xml:space="preserve">
Inadequate managerial rule: If pipelines in proximity to highways had been included in the high consequence area classification, the ruptured area of Line SM-80 would have been covered by the integrity management regulation and would have been evaluated. The consequences of a pipeline rupture in proximity to an arterial roadway are similar to the consequences of a pipeline rupture near structures for human occupancy, as currently addressed in a high consequence area.</t>
        </r>
      </text>
    </comment>
    <comment ref="AT211" authorId="0" shapeId="0" xr:uid="{00000000-0006-0000-0100-000041050000}">
      <text>
        <r>
          <rPr>
            <b/>
            <sz val="9"/>
            <color indexed="81"/>
            <rFont val="Tahoma"/>
            <family val="2"/>
          </rPr>
          <t>Moura, Raphael:</t>
        </r>
        <r>
          <rPr>
            <sz val="9"/>
            <color indexed="81"/>
            <rFont val="Tahoma"/>
            <family val="2"/>
          </rPr>
          <t xml:space="preserve">
Performance failure: pipeline controller training did not lead to carefully and completely reading the text of and evaluating all alarm messages, and to increase controller proficiency in interpreting and responding to control system data that may indicate a system leak.</t>
        </r>
      </text>
    </comment>
    <comment ref="H212" authorId="0" shapeId="0" xr:uid="{00000000-0006-0000-0100-000042050000}">
      <text>
        <r>
          <rPr>
            <b/>
            <sz val="9"/>
            <color indexed="81"/>
            <rFont val="Tahoma"/>
            <family val="2"/>
          </rPr>
          <t>Moura, Raphael:</t>
        </r>
        <r>
          <rPr>
            <sz val="9"/>
            <color indexed="81"/>
            <rFont val="Tahoma"/>
            <family val="2"/>
          </rPr>
          <t xml:space="preserve">
Wrong Action: Brazos employee placed the new pole location (excavation point) directly above the unmarked Enterprise pipeline.
Wrong Action: Enterprise line locator drove to the indicated work location using the driving directions provided on the locate ticket, but he did not use the latitude and longitude coordinates. </t>
        </r>
      </text>
    </comment>
    <comment ref="I212" authorId="0" shapeId="0" xr:uid="{00000000-0006-0000-0100-000043050000}">
      <text>
        <r>
          <rPr>
            <b/>
            <sz val="9"/>
            <color indexed="81"/>
            <rFont val="Tahoma"/>
            <family val="2"/>
          </rPr>
          <t>Moura, Raphael:</t>
        </r>
        <r>
          <rPr>
            <sz val="9"/>
            <color indexed="81"/>
            <rFont val="Tahoma"/>
            <family val="2"/>
          </rPr>
          <t xml:space="preserve">
Overlook measurement: The Enterprise line locator followed only driving directions, instead of using LAT LONG coordinates to locate the work in progress.</t>
        </r>
      </text>
    </comment>
    <comment ref="N212" authorId="0" shapeId="0" xr:uid="{00000000-0006-0000-0100-000044050000}">
      <text>
        <r>
          <rPr>
            <b/>
            <sz val="9"/>
            <color indexed="81"/>
            <rFont val="Tahoma"/>
            <family val="2"/>
          </rPr>
          <t>Moura, Raphael:</t>
        </r>
        <r>
          <rPr>
            <sz val="9"/>
            <color indexed="81"/>
            <rFont val="Tahoma"/>
            <family val="2"/>
          </rPr>
          <t xml:space="preserve">
Wrong Decision: The Enterprise line locator did not find any evidence of power pole installation activities at the location described on the locate ticket (he followed only driving directions, instead of using LAT LONG coordinates), thus decided to close the ticket without placing any temporary pipeline markers.</t>
        </r>
      </text>
    </comment>
    <comment ref="AF212" authorId="0" shapeId="0" xr:uid="{00000000-0006-0000-0100-000045050000}">
      <text>
        <r>
          <rPr>
            <b/>
            <sz val="9"/>
            <color indexed="81"/>
            <rFont val="Tahoma"/>
            <family val="2"/>
          </rPr>
          <t>Moura, Raphael:</t>
        </r>
        <r>
          <rPr>
            <sz val="9"/>
            <color indexed="81"/>
            <rFont val="Tahoma"/>
            <family val="2"/>
          </rPr>
          <t xml:space="preserve">
A Brazos employee assigned to assist the C&amp;H crew noticed that one borehole location was close to the ET pipeline temporary location markers. To ensure the auger would not come close to the ET pipeline, the Brazos employee moved the marker stake 10 feet farther away from the ET pipeline markers,9 to a location outside the mowed area (The Brazos procedures allow moving a pole location up to 10 feet without prior approval from the engineering department).</t>
        </r>
      </text>
    </comment>
    <comment ref="AG212" authorId="0" shapeId="0" xr:uid="{00000000-0006-0000-0100-000046050000}">
      <text>
        <r>
          <rPr>
            <b/>
            <sz val="9"/>
            <color indexed="81"/>
            <rFont val="Tahoma"/>
            <family val="2"/>
          </rPr>
          <t>Moura, Raphael:</t>
        </r>
        <r>
          <rPr>
            <sz val="9"/>
            <color indexed="81"/>
            <rFont val="Tahoma"/>
            <family val="2"/>
          </rPr>
          <t xml:space="preserve">
Item cannot be found: lack of permanent markers along the Enterprise Products Operating, LLC, pipeline. </t>
        </r>
      </text>
    </comment>
    <comment ref="AI212" authorId="0" shapeId="0" xr:uid="{00000000-0006-0000-0100-000047050000}">
      <text>
        <r>
          <rPr>
            <b/>
            <sz val="9"/>
            <color indexed="81"/>
            <rFont val="Tahoma"/>
            <family val="2"/>
          </rPr>
          <t>Moura, Raphael:</t>
        </r>
        <r>
          <rPr>
            <sz val="9"/>
            <color indexed="81"/>
            <rFont val="Tahoma"/>
            <family val="2"/>
          </rPr>
          <t xml:space="preserve">
The final routing map developed by SAM showed the ET pipeline but did not show the Enterprise pipeline in the right-of-way. An accurate route map would have alerted the Brazos and C&amp;H work crews that two underground pipelines crossed the power line route and that both pipelines would have to be marked before they could install the electric power line pole in the pipeline right-of-way.</t>
        </r>
      </text>
    </comment>
    <comment ref="AL212" authorId="0" shapeId="0" xr:uid="{00000000-0006-0000-0100-000048050000}">
      <text>
        <r>
          <rPr>
            <b/>
            <sz val="9"/>
            <color indexed="81"/>
            <rFont val="Tahoma"/>
            <family val="2"/>
          </rPr>
          <t>Moura, Raphael:</t>
        </r>
        <r>
          <rPr>
            <sz val="9"/>
            <color indexed="81"/>
            <rFont val="Tahoma"/>
            <family val="2"/>
          </rPr>
          <t xml:space="preserve">
Message misunderstood: 4 days after the SAM crew had completed the walkdown, and 2 days after the Texas 811 processing deadline, the Enterprise line locator finally opened his locate ticket and called the SAM foreman to schedule a site visit to mark the location of the Enterprise pipeline.5 However, the SAM foreman told the line locator that they had completed their route map survey work for the area listed on the locate ticket. Unaware that their brief discussion incorrectly identified the work location, they agreed that the Enterprise line locator did not need to travel to the site and mark the underground pipeline.</t>
        </r>
      </text>
    </comment>
    <comment ref="AM212" authorId="0" shapeId="0" xr:uid="{00000000-0006-0000-0100-000049050000}">
      <text>
        <r>
          <rPr>
            <b/>
            <sz val="9"/>
            <color indexed="81"/>
            <rFont val="Tahoma"/>
            <family val="2"/>
          </rPr>
          <t>Moura, Raphael:</t>
        </r>
        <r>
          <rPr>
            <sz val="9"/>
            <color indexed="81"/>
            <rFont val="Tahoma"/>
            <family val="2"/>
          </rPr>
          <t xml:space="preserve">
Incorrect Info: He annotated the ticket with a code K, meaning the “line locator has knowledge that there is no conflict with an Enterprise pipeline,” then returned the ticket to the Texas office. Later that day, the C&amp;H main office in Dewey, Oklahoma, received an electronic notification from Texas 811 reporting, “all clear/no conflict.” </t>
        </r>
      </text>
    </comment>
    <comment ref="AO212" authorId="0" shapeId="0" xr:uid="{00000000-0006-0000-0100-00004A050000}">
      <text>
        <r>
          <rPr>
            <b/>
            <sz val="9"/>
            <color indexed="81"/>
            <rFont val="Tahoma"/>
            <family val="2"/>
          </rPr>
          <t>Moura, Raphael:</t>
        </r>
        <r>
          <rPr>
            <sz val="9"/>
            <color indexed="81"/>
            <rFont val="Tahoma"/>
            <family val="2"/>
          </rPr>
          <t xml:space="preserve">
1) Inadequate procedures: </t>
        </r>
        <r>
          <rPr>
            <b/>
            <sz val="9"/>
            <color indexed="81"/>
            <rFont val="Tahoma"/>
            <family val="2"/>
          </rPr>
          <t>Based on the conversation</t>
        </r>
        <r>
          <rPr>
            <sz val="9"/>
            <color indexed="81"/>
            <rFont val="Tahoma"/>
            <family val="2"/>
          </rPr>
          <t xml:space="preserve">, and for the second time, the line locator cleared the locate ticket status on his computer </t>
        </r>
        <r>
          <rPr>
            <b/>
            <sz val="9"/>
            <color indexed="81"/>
            <rFont val="Tahoma"/>
            <family val="2"/>
          </rPr>
          <t>without conducting the required underground survey and pipeline marking</t>
        </r>
        <r>
          <rPr>
            <sz val="9"/>
            <color indexed="81"/>
            <rFont val="Tahoma"/>
            <family val="2"/>
          </rPr>
          <t>. This time he assigned the ticket a code C, “Clear—no possible interference.” No check/approval of line locator work (which is critical).
2) C&amp;H Power Line Construction should include an own site checking procedure before digging, to make sure there is no interferences, pipelines or additional hazards during their operations.</t>
        </r>
      </text>
    </comment>
    <comment ref="AQ212" authorId="0" shapeId="0" xr:uid="{00000000-0006-0000-0100-00004B050000}">
      <text>
        <r>
          <rPr>
            <b/>
            <sz val="9"/>
            <color indexed="81"/>
            <rFont val="Tahoma"/>
            <family val="2"/>
          </rPr>
          <t>Moura, Raphael:</t>
        </r>
        <r>
          <rPr>
            <sz val="9"/>
            <color indexed="81"/>
            <rFont val="Tahoma"/>
            <family val="2"/>
          </rPr>
          <t xml:space="preserve">
Final routing map did not show the Enterprise pipeline in the right-of-way.</t>
        </r>
      </text>
    </comment>
    <comment ref="AR212" authorId="0" shapeId="0" xr:uid="{00000000-0006-0000-0100-00004C050000}">
      <text>
        <r>
          <rPr>
            <b/>
            <sz val="9"/>
            <color indexed="81"/>
            <rFont val="Tahoma"/>
            <family val="2"/>
          </rPr>
          <t>Moura, Raphael:</t>
        </r>
        <r>
          <rPr>
            <sz val="9"/>
            <color indexed="81"/>
            <rFont val="Tahoma"/>
            <family val="2"/>
          </rPr>
          <t xml:space="preserve">
Inadequate work procedure: failure of the Enterprise pipeline locator to locate and mark the pipeline. He did not see any evidence of the power line installation work, nor did he call the C&amp;Hforeman to clarify where the work was being performed. He left the area without marking the Enterprise pipeline. The next day, June 3, the Enterprise line locator returned to the location he had visited the day before to, again, look for the work crew or evidence of any construction activity near the pipeline right-of-way. As on the day before, he found no activity, and he did not call the C&amp;H foreman or mark the pipeline. The Enterprise line locator returned to the location a third time on June 4, again following the driving directions on the C&amp;H locate ticket. The Enterprise line locator told NTSB investigators that because he did not find any evidence of power pole installation activities at the location described on the locate ticket, he decided to close the ticket without placing any temporary pipeline markers. </t>
        </r>
      </text>
    </comment>
    <comment ref="AT212" authorId="0" shapeId="0" xr:uid="{00000000-0006-0000-0100-00004D050000}">
      <text>
        <r>
          <rPr>
            <b/>
            <sz val="9"/>
            <color indexed="81"/>
            <rFont val="Tahoma"/>
            <family val="2"/>
          </rPr>
          <t>Moura, Raphael:</t>
        </r>
        <r>
          <rPr>
            <sz val="9"/>
            <color indexed="81"/>
            <rFont val="Tahoma"/>
            <family val="2"/>
          </rPr>
          <t xml:space="preserve">
Enterprise line locator lacked precision location (GPS) training. Thus, he decided to use solely the driving directions provided on the locate ticket, instead of using the latitude and longitude coordinates. </t>
        </r>
      </text>
    </comment>
    <comment ref="H213" authorId="0" shapeId="0" xr:uid="{00000000-0006-0000-0100-00004E050000}">
      <text>
        <r>
          <rPr>
            <b/>
            <sz val="9"/>
            <color indexed="81"/>
            <rFont val="Tahoma"/>
            <family val="2"/>
          </rPr>
          <t>Moura, Raphael:</t>
        </r>
        <r>
          <rPr>
            <sz val="9"/>
            <color indexed="81"/>
            <rFont val="Tahoma"/>
            <family val="2"/>
          </rPr>
          <t xml:space="preserve">
Wrong action: After interrupting the leakage, the Public Works Department (PWD) worker turned the water line valve back on to restore water service to a privately owned business near the leak site before repair.</t>
        </r>
      </text>
    </comment>
    <comment ref="L213" authorId="0" shapeId="0" xr:uid="{00000000-0006-0000-0100-00004F050000}">
      <text>
        <r>
          <rPr>
            <b/>
            <sz val="9"/>
            <color indexed="81"/>
            <rFont val="Tahoma"/>
            <family val="2"/>
          </rPr>
          <t>Moura, Raphael:</t>
        </r>
        <r>
          <rPr>
            <sz val="9"/>
            <color indexed="81"/>
            <rFont val="Tahoma"/>
            <family val="2"/>
          </rPr>
          <t xml:space="preserve">
Incomplete diagnosis: Public Works Department (PWD) worker investigated a water leak from expansion joints and cracks in the pavement and closed a valve on the water service line, but assuming that the leak was not creating a safety hazard, he turned the valve back on to restore water service to a privately owned business near the leak site.</t>
        </r>
      </text>
    </comment>
    <comment ref="AD213" authorId="0" shapeId="0" xr:uid="{00000000-0006-0000-0100-000050050000}">
      <text>
        <r>
          <rPr>
            <b/>
            <sz val="9"/>
            <color indexed="81"/>
            <rFont val="Tahoma"/>
            <family val="2"/>
          </rPr>
          <t>Moura, Raphael:</t>
        </r>
        <r>
          <rPr>
            <sz val="9"/>
            <color indexed="81"/>
            <rFont val="Tahoma"/>
            <family val="2"/>
          </rPr>
          <t xml:space="preserve">
Pipeline rupture.</t>
        </r>
      </text>
    </comment>
    <comment ref="AE213" authorId="0" shapeId="0" xr:uid="{00000000-0006-0000-0100-000051050000}">
      <text>
        <r>
          <rPr>
            <b/>
            <sz val="9"/>
            <color indexed="81"/>
            <rFont val="Tahoma"/>
            <family val="2"/>
          </rPr>
          <t>Moura, Raphael:</t>
        </r>
        <r>
          <rPr>
            <sz val="9"/>
            <color indexed="81"/>
            <rFont val="Tahoma"/>
            <family val="2"/>
          </rPr>
          <t xml:space="preserve">
Enbridge reported that its supervisory control and data acquisition (SCADA) system, its commodity movement and tracking (CMT) system, and its material balance system (MBS) did not indicate any anomalies during the several hours preceding the discovery of the crude oil leak by the Water Services, Inc. technician.</t>
        </r>
      </text>
    </comment>
    <comment ref="AI213" authorId="0" shapeId="0" xr:uid="{00000000-0006-0000-0100-000052050000}">
      <text>
        <r>
          <rPr>
            <b/>
            <sz val="9"/>
            <color indexed="81"/>
            <rFont val="Tahoma"/>
            <family val="2"/>
          </rPr>
          <t>Moura, Raphael:</t>
        </r>
        <r>
          <rPr>
            <sz val="9"/>
            <color indexed="81"/>
            <rFont val="Tahoma"/>
            <family val="2"/>
          </rPr>
          <t xml:space="preserve">
monitoring system showed no indication of a leak during the several hours before discovering the crude oil release.</t>
        </r>
      </text>
    </comment>
    <comment ref="AM213" authorId="0" shapeId="0" xr:uid="{00000000-0006-0000-0100-000053050000}">
      <text>
        <r>
          <rPr>
            <b/>
            <sz val="9"/>
            <color indexed="81"/>
            <rFont val="Tahoma"/>
            <family val="2"/>
          </rPr>
          <t>Moura, Raphael:</t>
        </r>
        <r>
          <rPr>
            <sz val="9"/>
            <color indexed="81"/>
            <rFont val="Tahoma"/>
            <family val="2"/>
          </rPr>
          <t xml:space="preserve">
Pipeline operator had no record documenting the existence of the water pipe (located after the pipeline installation) and no record for any excavation work at that location.</t>
        </r>
      </text>
    </comment>
    <comment ref="AN213" authorId="0" shapeId="0" xr:uid="{00000000-0006-0000-0100-000054050000}">
      <text>
        <r>
          <rPr>
            <b/>
            <sz val="9"/>
            <color indexed="81"/>
            <rFont val="Tahoma"/>
            <family val="2"/>
          </rPr>
          <t>Moura, Raphael:</t>
        </r>
        <r>
          <rPr>
            <sz val="9"/>
            <color indexed="81"/>
            <rFont val="Tahoma"/>
            <family val="2"/>
          </rPr>
          <t xml:space="preserve">
Pipeline tape coating was damaged and disbanded (that is, the adhesive bond between the pipe and its protective polyethylene tape coating had deteriorated) in the area where the leak occurred.
</t>
        </r>
      </text>
    </comment>
    <comment ref="AO213" authorId="0" shapeId="0" xr:uid="{00000000-0006-0000-0100-000055050000}">
      <text>
        <r>
          <rPr>
            <b/>
            <sz val="9"/>
            <color indexed="81"/>
            <rFont val="Tahoma"/>
            <family val="2"/>
          </rPr>
          <t>Moura, Raphael:</t>
        </r>
        <r>
          <rPr>
            <sz val="9"/>
            <color indexed="81"/>
            <rFont val="Tahoma"/>
            <family val="2"/>
          </rPr>
          <t xml:space="preserve">
Enbridge reported that between 2000 and 2008, it did not identify any defects of concern from eight in-line inspections for corrosion, metal loss, dents, or cracks in the area where the pipeline damage was located. However, an August 2008 inspection using a magnetic flux leakage (MFL) tool identified a metal object near the area of the damaged pipeline. Records indicated no history of excavation to repair or work on the pipeline at the location of the leak.
</t>
        </r>
      </text>
    </comment>
    <comment ref="AQ213" authorId="0" shapeId="0" xr:uid="{00000000-0006-0000-0100-000056050000}">
      <text>
        <r>
          <rPr>
            <b/>
            <sz val="9"/>
            <color indexed="81"/>
            <rFont val="Tahoma"/>
            <family val="2"/>
          </rPr>
          <t>Moura, Raphael:</t>
        </r>
        <r>
          <rPr>
            <sz val="9"/>
            <color indexed="81"/>
            <rFont val="Tahoma"/>
            <family val="2"/>
          </rPr>
          <t xml:space="preserve">
A metallic object in close proximity to the oil pipeline, such as the water pipe, can disrupt the electric current flow and cause the metallic object to corrode, which is likely what caused the heavy local corrosion on the water pipe. Being only 5 inches away, the water pipe was close enough to disrupt the cathodic protection currents on the oil pipeline.
Enbridge operated a cathodic protection system using impressed dc electrical current rectifiers to protect the line from corrosion. The nearest anode bed for the cathodic protection was located about 1.4 miles upstream of the accident location.  Section 4.3.10 of the National Association of Corrosion Engineers (NACE) standard states that underground piping systems should be installed so that they are physically separated from foreign metallic structures at crossings and parallel installations and in such a way that electrical isolation can be maintained. Furthermore, since April 1970, 49 CFR 195.250 has prescribed that a minimum clearance of 12 inches must be maintained between a pipeline and any other underground structure. A reduction in this clearance is allowed only if adequate provision is made for corrosion control, which was not done at this location.  However, a 6-inch-diameter ductile iron cement lined water service pipe ran perpendicular to and below the Enbridge pipeline with a separation of only 5inches.</t>
        </r>
      </text>
    </comment>
    <comment ref="AR213" authorId="0" shapeId="0" xr:uid="{00000000-0006-0000-0100-000057050000}">
      <text>
        <r>
          <rPr>
            <b/>
            <sz val="9"/>
            <color indexed="81"/>
            <rFont val="Tahoma"/>
            <family val="2"/>
          </rPr>
          <t>Moura, Raphael:</t>
        </r>
        <r>
          <rPr>
            <sz val="9"/>
            <color indexed="81"/>
            <rFont val="Tahoma"/>
            <family val="2"/>
          </rPr>
          <t xml:space="preserve">
Inadequate work procedure: the coating was most likely damaged during the water pipe installation.</t>
        </r>
      </text>
    </comment>
    <comment ref="H214" authorId="0" shapeId="0" xr:uid="{00000000-0006-0000-0100-000058050000}">
      <text>
        <r>
          <rPr>
            <b/>
            <sz val="9"/>
            <color indexed="81"/>
            <rFont val="Tahoma"/>
            <family val="2"/>
          </rPr>
          <t>Moura, Raphael:</t>
        </r>
        <r>
          <rPr>
            <sz val="9"/>
            <color indexed="81"/>
            <rFont val="Tahoma"/>
            <family val="2"/>
          </rPr>
          <t xml:space="preserve">
Omission: the blender, conveyor belt lid, and storage drums were left open during operation.
Omission: to limit the quantity of flammable metal in the blending area, only metal currently in production was to be allowed in the production area. However, barrels of titanium and zirconium were left in the production building.</t>
        </r>
      </text>
    </comment>
    <comment ref="AD214" authorId="0" shapeId="0" xr:uid="{00000000-0006-0000-0100-000059050000}">
      <text>
        <r>
          <rPr>
            <b/>
            <sz val="9"/>
            <color indexed="81"/>
            <rFont val="Tahoma"/>
            <family val="2"/>
          </rPr>
          <t>Moura, Raphael:</t>
        </r>
        <r>
          <rPr>
            <sz val="9"/>
            <color indexed="81"/>
            <rFont val="Tahoma"/>
            <family val="2"/>
          </rPr>
          <t xml:space="preserve">
defective blender equipment.</t>
        </r>
      </text>
    </comment>
    <comment ref="AF214" authorId="0" shapeId="0" xr:uid="{00000000-0006-0000-0100-00005A050000}">
      <text>
        <r>
          <rPr>
            <b/>
            <sz val="9"/>
            <color indexed="81"/>
            <rFont val="Tahoma"/>
            <family val="2"/>
          </rPr>
          <t>Moura, Raphael:</t>
        </r>
        <r>
          <rPr>
            <sz val="9"/>
            <color indexed="81"/>
            <rFont val="Tahoma"/>
            <family val="2"/>
          </rPr>
          <t xml:space="preserve">
Wash-down operations or the water deluge system produced hydrogen gas (reaction of molten titanium or zirconium metal and water) and may have also contributed to the explosion.</t>
        </r>
      </text>
    </comment>
    <comment ref="AN214" authorId="0" shapeId="0" xr:uid="{00000000-0006-0000-0100-00005B050000}">
      <text>
        <r>
          <rPr>
            <b/>
            <sz val="9"/>
            <color indexed="81"/>
            <rFont val="Tahoma"/>
            <family val="2"/>
          </rPr>
          <t>Moura, Raphael:</t>
        </r>
        <r>
          <rPr>
            <sz val="9"/>
            <color indexed="81"/>
            <rFont val="Tahoma"/>
            <family val="2"/>
          </rPr>
          <t xml:space="preserve">
When an operator requested that maintenance replace a worn paddle (previously adjusted to not reach the blender wall) in the blender, maintenance employee retrieved a paddle from an old blender and attached it to the blender, creating the metal-to-metal contact. </t>
        </r>
      </text>
    </comment>
    <comment ref="AO214" authorId="0" shapeId="0" xr:uid="{00000000-0006-0000-0100-00005C050000}">
      <text>
        <r>
          <rPr>
            <b/>
            <sz val="9"/>
            <color indexed="81"/>
            <rFont val="Tahoma"/>
            <family val="2"/>
          </rPr>
          <t>Moura, Raphael:</t>
        </r>
        <r>
          <rPr>
            <sz val="9"/>
            <color indexed="81"/>
            <rFont val="Tahoma"/>
            <family val="2"/>
          </rPr>
          <t xml:space="preserve">
1) maintenance personnel adjusted the blender blades to increase clearance from the blender wall, but this action did not permanently address the issue with the metal-to-metal contact. 
2) facility safety and insurance audits did not adequately identify and address metal dust hazards.</t>
        </r>
      </text>
    </comment>
    <comment ref="AQ214" authorId="0" shapeId="0" xr:uid="{00000000-0006-0000-0100-00005D050000}">
      <text>
        <r>
          <rPr>
            <b/>
            <sz val="9"/>
            <color indexed="81"/>
            <rFont val="Tahoma"/>
            <family val="2"/>
          </rPr>
          <t>Moura, Raphael:</t>
        </r>
        <r>
          <rPr>
            <sz val="9"/>
            <color indexed="81"/>
            <rFont val="Tahoma"/>
            <family val="2"/>
          </rPr>
          <t xml:space="preserve">
no dust collection system to remove zirconium and titanium dusts generated during processing, as recommended by industry standards.
AL Solutions did not have a ventilation system to control hydrogen concentrations. The presence of hydrogen in the interstitial spaces between particles in the blender may have had a small contribution to the explosion energy in addition to the combustible zirconium particulate.
Usage of sprinkler systems and water deluge systems in all buildings that process or store combustible metals.</t>
        </r>
      </text>
    </comment>
    <comment ref="AR214" authorId="0" shapeId="0" xr:uid="{00000000-0006-0000-0100-00005E050000}">
      <text>
        <r>
          <rPr>
            <b/>
            <sz val="9"/>
            <color indexed="81"/>
            <rFont val="Tahoma"/>
            <family val="2"/>
          </rPr>
          <t>Moura, Raphael:</t>
        </r>
        <r>
          <rPr>
            <sz val="9"/>
            <color indexed="81"/>
            <rFont val="Tahoma"/>
            <family val="2"/>
          </rPr>
          <t xml:space="preserve">
Inadequate managerial rule: The blender and the press conveyor had metal lids, and the plan was to leave the lids closed whenever possible to isolate the equipment and prevent dispersion of dust. Management did not enforce this practice at the facility, and the blender, conveyor belt lid, and storage drums were regularly left open during operation.</t>
        </r>
      </text>
    </comment>
    <comment ref="AS214" authorId="0" shapeId="0" xr:uid="{00000000-0006-0000-0100-00005F050000}">
      <text>
        <r>
          <rPr>
            <b/>
            <sz val="9"/>
            <color indexed="81"/>
            <rFont val="Tahoma"/>
            <family val="2"/>
          </rPr>
          <t>Moura, Raphael:</t>
        </r>
        <r>
          <rPr>
            <sz val="9"/>
            <color indexed="81"/>
            <rFont val="Tahoma"/>
            <family val="2"/>
          </rPr>
          <t xml:space="preserve">
Group Thinking: blender, conveyor belt lid, and storage drums were regularly left open during operation. Employees also commonly left
barrels of titanium and zirconium in the production building.</t>
        </r>
      </text>
    </comment>
    <comment ref="AU214" authorId="0" shapeId="0" xr:uid="{00000000-0006-0000-0100-000060050000}">
      <text>
        <r>
          <rPr>
            <b/>
            <sz val="9"/>
            <color indexed="81"/>
            <rFont val="Tahoma"/>
            <family val="2"/>
          </rPr>
          <t>Moura, Raphael:</t>
        </r>
        <r>
          <rPr>
            <sz val="9"/>
            <color indexed="81"/>
            <rFont val="Tahoma"/>
            <family val="2"/>
          </rPr>
          <t xml:space="preserve">
Loss of situation awareness: Employees were not fully aware of combustible dust hazards and plant specific metal dust hazards.</t>
        </r>
      </text>
    </comment>
    <comment ref="P215" authorId="0" shapeId="0" xr:uid="{00000000-0006-0000-0100-000061050000}">
      <text>
        <r>
          <rPr>
            <b/>
            <sz val="9"/>
            <color indexed="81"/>
            <rFont val="Tahoma"/>
            <family val="2"/>
          </rPr>
          <t>Moura, Raphael:</t>
        </r>
        <r>
          <rPr>
            <sz val="9"/>
            <color indexed="81"/>
            <rFont val="Tahoma"/>
            <family val="2"/>
          </rPr>
          <t xml:space="preserve">
use of the design temperatures (instead of measurements) contributed to the incorrect conclusion that the heat exchangers were not susceptible to damage from HTHA.</t>
        </r>
      </text>
    </comment>
    <comment ref="AF215" authorId="0" shapeId="0" xr:uid="{00000000-0006-0000-0100-000062050000}">
      <text>
        <r>
          <rPr>
            <b/>
            <sz val="9"/>
            <color indexed="81"/>
            <rFont val="Tahoma"/>
            <family val="2"/>
          </rPr>
          <t>Moura, Raphael:</t>
        </r>
        <r>
          <rPr>
            <sz val="9"/>
            <color indexed="81"/>
            <rFont val="Tahoma"/>
            <family val="2"/>
          </rPr>
          <t xml:space="preserve">
If Tesoro had measured or otherwise technically evaluated the actual operating conditions of these heat exchangers, existing company procedures required HTHA inspection. Although HTHA may have been identified, inspection for HTHA is not sufficiently reliable.
Tesoro procedures did not prohibit or effectively limit the use of additional personnel during the nonroutine hazardous start-up of the NHT heat exchangers. The heat exchanger start-up procedure specifies the use of only one outside operator to perform start-up operations of the NHT heat exchanger banks. However on the day of the incident, a supervisor requested five additional operators to assist
Computer reconstruction of the process conditions within the NHT heat exchangers showed that the portion of the carbon steel E heat exchanger that ruptured was estimated to have operated below the applicable Nelson curve, which was considered the safe region of operation (where HTHA could not occur). Therefore, the carbon steel Nelson curve methodology is inaccurate, cannot be depended on to prevent HTHA equipment failures, and cannot be reliably used to predict the occurrence of HTHA equipment damage.
API RP 941 does not require users to verify actual operating conditions when establishing operating limits or to confirm that the selection of construction materials will prevent HTHA.</t>
        </r>
      </text>
    </comment>
    <comment ref="AI215" authorId="0" shapeId="0" xr:uid="{00000000-0006-0000-0100-000063050000}">
      <text>
        <r>
          <rPr>
            <b/>
            <sz val="9"/>
            <color indexed="81"/>
            <rFont val="Tahoma"/>
            <family val="2"/>
          </rPr>
          <t>Moura, Raphael:</t>
        </r>
        <r>
          <rPr>
            <sz val="9"/>
            <color indexed="81"/>
            <rFont val="Tahoma"/>
            <family val="2"/>
          </rPr>
          <t xml:space="preserve">
Insufficient Process Instrumentation. Tesoro did not monitor actual operating conditions of the B and E heat exchangers within the NHT heat exchanger banks, even though it would have been technically feasible to do so. Rather, corrosion experts hired by Tesoro primarily relied on design operating conditions.</t>
        </r>
      </text>
    </comment>
    <comment ref="AO215" authorId="0" shapeId="0" xr:uid="{00000000-0006-0000-0100-000064050000}">
      <text>
        <r>
          <rPr>
            <b/>
            <sz val="9"/>
            <color indexed="81"/>
            <rFont val="Tahoma"/>
            <family val="2"/>
          </rPr>
          <t>Moura, Raphael:</t>
        </r>
        <r>
          <rPr>
            <sz val="9"/>
            <color indexed="81"/>
            <rFont val="Tahoma"/>
            <family val="2"/>
          </rPr>
          <t xml:space="preserve">
Construction material (carbon steel) was not the most adequate for the application. This issue was not assessed during design verification.
</t>
        </r>
      </text>
    </comment>
    <comment ref="AQ215" authorId="0" shapeId="0" xr:uid="{00000000-0006-0000-0100-000065050000}">
      <text>
        <r>
          <rPr>
            <b/>
            <sz val="9"/>
            <color indexed="81"/>
            <rFont val="Tahoma"/>
            <family val="2"/>
          </rPr>
          <t>Moura, Raphael:</t>
        </r>
        <r>
          <rPr>
            <sz val="9"/>
            <color indexed="81"/>
            <rFont val="Tahoma"/>
            <family val="2"/>
          </rPr>
          <t xml:space="preserve">
high chromium steels that are significantly more resistant to HTHA than carbon steel. The B and E heat exchangers were not constructed from these inherently safer materials.</t>
        </r>
      </text>
    </comment>
    <comment ref="AR215" authorId="0" shapeId="0" xr:uid="{00000000-0006-0000-0100-000066050000}">
      <text>
        <r>
          <rPr>
            <b/>
            <sz val="9"/>
            <color indexed="81"/>
            <rFont val="Tahoma"/>
            <family val="2"/>
          </rPr>
          <t>Moura, Raphael:</t>
        </r>
        <r>
          <rPr>
            <sz val="9"/>
            <color indexed="81"/>
            <rFont val="Tahoma"/>
            <family val="2"/>
          </rPr>
          <t xml:space="preserve">
Inadequate task planning: The Tesoro 2010 NHT unit PHA failed to identify HTHA as a hazard for the shell of the B and E heat exchangers.
Inadequate managerial rule: The NHT heat exchangers frequently leaked flammable hydrocarbons during start-up, sometimes resulting in fires. Tesoro management had been complacent about these hazardous leaks and did not always investigate the cause of the leaks.
Inadequate work procedure: Shell Oil and Tesoro periodically performed damage mechanism hazard reviews (DMHRs), called corrosion reviews. However, these reviews did not identify HTHA as a credible failure mechanism for the B and E heat exchangers. These reviews were weakened by primarily relying on design operating parameters for these heat exchangers rather than data from actual process operating conditions.</t>
        </r>
      </text>
    </comment>
    <comment ref="AU215" authorId="0" shapeId="0" xr:uid="{00000000-0006-0000-0100-000067050000}">
      <text>
        <r>
          <rPr>
            <b/>
            <sz val="9"/>
            <color indexed="81"/>
            <rFont val="Tahoma"/>
            <family val="2"/>
          </rPr>
          <t>Moura, Raphael:</t>
        </r>
        <r>
          <rPr>
            <sz val="9"/>
            <color indexed="81"/>
            <rFont val="Tahoma"/>
            <family val="2"/>
          </rPr>
          <t xml:space="preserve">
corrosion awareness training of staff was inadequate to lead to the understanding of the failure mechanism.
</t>
        </r>
      </text>
    </comment>
    <comment ref="H216" authorId="0" shapeId="0" xr:uid="{00000000-0006-0000-0100-000068050000}">
      <text>
        <r>
          <rPr>
            <b/>
            <sz val="9"/>
            <color indexed="81"/>
            <rFont val="Tahoma"/>
            <family val="2"/>
          </rPr>
          <t>Moura, Raphael:</t>
        </r>
        <r>
          <rPr>
            <sz val="9"/>
            <color indexed="81"/>
            <rFont val="Tahoma"/>
            <family val="2"/>
          </rPr>
          <t xml:space="preserve">
wrong action: Operator decided to bullhead the well to stop the blowout, but this was inadequate to control the well condition.</t>
        </r>
      </text>
    </comment>
    <comment ref="O216" authorId="0" shapeId="0" xr:uid="{00000000-0006-0000-0100-000069050000}">
      <text>
        <r>
          <rPr>
            <b/>
            <sz val="9"/>
            <color indexed="81"/>
            <rFont val="Tahoma"/>
            <family val="2"/>
          </rPr>
          <t>Moura, Raphael:</t>
        </r>
        <r>
          <rPr>
            <sz val="9"/>
            <color indexed="81"/>
            <rFont val="Tahoma"/>
            <family val="2"/>
          </rPr>
          <t xml:space="preserve">
Chevron took 2 (two) days to perceive that it was facing an underground blowout. However, indications of atypical shut-in pressures [the shut-in pressure of the drill pipe – SIDPP was higher than the shut-in casing pressure (of the annulus) – SICP], the occurrence of severe circulation losses during attempts using the driller's method and the fact that on November 8, 2011 Petrobras identified an orphan oil sheen between the Frade and Roncador fields constitute sufficient elements for Chevron to have identified an underground blowout earlier.</t>
        </r>
      </text>
    </comment>
    <comment ref="AF216" authorId="0" shapeId="0" xr:uid="{00000000-0006-0000-0100-00006A050000}">
      <text>
        <r>
          <rPr>
            <b/>
            <sz val="9"/>
            <color indexed="81"/>
            <rFont val="Tahoma"/>
            <family val="2"/>
          </rPr>
          <t>Moura, Raphael:</t>
        </r>
        <r>
          <rPr>
            <sz val="9"/>
            <color indexed="81"/>
            <rFont val="Tahoma"/>
            <family val="2"/>
          </rPr>
          <t xml:space="preserve">
Procedures do not recommend the appraisal of shutting-in injection wells that could pose risks due to drilling through the injector influence.</t>
        </r>
      </text>
    </comment>
    <comment ref="AO216" authorId="0" shapeId="0" xr:uid="{00000000-0006-0000-0100-00006B050000}">
      <text>
        <r>
          <rPr>
            <b/>
            <sz val="9"/>
            <color indexed="81"/>
            <rFont val="Tahoma"/>
            <family val="2"/>
          </rPr>
          <t>Moura, Raphael:</t>
        </r>
        <r>
          <rPr>
            <sz val="9"/>
            <color indexed="81"/>
            <rFont val="Tahoma"/>
            <family val="2"/>
          </rPr>
          <t xml:space="preserve">
Well design approval process did not evaluated the usage of correlation wells nor the use of incorrect pore pressure uncertainty of 0.3ppg (development well) instead of 0.5 (appraisal well). Also, the shallow shoe depth was accepted.</t>
        </r>
      </text>
    </comment>
    <comment ref="AQ216" authorId="0" shapeId="0" xr:uid="{00000000-0006-0000-0100-00006C050000}">
      <text>
        <r>
          <rPr>
            <b/>
            <sz val="9"/>
            <color indexed="81"/>
            <rFont val="Tahoma"/>
            <family val="2"/>
          </rPr>
          <t>Moura, Raphael:</t>
        </r>
        <r>
          <rPr>
            <sz val="9"/>
            <color indexed="81"/>
            <rFont val="Tahoma"/>
            <family val="2"/>
          </rPr>
          <t xml:space="preserve">
Well design ignored data from 3 correlation wells (LOT 10.3; FIT 10.19 and FIT 10.10). If these data were used, the design would have to be changed.
Setting the last shoe at just 600m from the seabed and the consequent exposure of the formations between 600 m and 914 m, increased the risks of exudation.</t>
        </r>
      </text>
    </comment>
    <comment ref="AR216" authorId="0" shapeId="0" xr:uid="{00000000-0006-0000-0100-00006D050000}">
      <text>
        <r>
          <rPr>
            <b/>
            <sz val="9"/>
            <color indexed="81"/>
            <rFont val="Tahoma"/>
            <family val="2"/>
          </rPr>
          <t>Moura, Raphael:</t>
        </r>
        <r>
          <rPr>
            <sz val="9"/>
            <color indexed="81"/>
            <rFont val="Tahoma"/>
            <family val="2"/>
          </rPr>
          <t xml:space="preserve">
Inadequate task planning: weaknesses and oversights occurred in the management of risks and uncertainties associated with the operations, the project for well 9-FR-50DP-RJS and the geology and fluid dynamics of the region to be drilled, which was quite close to injector well. Suspension of water injection until the pressure of the region to be reached by the well to be drilled was at acceptable levels; or even reappraisal of the well’s trajectory, so as to protect the passage through reservoir N560 in a safer position from the standpoint of distribution of pressures, it could have prevented any occurrence that could damage the environment or put the safety of workers at risk.
Chevron should have conducted a structured, well grounded and formal risk study
appraisal for the drilling of well.</t>
        </r>
      </text>
    </comment>
    <comment ref="AU216" authorId="0" shapeId="0" xr:uid="{00000000-0006-0000-0100-00006E050000}">
      <text>
        <r>
          <rPr>
            <b/>
            <sz val="9"/>
            <color indexed="81"/>
            <rFont val="Tahoma"/>
            <family val="2"/>
          </rPr>
          <t>Moura, Raphael:</t>
        </r>
        <r>
          <rPr>
            <sz val="9"/>
            <color indexed="81"/>
            <rFont val="Tahoma"/>
            <family val="2"/>
          </rPr>
          <t xml:space="preserve">
loss of situation awareness: Workers failed to identify the underground blowout.</t>
        </r>
      </text>
    </comment>
    <comment ref="AF217" authorId="0" shapeId="0" xr:uid="{00000000-0006-0000-0100-00006F050000}">
      <text>
        <r>
          <rPr>
            <b/>
            <sz val="9"/>
            <color indexed="81"/>
            <rFont val="Tahoma"/>
            <family val="2"/>
          </rPr>
          <t>Moura, Raphael:</t>
        </r>
        <r>
          <rPr>
            <sz val="9"/>
            <color indexed="81"/>
            <rFont val="Tahoma"/>
            <family val="2"/>
          </rPr>
          <t xml:space="preserve">
The top surface of the slab had received an asphalt cover sometime after construction, effectively hiding the corrosion problem.</t>
        </r>
      </text>
    </comment>
    <comment ref="AJ217" authorId="0" shapeId="0" xr:uid="{00000000-0006-0000-0100-000070050000}">
      <text>
        <r>
          <rPr>
            <b/>
            <sz val="9"/>
            <color indexed="81"/>
            <rFont val="Tahoma"/>
            <family val="2"/>
          </rPr>
          <t>Moura, Raphael:</t>
        </r>
        <r>
          <rPr>
            <sz val="9"/>
            <color indexed="81"/>
            <rFont val="Tahoma"/>
            <family val="2"/>
          </rPr>
          <t xml:space="preserve">
Item cannot be reached: The top surface of the slab had received an asphalt cover sometime after construction, effectively hiding the problem.</t>
        </r>
      </text>
    </comment>
    <comment ref="AN217" authorId="0" shapeId="0" xr:uid="{00000000-0006-0000-0100-000071050000}">
      <text>
        <r>
          <rPr>
            <b/>
            <sz val="9"/>
            <color indexed="81"/>
            <rFont val="Tahoma"/>
            <family val="2"/>
          </rPr>
          <t>Moura, Raphael:</t>
        </r>
        <r>
          <rPr>
            <sz val="9"/>
            <color indexed="81"/>
            <rFont val="Tahoma"/>
            <family val="2"/>
          </rPr>
          <t xml:space="preserve">
Lack of maintenance.</t>
        </r>
      </text>
    </comment>
    <comment ref="AO217" authorId="0" shapeId="0" xr:uid="{00000000-0006-0000-0100-000072050000}">
      <text>
        <r>
          <rPr>
            <b/>
            <sz val="9"/>
            <color indexed="81"/>
            <rFont val="Tahoma"/>
            <family val="2"/>
          </rPr>
          <t>Moura, Raphael:</t>
        </r>
        <r>
          <rPr>
            <sz val="9"/>
            <color indexed="81"/>
            <rFont val="Tahoma"/>
            <family val="2"/>
          </rPr>
          <t xml:space="preserve">
Quality control procedures during design did not prevented structure from being exposed due to the  permeably of coating.</t>
        </r>
      </text>
    </comment>
    <comment ref="AQ217" authorId="0" shapeId="0" xr:uid="{00000000-0006-0000-0100-000073050000}">
      <text>
        <r>
          <rPr>
            <b/>
            <sz val="9"/>
            <color indexed="81"/>
            <rFont val="Tahoma"/>
            <family val="2"/>
          </rPr>
          <t>Moura, Raphael:</t>
        </r>
        <r>
          <rPr>
            <sz val="9"/>
            <color indexed="81"/>
            <rFont val="Tahoma"/>
            <family val="2"/>
          </rPr>
          <t xml:space="preserve">
failure to provide effective protection for the concrete against chemical attack.</t>
        </r>
      </text>
    </comment>
    <comment ref="AR217" authorId="0" shapeId="0" xr:uid="{00000000-0006-0000-0100-000074050000}">
      <text>
        <r>
          <rPr>
            <b/>
            <sz val="9"/>
            <color indexed="81"/>
            <rFont val="Tahoma"/>
            <family val="2"/>
          </rPr>
          <t>Moura, Raphael:</t>
        </r>
        <r>
          <rPr>
            <sz val="9"/>
            <color indexed="81"/>
            <rFont val="Tahoma"/>
            <family val="2"/>
          </rPr>
          <t xml:space="preserve">
Inadequate task planning: deicing measures (use of salt) did not consider the possibility of chemical attack to the concrete.</t>
        </r>
      </text>
    </comment>
    <comment ref="AU217" authorId="0" shapeId="0" xr:uid="{00000000-0006-0000-0100-000075050000}">
      <text>
        <r>
          <rPr>
            <b/>
            <sz val="9"/>
            <color indexed="81"/>
            <rFont val="Tahoma"/>
            <family val="2"/>
          </rPr>
          <t>Moura, Raphael:</t>
        </r>
        <r>
          <rPr>
            <sz val="9"/>
            <color indexed="81"/>
            <rFont val="Tahoma"/>
            <family val="2"/>
          </rPr>
          <t xml:space="preserve">
Loss of situation awareness: building administrators had no knowledge regarding chlorine penetration leading to corrosion mechanism.</t>
        </r>
      </text>
    </comment>
    <comment ref="AC218" authorId="0" shapeId="0" xr:uid="{00000000-0006-0000-0100-000076050000}">
      <text>
        <r>
          <rPr>
            <b/>
            <sz val="9"/>
            <color indexed="81"/>
            <rFont val="Tahoma"/>
            <family val="2"/>
          </rPr>
          <t>Moura, Raphael:</t>
        </r>
        <r>
          <rPr>
            <sz val="9"/>
            <color indexed="81"/>
            <rFont val="Tahoma"/>
            <family val="2"/>
          </rPr>
          <t xml:space="preserve">
Confirmation bias/Hypothesis fixation: "design was based on a paper by a well known leading engineer of the era". Search for data was restricted to what confirmed current assumptions or the information search was limited by a strong hypothesis about the main constraints of the design. </t>
        </r>
      </text>
    </comment>
    <comment ref="AO218" authorId="0" shapeId="0" xr:uid="{00000000-0006-0000-0100-000077050000}">
      <text>
        <r>
          <rPr>
            <b/>
            <sz val="9"/>
            <color indexed="81"/>
            <rFont val="Tahoma"/>
            <family val="2"/>
          </rPr>
          <t>Moura, Raphael:</t>
        </r>
        <r>
          <rPr>
            <sz val="9"/>
            <color indexed="81"/>
            <rFont val="Tahoma"/>
            <family val="2"/>
          </rPr>
          <t xml:space="preserve">
Inadequate procedures: QC did not provide sufficient means to verify the adequacy of new/unusual design.</t>
        </r>
      </text>
    </comment>
    <comment ref="AQ218" authorId="0" shapeId="0" xr:uid="{00000000-0006-0000-0100-000078050000}">
      <text>
        <r>
          <rPr>
            <b/>
            <sz val="9"/>
            <color indexed="81"/>
            <rFont val="Tahoma"/>
            <family val="2"/>
          </rPr>
          <t>Moura, Raphael:</t>
        </r>
        <r>
          <rPr>
            <sz val="9"/>
            <color indexed="81"/>
            <rFont val="Tahoma"/>
            <family val="2"/>
          </rPr>
          <t xml:space="preserve">
Tower was built without interior peripheral (horizontal) reinforcing.</t>
        </r>
      </text>
    </comment>
    <comment ref="AR218" authorId="0" shapeId="0" xr:uid="{00000000-0006-0000-0100-000079050000}">
      <text>
        <r>
          <rPr>
            <b/>
            <sz val="9"/>
            <color indexed="81"/>
            <rFont val="Tahoma"/>
            <family val="2"/>
          </rPr>
          <t>Moura, Raphael:</t>
        </r>
        <r>
          <rPr>
            <sz val="9"/>
            <color indexed="81"/>
            <rFont val="Tahoma"/>
            <family val="2"/>
          </rPr>
          <t xml:space="preserve">
Inadequate work procedure: design procedures were inadequate.</t>
        </r>
      </text>
    </comment>
    <comment ref="AF219" authorId="0" shapeId="0" xr:uid="{00000000-0006-0000-0100-00007A050000}">
      <text>
        <r>
          <rPr>
            <b/>
            <sz val="9"/>
            <color indexed="81"/>
            <rFont val="Tahoma"/>
            <family val="2"/>
          </rPr>
          <t>Moura, Raphael:</t>
        </r>
        <r>
          <rPr>
            <sz val="9"/>
            <color indexed="81"/>
            <rFont val="Tahoma"/>
            <family val="2"/>
          </rPr>
          <t xml:space="preserve">
Numerous violations of code requirements were found.</t>
        </r>
      </text>
    </comment>
    <comment ref="AM219" authorId="0" shapeId="0" xr:uid="{00000000-0006-0000-0100-00007B050000}">
      <text>
        <r>
          <rPr>
            <b/>
            <sz val="9"/>
            <color indexed="81"/>
            <rFont val="Tahoma"/>
            <family val="2"/>
          </rPr>
          <t>Moura, Raphael:</t>
        </r>
        <r>
          <rPr>
            <sz val="9"/>
            <color indexed="81"/>
            <rFont val="Tahoma"/>
            <family val="2"/>
          </rPr>
          <t xml:space="preserve">
Engineer designated to assess the condition of the building was not given the drawings.</t>
        </r>
      </text>
    </comment>
    <comment ref="AO219" authorId="0" shapeId="0" xr:uid="{00000000-0006-0000-0100-00007C050000}">
      <text>
        <r>
          <rPr>
            <b/>
            <sz val="9"/>
            <color indexed="81"/>
            <rFont val="Tahoma"/>
            <family val="2"/>
          </rPr>
          <t>Moura, Raphael:</t>
        </r>
        <r>
          <rPr>
            <sz val="9"/>
            <color indexed="81"/>
            <rFont val="Tahoma"/>
            <family val="2"/>
          </rPr>
          <t xml:space="preserve">
The engineer in charge of the structural design was scantily supervised by his chief, the owner of the engineering firm.
A due diligence expertise in connection with a potential sale of the building identified serious shortcomings of the design such as insufficient anchorage of slabs into the shear walls – it is what actually happened during the collapse.  Reinforcements were installed subsequently but only in the upper stories.  </t>
        </r>
      </text>
    </comment>
    <comment ref="AQ219" authorId="0" shapeId="0" xr:uid="{00000000-0006-0000-0100-00007D050000}">
      <text>
        <r>
          <rPr>
            <b/>
            <sz val="9"/>
            <color indexed="81"/>
            <rFont val="Tahoma"/>
            <family val="2"/>
          </rPr>
          <t>Moura, Raphael:</t>
        </r>
        <r>
          <rPr>
            <sz val="9"/>
            <color indexed="81"/>
            <rFont val="Tahoma"/>
            <family val="2"/>
          </rPr>
          <t xml:space="preserve">
shortcomings in the structural layout and details where the sole resisting element was a staircase placed near the perimeter of the building.
In critical locations the reinforcing steel was inadequate as well as detailed incorrectly.</t>
        </r>
      </text>
    </comment>
    <comment ref="AR219" authorId="0" shapeId="0" xr:uid="{00000000-0006-0000-0100-00007E050000}">
      <text>
        <r>
          <rPr>
            <b/>
            <sz val="9"/>
            <color indexed="81"/>
            <rFont val="Tahoma"/>
            <family val="2"/>
          </rPr>
          <t>Moura, Raphael:</t>
        </r>
        <r>
          <rPr>
            <sz val="9"/>
            <color indexed="81"/>
            <rFont val="Tahoma"/>
            <family val="2"/>
          </rPr>
          <t xml:space="preserve">
Inadequate managerial rule: The construction itself was directed by a competent foreman but he is reported to have been insufficiently supported by the company direction, with the result that important details were executed inadequately: surface treatment (roughening) of prefabricated elements at joints, detailing of reinforcing at intersections of columns which did not follow the already inadequate drawings.
Inadequate task planning: Following an earthquake of magnitude 7.1, no serious damage was seen although the inspection team did not include an engineer. An engineer was mandated subsequently to assess the condition of the building but was not given the drawings.</t>
        </r>
      </text>
    </comment>
    <comment ref="AT219" authorId="0" shapeId="0" xr:uid="{00000000-0006-0000-0100-00007F050000}">
      <text>
        <r>
          <rPr>
            <b/>
            <sz val="9"/>
            <color indexed="81"/>
            <rFont val="Tahoma"/>
            <family val="2"/>
          </rPr>
          <t>Moura, Raphael:</t>
        </r>
        <r>
          <rPr>
            <sz val="9"/>
            <color indexed="81"/>
            <rFont val="Tahoma"/>
            <family val="2"/>
          </rPr>
          <t xml:space="preserve">
performance failure: The engineer in charge of the structural design had little experience with the task.</t>
        </r>
      </text>
    </comment>
    <comment ref="BA219" authorId="0" shapeId="0" xr:uid="{00000000-0006-0000-0100-000080050000}">
      <text>
        <r>
          <rPr>
            <b/>
            <sz val="9"/>
            <color indexed="81"/>
            <rFont val="Tahoma"/>
            <family val="2"/>
          </rPr>
          <t>Moura, Raphael:</t>
        </r>
        <r>
          <rPr>
            <sz val="9"/>
            <color indexed="81"/>
            <rFont val="Tahoma"/>
            <family val="2"/>
          </rPr>
          <t xml:space="preserve">
Stronger than anticipated earthquake.
</t>
        </r>
      </text>
    </comment>
    <comment ref="AC220" authorId="0" shapeId="0" xr:uid="{00000000-0006-0000-0100-000081050000}">
      <text>
        <r>
          <rPr>
            <b/>
            <sz val="9"/>
            <color indexed="81"/>
            <rFont val="Tahoma"/>
            <family val="2"/>
          </rPr>
          <t>Moura, Raphael:</t>
        </r>
        <r>
          <rPr>
            <sz val="9"/>
            <color indexed="81"/>
            <rFont val="Tahoma"/>
            <family val="2"/>
          </rPr>
          <t xml:space="preserve">
Attribution error:  During a 1984 inspection, inspectors assumed that the damage of a  crome-nikel steel bar was due to construction, and it was repaired by welding a second bar to it, without further investigation (stress corrosion). </t>
        </r>
      </text>
    </comment>
    <comment ref="AD220" authorId="0" shapeId="0" xr:uid="{00000000-0006-0000-0100-000082050000}">
      <text>
        <r>
          <rPr>
            <b/>
            <sz val="9"/>
            <color indexed="81"/>
            <rFont val="Tahoma"/>
            <family val="2"/>
          </rPr>
          <t>Moura, Raphael:</t>
        </r>
        <r>
          <rPr>
            <sz val="9"/>
            <color indexed="81"/>
            <rFont val="Tahoma"/>
            <family val="2"/>
          </rPr>
          <t xml:space="preserve">
stainless steel rods failure.</t>
        </r>
      </text>
    </comment>
    <comment ref="AM220" authorId="0" shapeId="0" xr:uid="{00000000-0006-0000-0100-000083050000}">
      <text>
        <r>
          <rPr>
            <b/>
            <sz val="9"/>
            <color indexed="81"/>
            <rFont val="Tahoma"/>
            <family val="2"/>
          </rPr>
          <t>Moura, Raphael:</t>
        </r>
        <r>
          <rPr>
            <sz val="9"/>
            <color indexed="81"/>
            <rFont val="Tahoma"/>
            <family val="2"/>
          </rPr>
          <t xml:space="preserve">
 In 1984, during the repair of rusty window frames, a second, coincidental inspection was performed and a crome-nikel steel bar was found. Despite it had been repaired by welding a second bar to it, this repair was not mentioned in the report to the City of Uster. The condition of the ceiling was described as flawless.</t>
        </r>
      </text>
    </comment>
    <comment ref="AO220" authorId="0" shapeId="0" xr:uid="{00000000-0006-0000-0100-000084050000}">
      <text>
        <r>
          <rPr>
            <b/>
            <sz val="9"/>
            <color indexed="81"/>
            <rFont val="Tahoma"/>
            <family val="2"/>
          </rPr>
          <t>Moura, Raphael:</t>
        </r>
        <r>
          <rPr>
            <sz val="9"/>
            <color indexed="81"/>
            <rFont val="Tahoma"/>
            <family val="2"/>
          </rPr>
          <t xml:space="preserve">
In 1979, after the ceiling had suddenly bent strongly, the steel bars were inspected for the first time. In the corresponding inspection report, the ceiling’s deflection was judged harmless.
 In 1984, during the repair of rusty window frames, a second, coincidental inspection was performed and a crome-nikel steel bar was found. Assuming that it was damaged during construction, it was repaired by welding a second bar to it. In the report to the City of Uster, in which the repair was not mentioned, the condition of the ceiling was described as flawless.</t>
        </r>
      </text>
    </comment>
    <comment ref="AQ220" authorId="0" shapeId="0" xr:uid="{00000000-0006-0000-0100-000085050000}">
      <text>
        <r>
          <rPr>
            <b/>
            <sz val="9"/>
            <color indexed="81"/>
            <rFont val="Tahoma"/>
            <family val="2"/>
          </rPr>
          <t>Moura, Raphael:</t>
        </r>
        <r>
          <rPr>
            <sz val="9"/>
            <color indexed="81"/>
            <rFont val="Tahoma"/>
            <family val="2"/>
          </rPr>
          <t xml:space="preserve">
lack of structural redundancy to support the suspended ceiling.
Use of the S30400 and S31600 alloys for stressed components (tensile stress was created in the stainless rods by the weight of the ceiling) exposed to swimming pool atmospheres (Chloride species dispersed together with thin moisture films) led to the catastrophic failure.
The ceiling was built 20% thicker and thus heavier than originally designed.</t>
        </r>
      </text>
    </comment>
    <comment ref="AR220" authorId="0" shapeId="0" xr:uid="{00000000-0006-0000-0100-000086050000}">
      <text>
        <r>
          <rPr>
            <b/>
            <sz val="9"/>
            <color indexed="81"/>
            <rFont val="Tahoma"/>
            <family val="2"/>
          </rPr>
          <t>Moura, Raphael:</t>
        </r>
        <r>
          <rPr>
            <sz val="9"/>
            <color indexed="81"/>
            <rFont val="Tahoma"/>
            <family val="2"/>
          </rPr>
          <t xml:space="preserve">
Inadequate task planning: Inspections were not planned for this - for the responsible designers - unconventional structure. The inspections that were carried through took place coincidentally.</t>
        </r>
      </text>
    </comment>
    <comment ref="AT220" authorId="0" shapeId="0" xr:uid="{00000000-0006-0000-0100-000087050000}">
      <text>
        <r>
          <rPr>
            <b/>
            <sz val="9"/>
            <color indexed="81"/>
            <rFont val="Tahoma"/>
            <family val="2"/>
          </rPr>
          <t>Moura, Raphael:</t>
        </r>
        <r>
          <rPr>
            <sz val="9"/>
            <color indexed="81"/>
            <rFont val="Tahoma"/>
            <family val="2"/>
          </rPr>
          <t xml:space="preserve">
performance failure, lack of practical experience in designing unconventional structures.</t>
        </r>
      </text>
    </comment>
    <comment ref="AU220" authorId="0" shapeId="0" xr:uid="{00000000-0006-0000-0100-000088050000}">
      <text>
        <r>
          <rPr>
            <b/>
            <sz val="9"/>
            <color indexed="81"/>
            <rFont val="Tahoma"/>
            <family val="2"/>
          </rPr>
          <t>Moura, Raphael:</t>
        </r>
        <r>
          <rPr>
            <sz val="9"/>
            <color indexed="81"/>
            <rFont val="Tahoma"/>
            <family val="2"/>
          </rPr>
          <t xml:space="preserve">
Loss of situation awareness: Although chloride-induced SCC damage is recognized as a common failure mechanism in stainless steels, a somewhat surprising element of these failures is that they occurred at room temperature. As a general rule of thumb, it has often been assumed that chloride-induced SCC in these alloys is not a practical concern at temperatures below 60 oC.</t>
        </r>
      </text>
    </comment>
    <comment ref="H221" authorId="0" shapeId="0" xr:uid="{00000000-0006-0000-0100-000089050000}">
      <text>
        <r>
          <rPr>
            <b/>
            <sz val="9"/>
            <color indexed="81"/>
            <rFont val="Tahoma"/>
            <family val="2"/>
          </rPr>
          <t>Moura, Raphael:</t>
        </r>
        <r>
          <rPr>
            <sz val="9"/>
            <color indexed="81"/>
            <rFont val="Tahoma"/>
            <family val="2"/>
          </rPr>
          <t xml:space="preserve">
Wrong action/omission: operational logs were incorrectly filled/updated for vessels 1 and 18 during previous shift.</t>
        </r>
      </text>
    </comment>
    <comment ref="I221" authorId="0" shapeId="0" xr:uid="{00000000-0006-0000-0100-00008A050000}">
      <text>
        <r>
          <rPr>
            <b/>
            <sz val="9"/>
            <color indexed="81"/>
            <rFont val="Tahoma"/>
            <family val="2"/>
          </rPr>
          <t>Moura, Raphael:</t>
        </r>
        <r>
          <rPr>
            <sz val="9"/>
            <color indexed="81"/>
            <rFont val="Tahoma"/>
            <family val="2"/>
          </rPr>
          <t xml:space="preserve">
Operators did not observed that vessel 18 was not empty (contained 5l).</t>
        </r>
      </text>
    </comment>
    <comment ref="Q221" authorId="0" shapeId="0" xr:uid="{00000000-0006-0000-0100-00008B050000}">
      <text>
        <r>
          <rPr>
            <b/>
            <sz val="9"/>
            <color indexed="81"/>
            <rFont val="Tahoma"/>
            <family val="2"/>
          </rPr>
          <t>Moura, Raphael:</t>
        </r>
        <r>
          <rPr>
            <sz val="9"/>
            <color indexed="81"/>
            <rFont val="Tahoma"/>
            <family val="2"/>
          </rPr>
          <t xml:space="preserve">
Incomplete Plan: Operator did not consider vessel content verification before content transfer.</t>
        </r>
      </text>
    </comment>
    <comment ref="AI221" authorId="0" shapeId="0" xr:uid="{00000000-0006-0000-0100-00008C050000}">
      <text>
        <r>
          <rPr>
            <b/>
            <sz val="9"/>
            <color indexed="81"/>
            <rFont val="Tahoma"/>
            <family val="2"/>
          </rPr>
          <t>Moura, Raphael:</t>
        </r>
        <r>
          <rPr>
            <sz val="9"/>
            <color indexed="81"/>
            <rFont val="Tahoma"/>
            <family val="2"/>
          </rPr>
          <t xml:space="preserve">
(i) Staging area was not equipped with radiation monitoring instruments; (ii) Building was not equipped with a criticality alarm system.</t>
        </r>
      </text>
    </comment>
    <comment ref="AM221" authorId="0" shapeId="0" xr:uid="{00000000-0006-0000-0100-00008D050000}">
      <text>
        <r>
          <rPr>
            <b/>
            <sz val="9"/>
            <color indexed="81"/>
            <rFont val="Tahoma"/>
            <family val="2"/>
          </rPr>
          <t>Moura, Raphael:</t>
        </r>
        <r>
          <rPr>
            <sz val="9"/>
            <color indexed="81"/>
            <rFont val="Tahoma"/>
            <family val="2"/>
          </rPr>
          <t xml:space="preserve">
Incorrect Information: the operational log at the beginning of the shift on 15 March 1953 was in error: content of vessel 1 was 10l instead of 15l. 5l had been transferred to vessel 18.</t>
        </r>
      </text>
    </comment>
    <comment ref="AO221" authorId="0" shapeId="0" xr:uid="{00000000-0006-0000-0100-00008E050000}">
      <text>
        <r>
          <rPr>
            <b/>
            <sz val="9"/>
            <color indexed="81"/>
            <rFont val="Tahoma"/>
            <family val="2"/>
          </rPr>
          <t>Moura, Raphael:</t>
        </r>
        <r>
          <rPr>
            <sz val="9"/>
            <color indexed="81"/>
            <rFont val="Tahoma"/>
            <family val="2"/>
          </rPr>
          <t xml:space="preserve">
Administrative controls were not sufficient to prevent misuse of vessels 2, 4 and 6.</t>
        </r>
      </text>
    </comment>
    <comment ref="AQ221" authorId="0" shapeId="0" xr:uid="{00000000-0006-0000-0100-00008F050000}">
      <text>
        <r>
          <rPr>
            <b/>
            <sz val="9"/>
            <color indexed="81"/>
            <rFont val="Tahoma"/>
            <family val="2"/>
          </rPr>
          <t>Moura, Raphael:</t>
        </r>
        <r>
          <rPr>
            <sz val="9"/>
            <color indexed="81"/>
            <rFont val="Tahoma"/>
            <family val="2"/>
          </rPr>
          <t xml:space="preserve">
Proximity of vessels required a specific procedure to ensure vessels 2, 4, and 6 never contain solution, due to criticality safety purposes. This constraint was expected to reduce neutronic interaction between the vessels. </t>
        </r>
      </text>
    </comment>
    <comment ref="AR221" authorId="0" shapeId="0" xr:uid="{00000000-0006-0000-0100-000090050000}">
      <text>
        <r>
          <rPr>
            <b/>
            <sz val="9"/>
            <color indexed="81"/>
            <rFont val="Tahoma"/>
            <family val="2"/>
          </rPr>
          <t>Moura, Raphael:</t>
        </r>
        <r>
          <rPr>
            <sz val="9"/>
            <color indexed="81"/>
            <rFont val="Tahoma"/>
            <family val="2"/>
          </rPr>
          <t xml:space="preserve">
Inadequate task planning: Criticality safety support consisted of part time effort by a staff physicist.
Inadequate work procedure: A plan was prepared to receive the first transfer of plutonium solution, which specified that the contents of vessels 2 and 4 were to be transferred to vessel 18. However vessels 2 &amp; 4 should never to contain solution, according to procedures.</t>
        </r>
      </text>
    </comment>
    <comment ref="AS221" authorId="0" shapeId="0" xr:uid="{00000000-0006-0000-0100-000091050000}">
      <text>
        <r>
          <rPr>
            <b/>
            <sz val="9"/>
            <color indexed="81"/>
            <rFont val="Tahoma"/>
            <family val="2"/>
          </rPr>
          <t>Moura, Raphael:</t>
        </r>
        <r>
          <rPr>
            <sz val="9"/>
            <color indexed="81"/>
            <rFont val="Tahoma"/>
            <family val="2"/>
          </rPr>
          <t xml:space="preserve">
group think: the 500 gram mass limit was being ignored, and procedures were sistematically ignored (usage of vessels  2 &amp; 4).
</t>
        </r>
      </text>
    </comment>
    <comment ref="AT221" authorId="0" shapeId="0" xr:uid="{00000000-0006-0000-0100-000092050000}">
      <text>
        <r>
          <rPr>
            <b/>
            <sz val="9"/>
            <color indexed="81"/>
            <rFont val="Tahoma"/>
            <family val="2"/>
          </rPr>
          <t>Moura, Raphael:</t>
        </r>
        <r>
          <rPr>
            <sz val="9"/>
            <color indexed="81"/>
            <rFont val="Tahoma"/>
            <family val="2"/>
          </rPr>
          <t xml:space="preserve">
Operators were not trained in criticality safety.</t>
        </r>
      </text>
    </comment>
    <comment ref="AU221" authorId="0" shapeId="0" xr:uid="{00000000-0006-0000-0100-000093050000}">
      <text>
        <r>
          <rPr>
            <b/>
            <sz val="9"/>
            <color indexed="81"/>
            <rFont val="Tahoma"/>
            <family val="2"/>
          </rPr>
          <t>Moura, Raphael:</t>
        </r>
        <r>
          <rPr>
            <sz val="9"/>
            <color indexed="81"/>
            <rFont val="Tahoma"/>
            <family val="2"/>
          </rPr>
          <t xml:space="preserve">
Loss of situation awareness: Neither of the two operators recognized that a criticality accident had occurred.</t>
        </r>
      </text>
    </comment>
    <comment ref="H222" authorId="0" shapeId="0" xr:uid="{00000000-0006-0000-0100-000094050000}">
      <text>
        <r>
          <rPr>
            <b/>
            <sz val="9"/>
            <color indexed="81"/>
            <rFont val="Tahoma"/>
            <family val="2"/>
          </rPr>
          <t>Moura, Raphael:</t>
        </r>
        <r>
          <rPr>
            <sz val="9"/>
            <color indexed="81"/>
            <rFont val="Tahoma"/>
            <family val="2"/>
          </rPr>
          <t xml:space="preserve">
Wrong action: operator instinctively gathered up the precipitate by
hand and put it back into the filter vessel.</t>
        </r>
      </text>
    </comment>
    <comment ref="AF222" authorId="0" shapeId="0" xr:uid="{00000000-0006-0000-0100-000095050000}">
      <text>
        <r>
          <rPr>
            <b/>
            <sz val="9"/>
            <color indexed="81"/>
            <rFont val="Tahoma"/>
            <family val="2"/>
          </rPr>
          <t>Moura, Raphael:</t>
        </r>
        <r>
          <rPr>
            <sz val="9"/>
            <color indexed="81"/>
            <rFont val="Tahoma"/>
            <family val="2"/>
          </rPr>
          <t xml:space="preserve">
(i) Operating procedures required vessels to be cleaned out on a specified schedule; however, there was apparently no limitation on the number of batches that could be processed between cleanings if the 5% balance between incoming and fissile streams was not exceeded. Also, there was no tracking of the fissile mass as it accumulated between cleanings.
(ii) In an attempt to minimize personnel contamination and process downtime associated with the previous practice of routine physical/mechanical cleaning of the vessels, it was decided that a simple acid flushing of the vessels would be adequate.</t>
        </r>
      </text>
    </comment>
    <comment ref="AI222" authorId="0" shapeId="0" xr:uid="{00000000-0006-0000-0100-000096050000}">
      <text>
        <r>
          <rPr>
            <b/>
            <sz val="9"/>
            <color indexed="81"/>
            <rFont val="Tahoma"/>
            <family val="2"/>
          </rPr>
          <t>Moura, Raphael:</t>
        </r>
        <r>
          <rPr>
            <sz val="9"/>
            <color indexed="81"/>
            <rFont val="Tahoma"/>
            <family val="2"/>
          </rPr>
          <t xml:space="preserve">
Incomplete Information: (i) The temperature of the precipitating solution was an important process variable, but there was no monitoring device such as a thermocouple; (ii) there was no on-line instrumentation for measuring process parameters such as uranium concentration or accumulation in the receiving vessel; (iii) There was no criticality alarm system or other means for alerting the operator or nearby personnel
that a criticality accident had occurred.</t>
        </r>
      </text>
    </comment>
    <comment ref="AN222" authorId="0" shapeId="0" xr:uid="{00000000-0006-0000-0100-000097050000}">
      <text>
        <r>
          <rPr>
            <b/>
            <sz val="9"/>
            <color indexed="81"/>
            <rFont val="Tahoma"/>
            <family val="2"/>
          </rPr>
          <t>Moura, Raphael:</t>
        </r>
        <r>
          <rPr>
            <sz val="9"/>
            <color indexed="81"/>
            <rFont val="Tahoma"/>
            <family val="2"/>
          </rPr>
          <t xml:space="preserve">
minor defects in the filter fabric might also have contributed to an increased rate of precipitate accumulation in the filtrate vessel.</t>
        </r>
      </text>
    </comment>
    <comment ref="AO222" authorId="0" shapeId="0" xr:uid="{00000000-0006-0000-0100-000098050000}">
      <text>
        <r>
          <rPr>
            <b/>
            <sz val="9"/>
            <color indexed="81"/>
            <rFont val="Tahoma"/>
            <family val="2"/>
          </rPr>
          <t>Moura, Raphael:</t>
        </r>
        <r>
          <rPr>
            <sz val="9"/>
            <color indexed="81"/>
            <rFont val="Tahoma"/>
            <family val="2"/>
          </rPr>
          <t xml:space="preserve">
(i) Inspection failed to check the condition of the filter fabric: Procedures called for the filter fabric to be replaced based on either visual evidence of defects or unusually high flow rates through the filter.
(ii) There was no operationally convenient way to visually inspect the inside of the receiving vessel.</t>
        </r>
      </text>
    </comment>
    <comment ref="AQ222" authorId="0" shapeId="0" xr:uid="{00000000-0006-0000-0100-000099050000}">
      <text>
        <r>
          <rPr>
            <b/>
            <sz val="9"/>
            <color indexed="81"/>
            <rFont val="Tahoma"/>
            <family val="2"/>
          </rPr>
          <t>Moura, Raphael:</t>
        </r>
        <r>
          <rPr>
            <sz val="9"/>
            <color indexed="81"/>
            <rFont val="Tahoma"/>
            <family val="2"/>
          </rPr>
          <t xml:space="preserve">
(i) major pieces of equipment were not of favorable geometry; (ii) There was no operationally convenient way to visually inspect the inside of the receiving vessel.</t>
        </r>
      </text>
    </comment>
    <comment ref="AR222" authorId="0" shapeId="0" xr:uid="{00000000-0006-0000-0100-00009A050000}">
      <text>
        <r>
          <rPr>
            <b/>
            <sz val="9"/>
            <color indexed="81"/>
            <rFont val="Tahoma"/>
            <family val="2"/>
          </rPr>
          <t>Moura, Raphael:</t>
        </r>
        <r>
          <rPr>
            <sz val="9"/>
            <color indexed="81"/>
            <rFont val="Tahoma"/>
            <family val="2"/>
          </rPr>
          <t xml:space="preserve">
Inadequate work procedure: In addition to temperature, the stoichiometry
of the solution was important, but control of the uranium concentration was rather imprecise. Therefore the supernatant (the precipitate bearing liquid) that was fed to the filter vessel could have had an elevated temperature and/or acidity, resulting
in a higher uranium concentration than anticipated.</t>
        </r>
      </text>
    </comment>
    <comment ref="AT222" authorId="0" shapeId="0" xr:uid="{00000000-0006-0000-0100-00009B050000}">
      <text>
        <r>
          <rPr>
            <b/>
            <sz val="9"/>
            <color indexed="81"/>
            <rFont val="Tahoma"/>
            <family val="2"/>
          </rPr>
          <t>Moura, Raphael:</t>
        </r>
        <r>
          <rPr>
            <sz val="9"/>
            <color indexed="81"/>
            <rFont val="Tahoma"/>
            <family val="2"/>
          </rPr>
          <t xml:space="preserve">
operators had no criticality safety training</t>
        </r>
      </text>
    </comment>
    <comment ref="AU222" authorId="0" shapeId="0" xr:uid="{00000000-0006-0000-0100-00009C050000}">
      <text>
        <r>
          <rPr>
            <b/>
            <sz val="9"/>
            <color indexed="81"/>
            <rFont val="Tahoma"/>
            <family val="2"/>
          </rPr>
          <t>Moura, Raphael:</t>
        </r>
        <r>
          <rPr>
            <sz val="9"/>
            <color indexed="81"/>
            <rFont val="Tahoma"/>
            <family val="2"/>
          </rPr>
          <t xml:space="preserve">
circumstantial evidence of the gas release in the filter vessel and the sudden sickness of the operator were puzzling to the operational personnel in the room.</t>
        </r>
      </text>
    </comment>
    <comment ref="H223" authorId="0" shapeId="0" xr:uid="{00000000-0006-0000-0100-00009D050000}">
      <text>
        <r>
          <rPr>
            <b/>
            <sz val="9"/>
            <color indexed="81"/>
            <rFont val="Tahoma"/>
            <family val="2"/>
          </rPr>
          <t>Moura, Raphael:</t>
        </r>
        <r>
          <rPr>
            <sz val="9"/>
            <color indexed="81"/>
            <rFont val="Tahoma"/>
            <family val="2"/>
          </rPr>
          <t xml:space="preserve">
Wrong Action: neutron source and its guide tube were removed and then the vessel was unbolted from its stand. Then three of the experimenters manually lifted the vessel and began to move it (in order to directly pour the contents into containers).</t>
        </r>
      </text>
    </comment>
    <comment ref="L223" authorId="0" shapeId="0" xr:uid="{00000000-0006-0000-0100-00009E050000}">
      <text>
        <r>
          <rPr>
            <b/>
            <sz val="9"/>
            <color indexed="81"/>
            <rFont val="Tahoma"/>
            <family val="2"/>
          </rPr>
          <t>Moura, Raphael:</t>
        </r>
        <r>
          <rPr>
            <sz val="9"/>
            <color indexed="81"/>
            <rFont val="Tahoma"/>
            <family val="2"/>
          </rPr>
          <t xml:space="preserve">
Wrong diagnosis: judged the remaining solution volume to be highly subcritical.</t>
        </r>
      </text>
    </comment>
    <comment ref="N223" authorId="0" shapeId="0" xr:uid="{00000000-0006-0000-0100-00009F050000}">
      <text>
        <r>
          <rPr>
            <b/>
            <sz val="9"/>
            <color indexed="81"/>
            <rFont val="Tahoma"/>
            <family val="2"/>
          </rPr>
          <t>Moura, Raphael:</t>
        </r>
        <r>
          <rPr>
            <sz val="9"/>
            <color indexed="81"/>
            <rFont val="Tahoma"/>
            <family val="2"/>
          </rPr>
          <t xml:space="preserve">
Wrong decision: After filling some 6 liter bottles,
the experimenters decided to circumvent
the routine, tedious draining process and manually
pour the remaining solution of 418 g U(90)/ l from the
vessel.</t>
        </r>
      </text>
    </comment>
    <comment ref="R223" authorId="0" shapeId="0" xr:uid="{00000000-0006-0000-0100-0000A0050000}">
      <text>
        <r>
          <rPr>
            <b/>
            <sz val="9"/>
            <color indexed="81"/>
            <rFont val="Tahoma"/>
            <family val="2"/>
          </rPr>
          <t>Moura, Raphael:</t>
        </r>
        <r>
          <rPr>
            <sz val="9"/>
            <color indexed="81"/>
            <rFont val="Tahoma"/>
            <family val="2"/>
          </rPr>
          <t xml:space="preserve">
Wrong Goal selected: To accelerate process, they plannet to pour solution directly by unbolting and removing the experiment vessel when it contained solution.</t>
        </r>
      </text>
    </comment>
    <comment ref="AI223" authorId="0" shapeId="0" xr:uid="{00000000-0006-0000-0100-0000A1050000}">
      <text>
        <r>
          <rPr>
            <b/>
            <sz val="9"/>
            <color indexed="81"/>
            <rFont val="Tahoma"/>
            <family val="2"/>
          </rPr>
          <t>Moura, Raphael:</t>
        </r>
        <r>
          <rPr>
            <sz val="9"/>
            <color indexed="81"/>
            <rFont val="Tahoma"/>
            <family val="2"/>
          </rPr>
          <t xml:space="preserve">
There were no criticality alarms installed in the building.</t>
        </r>
      </text>
    </comment>
    <comment ref="AQ223" authorId="0" shapeId="0" xr:uid="{00000000-0006-0000-0100-0000A2050000}">
      <text>
        <r>
          <rPr>
            <b/>
            <sz val="9"/>
            <color indexed="81"/>
            <rFont val="Tahoma"/>
            <family val="2"/>
          </rPr>
          <t>Moura, Raphael:</t>
        </r>
        <r>
          <rPr>
            <sz val="9"/>
            <color indexed="81"/>
            <rFont val="Tahoma"/>
            <family val="2"/>
          </rPr>
          <t xml:space="preserve">
The design of the experiment stand facilitated the violation of procedures (unbolt and remove the experiment vessel to accelerate process).</t>
        </r>
      </text>
    </comment>
    <comment ref="AU223" authorId="0" shapeId="0" xr:uid="{00000000-0006-0000-0100-0000A3050000}">
      <text>
        <r>
          <rPr>
            <b/>
            <sz val="9"/>
            <color indexed="81"/>
            <rFont val="Tahoma"/>
            <family val="2"/>
          </rPr>
          <t>Moura, Raphael:</t>
        </r>
        <r>
          <rPr>
            <sz val="9"/>
            <color indexed="81"/>
            <rFont val="Tahoma"/>
            <family val="2"/>
          </rPr>
          <t xml:space="preserve">
loss of situation awareness: Lack of knowledge and awareness of the operators as to the large reactivity changes that can occur with shape changes of solutions.</t>
        </r>
      </text>
    </comment>
    <comment ref="H224" authorId="0" shapeId="0" xr:uid="{00000000-0006-0000-0100-0000A4050000}">
      <text>
        <r>
          <rPr>
            <b/>
            <sz val="9"/>
            <color indexed="81"/>
            <rFont val="Tahoma"/>
            <family val="2"/>
          </rPr>
          <t>Moura, Raphael:</t>
        </r>
        <r>
          <rPr>
            <sz val="9"/>
            <color indexed="81"/>
            <rFont val="Tahoma"/>
            <family val="2"/>
          </rPr>
          <t xml:space="preserve">
Jump forward: operator opened valves V-4, V-5, and V-11 to drain the water from these vessels into the 55 gallon drum before verifying status of other valves/isolation of the process.</t>
        </r>
      </text>
    </comment>
    <comment ref="I224" authorId="0" shapeId="0" xr:uid="{00000000-0006-0000-0100-0000A5050000}">
      <text>
        <r>
          <rPr>
            <b/>
            <sz val="9"/>
            <color indexed="81"/>
            <rFont val="Tahoma"/>
            <family val="2"/>
          </rPr>
          <t>Moura, Raphael:</t>
        </r>
        <r>
          <rPr>
            <sz val="9"/>
            <color indexed="81"/>
            <rFont val="Tahoma"/>
            <family val="2"/>
          </rPr>
          <t xml:space="preserve">
operator stationed near the drum did not notice the yellow colored uranyl nitrate pouring into the drum.</t>
        </r>
      </text>
    </comment>
    <comment ref="M224" authorId="0" shapeId="0" xr:uid="{00000000-0006-0000-0100-0000A6050000}">
      <text>
        <r>
          <rPr>
            <b/>
            <sz val="9"/>
            <color indexed="81"/>
            <rFont val="Tahoma"/>
            <family val="2"/>
          </rPr>
          <t>Moura, Raphael:</t>
        </r>
        <r>
          <rPr>
            <sz val="9"/>
            <color indexed="81"/>
            <rFont val="Tahoma"/>
            <family val="2"/>
          </rPr>
          <t xml:space="preserve">
Induction Error: supervisor considered unnecessary to check the vessel level indicator panel or to be concerned about the open or closed condition of any of the vessel valves, because operations were shut-down and had not been resumed in the C-1 Wing.</t>
        </r>
      </text>
    </comment>
    <comment ref="AM224" authorId="0" shapeId="0" xr:uid="{00000000-0006-0000-0100-0000A7050000}">
      <text>
        <r>
          <rPr>
            <b/>
            <sz val="9"/>
            <color indexed="81"/>
            <rFont val="Tahoma"/>
            <family val="2"/>
          </rPr>
          <t>Moura, Raphael:</t>
        </r>
        <r>
          <rPr>
            <sz val="9"/>
            <color indexed="81"/>
            <rFont val="Tahoma"/>
            <family val="2"/>
          </rPr>
          <t xml:space="preserve">
No mention of  the uranyl nitrate leakage incidents in the operating log.</t>
        </r>
      </text>
    </comment>
    <comment ref="AO224" authorId="0" shapeId="0" xr:uid="{00000000-0006-0000-0100-0000A8050000}">
      <text>
        <r>
          <rPr>
            <b/>
            <sz val="9"/>
            <color indexed="81"/>
            <rFont val="Tahoma"/>
            <family val="2"/>
          </rPr>
          <t>Moura, Raphael:</t>
        </r>
        <r>
          <rPr>
            <sz val="9"/>
            <color indexed="81"/>
            <rFont val="Tahoma"/>
            <family val="2"/>
          </rPr>
          <t xml:space="preserve">
Inadequate procedures: vessel hydraulic tests did not ensure adequate isolation (isolation of vessels or process).</t>
        </r>
      </text>
    </comment>
    <comment ref="AQ224" authorId="0" shapeId="0" xr:uid="{00000000-0006-0000-0100-0000A9050000}">
      <text>
        <r>
          <rPr>
            <b/>
            <sz val="9"/>
            <color indexed="81"/>
            <rFont val="Tahoma"/>
            <family val="2"/>
          </rPr>
          <t>Moura, Raphael:</t>
        </r>
        <r>
          <rPr>
            <sz val="9"/>
            <color indexed="81"/>
            <rFont val="Tahoma"/>
            <family val="2"/>
          </rPr>
          <t xml:space="preserve">
flow pattern from vessels FSTK 1-2, 6-1 and 6-2 was such that any liquid in vessel FSTK 1-2 would flow into the 55 gallon drum first.</t>
        </r>
      </text>
    </comment>
    <comment ref="AR224" authorId="0" shapeId="0" xr:uid="{00000000-0006-0000-0100-0000AA050000}">
      <text>
        <r>
          <rPr>
            <b/>
            <sz val="9"/>
            <color indexed="81"/>
            <rFont val="Tahoma"/>
            <family val="2"/>
          </rPr>
          <t>Moura, Raphael:</t>
        </r>
        <r>
          <rPr>
            <sz val="9"/>
            <color indexed="81"/>
            <rFont val="Tahoma"/>
            <family val="2"/>
          </rPr>
          <t xml:space="preserve">
Inadequate work procedure: supervisor assigned two operators to leak check the three vessels and gave them specific instructions to check valve V-1, but failed to include other valves (specially V-3) in the verification process.
Inadequate task planning: supervisor did not planned an effective isolation plan for the leakage test.</t>
        </r>
      </text>
    </comment>
    <comment ref="H225" authorId="0" shapeId="0" xr:uid="{00000000-0006-0000-0100-0000AB050000}">
      <text>
        <r>
          <rPr>
            <b/>
            <sz val="9"/>
            <color indexed="81"/>
            <rFont val="Tahoma"/>
            <family val="2"/>
          </rPr>
          <t>Moura, Raphael:</t>
        </r>
        <r>
          <rPr>
            <sz val="9"/>
            <color indexed="81"/>
            <rFont val="Tahoma"/>
            <family val="2"/>
          </rPr>
          <t xml:space="preserve">
Sequence, jump forward: unexpected plutonium rich solids were washed from two vessels into a single large vessel that contained dilute aqueous and organic solutions (should have been handled separately).</t>
        </r>
      </text>
    </comment>
    <comment ref="AF225" authorId="0" shapeId="0" xr:uid="{00000000-0006-0000-0100-0000AC050000}">
      <text>
        <r>
          <rPr>
            <b/>
            <sz val="9"/>
            <color indexed="81"/>
            <rFont val="Tahoma"/>
            <family val="2"/>
          </rPr>
          <t>Moura, Raphael:</t>
        </r>
        <r>
          <rPr>
            <sz val="9"/>
            <color indexed="81"/>
            <rFont val="Tahoma"/>
            <family val="2"/>
          </rPr>
          <t xml:space="preserve">
Administrative controls that had been used successfully for more than 7 years were considered acceptable for the additional six to eight months that would be required to obtain and install the improved equipment.</t>
        </r>
      </text>
    </comment>
    <comment ref="AO225" authorId="0" shapeId="0" xr:uid="{00000000-0006-0000-0100-0000AD050000}">
      <text>
        <r>
          <rPr>
            <b/>
            <sz val="9"/>
            <color indexed="81"/>
            <rFont val="Tahoma"/>
            <family val="2"/>
          </rPr>
          <t>Moura, Raphael:</t>
        </r>
        <r>
          <rPr>
            <sz val="9"/>
            <color indexed="81"/>
            <rFont val="Tahoma"/>
            <family val="2"/>
          </rPr>
          <t xml:space="preserve">
Inadequate Procedures: Review by the criticality safety committee considered administrative controls in place (had been used successfully for more than 7 years) to be acceptable for the additional six to eight months that would be required to obtain and install improved equipment.</t>
        </r>
      </text>
    </comment>
    <comment ref="AQ225" authorId="0" shapeId="0" xr:uid="{00000000-0006-0000-0100-0000AE050000}">
      <text>
        <r>
          <rPr>
            <b/>
            <sz val="9"/>
            <color indexed="81"/>
            <rFont val="Tahoma"/>
            <family val="2"/>
          </rPr>
          <t>Moura, Raphael:</t>
        </r>
        <r>
          <rPr>
            <sz val="9"/>
            <color indexed="81"/>
            <rFont val="Tahoma"/>
            <family val="2"/>
          </rPr>
          <t xml:space="preserve">
large-volume process vessels were not of favorable geometry, a bank of more,
limited diameter pipe sections (6 inches in
diameter by 10 feet long each), would be safer.</t>
        </r>
      </text>
    </comment>
    <comment ref="AR225" authorId="0" shapeId="0" xr:uid="{00000000-0006-0000-0100-0000AF050000}">
      <text>
        <r>
          <rPr>
            <b/>
            <sz val="9"/>
            <color indexed="81"/>
            <rFont val="Tahoma"/>
            <family val="2"/>
          </rPr>
          <t>Moura, Raphael:</t>
        </r>
        <r>
          <rPr>
            <sz val="9"/>
            <color indexed="81"/>
            <rFont val="Tahoma"/>
            <family val="2"/>
          </rPr>
          <t xml:space="preserve">
Inadequate work procedure: 
unexpected plutonium rich solids should have been handled separately and not washed altogether to the large vessel. </t>
        </r>
      </text>
    </comment>
    <comment ref="E226" authorId="0" shapeId="0" xr:uid="{00000000-0006-0000-0100-0000B0050000}">
      <text>
        <r>
          <rPr>
            <b/>
            <sz val="9"/>
            <color indexed="81"/>
            <rFont val="Tahoma"/>
            <family val="2"/>
          </rPr>
          <t>Moura, Raphael:</t>
        </r>
        <r>
          <rPr>
            <sz val="9"/>
            <color indexed="81"/>
            <rFont val="Tahoma"/>
            <family val="2"/>
          </rPr>
          <t xml:space="preserve">
Omission: manually activated general evacuation alarm was not activated.</t>
        </r>
      </text>
    </comment>
    <comment ref="H226" authorId="0" shapeId="0" xr:uid="{00000000-0006-0000-0100-0000B1050000}">
      <text>
        <r>
          <rPr>
            <b/>
            <sz val="9"/>
            <color indexed="81"/>
            <rFont val="Tahoma"/>
            <family val="2"/>
          </rPr>
          <t>Moura, Raphael:</t>
        </r>
        <r>
          <rPr>
            <sz val="9"/>
            <color indexed="81"/>
            <rFont val="Tahoma"/>
            <family val="2"/>
          </rPr>
          <t xml:space="preserve">
Wrong Action: (i) operator proceeded to open the air (sparge) valve until circumstantial evidence indicated that the sparge was operating (indicator was not working).
(ii) personnel do not used the prescribed and clearly marked evacuation route. This led to a bottleneck at the exit point.</t>
        </r>
      </text>
    </comment>
    <comment ref="AD226" authorId="0" shapeId="0" xr:uid="{00000000-0006-0000-0100-0000B2050000}">
      <text>
        <r>
          <rPr>
            <b/>
            <sz val="9"/>
            <color indexed="81"/>
            <rFont val="Tahoma"/>
            <family val="2"/>
          </rPr>
          <t>Moura, Raphael:</t>
        </r>
        <r>
          <rPr>
            <sz val="9"/>
            <color indexed="81"/>
            <rFont val="Tahoma"/>
            <family val="2"/>
          </rPr>
          <t xml:space="preserve">
Pressure gauge was not working.</t>
        </r>
      </text>
    </comment>
    <comment ref="AF226" authorId="0" shapeId="0" xr:uid="{00000000-0006-0000-0100-0000B3050000}">
      <text>
        <r>
          <rPr>
            <b/>
            <sz val="9"/>
            <color indexed="81"/>
            <rFont val="Tahoma"/>
            <family val="2"/>
          </rPr>
          <t>Moura, Raphael:</t>
        </r>
        <r>
          <rPr>
            <sz val="9"/>
            <color indexed="81"/>
            <rFont val="Tahoma"/>
            <family val="2"/>
          </rPr>
          <t xml:space="preserve">
operating procedures were not current nor did they adequately describe required operator actions such as the need for careful adjustment of the air sparge.</t>
        </r>
      </text>
    </comment>
    <comment ref="AI226" authorId="0" shapeId="0" xr:uid="{00000000-0006-0000-0100-0000B4050000}">
      <text>
        <r>
          <rPr>
            <b/>
            <sz val="9"/>
            <color indexed="81"/>
            <rFont val="Tahoma"/>
            <family val="2"/>
          </rPr>
          <t>Moura, Raphael:</t>
        </r>
        <r>
          <rPr>
            <sz val="9"/>
            <color indexed="81"/>
            <rFont val="Tahoma"/>
            <family val="2"/>
          </rPr>
          <t xml:space="preserve">
pressure gauge was not indicating pressures correctly.</t>
        </r>
      </text>
    </comment>
    <comment ref="AN226" authorId="0" shapeId="0" xr:uid="{00000000-0006-0000-0100-0000B5050000}">
      <text>
        <r>
          <rPr>
            <b/>
            <sz val="9"/>
            <color indexed="81"/>
            <rFont val="Tahoma"/>
            <family val="2"/>
          </rPr>
          <t>Moura, Raphael:</t>
        </r>
        <r>
          <rPr>
            <sz val="9"/>
            <color indexed="81"/>
            <rFont val="Tahoma"/>
            <family val="2"/>
          </rPr>
          <t xml:space="preserve">
pressure gauge was not working.</t>
        </r>
      </text>
    </comment>
    <comment ref="AO226" authorId="0" shapeId="0" xr:uid="{00000000-0006-0000-0100-0000B6050000}">
      <text>
        <r>
          <rPr>
            <b/>
            <sz val="9"/>
            <color indexed="81"/>
            <rFont val="Tahoma"/>
            <family val="2"/>
          </rPr>
          <t>Moura, Raphael:</t>
        </r>
        <r>
          <rPr>
            <sz val="9"/>
            <color indexed="81"/>
            <rFont val="Tahoma"/>
            <family val="2"/>
          </rPr>
          <t xml:space="preserve">
(i) inspection of pressure gauges ineffective.  
(ii) the absence of antisiphon devices on seldom used lines was not identified. Such devices were installed on routinely used tanks.</t>
        </r>
      </text>
    </comment>
    <comment ref="AQ226" authorId="0" shapeId="0" xr:uid="{00000000-0006-0000-0100-0000B7050000}">
      <text>
        <r>
          <rPr>
            <b/>
            <sz val="9"/>
            <color indexed="81"/>
            <rFont val="Tahoma"/>
            <family val="2"/>
          </rPr>
          <t>Moura, Raphael:</t>
        </r>
        <r>
          <rPr>
            <sz val="9"/>
            <color indexed="81"/>
            <rFont val="Tahoma"/>
            <family val="2"/>
          </rPr>
          <t xml:space="preserve">
(i) no antisiphon device on the line through
which the siphoning occurred.
(ii) general evacuation alarm was manually activated. Thus, it was not activated during emergency.</t>
        </r>
      </text>
    </comment>
    <comment ref="AT226" authorId="0" shapeId="0" xr:uid="{00000000-0006-0000-0100-0000B8050000}">
      <text>
        <r>
          <rPr>
            <b/>
            <sz val="9"/>
            <color indexed="81"/>
            <rFont val="Tahoma"/>
            <family val="2"/>
          </rPr>
          <t>Moura, Raphael:</t>
        </r>
        <r>
          <rPr>
            <sz val="9"/>
            <color indexed="81"/>
            <rFont val="Tahoma"/>
            <family val="2"/>
          </rPr>
          <t xml:space="preserve">
operators were not familiar with seldom used equipment, the banks of pencil tanks, and their controlling valves.</t>
        </r>
      </text>
    </comment>
    <comment ref="H227" authorId="0" shapeId="0" xr:uid="{00000000-0006-0000-0100-0000B9050000}">
      <text>
        <r>
          <rPr>
            <b/>
            <sz val="9"/>
            <color indexed="81"/>
            <rFont val="Tahoma"/>
            <family val="2"/>
          </rPr>
          <t>Moura, Raphael:</t>
        </r>
        <r>
          <rPr>
            <sz val="9"/>
            <color indexed="81"/>
            <rFont val="Tahoma"/>
            <family val="2"/>
          </rPr>
          <t xml:space="preserve">
Wrong action: shift production engineer transferred an additional 30 l of carbonate solution to R2.</t>
        </r>
      </text>
    </comment>
    <comment ref="AI227" authorId="0" shapeId="0" xr:uid="{00000000-0006-0000-0100-0000BA050000}">
      <text>
        <r>
          <rPr>
            <b/>
            <sz val="9"/>
            <color indexed="81"/>
            <rFont val="Tahoma"/>
            <family val="2"/>
          </rPr>
          <t>Moura, Raphael:</t>
        </r>
        <r>
          <rPr>
            <sz val="9"/>
            <color indexed="81"/>
            <rFont val="Tahoma"/>
            <family val="2"/>
          </rPr>
          <t xml:space="preserve">
The facility was not equipped with instrumentation that could have automatically recorded the excursion history. This would have helped to control the emergency.</t>
        </r>
      </text>
    </comment>
    <comment ref="AM227" authorId="0" shapeId="0" xr:uid="{00000000-0006-0000-0100-0000BB050000}">
      <text>
        <r>
          <rPr>
            <b/>
            <sz val="9"/>
            <color indexed="81"/>
            <rFont val="Tahoma"/>
            <family val="2"/>
          </rPr>
          <t>Moura, Raphael:</t>
        </r>
        <r>
          <rPr>
            <sz val="9"/>
            <color indexed="81"/>
            <rFont val="Tahoma"/>
            <family val="2"/>
          </rPr>
          <t xml:space="preserve">
Incorrect Information: vessel R0 contained a total of 682 g of plutonium but the shift production engineer deliberately changed the R0 vessel log to show only 400 g in the vessel.</t>
        </r>
      </text>
    </comment>
    <comment ref="AQ227" authorId="0" shapeId="0" xr:uid="{00000000-0006-0000-0100-0000BC050000}">
      <text>
        <r>
          <rPr>
            <b/>
            <sz val="9"/>
            <color indexed="81"/>
            <rFont val="Tahoma"/>
            <family val="2"/>
          </rPr>
          <t>Moura, Raphael:</t>
        </r>
        <r>
          <rPr>
            <sz val="9"/>
            <color indexed="81"/>
            <rFont val="Tahoma"/>
            <family val="2"/>
          </rPr>
          <t xml:space="preserve">
holding vessel did not have  a favorable geometry and it was unshielded. </t>
        </r>
      </text>
    </comment>
    <comment ref="AR227" authorId="0" shapeId="0" xr:uid="{00000000-0006-0000-0100-0000BD050000}">
      <text>
        <r>
          <rPr>
            <b/>
            <sz val="9"/>
            <color indexed="81"/>
            <rFont val="Tahoma"/>
            <family val="2"/>
          </rPr>
          <t>Moura, Raphael:</t>
        </r>
        <r>
          <rPr>
            <sz val="9"/>
            <color indexed="81"/>
            <rFont val="Tahoma"/>
            <family val="2"/>
          </rPr>
          <t xml:space="preserve">
Inadequate managerial work, deficiente organisation of work. Procedures called for two operators to control the systems in the room but an operator working alone in the room initiated a vacuum transfer of carbonate solution.</t>
        </r>
      </text>
    </comment>
    <comment ref="AF228" authorId="0" shapeId="0" xr:uid="{00000000-0006-0000-0100-0000BE050000}">
      <text>
        <r>
          <rPr>
            <b/>
            <sz val="9"/>
            <color indexed="81"/>
            <rFont val="Tahoma"/>
            <family val="2"/>
          </rPr>
          <t>Moura, Raphael:</t>
        </r>
        <r>
          <rPr>
            <sz val="9"/>
            <color indexed="81"/>
            <rFont val="Tahoma"/>
            <family val="2"/>
          </rPr>
          <t xml:space="preserve">
No specific instructions covering use of the pressure pot on the decontamination system.</t>
        </r>
      </text>
    </comment>
    <comment ref="AI228" authorId="0" shapeId="0" xr:uid="{00000000-0006-0000-0100-0000BF050000}">
      <text>
        <r>
          <rPr>
            <b/>
            <sz val="9"/>
            <color indexed="81"/>
            <rFont val="Tahoma"/>
            <family val="2"/>
          </rPr>
          <t>Moura, Raphael:</t>
        </r>
        <r>
          <rPr>
            <sz val="9"/>
            <color indexed="81"/>
            <rFont val="Tahoma"/>
            <family val="2"/>
          </rPr>
          <t xml:space="preserve">
The absence of multiple pressure gages prevented personnel involved in using the decontamination system for purging of process lines or equipment from being constantly aware of line pressures.</t>
        </r>
      </text>
    </comment>
    <comment ref="AM228" authorId="0" shapeId="0" xr:uid="{00000000-0006-0000-0100-0000C0050000}">
      <text>
        <r>
          <rPr>
            <b/>
            <sz val="9"/>
            <color indexed="81"/>
            <rFont val="Tahoma"/>
            <family val="2"/>
          </rPr>
          <t>Moura, Raphael:</t>
        </r>
        <r>
          <rPr>
            <sz val="9"/>
            <color indexed="81"/>
            <rFont val="Tahoma"/>
            <family val="2"/>
          </rPr>
          <t xml:space="preserve">
no information/Missing feedback:The operator in the makeup area was instructed, from the operating corridor through a pipe chase, to close the valve from the decontamination tank. A reply was noted; however, the words were not distinguishable.</t>
        </r>
      </text>
    </comment>
    <comment ref="AO228" authorId="0" shapeId="0" xr:uid="{00000000-0006-0000-0100-0000C1050000}">
      <text>
        <r>
          <rPr>
            <b/>
            <sz val="9"/>
            <color indexed="81"/>
            <rFont val="Tahoma"/>
            <family val="2"/>
          </rPr>
          <t>Moura, Raphael:</t>
        </r>
        <r>
          <rPr>
            <sz val="9"/>
            <color indexed="81"/>
            <rFont val="Tahoma"/>
            <family val="2"/>
          </rPr>
          <t xml:space="preserve">
Previous operation (line unplugging) most likely left a bubble of high pressure air  which forced the uranyl nitrate solution in the 130 mm pipe section up into the vapor disengagement cylinder.</t>
        </r>
      </text>
    </comment>
    <comment ref="AQ228" authorId="0" shapeId="0" xr:uid="{00000000-0006-0000-0100-0000C2050000}">
      <text>
        <r>
          <rPr>
            <b/>
            <sz val="9"/>
            <color indexed="81"/>
            <rFont val="Tahoma"/>
            <family val="2"/>
          </rPr>
          <t>Moura, Raphael:</t>
        </r>
        <r>
          <rPr>
            <sz val="9"/>
            <color indexed="81"/>
            <rFont val="Tahoma"/>
            <family val="2"/>
          </rPr>
          <t xml:space="preserve">
The overflow line designed to preclude significant amounts of solution from reaching the disengagement head did not prevent the concentrated uranyl nitrate solution from reaching this unfavorable geometry section.
General evacuation alarm was manually activated.
</t>
        </r>
      </text>
    </comment>
    <comment ref="AR228" authorId="0" shapeId="0" xr:uid="{00000000-0006-0000-0100-0000C3050000}">
      <text>
        <r>
          <rPr>
            <b/>
            <sz val="9"/>
            <color indexed="81"/>
            <rFont val="Tahoma"/>
            <family val="2"/>
          </rPr>
          <t>Moura, Raphael:</t>
        </r>
        <r>
          <rPr>
            <sz val="9"/>
            <color indexed="81"/>
            <rFont val="Tahoma"/>
            <family val="2"/>
          </rPr>
          <t xml:space="preserve">
Inadequate work procedure: Use of hydraulic means should be preferred in cleaning lines (instead of air). </t>
        </r>
      </text>
    </comment>
    <comment ref="AT228" authorId="0" shapeId="0" xr:uid="{00000000-0006-0000-0100-0000C4050000}">
      <text>
        <r>
          <rPr>
            <b/>
            <sz val="9"/>
            <color indexed="81"/>
            <rFont val="Tahoma"/>
            <family val="2"/>
          </rPr>
          <t>Moura, Raphael:</t>
        </r>
        <r>
          <rPr>
            <sz val="9"/>
            <color indexed="81"/>
            <rFont val="Tahoma"/>
            <family val="2"/>
          </rPr>
          <t xml:space="preserve">
equipment mishandling: unfamiliarity of personnel with the equipment after such a long shutdown (almost 1 year)</t>
        </r>
      </text>
    </comment>
    <comment ref="AU228" authorId="0" shapeId="0" xr:uid="{00000000-0006-0000-0100-0000C5050000}">
      <text>
        <r>
          <rPr>
            <b/>
            <sz val="9"/>
            <color indexed="81"/>
            <rFont val="Tahoma"/>
            <family val="2"/>
          </rPr>
          <t>Moura, Raphael:</t>
        </r>
        <r>
          <rPr>
            <sz val="9"/>
            <color indexed="81"/>
            <rFont val="Tahoma"/>
            <family val="2"/>
          </rPr>
          <t xml:space="preserve">
loss of situation awareness: Personnel were not aware of full dangers inherent in use of compressed air in "cleaning" lines.</t>
        </r>
      </text>
    </comment>
    <comment ref="L229" authorId="0" shapeId="0" xr:uid="{00000000-0006-0000-0100-0000C6050000}">
      <text>
        <r>
          <rPr>
            <b/>
            <sz val="9"/>
            <color indexed="81"/>
            <rFont val="Tahoma"/>
            <family val="2"/>
          </rPr>
          <t>Moura, Raphael:</t>
        </r>
        <r>
          <rPr>
            <sz val="9"/>
            <color indexed="81"/>
            <rFont val="Tahoma"/>
            <family val="2"/>
          </rPr>
          <t xml:space="preserve">
Wrong diagnosis: After high radiation alarm, the holding vessels and vacuum pump were not surveyed by the the radiation control officer, since they were in an adjoining room and were not suspected of having any appreciable uranium holdup. </t>
        </r>
      </text>
    </comment>
    <comment ref="N229" authorId="0" shapeId="0" xr:uid="{00000000-0006-0000-0100-0000C7050000}">
      <text>
        <r>
          <rPr>
            <b/>
            <sz val="9"/>
            <color indexed="81"/>
            <rFont val="Tahoma"/>
            <family val="2"/>
          </rPr>
          <t>Moura, Raphael:</t>
        </r>
        <r>
          <rPr>
            <sz val="9"/>
            <color indexed="81"/>
            <rFont val="Tahoma"/>
            <family val="2"/>
          </rPr>
          <t xml:space="preserve">
Wrong decision: Radiation control officer authorized the resumption of operations, after being unable to locate the source of radiation.</t>
        </r>
      </text>
    </comment>
    <comment ref="AD229" authorId="0" shapeId="0" xr:uid="{00000000-0006-0000-0100-0000C8050000}">
      <text>
        <r>
          <rPr>
            <b/>
            <sz val="9"/>
            <color indexed="81"/>
            <rFont val="Tahoma"/>
            <family val="2"/>
          </rPr>
          <t>Moura, Raphael:</t>
        </r>
        <r>
          <rPr>
            <sz val="9"/>
            <color indexed="81"/>
            <rFont val="Tahoma"/>
            <family val="2"/>
          </rPr>
          <t xml:space="preserve">
1) equipment breakdowns at the liquid nitrogen production facility.
2) a regulator air leak in the enrichment cascade.</t>
        </r>
      </text>
    </comment>
    <comment ref="AF229" authorId="0" shapeId="0" xr:uid="{00000000-0006-0000-0100-0000C9050000}">
      <text>
        <r>
          <rPr>
            <b/>
            <sz val="9"/>
            <color indexed="81"/>
            <rFont val="Tahoma"/>
            <family val="2"/>
          </rPr>
          <t>Moura, Raphael:</t>
        </r>
        <r>
          <rPr>
            <sz val="9"/>
            <color indexed="81"/>
            <rFont val="Tahoma"/>
            <family val="2"/>
          </rPr>
          <t xml:space="preserve">
Operating procedures were changed to require that the 5 main cylinders be charged with liquid nitrogen manually, due to equipment breakdowns at the liquid
nitrogen production facility.</t>
        </r>
      </text>
    </comment>
    <comment ref="AI229" authorId="0" shapeId="0" xr:uid="{00000000-0006-0000-0100-0000CA050000}">
      <text>
        <r>
          <rPr>
            <b/>
            <sz val="9"/>
            <color indexed="81"/>
            <rFont val="Tahoma"/>
            <family val="2"/>
          </rPr>
          <t>Moura, Raphael:</t>
        </r>
        <r>
          <rPr>
            <sz val="9"/>
            <color indexed="81"/>
            <rFont val="Tahoma"/>
            <family val="2"/>
          </rPr>
          <t xml:space="preserve">
1) Although the facility had a criticality alarm system with the detector trip points uniformly set to 7 mR/h, it did not activate as the result of this very small excursion (average of 9mR/h).
2) The temperature recording instruments of the main cylinders were turned off.</t>
        </r>
      </text>
    </comment>
    <comment ref="AO229" authorId="0" shapeId="0" xr:uid="{00000000-0006-0000-0100-0000CB050000}">
      <text>
        <r>
          <rPr>
            <b/>
            <sz val="9"/>
            <color indexed="81"/>
            <rFont val="Tahoma"/>
            <family val="2"/>
          </rPr>
          <t>Moura, Raphael:</t>
        </r>
        <r>
          <rPr>
            <sz val="9"/>
            <color indexed="81"/>
            <rFont val="Tahoma"/>
            <family val="2"/>
          </rPr>
          <t xml:space="preserve">
The radiation control officer surveyed all the equipment in the room but was unable to locate the source of radiation. The holding vessels and vacuum pump were not surveyed since they were in an adjoining
room and were not suspected of having any appreciable uranium holdup.</t>
        </r>
      </text>
    </comment>
    <comment ref="AR229" authorId="0" shapeId="0" xr:uid="{00000000-0006-0000-0100-0000CC050000}">
      <text>
        <r>
          <rPr>
            <b/>
            <sz val="9"/>
            <color indexed="81"/>
            <rFont val="Tahoma"/>
            <family val="2"/>
          </rPr>
          <t>Moura, Raphael:</t>
        </r>
        <r>
          <rPr>
            <sz val="9"/>
            <color indexed="81"/>
            <rFont val="Tahoma"/>
            <family val="2"/>
          </rPr>
          <t xml:space="preserve">
1) Inadequate work procedure: in violation of procedures, the cooling of the 3 intermediate cylinders was discontinued entirely. This resulted in a large increase in the rate and amount of UF6 passing through the holding vessels and accumulating in the vacuum pump oil. 
2) Inadequate work procedure: Main cylinders were cooled by manually pouring the liquid nitrogen directly onto the iron shot and not through the coil as procedure required. This resulted in significant temperature gradients within the main cylinders and, as a consequence, to misleadingly low temperature readings because the thermometer was adjacent to the liquid nitrogen pour point.</t>
        </r>
      </text>
    </comment>
    <comment ref="AU229" authorId="0" shapeId="0" xr:uid="{00000000-0006-0000-0100-0000CD050000}">
      <text>
        <r>
          <rPr>
            <b/>
            <sz val="9"/>
            <color indexed="81"/>
            <rFont val="Tahoma"/>
            <family val="2"/>
          </rPr>
          <t>Moura, Raphael:</t>
        </r>
        <r>
          <rPr>
            <sz val="9"/>
            <color indexed="81"/>
            <rFont val="Tahoma"/>
            <family val="2"/>
          </rPr>
          <t xml:space="preserve">
Loss of situation awareness: New work procedures (manuall cooling) resulted in significant temperature gradients within the main cylinders and, as a consequence, to misleadingly low temperature readings because the thermometer was adjacent to the liquid nitrogen pour point.</t>
        </r>
      </text>
    </comment>
    <comment ref="H230" authorId="0" shapeId="0" xr:uid="{00000000-0006-0000-0100-0000CE050000}">
      <text>
        <r>
          <rPr>
            <b/>
            <sz val="9"/>
            <color indexed="81"/>
            <rFont val="Tahoma"/>
            <family val="2"/>
          </rPr>
          <t>Moura, Raphael:</t>
        </r>
        <r>
          <rPr>
            <sz val="9"/>
            <color indexed="81"/>
            <rFont val="Tahoma"/>
            <family val="2"/>
          </rPr>
          <t xml:space="preserve">
Wrong Action: operator opened a valve that allowed the solution to be lifted to the transfer tank.  </t>
        </r>
      </text>
    </comment>
    <comment ref="R230" authorId="0" shapeId="0" xr:uid="{00000000-0006-0000-0100-0000CF050000}">
      <text>
        <r>
          <rPr>
            <b/>
            <sz val="9"/>
            <color indexed="81"/>
            <rFont val="Tahoma"/>
            <family val="2"/>
          </rPr>
          <t>Moura, Raphael:</t>
        </r>
        <r>
          <rPr>
            <sz val="9"/>
            <color indexed="81"/>
            <rFont val="Tahoma"/>
            <family val="2"/>
          </rPr>
          <t xml:space="preserve">
Wrong goal selected: After liquid overflow, the operator opened a valve that allowed the solution to be lifted to the transfer tank to clean the solvent extration hood floor. The later addition of aqueous solution (10 to 30 l at 0.118 g Pu/ l ) and additional moderation following mixing and/or de–aeration of the contents of the transfer tank led to the excursion.</t>
        </r>
      </text>
    </comment>
    <comment ref="AQ230" authorId="0" shapeId="0" xr:uid="{00000000-0006-0000-0100-0000D0050000}">
      <text>
        <r>
          <rPr>
            <b/>
            <sz val="9"/>
            <color indexed="81"/>
            <rFont val="Tahoma"/>
            <family val="2"/>
          </rPr>
          <t>Moura, Raphael:</t>
        </r>
        <r>
          <rPr>
            <sz val="9"/>
            <color indexed="81"/>
            <rFont val="Tahoma"/>
            <family val="2"/>
          </rPr>
          <t xml:space="preserve">
No mechanism to prevent product receiver tank from overflowing into the hood.</t>
        </r>
      </text>
    </comment>
    <comment ref="AU230" authorId="0" shapeId="0" xr:uid="{00000000-0006-0000-0100-0000D1050000}">
      <text>
        <r>
          <rPr>
            <b/>
            <sz val="9"/>
            <color indexed="81"/>
            <rFont val="Tahoma"/>
            <family val="2"/>
          </rPr>
          <t>Moura, Raphael:</t>
        </r>
        <r>
          <rPr>
            <sz val="9"/>
            <color indexed="81"/>
            <rFont val="Tahoma"/>
            <family val="2"/>
          </rPr>
          <t xml:space="preserve">
Loss of situation awareness: Operator caused the solution to be lifted to the transfer tank without knowing that the later addition of aqueous solution (10 to 30 l at 0.118 g Pu/ l ) and additional moderation following mixing and/or de–aeration of the contents of the transfer tank would lead to the excursion.</t>
        </r>
      </text>
    </comment>
    <comment ref="E231" authorId="0" shapeId="0" xr:uid="{00000000-0006-0000-0100-0000D2050000}">
      <text>
        <r>
          <rPr>
            <b/>
            <sz val="9"/>
            <color indexed="81"/>
            <rFont val="Tahoma"/>
            <family val="2"/>
          </rPr>
          <t>Moura, Raphael:</t>
        </r>
        <r>
          <rPr>
            <sz val="9"/>
            <color indexed="81"/>
            <rFont val="Tahoma"/>
            <family val="2"/>
          </rPr>
          <t xml:space="preserve">
timing, too early:  Batch, containing 352 g of plutonium, was loaded into vessel 2, but it should have been postponed due to a previous incomplete dissolution (only 11 g of plutonium was discharged in the nitrate solution).</t>
        </r>
      </text>
    </comment>
    <comment ref="H231" authorId="0" shapeId="0" xr:uid="{00000000-0006-0000-0100-0000D3050000}">
      <text>
        <r>
          <rPr>
            <b/>
            <sz val="9"/>
            <color indexed="81"/>
            <rFont val="Tahoma"/>
            <family val="2"/>
          </rPr>
          <t>Moura, Raphael:</t>
        </r>
        <r>
          <rPr>
            <sz val="9"/>
            <color indexed="81"/>
            <rFont val="Tahoma"/>
            <family val="2"/>
          </rPr>
          <t xml:space="preserve">
Sequence, reversal: Water was added several hours after the nitric acid (in violation of the procedure that specified that water should be added first).</t>
        </r>
      </text>
    </comment>
    <comment ref="I231" authorId="0" shapeId="0" xr:uid="{00000000-0006-0000-0100-0000D4050000}">
      <text>
        <r>
          <rPr>
            <b/>
            <sz val="9"/>
            <color indexed="81"/>
            <rFont val="Tahoma"/>
            <family val="2"/>
          </rPr>
          <t>Moura, Raphael:</t>
        </r>
        <r>
          <rPr>
            <sz val="9"/>
            <color indexed="81"/>
            <rFont val="Tahoma"/>
            <family val="2"/>
          </rPr>
          <t xml:space="preserve">
After the dissolution run, only 11 g of plutonium was discharged in the nitrate solution. This was a clear sign of a very incomplete dissolution that should have caused operating personnel to postpone charging the next batch into vessel 2.</t>
        </r>
      </text>
    </comment>
    <comment ref="W231" authorId="0" shapeId="0" xr:uid="{00000000-0006-0000-0100-0000D5050000}">
      <text>
        <r>
          <rPr>
            <b/>
            <sz val="9"/>
            <color indexed="81"/>
            <rFont val="Tahoma"/>
            <family val="2"/>
          </rPr>
          <t>Moura, Raphael:</t>
        </r>
        <r>
          <rPr>
            <sz val="9"/>
            <color indexed="81"/>
            <rFont val="Tahoma"/>
            <family val="2"/>
          </rPr>
          <t xml:space="preserve">
lack of precision of the accountancy documents completion.</t>
        </r>
      </text>
    </comment>
    <comment ref="AF231" authorId="0" shapeId="0" xr:uid="{00000000-0006-0000-0100-0000D6050000}">
      <text>
        <r>
          <rPr>
            <b/>
            <sz val="9"/>
            <color indexed="81"/>
            <rFont val="Tahoma"/>
            <family val="2"/>
          </rPr>
          <t>Moura, Raphael:</t>
        </r>
        <r>
          <rPr>
            <sz val="9"/>
            <color indexed="81"/>
            <rFont val="Tahoma"/>
            <family val="2"/>
          </rPr>
          <t xml:space="preserve">
Inadequate procedure: fissile mass per can was estimated based on historical averages, but occasionally, as a result of operational deficiencies, the plutonium content was significantly in excess of 100 g.</t>
        </r>
      </text>
    </comment>
    <comment ref="AI231" authorId="0" shapeId="0" xr:uid="{00000000-0006-0000-0100-0000D7050000}">
      <text>
        <r>
          <rPr>
            <b/>
            <sz val="9"/>
            <color indexed="81"/>
            <rFont val="Tahoma"/>
            <family val="2"/>
          </rPr>
          <t>Moura, Raphael:</t>
        </r>
        <r>
          <rPr>
            <sz val="9"/>
            <color indexed="81"/>
            <rFont val="Tahoma"/>
            <family val="2"/>
          </rPr>
          <t xml:space="preserve">
No practical means to assay individual cans in real time, fissile mass per can was estimated based on historical averages.</t>
        </r>
      </text>
    </comment>
    <comment ref="AK231" authorId="0" shapeId="0" xr:uid="{00000000-0006-0000-0100-0000D8050000}">
      <text>
        <r>
          <rPr>
            <b/>
            <sz val="9"/>
            <color indexed="81"/>
            <rFont val="Tahoma"/>
            <family val="2"/>
          </rPr>
          <t>Moura, Raphael:</t>
        </r>
        <r>
          <rPr>
            <sz val="9"/>
            <color indexed="81"/>
            <rFont val="Tahoma"/>
            <family val="2"/>
          </rPr>
          <t xml:space="preserve">
mislabelling: Unclear and difficult to read labels on the residue cans.</t>
        </r>
      </text>
    </comment>
    <comment ref="AQ231" authorId="0" shapeId="0" xr:uid="{00000000-0006-0000-0100-0000D9050000}">
      <text>
        <r>
          <rPr>
            <b/>
            <sz val="9"/>
            <color indexed="81"/>
            <rFont val="Tahoma"/>
            <family val="2"/>
          </rPr>
          <t>Moura, Raphael:</t>
        </r>
        <r>
          <rPr>
            <sz val="9"/>
            <color indexed="81"/>
            <rFont val="Tahoma"/>
            <family val="2"/>
          </rPr>
          <t xml:space="preserve">
i) unfavorable geometry vessel was designed for the dissolution.
ii) Lack of real time fissile material accounting instrumentation.</t>
        </r>
      </text>
    </comment>
    <comment ref="AR231" authorId="0" shapeId="0" xr:uid="{00000000-0006-0000-0100-0000DA050000}">
      <text>
        <r>
          <rPr>
            <b/>
            <sz val="9"/>
            <color indexed="81"/>
            <rFont val="Tahoma"/>
            <family val="2"/>
          </rPr>
          <t>Moura, Raphael:</t>
        </r>
        <r>
          <rPr>
            <sz val="9"/>
            <color indexed="81"/>
            <rFont val="Tahoma"/>
            <family val="2"/>
          </rPr>
          <t xml:space="preserve">
Inadequate work procedure: regardless of suspected plutonium content, all cans were stored in the same glovebox awaiting recovery.
Inadequate managerial rule: Inadequate supervisory monitoring of operations.</t>
        </r>
      </text>
    </comment>
    <comment ref="H232" authorId="0" shapeId="0" xr:uid="{00000000-0006-0000-0100-0000DB050000}">
      <text>
        <r>
          <rPr>
            <b/>
            <sz val="9"/>
            <color indexed="81"/>
            <rFont val="Tahoma"/>
            <family val="2"/>
          </rPr>
          <t>Moura, Raphael:</t>
        </r>
        <r>
          <rPr>
            <sz val="9"/>
            <color indexed="81"/>
            <rFont val="Tahoma"/>
            <family val="2"/>
          </rPr>
          <t xml:space="preserve">
wrong actions: (i) operator loaded 2 kg of precipitate from one container and 5 kg from another into dissolution vessel 61-A (received wrong work order from supervisor). 
(ii) operator of the second shift loaded the dry precipitate into the dissolution vessel 61-A and then the solution from collection vessel 64-A was added, following supervisor's decision. </t>
        </r>
      </text>
    </comment>
    <comment ref="J232" authorId="0" shapeId="0" xr:uid="{00000000-0006-0000-0100-0000DC050000}">
      <text>
        <r>
          <rPr>
            <b/>
            <sz val="9"/>
            <color indexed="81"/>
            <rFont val="Tahoma"/>
            <family val="2"/>
          </rPr>
          <t>Moura, Raphael:</t>
        </r>
        <r>
          <rPr>
            <sz val="9"/>
            <color indexed="81"/>
            <rFont val="Tahoma"/>
            <family val="2"/>
          </rPr>
          <t xml:space="preserve">
False recognition: Analysis results were reported as a mass fraction (0.18), but supervisor erroneously recorded this result as 18 g U/kg of dry precipitate (instead of 180).</t>
        </r>
      </text>
    </comment>
    <comment ref="N232" authorId="0" shapeId="0" xr:uid="{00000000-0006-0000-0100-0000DD050000}">
      <text>
        <r>
          <rPr>
            <b/>
            <sz val="9"/>
            <color indexed="81"/>
            <rFont val="Tahoma"/>
            <family val="2"/>
          </rPr>
          <t>Moura, Raphael:</t>
        </r>
        <r>
          <rPr>
            <sz val="9"/>
            <color indexed="81"/>
            <rFont val="Tahoma"/>
            <family val="2"/>
          </rPr>
          <t xml:space="preserve">
Wrong Decision: The supervisor for the second shift (relying on the erroneous information) decided to recycle this supposedly low concentration solution to dissolve the next batch of dry precipitate, initiating the excursions.</t>
        </r>
      </text>
    </comment>
    <comment ref="AM232" authorId="0" shapeId="0" xr:uid="{00000000-0006-0000-0100-0000DE050000}">
      <text>
        <r>
          <rPr>
            <b/>
            <sz val="9"/>
            <color indexed="81"/>
            <rFont val="Tahoma"/>
            <family val="2"/>
          </rPr>
          <t>Moura, Raphael:</t>
        </r>
        <r>
          <rPr>
            <sz val="9"/>
            <color indexed="81"/>
            <rFont val="Tahoma"/>
            <family val="2"/>
          </rPr>
          <t xml:space="preserve">
Incorrect information: operator asked for sample results by
telephone, but the laboratory erroneously reported the results for a vessel other than 64-A. This other vessel contained solution with a uranium concentration 10 times lower than that in 64-A, reinforcing the operator’s expectations.</t>
        </r>
      </text>
    </comment>
    <comment ref="AO232" authorId="0" shapeId="0" xr:uid="{00000000-0006-0000-0100-0000DF050000}">
      <text>
        <r>
          <rPr>
            <b/>
            <sz val="9"/>
            <color indexed="81"/>
            <rFont val="Tahoma"/>
            <family val="2"/>
          </rPr>
          <t>Moura, Raphael:</t>
        </r>
        <r>
          <rPr>
            <sz val="9"/>
            <color indexed="81"/>
            <rFont val="Tahoma"/>
            <family val="2"/>
          </rPr>
          <t xml:space="preserve">
Laboratory erroneously reported the results for a vessel other than 64-A.</t>
        </r>
      </text>
    </comment>
    <comment ref="AQ232" authorId="0" shapeId="0" xr:uid="{00000000-0006-0000-0100-0000E0050000}">
      <text>
        <r>
          <rPr>
            <b/>
            <sz val="9"/>
            <color indexed="81"/>
            <rFont val="Tahoma"/>
            <family val="2"/>
          </rPr>
          <t>Moura, Raphael:</t>
        </r>
        <r>
          <rPr>
            <sz val="9"/>
            <color indexed="81"/>
            <rFont val="Tahoma"/>
            <family val="2"/>
          </rPr>
          <t xml:space="preserve">
process vessels were not favorable geometry.</t>
        </r>
      </text>
    </comment>
    <comment ref="AR232" authorId="0" shapeId="0" xr:uid="{00000000-0006-0000-0100-0000E1050000}">
      <text>
        <r>
          <rPr>
            <b/>
            <sz val="9"/>
            <color indexed="81"/>
            <rFont val="Tahoma"/>
            <family val="2"/>
          </rPr>
          <t>Moura, Raphael:</t>
        </r>
        <r>
          <rPr>
            <sz val="9"/>
            <color indexed="81"/>
            <rFont val="Tahoma"/>
            <family val="2"/>
          </rPr>
          <t xml:space="preserve">
Inadequate task planning: Compliance with the mass limit was solely dependent on the reliability of the chemical analysis of the dry precipitate.
Inadequate managerial rule: lack of clear rules or principles, as there were two allowed reporting formats for the chemical analysis results for implementing the criticality safety mass control - U(90)/kg or uranium-to-precipitate mass ratio.</t>
        </r>
      </text>
    </comment>
    <comment ref="H233" authorId="0" shapeId="0" xr:uid="{00000000-0006-0000-0100-0000E2050000}">
      <text>
        <r>
          <rPr>
            <b/>
            <sz val="9"/>
            <color indexed="81"/>
            <rFont val="Tahoma"/>
            <family val="2"/>
          </rPr>
          <t>Moura, Raphael:</t>
        </r>
        <r>
          <rPr>
            <sz val="9"/>
            <color indexed="81"/>
            <rFont val="Tahoma"/>
            <family val="2"/>
          </rPr>
          <t xml:space="preserve">
Wrong Action: operator errors resulted in the overflow of process vessels, resulting in solution entering the vacuum system.</t>
        </r>
      </text>
    </comment>
    <comment ref="AD233" authorId="0" shapeId="0" xr:uid="{00000000-0006-0000-0100-0000E3050000}">
      <text>
        <r>
          <rPr>
            <b/>
            <sz val="9"/>
            <color indexed="81"/>
            <rFont val="Tahoma"/>
            <family val="2"/>
          </rPr>
          <t>Moura, Raphael:</t>
        </r>
        <r>
          <rPr>
            <sz val="9"/>
            <color indexed="81"/>
            <rFont val="Tahoma"/>
            <family val="2"/>
          </rPr>
          <t xml:space="preserve">
vessel level indicators fail to detect solution level. </t>
        </r>
      </text>
    </comment>
    <comment ref="AI233" authorId="0" shapeId="0" xr:uid="{00000000-0006-0000-0100-0000E4050000}">
      <text>
        <r>
          <rPr>
            <b/>
            <sz val="9"/>
            <color indexed="81"/>
            <rFont val="Tahoma"/>
            <family val="2"/>
          </rPr>
          <t>Moura, Raphael:</t>
        </r>
        <r>
          <rPr>
            <sz val="9"/>
            <color indexed="81"/>
            <rFont val="Tahoma"/>
            <family val="2"/>
          </rPr>
          <t xml:space="preserve">
Information provided by the interface was incomplete, it was unknown to operating personnel that the vessel was mostly filled with high concentration organic.</t>
        </r>
      </text>
    </comment>
    <comment ref="AN233" authorId="0" shapeId="0" xr:uid="{00000000-0006-0000-0100-0000E5050000}">
      <text>
        <r>
          <rPr>
            <b/>
            <sz val="9"/>
            <color indexed="81"/>
            <rFont val="Tahoma"/>
            <family val="2"/>
          </rPr>
          <t>Moura, Raphael:</t>
        </r>
        <r>
          <rPr>
            <sz val="9"/>
            <color indexed="81"/>
            <rFont val="Tahoma"/>
            <family val="2"/>
          </rPr>
          <t xml:space="preserve">
normal use of the vacuum system routinely resulted in the accumulation of small amounts of solution within the vacuum system as drops and condensate.</t>
        </r>
      </text>
    </comment>
    <comment ref="AO233" authorId="0" shapeId="0" xr:uid="{00000000-0006-0000-0100-0000E6050000}">
      <text>
        <r>
          <rPr>
            <b/>
            <sz val="9"/>
            <color indexed="81"/>
            <rFont val="Tahoma"/>
            <family val="2"/>
          </rPr>
          <t>Moura, Raphael:</t>
        </r>
        <r>
          <rPr>
            <sz val="9"/>
            <color indexed="81"/>
            <rFont val="Tahoma"/>
            <family val="2"/>
          </rPr>
          <t xml:space="preserve">
Vacuum system was used to transfer organics such as tributylphosphate, and the very low electrical conductivity of these solutions was insufficient to actuate the vessel level indicators, leading to overflow.</t>
        </r>
      </text>
    </comment>
    <comment ref="AQ233" authorId="0" shapeId="0" xr:uid="{00000000-0006-0000-0100-0000E7050000}">
      <text>
        <r>
          <rPr>
            <b/>
            <sz val="9"/>
            <color indexed="81"/>
            <rFont val="Tahoma"/>
            <family val="2"/>
          </rPr>
          <t>Moura, Raphael:</t>
        </r>
        <r>
          <rPr>
            <sz val="9"/>
            <color indexed="81"/>
            <rFont val="Tahoma"/>
            <family val="2"/>
          </rPr>
          <t xml:space="preserve">
(i) Unfavorable geometry holding vessel.
(ii) to protect the vacuum system from the corrosive effects of this solution, and to prevent loss of solution from the process stream, two traps and a holding vessel were installed in the vacuum line. Each vessel had a level indicator that was actuated when an electrically conductive solution reached a preset height. However, because organics such as tributylphosphate were transferred in this facility using this same vacuum system, considerable amounts of organic solution were in fact also ending up in these vessels, and the very low electrical conductivity of these organic solutions was insufficient to actuate the level indicators.
(iii) There was a significant elevation difference between the level indicator and the dip tube in holding vessel 694, allowing a great amount of undetected high concentration organic.</t>
        </r>
      </text>
    </comment>
    <comment ref="H234" authorId="0" shapeId="0" xr:uid="{00000000-0006-0000-0100-0000E8050000}">
      <text>
        <r>
          <rPr>
            <b/>
            <sz val="9"/>
            <color indexed="81"/>
            <rFont val="Tahoma"/>
            <family val="2"/>
          </rPr>
          <t>Moura, Raphael:</t>
        </r>
        <r>
          <rPr>
            <sz val="9"/>
            <color indexed="81"/>
            <rFont val="Tahoma"/>
            <family val="2"/>
          </rPr>
          <t xml:space="preserve">
Wrong Action: operator poured the contents of the bottle containing high concentration solution into the makeup vessel.</t>
        </r>
      </text>
    </comment>
    <comment ref="J234" authorId="0" shapeId="0" xr:uid="{00000000-0006-0000-0100-0000E9050000}">
      <text>
        <r>
          <rPr>
            <b/>
            <sz val="9"/>
            <color indexed="81"/>
            <rFont val="Tahoma"/>
            <family val="2"/>
          </rPr>
          <t>Moura, Raphael:</t>
        </r>
        <r>
          <rPr>
            <sz val="9"/>
            <color indexed="81"/>
            <rFont val="Tahoma"/>
            <family val="2"/>
          </rPr>
          <t xml:space="preserve">
False recognition: operator mistook one of the bottles containing the high concentration solution for one containing TCE.</t>
        </r>
      </text>
    </comment>
    <comment ref="AD234" authorId="0" shapeId="0" xr:uid="{00000000-0006-0000-0100-0000EA050000}">
      <text>
        <r>
          <rPr>
            <b/>
            <sz val="9"/>
            <color indexed="81"/>
            <rFont val="Tahoma"/>
            <family val="2"/>
          </rPr>
          <t>Moura, Raphael:</t>
        </r>
        <r>
          <rPr>
            <sz val="9"/>
            <color indexed="81"/>
            <rFont val="Tahoma"/>
            <family val="2"/>
          </rPr>
          <t xml:space="preserve">
plant evaporator had failed to operate properly, making it necessary to disassemble it for cleaning.</t>
        </r>
      </text>
    </comment>
    <comment ref="AO234" authorId="0" shapeId="0" xr:uid="{00000000-0006-0000-0100-0000EB050000}">
      <text>
        <r>
          <rPr>
            <b/>
            <sz val="9"/>
            <color indexed="81"/>
            <rFont val="Tahoma"/>
            <family val="2"/>
          </rPr>
          <t>Moura, Raphael:</t>
        </r>
        <r>
          <rPr>
            <sz val="9"/>
            <color indexed="81"/>
            <rFont val="Tahoma"/>
            <family val="2"/>
          </rPr>
          <t xml:space="preserve">
treatment of the trichloroethane by any method was not part of the facility license, and therefore was not approved.</t>
        </r>
      </text>
    </comment>
    <comment ref="AQ234" authorId="0" shapeId="0" xr:uid="{00000000-0006-0000-0100-0000EC050000}">
      <text>
        <r>
          <rPr>
            <b/>
            <sz val="9"/>
            <color indexed="81"/>
            <rFont val="Tahoma"/>
            <family val="2"/>
          </rPr>
          <t>Moura, Raphael:</t>
        </r>
        <r>
          <rPr>
            <sz val="9"/>
            <color indexed="81"/>
            <rFont val="Tahoma"/>
            <family val="2"/>
          </rPr>
          <t xml:space="preserve">
original plant design was based on a predicted life of 6 months to 1 year for a single charge of the TCE, but a larger amount of organic carryover and a higher retention of uranium reduced the TCE’s useful life to approximately 1 week.</t>
        </r>
      </text>
    </comment>
    <comment ref="AR234" authorId="0" shapeId="0" xr:uid="{00000000-0006-0000-0100-0000ED050000}">
      <text>
        <r>
          <rPr>
            <b/>
            <sz val="9"/>
            <color indexed="81"/>
            <rFont val="Tahoma"/>
            <family val="2"/>
          </rPr>
          <t>Moura, Raphael:</t>
        </r>
        <r>
          <rPr>
            <sz val="9"/>
            <color indexed="81"/>
            <rFont val="Tahoma"/>
            <family val="2"/>
          </rPr>
          <t xml:space="preserve">
Inadequate work procedure: Uranium nitrate crystals in the plant evaporator were dissolved with steam during a cleaning process, but the resulting concentrated solution (256 g U/ l ) was drained into polyethylene bottles identical to those that normally held the very low concentration TCE solution.</t>
        </r>
      </text>
    </comment>
    <comment ref="H235" authorId="0" shapeId="0" xr:uid="{00000000-0006-0000-0100-0000EE050000}">
      <text>
        <r>
          <rPr>
            <b/>
            <sz val="9"/>
            <color indexed="81"/>
            <rFont val="Tahoma"/>
            <family val="2"/>
          </rPr>
          <t>Moura, Raphael:</t>
        </r>
        <r>
          <rPr>
            <sz val="9"/>
            <color indexed="81"/>
            <rFont val="Tahoma"/>
            <family val="2"/>
          </rPr>
          <t xml:space="preserve">
(i) Sequence, omission: during maintenance, primary filter substitution was skipped by operator, and the secondary one was not completely secured by the flanges.
(ii) omission: vacuum system water had not been sampled.</t>
        </r>
      </text>
    </comment>
    <comment ref="AD235" authorId="0" shapeId="0" xr:uid="{00000000-0006-0000-0100-0000EF050000}">
      <text>
        <r>
          <rPr>
            <b/>
            <sz val="9"/>
            <color indexed="81"/>
            <rFont val="Tahoma"/>
            <family val="2"/>
          </rPr>
          <t>Moura, Raphael:</t>
        </r>
        <r>
          <rPr>
            <sz val="9"/>
            <color indexed="81"/>
            <rFont val="Tahoma"/>
            <family val="2"/>
          </rPr>
          <t xml:space="preserve">
Secondary filter (to vaccum line) was leaking.</t>
        </r>
      </text>
    </comment>
    <comment ref="AN235" authorId="0" shapeId="0" xr:uid="{00000000-0006-0000-0100-0000F0050000}">
      <text>
        <r>
          <rPr>
            <b/>
            <sz val="9"/>
            <color indexed="81"/>
            <rFont val="Tahoma"/>
            <family val="2"/>
          </rPr>
          <t>Moura, Raphael:</t>
        </r>
        <r>
          <rPr>
            <sz val="9"/>
            <color indexed="81"/>
            <rFont val="Tahoma"/>
            <family val="2"/>
          </rPr>
          <t xml:space="preserve">
At the time of the accident, the primary filter was missing, and the secondary filter was not completely secured by the flanges intended to hold it in place.</t>
        </r>
      </text>
    </comment>
    <comment ref="AO235" authorId="0" shapeId="0" xr:uid="{00000000-0006-0000-0100-0000F1050000}">
      <text>
        <r>
          <rPr>
            <b/>
            <sz val="9"/>
            <color indexed="81"/>
            <rFont val="Tahoma"/>
            <family val="2"/>
          </rPr>
          <t>Moura, Raphael:</t>
        </r>
        <r>
          <rPr>
            <sz val="9"/>
            <color indexed="81"/>
            <rFont val="Tahoma"/>
            <family val="2"/>
          </rPr>
          <t xml:space="preserve">
(i) There was no nondestructive assay equipment in place or routinely used to determine if uranium oxide was accumulating in the vacuum system.
(ii) primary and secondary filters substitution was not properly verified.
</t>
        </r>
      </text>
    </comment>
    <comment ref="AR235" authorId="0" shapeId="0" xr:uid="{00000000-0006-0000-0100-0000F2050000}">
      <text>
        <r>
          <rPr>
            <b/>
            <sz val="9"/>
            <color indexed="81"/>
            <rFont val="Tahoma"/>
            <family val="2"/>
          </rPr>
          <t>Moura, Raphael:</t>
        </r>
        <r>
          <rPr>
            <sz val="9"/>
            <color indexed="81"/>
            <rFont val="Tahoma"/>
            <family val="2"/>
          </rPr>
          <t xml:space="preserve">
Inadequate task planning/Inadequate managerial rule: plans were made to install a third filter between the accumulation hopper and the vacuum pump due to increased criticality safety concerns with the higher enrichment material. However, operations personnel were unable to install the additional filter before the restart of production.</t>
        </r>
      </text>
    </comment>
    <comment ref="E236" authorId="0" shapeId="0" xr:uid="{00000000-0006-0000-0100-0000F3050000}">
      <text>
        <r>
          <rPr>
            <b/>
            <sz val="9"/>
            <color indexed="81"/>
            <rFont val="Tahoma"/>
            <family val="2"/>
          </rPr>
          <t>Moura, Raphael:</t>
        </r>
        <r>
          <rPr>
            <sz val="9"/>
            <color indexed="81"/>
            <rFont val="Tahoma"/>
            <family val="2"/>
          </rPr>
          <t xml:space="preserve">
Duration, too long: 5 kg from batch 1726, containing about 2.2 kg of U(90), were loaded into dissolution vessel #1, exceeding the 0.3 kg mass limit by more than a factor of 7.</t>
        </r>
      </text>
    </comment>
    <comment ref="H236" authorId="0" shapeId="0" xr:uid="{00000000-0006-0000-0100-0000F4050000}">
      <text>
        <r>
          <rPr>
            <b/>
            <sz val="9"/>
            <color indexed="81"/>
            <rFont val="Tahoma"/>
            <family val="2"/>
          </rPr>
          <t>Moura, Raphael:</t>
        </r>
        <r>
          <rPr>
            <sz val="9"/>
            <color indexed="81"/>
            <rFont val="Tahoma"/>
            <family val="2"/>
          </rPr>
          <t xml:space="preserve">
operator made the calcination of the residue batch 1726 (uranium content greater than 1%) in a glovebox with furnaces intended only for the processing of residues with less than 1% uranium content.</t>
        </r>
      </text>
    </comment>
    <comment ref="L236" authorId="0" shapeId="0" xr:uid="{00000000-0006-0000-0100-0000F5050000}">
      <text>
        <r>
          <rPr>
            <b/>
            <sz val="9"/>
            <color indexed="81"/>
            <rFont val="Tahoma"/>
            <family val="2"/>
          </rPr>
          <t>Moura, Raphael:</t>
        </r>
        <r>
          <rPr>
            <sz val="9"/>
            <color indexed="81"/>
            <rFont val="Tahoma"/>
            <family val="2"/>
          </rPr>
          <t xml:space="preserve">
Wrong diagnosis: operator recorded the assay results for batch 1826, a batch that was only 0.32% by weight uranium (~138 times smaller) on the accountability card and on the label of the batch 1726 container.</t>
        </r>
      </text>
    </comment>
    <comment ref="AF236" authorId="0" shapeId="0" xr:uid="{00000000-0006-0000-0100-0000F6050000}">
      <text>
        <r>
          <rPr>
            <b/>
            <sz val="9"/>
            <color indexed="81"/>
            <rFont val="Tahoma"/>
            <family val="2"/>
          </rPr>
          <t>Moura, Raphael:</t>
        </r>
        <r>
          <rPr>
            <sz val="9"/>
            <color indexed="81"/>
            <rFont val="Tahoma"/>
            <family val="2"/>
          </rPr>
          <t xml:space="preserve">
After calcination, batch 1726 was transferred to another glovebox already storing multiple batches of residue scheduled for dissolution before the results of the sampling had been obtained.</t>
        </r>
      </text>
    </comment>
    <comment ref="AI236" authorId="0" shapeId="0" xr:uid="{00000000-0006-0000-0100-0000F7050000}">
      <text>
        <r>
          <rPr>
            <b/>
            <sz val="9"/>
            <color indexed="81"/>
            <rFont val="Tahoma"/>
            <family val="2"/>
          </rPr>
          <t>Moura, Raphael:</t>
        </r>
        <r>
          <rPr>
            <sz val="9"/>
            <color indexed="81"/>
            <rFont val="Tahoma"/>
            <family val="2"/>
          </rPr>
          <t xml:space="preserve">
The analytical laboratory determined the uranium content of the sample from batch 1726 to be 44% by weight. This result was recorded in the laboratory sample book but was not transmitted to the recovery wing for recording on the batch’s accountability card.</t>
        </r>
      </text>
    </comment>
    <comment ref="AM236" authorId="0" shapeId="0" xr:uid="{00000000-0006-0000-0100-0000F8050000}">
      <text>
        <r>
          <rPr>
            <b/>
            <sz val="9"/>
            <color indexed="81"/>
            <rFont val="Tahoma"/>
            <family val="2"/>
          </rPr>
          <t>Moura, Raphael:</t>
        </r>
        <r>
          <rPr>
            <sz val="9"/>
            <color indexed="81"/>
            <rFont val="Tahoma"/>
            <family val="2"/>
          </rPr>
          <t xml:space="preserve">
Incorrect Information: operator contacted the laboratory by telephone to obtain the analysis results for batch 1726, but he was mistakenly given the assay results for batch 1826, a batch that was only 0.32% by weight uranium, ~138 times smaller than that actually contained in batch 1726.  
</t>
        </r>
      </text>
    </comment>
    <comment ref="AO236" authorId="0" shapeId="0" xr:uid="{00000000-0006-0000-0100-0000F9050000}">
      <text>
        <r>
          <rPr>
            <b/>
            <sz val="9"/>
            <color indexed="81"/>
            <rFont val="Tahoma"/>
            <family val="2"/>
          </rPr>
          <t>Moura, Raphael:</t>
        </r>
        <r>
          <rPr>
            <sz val="9"/>
            <color indexed="81"/>
            <rFont val="Tahoma"/>
            <family val="2"/>
          </rPr>
          <t xml:space="preserve">
Inadequate procedures: After the analytical laboratory has determined the uranium content of the sample from batch 1726 to be 44% by weight, the result did not trigger special measures to deal with this critical concentration.</t>
        </r>
      </text>
    </comment>
    <comment ref="AQ236" authorId="0" shapeId="0" xr:uid="{00000000-0006-0000-0100-0000FA050000}">
      <text>
        <r>
          <rPr>
            <b/>
            <sz val="9"/>
            <color indexed="81"/>
            <rFont val="Tahoma"/>
            <family val="2"/>
          </rPr>
          <t>Moura, Raphael:</t>
        </r>
        <r>
          <rPr>
            <sz val="9"/>
            <color indexed="81"/>
            <rFont val="Tahoma"/>
            <family val="2"/>
          </rPr>
          <t xml:space="preserve">
unfavorable geometry vessels.</t>
        </r>
      </text>
    </comment>
    <comment ref="AR236" authorId="0" shapeId="0" xr:uid="{00000000-0006-0000-0100-0000FB050000}">
      <text>
        <r>
          <rPr>
            <b/>
            <sz val="9"/>
            <color indexed="81"/>
            <rFont val="Tahoma"/>
            <family val="2"/>
          </rPr>
          <t>Moura, Raphael:</t>
        </r>
        <r>
          <rPr>
            <sz val="9"/>
            <color indexed="81"/>
            <rFont val="Tahoma"/>
            <family val="2"/>
          </rPr>
          <t xml:space="preserve">
inadequate work procedure: Supervisor ordered cacination of a residue batch  with uranium content greater than 1% in a glovebox with furnaces intended only for the processing of residues with less than 1% uranium
content. This was a direct violation of the criticality safety rules. </t>
        </r>
      </text>
    </comment>
    <comment ref="H237" authorId="0" shapeId="0" xr:uid="{00000000-0006-0000-0100-0000FC050000}">
      <text>
        <r>
          <rPr>
            <b/>
            <sz val="9"/>
            <color indexed="81"/>
            <rFont val="Tahoma"/>
            <family val="2"/>
          </rPr>
          <t>Moura, Raphael:</t>
        </r>
        <r>
          <rPr>
            <sz val="9"/>
            <color indexed="81"/>
            <rFont val="Tahoma"/>
            <family val="2"/>
          </rPr>
          <t xml:space="preserve">
wrong action: two operators used the improvised setup to begin decanting the dark brown (indicative of high plutonium concentration) organic solution.
Wrong action: shift supervisor tried to remove the 60l vessel from the platform or to pour its contents down the stairs and into a floor drain that led to a waste receiving tank.
Wrong action: transfer from tank 1 to tank 2 of about 10 l solution with an unknown plutonium content on 10 December 1968 between 07:00 and 13:00.</t>
        </r>
      </text>
    </comment>
    <comment ref="Q237" authorId="0" shapeId="0" xr:uid="{00000000-0006-0000-0100-0000FD050000}">
      <text>
        <r>
          <rPr>
            <b/>
            <sz val="9"/>
            <color indexed="81"/>
            <rFont val="Tahoma"/>
            <family val="2"/>
          </rPr>
          <t>Moura, Raphael:</t>
        </r>
        <r>
          <rPr>
            <sz val="9"/>
            <color indexed="81"/>
            <rFont val="Tahoma"/>
            <family val="2"/>
          </rPr>
          <t xml:space="preserve">
Wrong Plan: shift supervisor entered the room where the accident had occurred in an attempt to either remove the 60 l vessel from the platform, or to pour its contents down the stairs and into a floor drain that led to a waste receiving tank.</t>
        </r>
      </text>
    </comment>
    <comment ref="AN237" authorId="0" shapeId="0" xr:uid="{00000000-0006-0000-0100-0000FE050000}">
      <text>
        <r>
          <rPr>
            <b/>
            <sz val="9"/>
            <color indexed="81"/>
            <rFont val="Tahoma"/>
            <family val="2"/>
          </rPr>
          <t>Moura, Raphael:</t>
        </r>
        <r>
          <rPr>
            <sz val="9"/>
            <color indexed="81"/>
            <rFont val="Tahoma"/>
            <family val="2"/>
          </rPr>
          <t xml:space="preserve">
Sampling device was out of order.</t>
        </r>
      </text>
    </comment>
    <comment ref="AO237" authorId="0" shapeId="0" xr:uid="{00000000-0006-0000-0100-0000FF050000}">
      <text>
        <r>
          <rPr>
            <b/>
            <sz val="9"/>
            <color indexed="81"/>
            <rFont val="Tahoma"/>
            <family val="2"/>
          </rPr>
          <t>Moura, Raphael:</t>
        </r>
        <r>
          <rPr>
            <sz val="9"/>
            <color indexed="81"/>
            <rFont val="Tahoma"/>
            <family val="2"/>
          </rPr>
          <t xml:space="preserve">
Temporary, improvised, setups as well as the use of unfavorable geometry vessels were strictly prohibited by existing regulations, but it was allowed by supervisors.</t>
        </r>
      </text>
    </comment>
    <comment ref="AQ237" authorId="0" shapeId="0" xr:uid="{00000000-0006-0000-0100-000000060000}">
      <text>
        <r>
          <rPr>
            <b/>
            <sz val="9"/>
            <color indexed="81"/>
            <rFont val="Tahoma"/>
            <family val="2"/>
          </rPr>
          <t>Moura, Raphael:</t>
        </r>
        <r>
          <rPr>
            <sz val="9"/>
            <color indexed="81"/>
            <rFont val="Tahoma"/>
            <family val="2"/>
          </rPr>
          <t xml:space="preserve">
(i) Unfavorable geometry vessel. As originally built, the equipment and piping configuration precluded organics from reaching a set of two 1,000 l tanks used for the collection of very lean aqueous solutions (&lt;1 g Pu/ l ), but changes to the piping, among other factors, made the organics migrate in significant volume to one large aqueous solution tanks in a nearby basement room.
(ii) Design of the temporary installation to remove organic solution from tank 2 failed.</t>
        </r>
      </text>
    </comment>
    <comment ref="AR237" authorId="0" shapeId="0" xr:uid="{00000000-0006-0000-0100-000001060000}">
      <text>
        <r>
          <rPr>
            <b/>
            <sz val="9"/>
            <color indexed="81"/>
            <rFont val="Tahoma"/>
            <family val="2"/>
          </rPr>
          <t>Moura, Raphael:</t>
        </r>
        <r>
          <rPr>
            <sz val="9"/>
            <color indexed="81"/>
            <rFont val="Tahoma"/>
            <family val="2"/>
          </rPr>
          <t xml:space="preserve">
Inadequate managerial rule/work procedure: deficient organisation of work due to the lack of principles: An unfavorable geometry vessel was being used in an improvised and unapproved operation as a temporary vessel for storing plutonium organic solution.</t>
        </r>
      </text>
    </comment>
    <comment ref="AQ238" authorId="0" shapeId="0" xr:uid="{00000000-0006-0000-0100-000002060000}">
      <text>
        <r>
          <rPr>
            <b/>
            <sz val="9"/>
            <color indexed="81"/>
            <rFont val="Tahoma"/>
            <family val="2"/>
          </rPr>
          <t>Moura, Raphael:</t>
        </r>
        <r>
          <rPr>
            <sz val="9"/>
            <color indexed="81"/>
            <rFont val="Tahoma"/>
            <family val="2"/>
          </rPr>
          <t xml:space="preserve">
safety feature (deep trap) for the control of contamination contributed directly to the criticality accident. There was sufficient time between nitric acid washes for the plutonium concentration to increase until the system became slightly supercritical at the conclusion of a transfer.</t>
        </r>
      </text>
    </comment>
    <comment ref="AU238" authorId="0" shapeId="0" xr:uid="{00000000-0006-0000-0100-000003060000}">
      <text>
        <r>
          <rPr>
            <b/>
            <sz val="9"/>
            <color indexed="81"/>
            <rFont val="Tahoma"/>
            <family val="2"/>
          </rPr>
          <t>Moura, Raphael:</t>
        </r>
        <r>
          <rPr>
            <sz val="9"/>
            <color indexed="81"/>
            <rFont val="Tahoma"/>
            <family val="2"/>
          </rPr>
          <t xml:space="preserve">
Loss of situation awareness: difficulty to understand the possible excursion mechanisms, due to lack of knowledge of complex systems interaction and behaviour.</t>
        </r>
      </text>
    </comment>
    <comment ref="H239" authorId="0" shapeId="0" xr:uid="{00000000-0006-0000-0100-000004060000}">
      <text>
        <r>
          <rPr>
            <b/>
            <sz val="9"/>
            <color indexed="81"/>
            <rFont val="Tahoma"/>
            <family val="2"/>
          </rPr>
          <t>Moura, Raphael:</t>
        </r>
        <r>
          <rPr>
            <sz val="9"/>
            <color indexed="81"/>
            <rFont val="Tahoma"/>
            <family val="2"/>
          </rPr>
          <t xml:space="preserve">
Wrong Action: operator reduced the system pressure causing an increased aqueous flow from H–100 back to G–111. The reduced pressure on the column permitted more rapid addition of uranium and a sharp increase in reactivity.</t>
        </r>
      </text>
    </comment>
    <comment ref="I239" authorId="0" shapeId="0" xr:uid="{00000000-0006-0000-0100-000005060000}">
      <text>
        <r>
          <rPr>
            <b/>
            <sz val="9"/>
            <color indexed="81"/>
            <rFont val="Tahoma"/>
            <family val="2"/>
          </rPr>
          <t>Moura, Raphael:</t>
        </r>
        <r>
          <rPr>
            <sz val="9"/>
            <color indexed="81"/>
            <rFont val="Tahoma"/>
            <family val="2"/>
          </rPr>
          <t xml:space="preserve">
Operator did not notice that significantly more solution had been transferred from the make–tank to the feed tank.</t>
        </r>
      </text>
    </comment>
    <comment ref="P239" authorId="0" shapeId="0" xr:uid="{00000000-0006-0000-0100-000006060000}">
      <text>
        <r>
          <rPr>
            <b/>
            <sz val="9"/>
            <color indexed="81"/>
            <rFont val="Tahoma"/>
            <family val="2"/>
          </rPr>
          <t>Moura, Raphael:</t>
        </r>
        <r>
          <rPr>
            <sz val="9"/>
            <color indexed="81"/>
            <rFont val="Tahoma"/>
            <family val="2"/>
          </rPr>
          <t xml:space="preserve">
Unexpected side effects: the process operator was having difficulty in controlling the H–100 column and  reduced system pressure  during his efforts to maintain proper operation. The reduced pressure on the column permitted more rapid addition of uranium and a sharp increase in reactivity.</t>
        </r>
      </text>
    </comment>
    <comment ref="AF239" authorId="0" shapeId="0" xr:uid="{00000000-0006-0000-0100-000007060000}">
      <text>
        <r>
          <rPr>
            <b/>
            <sz val="9"/>
            <color indexed="81"/>
            <rFont val="Tahoma"/>
            <family val="2"/>
          </rPr>
          <t>Moura, Raphael:</t>
        </r>
        <r>
          <rPr>
            <sz val="9"/>
            <color indexed="81"/>
            <rFont val="Tahoma"/>
            <family val="2"/>
          </rPr>
          <t xml:space="preserve">
Procedure actually used on the process floor was an older out–of–date version that did not contain the requirement for sampling before transfer between the aluminum nitrate make–up and feed tanks.</t>
        </r>
      </text>
    </comment>
    <comment ref="AI239" authorId="0" shapeId="0" xr:uid="{00000000-0006-0000-0100-000008060000}">
      <text>
        <r>
          <rPr>
            <b/>
            <sz val="9"/>
            <color indexed="81"/>
            <rFont val="Tahoma"/>
            <family val="2"/>
          </rPr>
          <t>Moura, Raphael:</t>
        </r>
        <r>
          <rPr>
            <sz val="9"/>
            <color indexed="81"/>
            <rFont val="Tahoma"/>
            <family val="2"/>
          </rPr>
          <t xml:space="preserve">
dilution of the feed solution from 0.75 M to 0.08 M was not indicated by the density alarm of the make–up tank.</t>
        </r>
      </text>
    </comment>
    <comment ref="AN239" authorId="0" shapeId="0" xr:uid="{00000000-0006-0000-0100-000009060000}">
      <text>
        <r>
          <rPr>
            <b/>
            <sz val="9"/>
            <color indexed="81"/>
            <rFont val="Tahoma"/>
            <family val="2"/>
          </rPr>
          <t>Moura, Raphael:</t>
        </r>
        <r>
          <rPr>
            <sz val="9"/>
            <color indexed="81"/>
            <rFont val="Tahoma"/>
            <family val="2"/>
          </rPr>
          <t xml:space="preserve">
(i) water valve on the aluminum nitrate make–up tank (PM–106) used for the preparation of the aqueous feed for the scrubbing column, H–100, had been leaking for about a month prior to the accident.
(ii) density alarm of the of the make–up tank was inoperable.
(iii) chart recorder had run out of paper on 29 September and it was not replaced until after the accident.</t>
        </r>
      </text>
    </comment>
    <comment ref="AO239" authorId="0" shapeId="0" xr:uid="{00000000-0006-0000-0100-00000A060000}">
      <text>
        <r>
          <rPr>
            <b/>
            <sz val="9"/>
            <color indexed="81"/>
            <rFont val="Tahoma"/>
            <family val="2"/>
          </rPr>
          <t>Moura, Raphael:</t>
        </r>
        <r>
          <rPr>
            <sz val="9"/>
            <color indexed="81"/>
            <rFont val="Tahoma"/>
            <family val="2"/>
          </rPr>
          <t xml:space="preserve">
(i) The density recorder and alarm on the aluminum nitrate feed tank, PM–107, had not been installed even though it appeared on the controlled drawings of the plant.
(ii) out–of–date procedure was in use on process floor.
(iii) The safety analysis prepared identified the criticality risk if the aluminum nitrate scrub feed were to become dilute, but incorrecly assumed that stoppage of the scrub feed was also necessary. The evaluation process had been excessively focused on the physics of subcriticality and not on risk assessment.</t>
        </r>
      </text>
    </comment>
    <comment ref="AR239" authorId="0" shapeId="0" xr:uid="{00000000-0006-0000-0100-00000B060000}">
      <text>
        <r>
          <rPr>
            <b/>
            <sz val="9"/>
            <color indexed="81"/>
            <rFont val="Tahoma"/>
            <family val="2"/>
          </rPr>
          <t>Moura, Raphael:</t>
        </r>
        <r>
          <rPr>
            <sz val="9"/>
            <color indexed="81"/>
            <rFont val="Tahoma"/>
            <family val="2"/>
          </rPr>
          <t xml:space="preserve">
Inadequate task planning: A density alarm was scheduled to be installed on the 3,000 l process feed tank (PM–107) that was filled, as necessary, from the make–up tank, but this had not been done.
Inadequate managerial rule: procedures that required the taking of samples from the feed tank, PM–107, to confirm the density, were not being followed.</t>
        </r>
      </text>
    </comment>
    <comment ref="AT239" authorId="0" shapeId="0" xr:uid="{00000000-0006-0000-0100-00000C060000}">
      <text>
        <r>
          <rPr>
            <b/>
            <sz val="9"/>
            <color indexed="81"/>
            <rFont val="Tahoma"/>
            <family val="2"/>
          </rPr>
          <t>Moura, Raphael:</t>
        </r>
        <r>
          <rPr>
            <sz val="9"/>
            <color indexed="81"/>
            <rFont val="Tahoma"/>
            <family val="2"/>
          </rPr>
          <t xml:space="preserve">
Performance failure: In the two years preceding the accident, the experience level of the operators had decreased dramatically.</t>
        </r>
      </text>
    </comment>
    <comment ref="AU239" authorId="0" shapeId="0" xr:uid="{00000000-0006-0000-0100-00000D060000}">
      <text>
        <r>
          <rPr>
            <b/>
            <sz val="9"/>
            <color indexed="81"/>
            <rFont val="Tahoma"/>
            <family val="2"/>
          </rPr>
          <t>Moura, Raphael:</t>
        </r>
        <r>
          <rPr>
            <sz val="9"/>
            <color indexed="81"/>
            <rFont val="Tahoma"/>
            <family val="2"/>
          </rPr>
          <t xml:space="preserve">
Loss of situation awareness: process operator lacked knowledge about the effects of reducing the system pressure to maintain proper operation. This permitted more rapid addition of uranium and a sharp increase in reactivity.</t>
        </r>
      </text>
    </comment>
    <comment ref="G240" authorId="0" shapeId="0" xr:uid="{00000000-0006-0000-0100-00000E060000}">
      <text>
        <r>
          <rPr>
            <b/>
            <sz val="9"/>
            <color indexed="81"/>
            <rFont val="Tahoma"/>
            <family val="2"/>
          </rPr>
          <t>Moura, Raphael:</t>
        </r>
        <r>
          <rPr>
            <sz val="9"/>
            <color indexed="81"/>
            <rFont val="Tahoma"/>
            <family val="2"/>
          </rPr>
          <t xml:space="preserve">
Operator B transferred ingot 3 into the container already holding ingot 4, violating the container administrative limit.</t>
        </r>
      </text>
    </comment>
    <comment ref="H240" authorId="0" shapeId="0" xr:uid="{00000000-0006-0000-0100-00000F060000}">
      <text>
        <r>
          <rPr>
            <b/>
            <sz val="9"/>
            <color indexed="81"/>
            <rFont val="Tahoma"/>
            <family val="2"/>
          </rPr>
          <t>Moura, Raphael:</t>
        </r>
        <r>
          <rPr>
            <sz val="9"/>
            <color indexed="81"/>
            <rFont val="Tahoma"/>
            <family val="2"/>
          </rPr>
          <t xml:space="preserve">
Wrong action: Operator A transferred ingots 1 and 2 into the same container.</t>
        </r>
      </text>
    </comment>
    <comment ref="J240" authorId="0" shapeId="0" xr:uid="{00000000-0006-0000-0100-000010060000}">
      <text>
        <r>
          <rPr>
            <b/>
            <sz val="9"/>
            <color indexed="81"/>
            <rFont val="Tahoma"/>
            <family val="2"/>
          </rPr>
          <t>Moura, Raphael:</t>
        </r>
        <r>
          <rPr>
            <sz val="9"/>
            <color indexed="81"/>
            <rFont val="Tahoma"/>
            <family val="2"/>
          </rPr>
          <t xml:space="preserve">
False recognition: Operator A assumed (not checked) that Operator B had performed the tasks as requested.</t>
        </r>
      </text>
    </comment>
    <comment ref="W240" authorId="0" shapeId="0" xr:uid="{00000000-0006-0000-0100-000011060000}">
      <text>
        <r>
          <rPr>
            <b/>
            <sz val="9"/>
            <color indexed="81"/>
            <rFont val="Tahoma"/>
            <family val="2"/>
          </rPr>
          <t>Moura, Raphael:</t>
        </r>
        <r>
          <rPr>
            <sz val="9"/>
            <color indexed="81"/>
            <rFont val="Tahoma"/>
            <family val="2"/>
          </rPr>
          <t xml:space="preserve">
Lack of Precision: Operator A transferred wrong ingot to the wrong container.</t>
        </r>
      </text>
    </comment>
    <comment ref="AL240" authorId="0" shapeId="0" xr:uid="{00000000-0006-0000-0100-000012060000}">
      <text>
        <r>
          <rPr>
            <b/>
            <sz val="9"/>
            <color indexed="81"/>
            <rFont val="Tahoma"/>
            <family val="2"/>
          </rPr>
          <t>Moura, Raphael:</t>
        </r>
        <r>
          <rPr>
            <sz val="9"/>
            <color indexed="81"/>
            <rFont val="Tahoma"/>
            <family val="2"/>
          </rPr>
          <t xml:space="preserve">
Oral instructions from operator A to operator B were misundestood.</t>
        </r>
      </text>
    </comment>
    <comment ref="AR240" authorId="0" shapeId="0" xr:uid="{00000000-0006-0000-0100-000013060000}">
      <text>
        <r>
          <rPr>
            <b/>
            <sz val="9"/>
            <color indexed="81"/>
            <rFont val="Tahoma"/>
            <family val="2"/>
          </rPr>
          <t>Moura, Raphael:</t>
        </r>
        <r>
          <rPr>
            <sz val="9"/>
            <color indexed="81"/>
            <rFont val="Tahoma"/>
            <family val="2"/>
          </rPr>
          <t xml:space="preserve">
inadequate work procedures: Operator B was assisting operator A without written instructions.</t>
        </r>
      </text>
    </comment>
    <comment ref="BB240" authorId="0" shapeId="0" xr:uid="{00000000-0006-0000-0100-000014060000}">
      <text>
        <r>
          <rPr>
            <b/>
            <sz val="9"/>
            <color indexed="81"/>
            <rFont val="Tahoma"/>
            <family val="2"/>
          </rPr>
          <t>Moura, Raphael:</t>
        </r>
        <r>
          <rPr>
            <sz val="9"/>
            <color indexed="81"/>
            <rFont val="Tahoma"/>
            <family val="2"/>
          </rPr>
          <t xml:space="preserve">
time pressure: operator was affected by production pressures to conduct the ingot transfers as soon as practical.</t>
        </r>
      </text>
    </comment>
    <comment ref="AF241" authorId="0" shapeId="0" xr:uid="{00000000-0006-0000-0100-000015060000}">
      <text>
        <r>
          <rPr>
            <b/>
            <sz val="9"/>
            <color indexed="81"/>
            <rFont val="Tahoma"/>
            <family val="2"/>
          </rPr>
          <t>Moura, Raphael:</t>
        </r>
        <r>
          <rPr>
            <sz val="9"/>
            <color indexed="81"/>
            <rFont val="Tahoma"/>
            <family val="2"/>
          </rPr>
          <t xml:space="preserve">
criticality safety limits for the service piping and receiver vessels did not include requirements to monitor for uranium accumulation.</t>
        </r>
      </text>
    </comment>
    <comment ref="AI241" authorId="0" shapeId="0" xr:uid="{00000000-0006-0000-0100-000016060000}">
      <text>
        <r>
          <rPr>
            <b/>
            <sz val="9"/>
            <color indexed="81"/>
            <rFont val="Tahoma"/>
            <family val="2"/>
          </rPr>
          <t>Moura, Raphael:</t>
        </r>
        <r>
          <rPr>
            <sz val="9"/>
            <color indexed="81"/>
            <rFont val="Tahoma"/>
            <family val="2"/>
          </rPr>
          <t xml:space="preserve">
Precipitate formation and uranium deposition in the service piping were not monitored.</t>
        </r>
      </text>
    </comment>
    <comment ref="AN241" authorId="0" shapeId="0" xr:uid="{00000000-0006-0000-0100-000017060000}">
      <text>
        <r>
          <rPr>
            <b/>
            <sz val="9"/>
            <color indexed="81"/>
            <rFont val="Tahoma"/>
            <family val="2"/>
          </rPr>
          <t>Moura, Raphael:</t>
        </r>
        <r>
          <rPr>
            <sz val="9"/>
            <color indexed="81"/>
            <rFont val="Tahoma"/>
            <family val="2"/>
          </rPr>
          <t xml:space="preserve">
failed to maintain service piping and in the receiver vessels free of deposits.</t>
        </r>
      </text>
    </comment>
    <comment ref="AO241" authorId="0" shapeId="0" xr:uid="{00000000-0006-0000-0100-000018060000}">
      <text>
        <r>
          <rPr>
            <b/>
            <sz val="9"/>
            <color indexed="81"/>
            <rFont val="Tahoma"/>
            <family val="2"/>
          </rPr>
          <t>Moura, Raphael:</t>
        </r>
        <r>
          <rPr>
            <sz val="9"/>
            <color indexed="81"/>
            <rFont val="Tahoma"/>
            <family val="2"/>
          </rPr>
          <t xml:space="preserve">
(i) In 1996 a solid UO2 deposit was discovered in the collection vessel when it was opened and inspected, but the logical search for similar deposits in the service piping and in the receiver vessels was not initiated.
(ii) Uranium content in the etching solutions was not measured.
(iii) deformation of the receiver vessels undetected;
</t>
        </r>
      </text>
    </comment>
    <comment ref="AQ241" authorId="0" shapeId="0" xr:uid="{00000000-0006-0000-0100-000019060000}">
      <text>
        <r>
          <rPr>
            <b/>
            <sz val="9"/>
            <color indexed="81"/>
            <rFont val="Tahoma"/>
            <family val="2"/>
          </rPr>
          <t>Moura, Raphael:</t>
        </r>
        <r>
          <rPr>
            <sz val="9"/>
            <color indexed="81"/>
            <rFont val="Tahoma"/>
            <family val="2"/>
          </rPr>
          <t xml:space="preserve">
(i) there was no capability within the building to determine the uranium content of the etching solutions or the uranium deposition in the service piping.
(ii) Chemical analysis sampling results were at odds with minimum critical mass design calculations for the vessel - calculations did not consider variations between the design and actual thickness of the receiver vessels or additional uranium deposits, factors which clearly reduced the criticality safety margin. The internal thickness of the receiver vessels was determined to be 132 mm, i.e., ~32% greater than the design thickness.</t>
        </r>
      </text>
    </comment>
    <comment ref="AR241" authorId="0" shapeId="0" xr:uid="{00000000-0006-0000-0100-00001A060000}">
      <text>
        <r>
          <rPr>
            <b/>
            <sz val="9"/>
            <color indexed="81"/>
            <rFont val="Tahoma"/>
            <family val="2"/>
          </rPr>
          <t>Moura, Raphael:</t>
        </r>
        <r>
          <rPr>
            <sz val="9"/>
            <color indexed="81"/>
            <rFont val="Tahoma"/>
            <family val="2"/>
          </rPr>
          <t xml:space="preserve">
Inadequate task planning (annual material inventory): the entire building was
designated as one fissile material balance area, thus the small fraction of uranium being deposited in the receiver vessels per batch of rods went unnoticed (comparing to the large size of the fissile material balance area).</t>
        </r>
      </text>
    </comment>
    <comment ref="AU241" authorId="0" shapeId="0" xr:uid="{00000000-0006-0000-0100-00001B060000}">
      <text>
        <r>
          <rPr>
            <b/>
            <sz val="9"/>
            <color indexed="81"/>
            <rFont val="Tahoma"/>
            <family val="2"/>
          </rPr>
          <t>Moura, Raphael:</t>
        </r>
        <r>
          <rPr>
            <sz val="9"/>
            <color indexed="81"/>
            <rFont val="Tahoma"/>
            <family val="2"/>
          </rPr>
          <t xml:space="preserve">
Loss if situation awareness: discovery of a solid UO2 deposit in the collection vessel did not prompt further evaluation of the possible future impact on other equipments - due to the lack of knowledge, supervisors did not consider this as a criticality matter.</t>
        </r>
      </text>
    </comment>
    <comment ref="AF242" authorId="0" shapeId="0" xr:uid="{00000000-0006-0000-0100-00001C060000}">
      <text>
        <r>
          <rPr>
            <b/>
            <sz val="9"/>
            <color indexed="81"/>
            <rFont val="Tahoma"/>
            <family val="2"/>
          </rPr>
          <t>Moura, Raphael:</t>
        </r>
        <r>
          <rPr>
            <sz val="9"/>
            <color indexed="81"/>
            <rFont val="Tahoma"/>
            <family val="2"/>
          </rPr>
          <t xml:space="preserve">
Company procedure specified that the dissolution step was to be conducted in open, 10-liter, stainless steel buckets instead of the dissolution vessel indicated in the the license-authorized procedure. Also,the transfer of the nitrate solution into an unfavorable geometry precipitation vessel was prescribed, instead of the favorable geometry columns.</t>
        </r>
      </text>
    </comment>
    <comment ref="AO242" authorId="0" shapeId="0" xr:uid="{00000000-0006-0000-0100-00001D060000}">
      <text>
        <r>
          <rPr>
            <b/>
            <sz val="9"/>
            <color indexed="81"/>
            <rFont val="Tahoma"/>
            <family val="2"/>
          </rPr>
          <t>Moura, Raphael:</t>
        </r>
        <r>
          <rPr>
            <sz val="9"/>
            <color indexed="81"/>
            <rFont val="Tahoma"/>
            <family val="2"/>
          </rPr>
          <t xml:space="preserve">
No expertise and neutron detectors onsite to detect gamma radiation.
Inadequate review of procedures, plans, equipment, layout, human factors, as there was a general belief that a criticality accident was not a credible event.</t>
        </r>
      </text>
    </comment>
    <comment ref="AQ242" authorId="0" shapeId="0" xr:uid="{00000000-0006-0000-0100-00001E060000}">
      <text>
        <r>
          <rPr>
            <b/>
            <sz val="9"/>
            <color indexed="81"/>
            <rFont val="Tahoma"/>
            <family val="2"/>
          </rPr>
          <t>Moura, Raphael:</t>
        </r>
        <r>
          <rPr>
            <sz val="9"/>
            <color indexed="81"/>
            <rFont val="Tahoma"/>
            <family val="2"/>
          </rPr>
          <t xml:space="preserve">
Equipment/process design was clearly inadequate for the operation (usage of an unfavorable geometry precipitation vessel).
gamma alarms were not part of a criticality accident alarm system.</t>
        </r>
      </text>
    </comment>
    <comment ref="AR242" authorId="0" shapeId="0" xr:uid="{00000000-0006-0000-0100-00001F060000}">
      <text>
        <r>
          <rPr>
            <b/>
            <sz val="9"/>
            <color indexed="81"/>
            <rFont val="Tahoma"/>
            <family val="2"/>
          </rPr>
          <t>Moura, Raphael:</t>
        </r>
        <r>
          <rPr>
            <sz val="9"/>
            <color indexed="81"/>
            <rFont val="Tahoma"/>
            <family val="2"/>
          </rPr>
          <t xml:space="preserve">
Inadequate managerial rule (lack of safety principles): company procedures were changed to save about one hour in dissolution time - pressures to operate more efficiently.</t>
        </r>
      </text>
    </comment>
    <comment ref="AS242" authorId="0" shapeId="0" xr:uid="{00000000-0006-0000-0100-000020060000}">
      <text>
        <r>
          <rPr>
            <b/>
            <sz val="9"/>
            <color indexed="81"/>
            <rFont val="Tahoma"/>
            <family val="2"/>
          </rPr>
          <t>Moura, Raphael:</t>
        </r>
        <r>
          <rPr>
            <sz val="9"/>
            <color indexed="81"/>
            <rFont val="Tahoma"/>
            <family val="2"/>
          </rPr>
          <t xml:space="preserve">
group think: a criticality accident was not believed to be a credible event. Therefore, focus was solely on efficiency.</t>
        </r>
      </text>
    </comment>
    <comment ref="AU242" authorId="0" shapeId="0" xr:uid="{00000000-0006-0000-0100-000021060000}">
      <text>
        <r>
          <rPr>
            <b/>
            <sz val="9"/>
            <color indexed="81"/>
            <rFont val="Tahoma"/>
            <family val="2"/>
          </rPr>
          <t>Moura, Raphael:</t>
        </r>
        <r>
          <rPr>
            <sz val="9"/>
            <color indexed="81"/>
            <rFont val="Tahoma"/>
            <family val="2"/>
          </rPr>
          <t xml:space="preserve">
loss of situation awareness: supervisors lacked the knowledge that the 45 liters of solution, while far subcritical in the intended storage tanks, could be supercritical in the unfavorable geometry precipitation vessel. </t>
        </r>
      </text>
    </comment>
  </commentList>
</comments>
</file>

<file path=xl/sharedStrings.xml><?xml version="1.0" encoding="utf-8"?>
<sst xmlns="http://schemas.openxmlformats.org/spreadsheetml/2006/main" count="1568" uniqueCount="986">
  <si>
    <t>LOCATION</t>
  </si>
  <si>
    <t>PREVENTION</t>
  </si>
  <si>
    <t>DESIGN CHANGE</t>
  </si>
  <si>
    <t>TRAINING/QUALIFICATION</t>
  </si>
  <si>
    <t>PROCEDURES/RULES</t>
  </si>
  <si>
    <t>Piper Alpha,
North Sea, UK</t>
  </si>
  <si>
    <t>Pasadena,
Texas, USA</t>
  </si>
  <si>
    <t>Ekofisk,
North Sea, Norway</t>
  </si>
  <si>
    <t>Sleipner,
North Sea, Norway</t>
  </si>
  <si>
    <t>Longford,
Victoria, Australia</t>
  </si>
  <si>
    <t>Enchova,
Campos Basin, Brazil</t>
  </si>
  <si>
    <t>Roncador, Campos Basin, Brazil</t>
  </si>
  <si>
    <t>Toulouse, France</t>
  </si>
  <si>
    <t>Henderson,
Nevada, USA</t>
  </si>
  <si>
    <t>Skikda, Algeria</t>
  </si>
  <si>
    <t>Norco,
Louisiana, USA</t>
  </si>
  <si>
    <t>Fort McKay,
Alberta, Canada</t>
  </si>
  <si>
    <t>Mina Al-Ahmadi, Kuwait</t>
  </si>
  <si>
    <t>Macondo, Gulf of Mexico, USA</t>
  </si>
  <si>
    <t>Texas, USA</t>
  </si>
  <si>
    <t>North West Shelf, Australia</t>
  </si>
  <si>
    <t>Pampa,
Texas, USA</t>
  </si>
  <si>
    <t>Mumbai High field, India</t>
  </si>
  <si>
    <t>The world’s largest offshore production facility was rocked by a series of explosions caused by a gas release. The explosions knocked out a support pillar of the semi-submersible platform allowing seawater to enter the vessel. Workers pumped in nitrogen and compressed air and tried to pump out almost 3,000 tonnes of seawater to keep the rig afloat, but were unsuccessful. On March 20, the rig sank to the sea floor. The incident killed a total of 11 workers.</t>
  </si>
  <si>
    <t>An explosion at a plant that manufactured ammonium perchlorate (AP) for rocket fuel, flattened the local industrial park, left a crater 125 metres in diameter and cracked walls 15 miles away. Two people were killed. The cause was thought to be a fire in a batch dryer. The initial explosion was at 11:53 and was equivalent to 108 tonnes of TNT, with a second explosion at 11:57 equivalent to 235 tonnes of TNT. Approximately 50% of the buildings in the nearby town of Henderson, Nevada, were destroyed at cost of USD 70 million. A natural gas pipeline that ran under the plant was ruptured in the event and burned for one week.</t>
  </si>
  <si>
    <t>Twenty seven people were killed, seventy two injured and seven reported missing following an explosion at this LNG plant. The explosion destroyed three out of six liquefaction trains, damaged a nearby power plant and led to the shutdown of a 335,000 bbl/d refinery. There was also some damage to the neighbouring industrial facilities. A faulty boiler was initially blamed for the incident. Investigations however indicated that a large release of hydrocarbon from a cold-box exchanger was ignited upon ingestion into the boiler. Train 6 of the LNG Complex re-started in May 2004 and Trains 5 and 10 in September 2004. Trains 20, 30 and 40 were destroyed in the incident representing 50% of the capacity of the LNG complex.</t>
  </si>
  <si>
    <t>A semi-submersible drilling rig working in the Mississippi Canyon Block 252 approximately 48 miles off the coast of Louisiana, suffered a major explosion and fire following a well integrity failure. The rig had a crew of 126. Eleven people were immediately identified as missing and subsequently confirmed as fatalities, with a further 17 injured. The rig sank within 36 hours of the initial explosion in a water depth of approximately 5,000 ft. The exploration well had reached a depth of 18,360 ft (total depth) and was undergoing cementing works, prior to the well control event, with a view to temporarily abandoning the well.
Hydrocarbons continued to flow through the damaged Blowout Preventer (BOP) for 87 days before a successful static kill was performed. The release caused a spill of national significance and resulted in an unprecedented sub-sea and surface spill control response. The well was declared finally killed five months after the original event by successful interception by a relief well.
The lease operator has set up a USD 20 billion compensation fund and the loss has led to attempts to place a temporary ban on drilling activity in US coastal waters.</t>
  </si>
  <si>
    <t>ID</t>
  </si>
  <si>
    <t>DESCRIPTION</t>
  </si>
  <si>
    <t>M</t>
  </si>
  <si>
    <t>O</t>
  </si>
  <si>
    <t>T</t>
  </si>
  <si>
    <t>INCIDENT</t>
  </si>
  <si>
    <t>TEMPORAL ORIGIN OF ERROR</t>
  </si>
  <si>
    <t>DESIGN</t>
  </si>
  <si>
    <t>COMMISSIONING / START-UP</t>
  </si>
  <si>
    <t>CONSTRUCTION /
INSTALLATION</t>
  </si>
  <si>
    <t>OPERATION</t>
  </si>
  <si>
    <t>DECOMISSIONING / REMOVAL</t>
  </si>
  <si>
    <r>
      <t xml:space="preserve">A release and ignition of gas condensate from a section of piping in the Gas Compression module of this platform set off a chain of fires and explosions, resulting in the almost total destruction of the facility. </t>
    </r>
    <r>
      <rPr>
        <b/>
        <sz val="11"/>
        <color theme="1"/>
        <rFont val="Calibri"/>
        <family val="2"/>
        <scheme val="minor"/>
      </rPr>
      <t>The condensate was released from the site of a pressure relief valve which had been removed for maintenance</t>
    </r>
    <r>
      <rPr>
        <sz val="11"/>
        <color theme="1"/>
        <rFont val="Calibri"/>
        <family val="2"/>
        <scheme val="minor"/>
      </rPr>
      <t xml:space="preserve">, when this section of piping was inadvertently pressurised. The severity of the accident was due in large part to the contribution of oil and gas from ruptured pipelines connected to the platform, and the </t>
    </r>
    <r>
      <rPr>
        <b/>
        <sz val="11"/>
        <color theme="1"/>
        <rFont val="Calibri"/>
        <family val="2"/>
        <scheme val="minor"/>
      </rPr>
      <t>disabling of nearly all emergency systems as a result of the initial explosion</t>
    </r>
    <r>
      <rPr>
        <sz val="11"/>
        <color theme="1"/>
        <rFont val="Calibri"/>
        <family val="2"/>
        <scheme val="minor"/>
      </rPr>
      <t xml:space="preserve">.
</t>
    </r>
    <r>
      <rPr>
        <b/>
        <sz val="11"/>
        <color theme="1"/>
        <rFont val="Calibri"/>
        <family val="2"/>
        <scheme val="minor"/>
      </rPr>
      <t>The compression module had been retrofitted to the platform adjacent to the control room</t>
    </r>
    <r>
      <rPr>
        <sz val="11"/>
        <color theme="1"/>
        <rFont val="Calibri"/>
        <family val="2"/>
        <scheme val="minor"/>
      </rPr>
      <t>, and the control room was rendered useless by the initial explosion. In addition, the f</t>
    </r>
    <r>
      <rPr>
        <b/>
        <sz val="11"/>
        <color theme="1"/>
        <rFont val="Calibri"/>
        <family val="2"/>
        <scheme val="minor"/>
      </rPr>
      <t>irewater pumps had been placed in the manual operation mode</t>
    </r>
    <r>
      <rPr>
        <sz val="11"/>
        <color theme="1"/>
        <rFont val="Calibri"/>
        <family val="2"/>
        <scheme val="minor"/>
      </rPr>
      <t xml:space="preserve"> due to divers being in the water prior to the accident.
There were 226 people on the platform at the time of the accident; only 61 survived. </t>
    </r>
    <r>
      <rPr>
        <b/>
        <sz val="11"/>
        <color theme="1"/>
        <rFont val="Calibri"/>
        <family val="2"/>
        <scheme val="minor"/>
      </rPr>
      <t>Contributing to the loss of life was the location of the quarters directly over the site of the initial release</t>
    </r>
    <r>
      <rPr>
        <sz val="11"/>
        <color theme="1"/>
        <rFont val="Calibri"/>
        <family val="2"/>
        <scheme val="minor"/>
      </rPr>
      <t xml:space="preserve"> and resulting explosion and fire.</t>
    </r>
  </si>
  <si>
    <r>
      <t xml:space="preserve">Shortly after 13:00 </t>
    </r>
    <r>
      <rPr>
        <b/>
        <sz val="11"/>
        <color theme="1"/>
        <rFont val="Calibri"/>
        <family val="2"/>
        <scheme val="minor"/>
      </rPr>
      <t>a large flow of ethylene, the reactant, and isobutane, a catalyst carrier, was released</t>
    </r>
    <r>
      <rPr>
        <sz val="11"/>
        <color theme="1"/>
        <rFont val="Calibri"/>
        <family val="2"/>
        <scheme val="minor"/>
      </rPr>
      <t xml:space="preserve"> from one of the High Density Polyethylene (HDPE) units at this chemical complex. </t>
    </r>
    <r>
      <rPr>
        <b/>
        <sz val="11"/>
        <color theme="1"/>
        <rFont val="Calibri"/>
        <family val="2"/>
        <scheme val="minor"/>
      </rPr>
      <t>The vapour cloud drifted northward toward the centre of the HDPE process area before ignition</t>
    </r>
    <r>
      <rPr>
        <sz val="11"/>
        <color theme="1"/>
        <rFont val="Calibri"/>
        <family val="2"/>
        <scheme val="minor"/>
      </rPr>
      <t xml:space="preserve">, which is believed to have occurred approximately 60 seconds after the release. Seismograph data from recording stations in the area suggested the blast was equivalent to the detonation of 10 tonnes of TNT. The explosion destroyed two HDPE units, which included a total of eight particle form, loop reactor trains. The heat from the explosion caused BLEVEs of nearby pressurised storage tanks. Other process units at this chemical complex sustained only minor damage and resumed normal production within a few weeks of the incident. </t>
    </r>
    <r>
      <rPr>
        <b/>
        <sz val="11"/>
        <color theme="1"/>
        <rFont val="Calibri"/>
        <family val="2"/>
        <scheme val="minor"/>
      </rPr>
      <t>The initial release of ethylene and isobutane occurred through an eight inch diameter ball valve on the No. 4 settling leg of a reactor in Plant V</t>
    </r>
    <r>
      <rPr>
        <sz val="11"/>
        <color theme="1"/>
        <rFont val="Calibri"/>
        <family val="2"/>
        <scheme val="minor"/>
      </rPr>
      <t xml:space="preserve">. The major function of this pneumatic valve is to isolate the settling leg and other downstream equipment from the reactor for maintenance. The company maintenance procedures for opening a settling leg included closing the ball valve, inserting a lock-out device into this closed valve, closing the block valves to the air hoses for the valve operator, and disconnecting these air hoses. Company personnel confirmed that these maintenance procedures were performed on Saturday, October 21. Due to changes in maintenance priorities, the work on settling leg No. 4 was not started until Monday, October 23. After the explosion, investigations indicated that the lock-out device had been removed from the valve and the air hoses had been reconnected to the valve operator on settling leg No. 4. The valve was found in the open position and </t>
    </r>
    <r>
      <rPr>
        <b/>
        <sz val="11"/>
        <color theme="1"/>
        <rFont val="Calibri"/>
        <family val="2"/>
        <scheme val="minor"/>
      </rPr>
      <t>the settling leg was open to atmosphere at the bottom of the leg where a swedge/reducer spool leading to the product take-off valve should have been connected</t>
    </r>
    <r>
      <rPr>
        <sz val="11"/>
        <color theme="1"/>
        <rFont val="Calibri"/>
        <family val="2"/>
        <scheme val="minor"/>
      </rPr>
      <t>. A significant Business Interruption loss resulted from this incident since a period of approximately 24 months was required to restore the full HDPE production capacity at this chemical complex. This incident represents the largest single-owner property damage loss to occur in the petrochemical industry.</t>
    </r>
  </si>
  <si>
    <r>
      <t xml:space="preserve">Phillips’ written procedures this job was usually performed by a contractor. Phillips’ personnel were required to prepare the settling leg for the maintenance procedure before handing it over to the maintenance contractor who would clear the blockage.
Phillips’ corporate safety procedures and industry standard practice required </t>
    </r>
    <r>
      <rPr>
        <b/>
        <sz val="11"/>
        <color theme="1"/>
        <rFont val="Calibri"/>
        <family val="2"/>
        <scheme val="minor"/>
      </rPr>
      <t>back-up protection in the form of a double valve or blind flange</t>
    </r>
    <r>
      <rPr>
        <sz val="11"/>
        <color theme="1"/>
        <rFont val="Calibri"/>
        <family val="2"/>
        <scheme val="minor"/>
      </rPr>
      <t xml:space="preserve">, at local plant level Phillips had implemented a special procedure for this particular maintenance operation which did not incorporate the required backup.
The report also found evidence of other unsafe practices. One was that the </t>
    </r>
    <r>
      <rPr>
        <b/>
        <sz val="11"/>
        <color theme="1"/>
        <rFont val="Calibri"/>
        <family val="2"/>
        <scheme val="minor"/>
      </rPr>
      <t>hoses which supplied air to the valve mechanism could be connected at any time</t>
    </r>
    <r>
      <rPr>
        <sz val="11"/>
        <color theme="1"/>
        <rFont val="Calibri"/>
        <family val="2"/>
        <scheme val="minor"/>
      </rPr>
      <t xml:space="preserve">, even though Phillips’ operating procedures stipulated that </t>
    </r>
    <r>
      <rPr>
        <b/>
        <sz val="11"/>
        <color theme="1"/>
        <rFont val="Calibri"/>
        <family val="2"/>
        <scheme val="minor"/>
      </rPr>
      <t>hoses should never be connected during maintenance</t>
    </r>
    <r>
      <rPr>
        <sz val="11"/>
        <color theme="1"/>
        <rFont val="Calibri"/>
        <family val="2"/>
        <scheme val="minor"/>
      </rPr>
      <t>. The report found that “</t>
    </r>
    <r>
      <rPr>
        <b/>
        <sz val="11"/>
        <color theme="1"/>
        <rFont val="Calibri"/>
        <family val="2"/>
        <scheme val="minor"/>
      </rPr>
      <t>the valve lockout system for this maintenance operation was inadequate</t>
    </r>
    <r>
      <rPr>
        <sz val="11"/>
        <color theme="1"/>
        <rFont val="Calibri"/>
        <family val="2"/>
        <scheme val="minor"/>
      </rPr>
      <t xml:space="preserve"> to prevent someone from inadvertently or deliberately opening the valve during a maintenance operation”. 
One of the citations charged Phillips with “</t>
    </r>
    <r>
      <rPr>
        <b/>
        <sz val="11"/>
        <color theme="1"/>
        <rFont val="Calibri"/>
        <family val="2"/>
        <scheme val="minor"/>
      </rPr>
      <t>failure to inform and train maintenance employees</t>
    </r>
    <r>
      <rPr>
        <sz val="11"/>
        <color theme="1"/>
        <rFont val="Calibri"/>
        <family val="2"/>
        <scheme val="minor"/>
      </rPr>
      <t xml:space="preserve"> to work safely with hazardous chemicals". 
The site held a large inventory of flammable materials under high pressure yet it had </t>
    </r>
    <r>
      <rPr>
        <b/>
        <sz val="11"/>
        <color theme="1"/>
        <rFont val="Calibri"/>
        <family val="2"/>
        <scheme val="minor"/>
      </rPr>
      <t>no fixed gas detection system</t>
    </r>
    <r>
      <rPr>
        <sz val="11"/>
        <color theme="1"/>
        <rFont val="Calibri"/>
        <family val="2"/>
        <scheme val="minor"/>
      </rPr>
      <t xml:space="preserve">.
Ventilation intakes of buildings close to or downwind of the process plant </t>
    </r>
    <r>
      <rPr>
        <b/>
        <sz val="11"/>
        <color theme="1"/>
        <rFont val="Calibri"/>
        <family val="2"/>
        <scheme val="minor"/>
      </rPr>
      <t>were not arranged so as to prevent the intake of gas</t>
    </r>
    <r>
      <rPr>
        <sz val="11"/>
        <color theme="1"/>
        <rFont val="Calibri"/>
        <family val="2"/>
        <scheme val="minor"/>
      </rPr>
      <t xml:space="preserve"> in the event of a release.
The </t>
    </r>
    <r>
      <rPr>
        <b/>
        <sz val="11"/>
        <color theme="1"/>
        <rFont val="Calibri"/>
        <family val="2"/>
        <scheme val="minor"/>
      </rPr>
      <t>location of the control room</t>
    </r>
    <r>
      <rPr>
        <sz val="11"/>
        <color theme="1"/>
        <rFont val="Calibri"/>
        <family val="2"/>
        <scheme val="minor"/>
      </rPr>
      <t>, separation distances between plant and escape routes (particularly for administrative staff) were all criticised.</t>
    </r>
  </si>
  <si>
    <r>
      <t>Contract personnel were installing a pig trap on an 18 inch diameter sales gas pipeline on the platform. As</t>
    </r>
    <r>
      <rPr>
        <b/>
        <sz val="11"/>
        <color theme="1"/>
        <rFont val="Calibri"/>
        <family val="2"/>
        <scheme val="minor"/>
      </rPr>
      <t xml:space="preserve"> a cold cut was made into the pipeline, hydrocarbons sprayed from the cut and ignited</t>
    </r>
    <r>
      <rPr>
        <sz val="11"/>
        <color theme="1"/>
        <rFont val="Calibri"/>
        <family val="2"/>
        <scheme val="minor"/>
      </rPr>
      <t>.
The explosion and fire burned the main structure and caused subsequent explosions when six other pipelines ruptured due to the intense heat. The accident resulted in the total destruction of the platform and seven fatalities. Two years were required to replace the platform.</t>
    </r>
  </si>
  <si>
    <t>South Pass Block, Baker,
Gulf of Mexico, USA</t>
  </si>
  <si>
    <r>
      <t>A contractor was undertaking final</t>
    </r>
    <r>
      <rPr>
        <b/>
        <sz val="11"/>
        <color theme="1"/>
        <rFont val="Calibri"/>
        <family val="2"/>
        <scheme val="minor"/>
      </rPr>
      <t xml:space="preserve"> submersion tests on a large gravity base structure</t>
    </r>
    <r>
      <rPr>
        <sz val="11"/>
        <color theme="1"/>
        <rFont val="Calibri"/>
        <family val="2"/>
        <scheme val="minor"/>
      </rPr>
      <t xml:space="preserve"> that would support the main deck of the platform. The gravity base was approximately 110 metres tall, and approximately 600,000 tonnes of concrete were required to construct it. During the tests,</t>
    </r>
    <r>
      <rPr>
        <b/>
        <sz val="11"/>
        <color theme="1"/>
        <rFont val="Calibri"/>
        <family val="2"/>
        <scheme val="minor"/>
      </rPr>
      <t xml:space="preserve"> contract personnel reported hearing a loud noise</t>
    </r>
    <r>
      <rPr>
        <sz val="11"/>
        <color theme="1"/>
        <rFont val="Calibri"/>
        <family val="2"/>
        <scheme val="minor"/>
      </rPr>
      <t xml:space="preserve"> in one of the drilling shafts. The base began to take on water and in a matter of minutes had sunk in 200 metres of water. </t>
    </r>
    <r>
      <rPr>
        <b/>
        <sz val="11"/>
        <color theme="1"/>
        <rFont val="Calibri"/>
        <family val="2"/>
        <scheme val="minor"/>
      </rPr>
      <t>The cause of the cracking of the concrete was believed to be a design error</t>
    </r>
    <r>
      <rPr>
        <sz val="11"/>
        <color theme="1"/>
        <rFont val="Calibri"/>
        <family val="2"/>
        <scheme val="minor"/>
      </rPr>
      <t>. Other concrete base structures in the North Sea were surveyed for the same possible design problem as a result of this incident.</t>
    </r>
  </si>
  <si>
    <r>
      <t xml:space="preserve">The conclusion of the investigation was that the loss was caused by a failure in a cell wall, resulting in a serious crack and a leakage that the pumps were not able to cope with. The wall failed as a result of a combination of </t>
    </r>
    <r>
      <rPr>
        <b/>
        <sz val="11"/>
        <color theme="1"/>
        <rFont val="Calibri"/>
        <family val="2"/>
        <scheme val="minor"/>
      </rPr>
      <t>a serious error in the finite element analysis</t>
    </r>
    <r>
      <rPr>
        <sz val="11"/>
        <color theme="1"/>
        <rFont val="Calibri"/>
        <family val="2"/>
        <scheme val="minor"/>
      </rPr>
      <t xml:space="preserve"> and </t>
    </r>
    <r>
      <rPr>
        <b/>
        <sz val="11"/>
        <color theme="1"/>
        <rFont val="Calibri"/>
        <family val="2"/>
        <scheme val="minor"/>
      </rPr>
      <t>insufficient anchorage of the reinforcement in a critical zone</t>
    </r>
    <r>
      <rPr>
        <sz val="11"/>
        <color theme="1"/>
        <rFont val="Calibri"/>
        <family val="2"/>
        <scheme val="minor"/>
      </rPr>
      <t>.
The post accident investigation traced the error to</t>
    </r>
    <r>
      <rPr>
        <b/>
        <sz val="11"/>
        <color theme="1"/>
        <rFont val="Calibri"/>
        <family val="2"/>
        <scheme val="minor"/>
      </rPr>
      <t xml:space="preserve"> inaccurate finite element approximation of the linear elastic model of the tricell</t>
    </r>
    <r>
      <rPr>
        <sz val="11"/>
        <color theme="1"/>
        <rFont val="Calibri"/>
        <family val="2"/>
        <scheme val="minor"/>
      </rPr>
      <t xml:space="preserve"> (using the popular finite element program NASTRAN). The shear stresses were underestimated by 47%, leading to insufficient design. In particular, certain concrete walls were not thick enough. More careful finite element analysis, made after the accident, predicted that failure would occur with this design at a depth of 62m, which matches well with the actual occurrence at 65m.</t>
    </r>
  </si>
  <si>
    <r>
      <t xml:space="preserve">Gas supplies to Australia’s Victoria State were virtually shut down following an explosion and fire at this gas processing plant. The specific cause of the accident was attributed to the </t>
    </r>
    <r>
      <rPr>
        <b/>
        <sz val="11"/>
        <color theme="1"/>
        <rFont val="Calibri"/>
        <family val="2"/>
        <scheme val="minor"/>
      </rPr>
      <t>rupture of a heat exchanger following a process upset that was set in motion by the unintended, sudden shutdown of hot oil pumps.</t>
    </r>
    <r>
      <rPr>
        <sz val="11"/>
        <color theme="1"/>
        <rFont val="Calibri"/>
        <family val="2"/>
        <scheme val="minor"/>
      </rPr>
      <t xml:space="preserve"> The loss of hot oil supply allowed some vessels to be chilled by cold oil, and when the hot oil was re-introduced to the heat exchanger, the vessel ruptured due to a brittle fracture. An initial release of approximately 22,000 lb of hydrocarbon vapour exploded, and an estimated 26,000 lb burned as a jet fire. The fire burned for 2.5 days. </t>
    </r>
    <r>
      <rPr>
        <b/>
        <sz val="11"/>
        <color theme="1"/>
        <rFont val="Calibri"/>
        <family val="2"/>
        <scheme val="minor"/>
      </rPr>
      <t>Operator error and improper training of employees</t>
    </r>
    <r>
      <rPr>
        <sz val="11"/>
        <color theme="1"/>
        <rFont val="Calibri"/>
        <family val="2"/>
        <scheme val="minor"/>
      </rPr>
      <t xml:space="preserve"> was sited in the report issued by the Longford Royal Commission formed to study the incident.</t>
    </r>
  </si>
  <si>
    <r>
      <rPr>
        <b/>
        <sz val="11"/>
        <color theme="1"/>
        <rFont val="Calibri"/>
        <family val="2"/>
        <scheme val="minor"/>
      </rPr>
      <t>Operators lacked basic knowledge</t>
    </r>
    <r>
      <rPr>
        <sz val="11"/>
        <color theme="1"/>
        <rFont val="Calibri"/>
        <family val="2"/>
        <scheme val="minor"/>
      </rPr>
      <t xml:space="preserve"> pertaining to the process and hazards: Whilst a previous plant manager contended that Loss of Lean Oil was a hazard known to operators this was not borne out by either operators statements or their actions on 25th September 1999.
The Royal Commission found the following contributing factors:
- failure to carry out a HAZOP of GP1
- </t>
    </r>
    <r>
      <rPr>
        <b/>
        <sz val="11"/>
        <color theme="1"/>
        <rFont val="Calibri"/>
        <family val="2"/>
        <scheme val="minor"/>
      </rPr>
      <t>inappropriate supervision</t>
    </r>
    <r>
      <rPr>
        <sz val="11"/>
        <color theme="1"/>
        <rFont val="Calibri"/>
        <family val="2"/>
        <scheme val="minor"/>
      </rPr>
      <t xml:space="preserve"> of operating practices
- </t>
    </r>
    <r>
      <rPr>
        <b/>
        <sz val="11"/>
        <color theme="1"/>
        <rFont val="Calibri"/>
        <family val="2"/>
        <scheme val="minor"/>
      </rPr>
      <t>inappropriate design of absorber temperature overrides</t>
    </r>
    <r>
      <rPr>
        <sz val="11"/>
        <color theme="1"/>
        <rFont val="Calibri"/>
        <family val="2"/>
        <scheme val="minor"/>
      </rPr>
      <t xml:space="preserve">
-</t>
    </r>
    <r>
      <rPr>
        <b/>
        <sz val="11"/>
        <color theme="1"/>
        <rFont val="Calibri"/>
        <family val="2"/>
        <scheme val="minor"/>
      </rPr>
      <t xml:space="preserve"> ineffective ESD</t>
    </r>
    <r>
      <rPr>
        <sz val="11"/>
        <color theme="1"/>
        <rFont val="Calibri"/>
        <family val="2"/>
        <scheme val="minor"/>
      </rPr>
      <t xml:space="preserve"> and isolation
Inadequate Supervision (pg 198)
- No attention to alarms
- </t>
    </r>
    <r>
      <rPr>
        <b/>
        <sz val="11"/>
        <color theme="1"/>
        <rFont val="Calibri"/>
        <family val="2"/>
        <scheme val="minor"/>
      </rPr>
      <t>No reporting of process upsets</t>
    </r>
    <r>
      <rPr>
        <sz val="11"/>
        <color theme="1"/>
        <rFont val="Calibri"/>
        <family val="2"/>
        <scheme val="minor"/>
      </rPr>
      <t xml:space="preserve">
- </t>
    </r>
    <r>
      <rPr>
        <b/>
        <sz val="11"/>
        <color theme="1"/>
        <rFont val="Calibri"/>
        <family val="2"/>
        <scheme val="minor"/>
      </rPr>
      <t>No checking before altering process parameters</t>
    </r>
    <r>
      <rPr>
        <sz val="11"/>
        <color theme="1"/>
        <rFont val="Calibri"/>
        <family val="2"/>
        <scheme val="minor"/>
      </rPr>
      <t xml:space="preserve">
- No effective handover at shift change
- These were all common practices</t>
    </r>
  </si>
  <si>
    <r>
      <t xml:space="preserve">During </t>
    </r>
    <r>
      <rPr>
        <b/>
        <sz val="11"/>
        <color theme="1"/>
        <rFont val="Calibri"/>
        <family val="2"/>
        <scheme val="minor"/>
      </rPr>
      <t>the conversion of one of the platform wells from oil to gas production</t>
    </r>
    <r>
      <rPr>
        <sz val="11"/>
        <color theme="1"/>
        <rFont val="Calibri"/>
        <family val="2"/>
        <scheme val="minor"/>
      </rPr>
      <t xml:space="preserve">, a high-pressure gas pocket was encountered that forced the drill pipe out of the well. </t>
    </r>
    <r>
      <rPr>
        <b/>
        <sz val="11"/>
        <color theme="1"/>
        <rFont val="Calibri"/>
        <family val="2"/>
        <scheme val="minor"/>
      </rPr>
      <t>The BOP failed to shut in the well</t>
    </r>
    <r>
      <rPr>
        <sz val="11"/>
        <color theme="1"/>
        <rFont val="Calibri"/>
        <family val="2"/>
        <scheme val="minor"/>
      </rPr>
      <t xml:space="preserve"> and sparks, caused by the drill pipe that was ejected from the well hitting one of the platform legs, ignited the escaping gas. The fire lasted for 31 days. Most of the topside structure was destroyed and the facility was later declared a total loss. Redesign of the production module was completed in 45 days in an effort to shorten, as much as possible, the loss of production. Full production was restored 18 months after the loss.</t>
    </r>
  </si>
  <si>
    <r>
      <t xml:space="preserve">The analysis performed by </t>
    </r>
    <r>
      <rPr>
        <b/>
        <sz val="11"/>
        <color theme="1"/>
        <rFont val="Calibri"/>
        <family val="2"/>
        <scheme val="minor"/>
      </rPr>
      <t>the Commission has identified several non-conformities related with operational procedures, maintenance and engineering design</t>
    </r>
    <r>
      <rPr>
        <sz val="11"/>
        <color theme="1"/>
        <rFont val="Calibri"/>
        <family val="2"/>
        <scheme val="minor"/>
      </rPr>
      <t>, particularly those related with the frequent movements of water in the drains storage tanks, the operation to drain the aft port tank and the</t>
    </r>
    <r>
      <rPr>
        <b/>
        <sz val="11"/>
        <color theme="1"/>
        <rFont val="Calibri"/>
        <family val="2"/>
        <scheme val="minor"/>
      </rPr>
      <t xml:space="preserve"> classification of the risk area around these tanks</t>
    </r>
    <r>
      <rPr>
        <sz val="11"/>
        <color theme="1"/>
        <rFont val="Calibri"/>
        <family val="2"/>
        <scheme val="minor"/>
      </rPr>
      <t>.</t>
    </r>
  </si>
  <si>
    <t xml:space="preserve">               DISCIPLINE
INCIDENT</t>
  </si>
  <si>
    <t>INTEGRATION</t>
  </si>
  <si>
    <t>SCOPE</t>
  </si>
  <si>
    <t>TIME</t>
  </si>
  <si>
    <t>COST</t>
  </si>
  <si>
    <t>QUALITY</t>
  </si>
  <si>
    <t>HR</t>
  </si>
  <si>
    <t>COMMUNICATION</t>
  </si>
  <si>
    <t>RISK</t>
  </si>
  <si>
    <t>PROCUREMENT</t>
  </si>
  <si>
    <t>STAKEHOLDERS</t>
  </si>
  <si>
    <t xml:space="preserve">
</t>
  </si>
  <si>
    <t>Designed and constructed (1972-1975) to deal with oil. Afterwards (1980), converted to deal with natural gas - Gas Export Requirement
Crude oil price in 1980: / July 1988: $ 14,91</t>
  </si>
  <si>
    <t xml:space="preserve">The report found that “the valve lockout system for this maintenance operation was inadequate to prevent someone from inadvertently or deliberately opening the valve during a maintenance operation”. </t>
  </si>
  <si>
    <r>
      <t xml:space="preserve">The duty officer on the bridge activates the vessel's autopilot mode to answer a telephone call in an adjacent room on the bridge. The autopilot is not deactivated upon the duty officer’s return to the steering position. Upon approaching the Ekofisk facilities, the vessel exceeded the maximum speed of 8 knots, and the vessel's course had been set straight towards some of the facilities. 
Ekofisk Radar did not respond to the speed alarm, and did not make the vessel aware of its direction.
The duty officer tries to manoeuvre the vessel manually. </t>
    </r>
    <r>
      <rPr>
        <b/>
        <sz val="11"/>
        <color theme="1"/>
        <rFont val="Calibri"/>
        <family val="2"/>
        <scheme val="minor"/>
      </rPr>
      <t>Manual manoeuvering of the vessel is not active when the autopilot is activated</t>
    </r>
    <r>
      <rPr>
        <sz val="11"/>
        <color theme="1"/>
        <rFont val="Calibri"/>
        <family val="2"/>
        <scheme val="minor"/>
      </rPr>
      <t xml:space="preserve"> (cannot be oversteered).
During the period from 0413 to 0417, there is no control of the vessel. An attempt is made to steer the vessel by activating the emergency steering system. Since the autopilot is activated, the vessel follows the preset course, and the speed increases as a result of increased gas admission. Big Orange collides with Ekofisk 2/4-W at 0417.
Comment: Power loss was reported by the Master, but unclear. No defects found.</t>
    </r>
  </si>
  <si>
    <t xml:space="preserve">Management of the "cold cut" operation </t>
  </si>
  <si>
    <t>Process risk not mitigated (override, coating etc), scope not well defined.</t>
  </si>
  <si>
    <r>
      <t xml:space="preserve">A massive explosion occurred in an ammonium nitrate storage warehouse of a fertilizer plant just outside the southern French city of Toulouse. The warehouse contained approximately </t>
    </r>
    <r>
      <rPr>
        <b/>
        <sz val="11"/>
        <color theme="1"/>
        <rFont val="Calibri"/>
        <family val="2"/>
        <scheme val="minor"/>
      </rPr>
      <t>300 tonnes of off-specification ammonium nitrate crystals.</t>
    </r>
    <r>
      <rPr>
        <sz val="11"/>
        <color theme="1"/>
        <rFont val="Calibri"/>
        <family val="2"/>
        <scheme val="minor"/>
      </rPr>
      <t xml:space="preserve"> The explosion had the strength of a 3.2 magnitude (Richter Scale) earthquake, left most of the plant in ruins and caused damage to surrounding areas. Thirty people were killed in the blast and approximately 3,000 people were injured.</t>
    </r>
  </si>
  <si>
    <r>
      <rPr>
        <b/>
        <sz val="11"/>
        <color theme="1"/>
        <rFont val="Calibri"/>
        <family val="2"/>
        <scheme val="minor"/>
      </rPr>
      <t>The official explanation for the explosion was that a warehouse containing 300 tonnes of ammonium nitrate self-combusted</t>
    </r>
    <r>
      <rPr>
        <sz val="11"/>
        <color theme="1"/>
        <rFont val="Calibri"/>
        <family val="2"/>
        <scheme val="minor"/>
      </rPr>
      <t xml:space="preserve">. However, a leading French scientist has been quoted as saying that “the chemical involved was a relatively stable product and there is </t>
    </r>
    <r>
      <rPr>
        <b/>
        <sz val="11"/>
        <color theme="1"/>
        <rFont val="Calibri"/>
        <family val="2"/>
        <scheme val="minor"/>
      </rPr>
      <t>no precedent for such a spontaneous explosion</t>
    </r>
    <r>
      <rPr>
        <sz val="11"/>
        <color theme="1"/>
        <rFont val="Calibri"/>
        <family val="2"/>
        <scheme val="minor"/>
      </rPr>
      <t>.” On 5 October the French Environment Minister remarked that the explosion could have been due to a terrorist attack as one of those found dead in the factory had a police record and was known to have Islamic fundamentalist sympathies. The Toulouse prosecutor, however, has consistently said he is “99% certain” the blast was an accident. To fuel the terrorist theory the coroner was also quoted as saying that the “terrorist” was dressed in several layers of clothing “in the manner of kamikaze fundamentalists going into battle or on a suicide mission.” His family, however, said that this was normal for him as he was very thin and concerned about the size of his bottom.
Local and national officials from President Jacques Chirac on down have tried their best to quash such fears. Tonight, as firefighters officially abandoned the search for any survivors in the debris, Toulouse's prosecutor, Michel Bréard, insisted that</t>
    </r>
    <r>
      <rPr>
        <b/>
        <sz val="11"/>
        <color theme="1"/>
        <rFont val="Calibri"/>
        <family val="2"/>
        <scheme val="minor"/>
      </rPr>
      <t xml:space="preserve"> ''technical details'' indicated that it was ''99 percent certain that it was an accident.''</t>
    </r>
    <r>
      <rPr>
        <sz val="11"/>
        <color theme="1"/>
        <rFont val="Calibri"/>
        <family val="2"/>
        <scheme val="minor"/>
      </rPr>
      <t xml:space="preserve"> He added that there was no evidence as to what caused the catastrophe but hinted it might have resulted from a lack of care. '</t>
    </r>
    <r>
      <rPr>
        <b/>
        <sz val="11"/>
        <color theme="1"/>
        <rFont val="Calibri"/>
        <family val="2"/>
        <scheme val="minor"/>
      </rPr>
      <t>'The risk of an explosion was not considered important by the site's security</t>
    </r>
    <r>
      <rPr>
        <sz val="11"/>
        <color theme="1"/>
        <rFont val="Calibri"/>
        <family val="2"/>
        <scheme val="minor"/>
      </rPr>
      <t xml:space="preserve">.'' 
Investigation Report inconclusive. Storage risks do not considered.
</t>
    </r>
  </si>
  <si>
    <t>Significant risk (ammonia storage) do not considered.</t>
  </si>
  <si>
    <r>
      <rPr>
        <b/>
        <sz val="11"/>
        <color theme="1"/>
        <rFont val="Calibri"/>
        <family val="2"/>
        <scheme val="minor"/>
      </rPr>
      <t>CCFD Fire Investigators determined that sparks from a welder’s torch ignited the ammonium perchlorate</t>
    </r>
    <r>
      <rPr>
        <sz val="11"/>
        <color theme="1"/>
        <rFont val="Calibri"/>
        <family val="2"/>
        <scheme val="minor"/>
      </rPr>
      <t xml:space="preserve">. Poor housekeeping contributed to the fire and the resulting explosions. Other reports regards this possibility negligible.
Luzik, Steven J.,Industrial Safety Division, U.S. Dept of Labor, Bruceton Safety Technology Center, Industrial Safety Division, Fire and Explosions Investigation Pacific Engineering and Production Company of Nevada May 4, 1988, 1988
The extremely rapid fire spread in the process building and subsequent growth to other buildings </t>
    </r>
    <r>
      <rPr>
        <b/>
        <sz val="11"/>
        <color theme="1"/>
        <rFont val="Calibri"/>
        <family val="2"/>
        <scheme val="minor"/>
      </rPr>
      <t>was primarily due to the highly combustible fiberglass reinforced siding panels and close spacing of adjacent buildings</t>
    </r>
    <r>
      <rPr>
        <sz val="11"/>
        <color theme="1"/>
        <rFont val="Calibri"/>
        <family val="2"/>
        <scheme val="minor"/>
      </rPr>
      <t xml:space="preserve">. </t>
    </r>
    <r>
      <rPr>
        <i/>
        <sz val="11"/>
        <color theme="1"/>
        <rFont val="Calibri"/>
        <family val="2"/>
        <scheme val="minor"/>
      </rPr>
      <t>High winds blowing in a northeasterly direction were a contributing factor</t>
    </r>
    <r>
      <rPr>
        <sz val="11"/>
        <color theme="1"/>
        <rFont val="Calibri"/>
        <family val="2"/>
        <scheme val="minor"/>
      </rPr>
      <t xml:space="preserve">. Product stored in an area north of the process building heated up and approximately 7 minutes later at 11:51am, an aluminum econobin containing approximately 4,000 pounds of AP, located about 30 feet west of the northwest corner of the building detonated causing damage to the surrounding structures and batch dryer.
NASA Report
</t>
    </r>
    <r>
      <rPr>
        <b/>
        <sz val="11"/>
        <color theme="1"/>
        <rFont val="Calibri"/>
        <family val="2"/>
        <scheme val="minor"/>
      </rPr>
      <t>No alarm or audible announcement system was installed at the facility, and no sprinkler system existed in the processing structures</t>
    </r>
    <r>
      <rPr>
        <sz val="11"/>
        <color theme="1"/>
        <rFont val="Calibri"/>
        <family val="2"/>
        <scheme val="minor"/>
      </rPr>
      <t xml:space="preserve">, except for the administration building. According to policy, personnel were advised to evacuate the premises if they observed a fire beyond beginning stages; however, </t>
    </r>
    <r>
      <rPr>
        <b/>
        <sz val="11"/>
        <color theme="1"/>
        <rFont val="Calibri"/>
        <family val="2"/>
        <scheme val="minor"/>
      </rPr>
      <t>there was no formal evacuation plan</t>
    </r>
    <r>
      <rPr>
        <sz val="11"/>
        <color theme="1"/>
        <rFont val="Calibri"/>
        <family val="2"/>
        <scheme val="minor"/>
      </rPr>
      <t>.</t>
    </r>
  </si>
  <si>
    <t>Million US$
(PV DEC 2011)</t>
  </si>
  <si>
    <t>Organisation</t>
  </si>
  <si>
    <t>Specific Cognitive Functions</t>
  </si>
  <si>
    <t>Temporary Person Related Functions</t>
  </si>
  <si>
    <t>Permanent Person Related Functions</t>
  </si>
  <si>
    <t>Equipment</t>
  </si>
  <si>
    <t>Procedures</t>
  </si>
  <si>
    <t>Temporary Interface</t>
  </si>
  <si>
    <t>Permanent Interface</t>
  </si>
  <si>
    <t>Communication</t>
  </si>
  <si>
    <t>Training</t>
  </si>
  <si>
    <t>Ambient Conditions</t>
  </si>
  <si>
    <t>Working Conditions</t>
  </si>
  <si>
    <t>Observation</t>
  </si>
  <si>
    <t>False Observation</t>
  </si>
  <si>
    <t>Interpretation</t>
  </si>
  <si>
    <t>Observation Missed</t>
  </si>
  <si>
    <t>Wrong Identification</t>
  </si>
  <si>
    <t>Planning</t>
  </si>
  <si>
    <t>Fear</t>
  </si>
  <si>
    <t>Distraction</t>
  </si>
  <si>
    <t>Fatigue</t>
  </si>
  <si>
    <t>Performance Variability</t>
  </si>
  <si>
    <t>Inattention</t>
  </si>
  <si>
    <t>Equipment failure</t>
  </si>
  <si>
    <t>Software fault</t>
  </si>
  <si>
    <t>Inadequate procedure</t>
  </si>
  <si>
    <t>Access limitations</t>
  </si>
  <si>
    <t>Ambiguous information</t>
  </si>
  <si>
    <t>Incomplete information</t>
  </si>
  <si>
    <t>Access problems</t>
  </si>
  <si>
    <t>Mislabelling</t>
  </si>
  <si>
    <t>Communication failure</t>
  </si>
  <si>
    <t>Missing information</t>
  </si>
  <si>
    <t>Maintenance failure</t>
  </si>
  <si>
    <t>Inadequate quality control</t>
  </si>
  <si>
    <t>Management problem</t>
  </si>
  <si>
    <t>Design failure</t>
  </si>
  <si>
    <t>Inadequate task allocation</t>
  </si>
  <si>
    <t>Social pressure</t>
  </si>
  <si>
    <t>Insufficient skills</t>
  </si>
  <si>
    <t>Insufficient knowledge</t>
  </si>
  <si>
    <t>Temperature</t>
  </si>
  <si>
    <t>Sound</t>
  </si>
  <si>
    <t>Humidity</t>
  </si>
  <si>
    <t>Illumination</t>
  </si>
  <si>
    <t>Other</t>
  </si>
  <si>
    <t>Adverse ambient conditions</t>
  </si>
  <si>
    <t>Excessive demand</t>
  </si>
  <si>
    <t>Inadequate work place layout</t>
  </si>
  <si>
    <t>Inadequate team support</t>
  </si>
  <si>
    <t>Irregular working hours</t>
  </si>
  <si>
    <t>MAN</t>
  </si>
  <si>
    <t>ORGANISATION</t>
  </si>
  <si>
    <t>Wrong Time</t>
  </si>
  <si>
    <t>Wrong Place</t>
  </si>
  <si>
    <t>Wrong Type</t>
  </si>
  <si>
    <t>Execution (Error Modes)</t>
  </si>
  <si>
    <t>Action</t>
  </si>
  <si>
    <t>Piper Alpha</t>
  </si>
  <si>
    <t>YEAR</t>
  </si>
  <si>
    <t>TECHNOLOGY</t>
  </si>
  <si>
    <t>Pasadena</t>
  </si>
  <si>
    <t>Ekofisk</t>
  </si>
  <si>
    <r>
      <t xml:space="preserve">A well-intervention vessel </t>
    </r>
    <r>
      <rPr>
        <b/>
        <sz val="11"/>
        <color theme="1"/>
        <rFont val="Calibri"/>
        <family val="2"/>
        <scheme val="minor"/>
      </rPr>
      <t>lost power</t>
    </r>
    <r>
      <rPr>
        <sz val="11"/>
        <color theme="1"/>
        <rFont val="Calibri"/>
        <family val="2"/>
        <scheme val="minor"/>
      </rPr>
      <t xml:space="preserve"> and </t>
    </r>
    <r>
      <rPr>
        <b/>
        <sz val="11"/>
        <color theme="1"/>
        <rFont val="Calibri"/>
        <family val="2"/>
        <scheme val="minor"/>
      </rPr>
      <t>collided with an unmanned platform</t>
    </r>
    <r>
      <rPr>
        <sz val="11"/>
        <color theme="1"/>
        <rFont val="Calibri"/>
        <family val="2"/>
        <scheme val="minor"/>
      </rPr>
      <t xml:space="preserve"> forming part of this 230,000 bbl/d complex. Heavy damage was caused to the vessel and the platform, including </t>
    </r>
    <r>
      <rPr>
        <b/>
        <sz val="11"/>
        <color theme="1"/>
        <rFont val="Calibri"/>
        <family val="2"/>
        <scheme val="minor"/>
      </rPr>
      <t>damage to the platform structure, linking access bridge and well equipment</t>
    </r>
    <r>
      <rPr>
        <sz val="11"/>
        <color theme="1"/>
        <rFont val="Calibri"/>
        <family val="2"/>
        <scheme val="minor"/>
      </rPr>
      <t xml:space="preserve">. Some 23,000 bbl/d of oil production was reportedly affected. The force of the collision caused the bow of the vessel to compress by about 2 metres, with the platform pushed partly out of position, loosening several support legs from the main load-bearing structure. </t>
    </r>
    <r>
      <rPr>
        <b/>
        <sz val="11"/>
        <color theme="1"/>
        <rFont val="Calibri"/>
        <family val="2"/>
        <scheme val="minor"/>
      </rPr>
      <t>One of the water injection risers on the platform was bent extensively and several wellheads were moved</t>
    </r>
    <r>
      <rPr>
        <sz val="11"/>
        <color theme="1"/>
        <rFont val="Calibri"/>
        <family val="2"/>
        <scheme val="minor"/>
      </rPr>
      <t>, with a catalogue of further damage from the collision also identified</t>
    </r>
  </si>
  <si>
    <t>South Pass Block</t>
  </si>
  <si>
    <t>Sleipner</t>
  </si>
  <si>
    <t>Roncador</t>
  </si>
  <si>
    <t>Longford</t>
  </si>
  <si>
    <t>Enchova</t>
  </si>
  <si>
    <r>
      <t xml:space="preserve">ORIGINAL OIL WELL DESIGN FAILED (CEMENTING). IT WAS IDENTIFIED, BY THE TEAM, BUT THEY WERE UNABLE TO CORRECT CEMENTATION DURING WORKOVER.
Directional well 7-N-19D-RJS, located in the Campos Basin offshore southwestern Brazil, was producing oil from the Macae formation. The well was to be worked over to produce gas from the Oligocen Sand "A" of the Campos Mb Carapebus formation. 
The hydrocarbon bearing interval of this formation had not been properly isolated with cement during the original cementing job. properly isolated with cement during the original cementing job. </t>
    </r>
    <r>
      <rPr>
        <b/>
        <sz val="11"/>
        <color theme="1"/>
        <rFont val="Calibri"/>
        <family val="2"/>
        <scheme val="minor"/>
      </rPr>
      <t>Although the top of the cement had been calculated to be 100 m above the 13 3/8 in. casing it was found to be actually located 95 m below the casing</t>
    </r>
    <r>
      <rPr>
        <sz val="11"/>
        <color theme="1"/>
        <rFont val="Calibri"/>
        <family val="2"/>
        <scheme val="minor"/>
      </rPr>
      <t xml:space="preserve">. 
Once the well had been used to produce gas from the Oligocen Sand "A", it had to be re -cemented as there was an external casing packer (ECP) at 1783 m of the 13 3/8 X 9 3/8 annlus to isolate the gas (Figure 1). </t>
    </r>
    <r>
      <rPr>
        <b/>
        <sz val="11"/>
        <color theme="1"/>
        <rFont val="Calibri"/>
        <family val="2"/>
        <scheme val="minor"/>
      </rPr>
      <t xml:space="preserve">The workover operation, when the accident occurred, was an attempt to properly cement said interval. </t>
    </r>
    <r>
      <rPr>
        <sz val="11"/>
        <color theme="1"/>
        <rFont val="Calibri"/>
        <family val="2"/>
        <scheme val="minor"/>
      </rPr>
      <t xml:space="preserve">
The 9 3/8 in. casing was perforated and the lost circulation was controlled.</t>
    </r>
    <r>
      <rPr>
        <b/>
        <sz val="11"/>
        <color theme="1"/>
        <rFont val="Calibri"/>
        <family val="2"/>
        <scheme val="minor"/>
      </rPr>
      <t xml:space="preserve"> When tripping to run the next bottomhole assembly (BHA), the well started to flow through the last three stands of drill pipe (DP) still in the hole and up through the annulus</t>
    </r>
    <r>
      <rPr>
        <sz val="11"/>
        <color theme="1"/>
        <rFont val="Calibri"/>
        <family val="2"/>
        <scheme val="minor"/>
      </rPr>
      <t xml:space="preserve">. </t>
    </r>
    <r>
      <rPr>
        <b/>
        <sz val="11"/>
        <color theme="1"/>
        <rFont val="Calibri"/>
        <family val="2"/>
        <scheme val="minor"/>
      </rPr>
      <t>An attempt was made to connect an inside blowout preventer (BOP) valve but the intense flow prevented it</t>
    </r>
    <r>
      <rPr>
        <sz val="11"/>
        <color theme="1"/>
        <rFont val="Calibri"/>
        <family val="2"/>
        <scheme val="minor"/>
      </rPr>
      <t xml:space="preserve">, and the DP started to eject from the well. Although the primary BOPs were closed, the flow continued out-of-control through the interior of the drill pipe and self-ignited after a few hours. 
Well 7-EN-19D-RJS is located on the main Enchova Platform Enchova 1 (PCE-1) and is part of a 21 slot cluster of wells. All wells are in production. The production platform, located 80 kms offshore Brazil 162 m of water, serves as a gathering/distribution point for four Campos Basin production fields and handles production totalling up to 132,500 bbl/day. Figure 2 shows the relative position for the Enchova Platform on the Campos Basin. 
After assessing the urgency of the situation, the following steps were taken: 
. Before abandoning the platform, a 2 in c. line was run to the production wellhead in order to pump fluids. 
. Fire fighting boasts continuously bathed the platform with water in order to confine the fire and keep the platform cool. 
. The decision was made to utilize a large semi-submersible crane (MICOPERI 7000) to aid in the fire-fighting operations conducted from the surface. The features of the MICOPERI7000 were great help in these operations: 
. Load capacity: 7000 tons 
. Boom specs: 140 m lengths allowing an overall height up to 160 m. 
. Free deck area of 9000 m2 and load capacity of 15,000 tons. 
</t>
    </r>
  </si>
  <si>
    <t>Toulouse</t>
  </si>
  <si>
    <t>Henderson</t>
  </si>
  <si>
    <t>Skikda</t>
  </si>
  <si>
    <r>
      <rPr>
        <b/>
        <sz val="11"/>
        <color theme="1"/>
        <rFont val="Calibri"/>
        <family val="2"/>
        <scheme val="minor"/>
      </rPr>
      <t>A leak in the hydrocarbon refrigerant system formed a vapor cloud that was drawn into the inlet of a steam boiler.</t>
    </r>
    <r>
      <rPr>
        <sz val="11"/>
        <color theme="1"/>
        <rFont val="Calibri"/>
        <family val="2"/>
        <scheme val="minor"/>
      </rPr>
      <t xml:space="preserve"> The increased fuel to the boiler caused rapidly rising pressure within a steam drum. The rapidly rising pressure exceeded the capacity of the boiler's safety valve and the steam drum ruptured. The boiler rupture was close enough to the gas leak area to ignite the vapor cloud and produce an explosion due to the confined nature of the gas leak and an ensuing fireball. The fire took eight hours to extinguish. The explosions and fire destroyed a portion of the LNG plant and caused 27 deaths and injury to 72 more. No one outside the plant was injured nor were the LNG storage tanks damaged by the explosions. A joint report[1] issued by the U.S. Federal Energy Regulatory Commission (FERC) and the U.S. Department of Energy (DOE) was issued in April 2004. The findings in the report indicate that there were </t>
    </r>
    <r>
      <rPr>
        <b/>
        <sz val="11"/>
        <color theme="1"/>
        <rFont val="Calibri"/>
        <family val="2"/>
        <scheme val="minor"/>
      </rPr>
      <t>local ignition sources</t>
    </r>
    <r>
      <rPr>
        <sz val="11"/>
        <color theme="1"/>
        <rFont val="Calibri"/>
        <family val="2"/>
        <scheme val="minor"/>
      </rPr>
      <t>, a</t>
    </r>
    <r>
      <rPr>
        <b/>
        <sz val="11"/>
        <color theme="1"/>
        <rFont val="Calibri"/>
        <family val="2"/>
        <scheme val="minor"/>
      </rPr>
      <t xml:space="preserve"> lack of "typical" automatic equipment shutdown devices </t>
    </r>
    <r>
      <rPr>
        <sz val="11"/>
        <color theme="1"/>
        <rFont val="Calibri"/>
        <family val="2"/>
        <scheme val="minor"/>
      </rPr>
      <t xml:space="preserve">and a </t>
    </r>
    <r>
      <rPr>
        <b/>
        <sz val="11"/>
        <color theme="1"/>
        <rFont val="Calibri"/>
        <family val="2"/>
        <scheme val="minor"/>
      </rPr>
      <t>lack of hazard detection devices</t>
    </r>
    <r>
      <rPr>
        <sz val="11"/>
        <color theme="1"/>
        <rFont val="Calibri"/>
        <family val="2"/>
        <scheme val="minor"/>
      </rPr>
      <t xml:space="preserve">.
- At 6.39 p.m. on 19 January </t>
    </r>
    <r>
      <rPr>
        <b/>
        <sz val="11"/>
        <color theme="1"/>
        <rFont val="Calibri"/>
        <family val="2"/>
        <scheme val="minor"/>
      </rPr>
      <t>steam pressure was observed to rise in the steam boiler</t>
    </r>
    <r>
      <rPr>
        <sz val="11"/>
        <color theme="1"/>
        <rFont val="Calibri"/>
        <family val="2"/>
        <scheme val="minor"/>
      </rPr>
      <t xml:space="preserve"> adjacent to the 0.85 mta capacity train, GL1-K unit 40. </t>
    </r>
    <r>
      <rPr>
        <b/>
        <sz val="11"/>
        <color theme="1"/>
        <rFont val="Calibri"/>
        <family val="2"/>
        <scheme val="minor"/>
      </rPr>
      <t>The operator took action to reduce fuel input to the lowest level</t>
    </r>
    <r>
      <rPr>
        <sz val="11"/>
        <color theme="1"/>
        <rFont val="Calibri"/>
        <family val="2"/>
        <scheme val="minor"/>
      </rPr>
      <t xml:space="preserve">
- A visible vapor cloud was seen at 6.40 p.m. on train 40
- The </t>
    </r>
    <r>
      <rPr>
        <b/>
        <sz val="11"/>
        <color theme="1"/>
        <rFont val="Calibri"/>
        <family val="2"/>
        <scheme val="minor"/>
      </rPr>
      <t>steam pressure in the boiler continued to rise</t>
    </r>
    <r>
      <rPr>
        <sz val="11"/>
        <color theme="1"/>
        <rFont val="Calibri"/>
        <family val="2"/>
        <scheme val="minor"/>
      </rPr>
      <t xml:space="preserve">, </t>
    </r>
    <r>
      <rPr>
        <b/>
        <sz val="11"/>
        <color theme="1"/>
        <rFont val="Calibri"/>
        <family val="2"/>
        <scheme val="minor"/>
      </rPr>
      <t>because unknown to the operator</t>
    </r>
    <r>
      <rPr>
        <sz val="11"/>
        <color theme="1"/>
        <rFont val="Calibri"/>
        <family val="2"/>
        <scheme val="minor"/>
      </rPr>
      <t>,</t>
    </r>
    <r>
      <rPr>
        <b/>
        <sz val="11"/>
        <color theme="1"/>
        <rFont val="Calibri"/>
        <family val="2"/>
        <scheme val="minor"/>
      </rPr>
      <t xml:space="preserve"> flammable vapor from the external vapor cloud was being drawn into the air intake</t>
    </r>
    <r>
      <rPr>
        <sz val="11"/>
        <color theme="1"/>
        <rFont val="Calibri"/>
        <family val="2"/>
        <scheme val="minor"/>
      </rPr>
      <t xml:space="preserve"> (aspirator fan), resulting in an explosive mixture in the boiler fire box.
- Seconds later, at 6.40 p.m. there was a first explosion (the boiler) followed immediately by a massive explosion and fireball - a vapor cloud explosion
-A large fire covered trains 40, 30 and 20, owing to release of flammable gas and liquids caused by major blast damage. Emergency medical help was sought for injured persons. The site's fire-fighting team from the unaffected part of the plant, the fire services from the Skikda industrial area and the regional fire brigade took action to protect train 10, nearest to the fire, and the LNG storage tanks. Remaining LNG operations were shut down.
-After 8 hours, the fire on trains 20, 30 and 40 was extinguished.
Maintenance and security workers </t>
    </r>
    <r>
      <rPr>
        <b/>
        <sz val="11"/>
        <color theme="1"/>
        <rFont val="Calibri"/>
        <family val="2"/>
        <scheme val="minor"/>
      </rPr>
      <t xml:space="preserve">said Unit 40 had required significant technical intervention about every two weeks for the past six years </t>
    </r>
    <r>
      <rPr>
        <sz val="11"/>
        <color theme="1"/>
        <rFont val="Calibri"/>
        <family val="2"/>
        <scheme val="minor"/>
      </rPr>
      <t>— particularly at the cryogenic units, which allegedly were leaking gas.</t>
    </r>
  </si>
  <si>
    <t>Norco</t>
  </si>
  <si>
    <r>
      <t>Operations were normal in a 90,000 bbl/d Fluid Catalytic Cracking (FCC) unit when</t>
    </r>
    <r>
      <rPr>
        <b/>
        <sz val="11"/>
        <color theme="1"/>
        <rFont val="Calibri"/>
        <family val="2"/>
        <scheme val="minor"/>
      </rPr>
      <t xml:space="preserve"> internal corrosion</t>
    </r>
    <r>
      <rPr>
        <sz val="11"/>
        <color theme="1"/>
        <rFont val="Calibri"/>
        <family val="2"/>
        <scheme val="minor"/>
      </rPr>
      <t xml:space="preserve"> caused the failure of the outside radius of an eight inch diameter carbon steel elbow located 50 feet above grade</t>
    </r>
    <r>
      <rPr>
        <b/>
        <sz val="11"/>
        <color theme="1"/>
        <rFont val="Calibri"/>
        <family val="2"/>
        <scheme val="minor"/>
      </rPr>
      <t xml:space="preserve"> in the depropaniser column overhead piping system</t>
    </r>
    <r>
      <rPr>
        <sz val="11"/>
        <color theme="1"/>
        <rFont val="Calibri"/>
        <family val="2"/>
        <scheme val="minor"/>
      </rPr>
      <t xml:space="preserve">. An estimated 20,000 lb of C3 hydrocarbons escaped through the resulting hole, forming a large vapour cloud during the 30 seconds between failure and ignition. Both the depropaniser column (operating at 270 psi and 130 ºF) and the depropaniser accumulator depressurised through the opening.
Ignition of the vapour cloud was probably caused by the FCC charge heater.
The initial blast destroyed the FCC control building and toppled the 26 foot diameter main fractionator from its 15 foot high concrete pedestal. The column separated from its 10 foot high skirt before falling. Analysis of bolt stretching of towers in the blast path indicated over pressures as high as 10 psi.
</t>
    </r>
    <r>
      <rPr>
        <b/>
        <sz val="11"/>
        <color theme="1"/>
        <rFont val="Calibri"/>
        <family val="2"/>
        <scheme val="minor"/>
      </rPr>
      <t>The refinery immediately lost all utilities, including fire water and the four diesel fire pumps, greatly limiting the fire fighting effort for several hours.</t>
    </r>
    <r>
      <rPr>
        <sz val="11"/>
        <color theme="1"/>
        <rFont val="Calibri"/>
        <family val="2"/>
        <scheme val="minor"/>
      </rPr>
      <t xml:space="preserve"> Steam pressure dropped abruptly due to severed lines. Twenty major line or vessel failures occurred in the FCC and elsewhere throughout the 215,000 bbl/d refinery. Blast damage throughout the plant was extensive, but was most severe in the FCC unit. About 5,200 property claims were received for off-site damage at distances of up to 6 miles. The FCC unit was eventually demolished and a new unit was constructed.
A preliminary report stated that the </t>
    </r>
    <r>
      <rPr>
        <b/>
        <sz val="11"/>
        <color theme="1"/>
        <rFont val="Calibri"/>
        <family val="2"/>
        <scheme val="minor"/>
      </rPr>
      <t>failed elbow was located downstream of an injection point where ammoniated water was added to reduce depropaniser condensation or fouling.</t>
    </r>
    <r>
      <rPr>
        <sz val="11"/>
        <color theme="1"/>
        <rFont val="Calibri"/>
        <family val="2"/>
        <scheme val="minor"/>
      </rPr>
      <t xml:space="preserve"> The elbow was a designated inspection point in the overhead piping system for taking ultrasonic thickness measurements during turnarounds. These </t>
    </r>
    <r>
      <rPr>
        <b/>
        <sz val="11"/>
        <color theme="1"/>
        <rFont val="Calibri"/>
        <family val="2"/>
        <scheme val="minor"/>
      </rPr>
      <t>inspections had constantly shown the expected corrosion rates of 0.05 mils per year</t>
    </r>
    <r>
      <rPr>
        <sz val="11"/>
        <color theme="1"/>
        <rFont val="Calibri"/>
        <family val="2"/>
        <scheme val="minor"/>
      </rPr>
      <t xml:space="preserve">. Measurements taken at the failed elbow and in the downstream piping after the explosion revealed </t>
    </r>
    <r>
      <rPr>
        <b/>
        <sz val="11"/>
        <color theme="1"/>
        <rFont val="Calibri"/>
        <family val="2"/>
        <scheme val="minor"/>
      </rPr>
      <t>unexpected high localised corrosion rates</t>
    </r>
    <r>
      <rPr>
        <sz val="11"/>
        <color theme="1"/>
        <rFont val="Calibri"/>
        <family val="2"/>
        <scheme val="minor"/>
      </rPr>
      <t>.</t>
    </r>
  </si>
  <si>
    <r>
      <t xml:space="preserve">An explosion occurred at around 15:30 on this oil sands upgrader site north of Fort McMurray, Alberta. Five workers were injured in the blast including one who received third-degree burns. A subsequent fire occurred at the top of one of the site’s four coke drums and burned for nearly four hours. As a result two of the coke drums were disabled. Workers returned to work to normal shifts the following morning. The majority of the damage was sustained above the cutting deck and derrick infrastructure of the coke drum. </t>
    </r>
    <r>
      <rPr>
        <b/>
        <sz val="11"/>
        <color theme="1"/>
        <rFont val="Calibri"/>
        <family val="2"/>
        <scheme val="minor"/>
      </rPr>
      <t>At the time of the incident the plant was operating on bypass conditions due to process upsets</t>
    </r>
    <r>
      <rPr>
        <sz val="11"/>
        <color theme="1"/>
        <rFont val="Calibri"/>
        <family val="2"/>
        <scheme val="minor"/>
      </rPr>
      <t xml:space="preserve">. An internal investigation team determined that </t>
    </r>
    <r>
      <rPr>
        <b/>
        <sz val="11"/>
        <color theme="1"/>
        <rFont val="Calibri"/>
        <family val="2"/>
        <scheme val="minor"/>
      </rPr>
      <t>the fire resulted from the opening of the top unheading valve on an active low-pressure coke drum</t>
    </r>
    <r>
      <rPr>
        <sz val="11"/>
        <color theme="1"/>
        <rFont val="Calibri"/>
        <family val="2"/>
        <scheme val="minor"/>
      </rPr>
      <t>. This allowed hot hydrocarbons to be released within the coker cutting deck building and was followed by ignition leading to the explosion and fire. Exceptionally cold weather following the incident hampered efforts to gain access to the coker unit’s cutting deck, the cutting desk having deluge protection. Collateral freezing damage was also experienced.</t>
    </r>
  </si>
  <si>
    <t>Fort MacKay</t>
  </si>
  <si>
    <r>
      <t xml:space="preserve">The explosion occurred when employees </t>
    </r>
    <r>
      <rPr>
        <b/>
        <sz val="11"/>
        <color theme="1"/>
        <rFont val="Calibri"/>
        <family val="2"/>
        <scheme val="minor"/>
      </rPr>
      <t xml:space="preserve">were attempting to isolate a leak on a condensate line </t>
    </r>
    <r>
      <rPr>
        <sz val="11"/>
        <color theme="1"/>
        <rFont val="Calibri"/>
        <family val="2"/>
        <scheme val="minor"/>
      </rPr>
      <t>between an offsite NGL plant and the refinery gas plant. Three crude units were damaged and two reformers were destroyed. The fire was extinguished approximately nine hours after the initial explosion. Five people were killed and 50 others were injured. The initial investigation into the loss indicated a</t>
    </r>
    <r>
      <rPr>
        <b/>
        <sz val="11"/>
        <color theme="1"/>
        <rFont val="Calibri"/>
        <family val="2"/>
        <scheme val="minor"/>
      </rPr>
      <t xml:space="preserve"> lack of inspection and maintenance of the condensate line</t>
    </r>
    <r>
      <rPr>
        <sz val="11"/>
        <color theme="1"/>
        <rFont val="Calibri"/>
        <family val="2"/>
        <scheme val="minor"/>
      </rPr>
      <t>, which was not owned by the refinery. Confusion caused by the ownership issue is also thought to have delayed the isolation of the line.</t>
    </r>
  </si>
  <si>
    <t>Mina Al-Ahmadi</t>
  </si>
  <si>
    <t>Macondo</t>
  </si>
  <si>
    <r>
      <t>This 365,000 bbl/d refinery sustained damage during Hurricane Ike.</t>
    </r>
    <r>
      <rPr>
        <b/>
        <sz val="11"/>
        <color theme="1"/>
        <rFont val="Calibri"/>
        <family val="2"/>
        <scheme val="minor"/>
      </rPr>
      <t xml:space="preserve"> A protective barrier was breached during the hurricane resulting in the plant flooding with sea water</t>
    </r>
    <r>
      <rPr>
        <sz val="11"/>
        <color theme="1"/>
        <rFont val="Calibri"/>
        <family val="2"/>
        <scheme val="minor"/>
      </rPr>
      <t>. The site was inundated by storm surge.</t>
    </r>
  </si>
  <si>
    <t>Texas Galveston</t>
  </si>
  <si>
    <t>North West Shelf</t>
  </si>
  <si>
    <r>
      <t xml:space="preserve">There was </t>
    </r>
    <r>
      <rPr>
        <b/>
        <sz val="11"/>
        <color theme="1"/>
        <rFont val="Calibri"/>
        <family val="2"/>
        <scheme val="minor"/>
      </rPr>
      <t>damage to substructure primary piles with associated insert pile installation difficulties</t>
    </r>
    <r>
      <rPr>
        <sz val="11"/>
        <color theme="1"/>
        <rFont val="Calibri"/>
        <family val="2"/>
        <scheme val="minor"/>
      </rPr>
      <t>. Specialist jacking tools were manufactured to open out primary piles.</t>
    </r>
  </si>
  <si>
    <t>Pampa</t>
  </si>
  <si>
    <r>
      <t>At 15:50 on Saturday afternoon, an explosion occurred in an air line in a reactor used for the liquid phase oxidation of butane as</t>
    </r>
    <r>
      <rPr>
        <b/>
        <sz val="11"/>
        <color theme="1"/>
        <rFont val="Calibri"/>
        <family val="2"/>
        <scheme val="minor"/>
      </rPr>
      <t xml:space="preserve"> it was being started up</t>
    </r>
    <r>
      <rPr>
        <sz val="11"/>
        <color theme="1"/>
        <rFont val="Calibri"/>
        <family val="2"/>
        <scheme val="minor"/>
      </rPr>
      <t xml:space="preserve">. The explosion ruptured the external portion of the air line to the reactor, allowing the reactor contents to rapidly vapourise and form a vapour cloud. A vapour cloud explosion occurred about 25 to 30 seconds after the first explosion. There was extensive property damage in the immediate area and significant damage throughout the site. Windows were broken seven miles away. The root cause was believed to be </t>
    </r>
    <r>
      <rPr>
        <b/>
        <sz val="11"/>
        <color theme="1"/>
        <rFont val="Calibri"/>
        <family val="2"/>
        <scheme val="minor"/>
      </rPr>
      <t>insufficient purging of the reactor when it was shut down</t>
    </r>
    <r>
      <rPr>
        <sz val="11"/>
        <color theme="1"/>
        <rFont val="Calibri"/>
        <family val="2"/>
        <scheme val="minor"/>
      </rPr>
      <t>.</t>
    </r>
  </si>
  <si>
    <t>Mumbai High Field</t>
  </si>
  <si>
    <r>
      <t xml:space="preserve">Eleven people were killed and 11 reported missing when a fire completely destroyed an oil platform. It is believed that </t>
    </r>
    <r>
      <rPr>
        <b/>
        <sz val="11"/>
        <color theme="1"/>
        <rFont val="Calibri"/>
        <family val="2"/>
        <scheme val="minor"/>
      </rPr>
      <t>a multi-purpose support vessel, which was evacuating a worker to a medical centre, hit the platform’s riser causing an explosion</t>
    </r>
    <r>
      <rPr>
        <sz val="11"/>
        <color theme="1"/>
        <rFont val="Calibri"/>
        <family val="2"/>
        <scheme val="minor"/>
      </rPr>
      <t xml:space="preserve">. The vessel also caught fire and sank but two nearby platforms were saved when connecting bridges collapsed. The 150 people on board managed to transfer to a nearby water injection platform and a further 348 people were evacuated from the oil platform. However, the rescue operation was hampered by bad weather. </t>
    </r>
    <r>
      <rPr>
        <b/>
        <sz val="11"/>
        <color theme="1"/>
        <rFont val="Calibri"/>
        <family val="2"/>
        <scheme val="minor"/>
      </rPr>
      <t>It was further reported that a cantilever jack-up rig, linked by a bridge to the process platform, was also involved in the fire</t>
    </r>
    <r>
      <rPr>
        <sz val="11"/>
        <color theme="1"/>
        <rFont val="Calibri"/>
        <family val="2"/>
        <scheme val="minor"/>
      </rPr>
      <t>. 73 people were evacuated from the rig but during the evacuation one employee died.
On 07 August 2005 it was reported that 70% of oil production would be resumed by the end of the month with full production by the middle of September 2005. The total disruption of production is estimated to be 123,000 bbl/d which accounts for over 15% of the company’s crude oil production.</t>
    </r>
  </si>
  <si>
    <r>
      <t xml:space="preserve">At time of accident on 27 July 2005, the Noble Charlie Yester jack-up was undertaking drilling operations in the field and was positioned over the NA platform. The MSV Samudra Suraksha was working elsewhere in field supporting diving operations when </t>
    </r>
    <r>
      <rPr>
        <b/>
        <sz val="11"/>
        <color theme="1"/>
        <rFont val="Calibri"/>
        <family val="2"/>
        <scheme val="minor"/>
      </rPr>
      <t>a cook onboard the MSV cut off the tips of two fingers</t>
    </r>
    <r>
      <rPr>
        <sz val="11"/>
        <color theme="1"/>
        <rFont val="Calibri"/>
        <family val="2"/>
        <scheme val="minor"/>
      </rPr>
      <t xml:space="preserve">. Monsoon conditions onshore had grounded helicopters, so </t>
    </r>
    <r>
      <rPr>
        <b/>
        <sz val="11"/>
        <color theme="1"/>
        <rFont val="Calibri"/>
        <family val="2"/>
        <scheme val="minor"/>
      </rPr>
      <t>the injured person was to be transferred from the MSV to the MHN by crane lift for medical treatment</t>
    </r>
    <r>
      <rPr>
        <sz val="11"/>
        <color theme="1"/>
        <rFont val="Calibri"/>
        <family val="2"/>
        <scheme val="minor"/>
      </rPr>
      <t xml:space="preserve">. While approaching the MHN on the windward side, the </t>
    </r>
    <r>
      <rPr>
        <b/>
        <sz val="11"/>
        <color theme="1"/>
        <rFont val="Calibri"/>
        <family val="2"/>
        <scheme val="minor"/>
      </rPr>
      <t>MSV experienced problems with its computer-assisted azimuth thrusters</t>
    </r>
    <r>
      <rPr>
        <sz val="11"/>
        <color theme="1"/>
        <rFont val="Calibri"/>
        <family val="2"/>
        <scheme val="minor"/>
      </rPr>
      <t xml:space="preserve"> so the MSV was brought in stern-first under manual control and the injured person was transfered off the MSV.
 At around 1605 hours, </t>
    </r>
    <r>
      <rPr>
        <b/>
        <sz val="11"/>
        <color theme="1"/>
        <rFont val="Calibri"/>
        <family val="2"/>
        <scheme val="minor"/>
      </rPr>
      <t>strong swells</t>
    </r>
    <r>
      <rPr>
        <sz val="11"/>
        <color theme="1"/>
        <rFont val="Calibri"/>
        <family val="2"/>
        <scheme val="minor"/>
      </rPr>
      <t xml:space="preserve"> pushed the MSV towards the MHN platform, causing the helideck at the </t>
    </r>
    <r>
      <rPr>
        <b/>
        <sz val="11"/>
        <color theme="1"/>
        <rFont val="Calibri"/>
        <family val="2"/>
        <scheme val="minor"/>
      </rPr>
      <t>rear of vessel to strike and sever one or more gas export risers on the MHN jacket</t>
    </r>
    <r>
      <rPr>
        <sz val="11"/>
        <color theme="1"/>
        <rFont val="Calibri"/>
        <family val="2"/>
        <scheme val="minor"/>
      </rPr>
      <t xml:space="preserve">. The resultant gas leak ignited within a short time. </t>
    </r>
    <r>
      <rPr>
        <b/>
        <sz val="11"/>
        <color theme="1"/>
        <rFont val="Calibri"/>
        <family val="2"/>
        <scheme val="minor"/>
      </rPr>
      <t>The close proximity of other risers and lack of fire protection caused further riser failure</t>
    </r>
    <r>
      <rPr>
        <sz val="11"/>
        <color theme="1"/>
        <rFont val="Calibri"/>
        <family val="2"/>
        <scheme val="minor"/>
      </rPr>
      <t xml:space="preserve">. The subsequent fire engulfed the platforms MHN and MHF, causing the complete destruction of the MHN. The fire also engulfed the MSV Samudra Suraksha, with heat radiation causing severe damage to the NA platform and the Noble Charlie Yester jack-up. </t>
    </r>
    <r>
      <rPr>
        <b/>
        <sz val="11"/>
        <color theme="1"/>
        <rFont val="Calibri"/>
        <family val="2"/>
        <scheme val="minor"/>
      </rPr>
      <t>Emergency shut-down valves (ESDVs) were in place at each end of the risers, but some risers were up to 12 km long and riser failure caused large amounts of gas to be uncontrollably released</t>
    </r>
    <r>
      <rPr>
        <sz val="11"/>
        <color theme="1"/>
        <rFont val="Calibri"/>
        <family val="2"/>
        <scheme val="minor"/>
      </rPr>
      <t xml:space="preserve">.
Points of interest under investigation include the </t>
    </r>
    <r>
      <rPr>
        <b/>
        <sz val="11"/>
        <color theme="1"/>
        <rFont val="Calibri"/>
        <family val="2"/>
        <scheme val="minor"/>
      </rPr>
      <t>location and vulnerability of the risers in the jacket relative to platform loading zones</t>
    </r>
    <r>
      <rPr>
        <sz val="11"/>
        <color theme="1"/>
        <rFont val="Calibri"/>
        <family val="2"/>
        <scheme val="minor"/>
      </rPr>
      <t>. Some</t>
    </r>
    <r>
      <rPr>
        <b/>
        <sz val="11"/>
        <color theme="1"/>
        <rFont val="Calibri"/>
        <family val="2"/>
        <scheme val="minor"/>
      </rPr>
      <t xml:space="preserve"> riser protection guards were in place just above sea level, but these were only suitable for smaller offshore supply vessels and were not considered suitable for larger multi-purpose support vessels</t>
    </r>
    <r>
      <rPr>
        <sz val="11"/>
        <color theme="1"/>
        <rFont val="Calibri"/>
        <family val="2"/>
        <scheme val="minor"/>
      </rPr>
      <t xml:space="preserve">. Also under investigation is the </t>
    </r>
    <r>
      <rPr>
        <b/>
        <sz val="11"/>
        <color theme="1"/>
        <rFont val="Calibri"/>
        <family val="2"/>
        <scheme val="minor"/>
      </rPr>
      <t>quantity of riser contents likely to be discharged if a riser should fail below an emergency shutdown valve</t>
    </r>
    <r>
      <rPr>
        <sz val="11"/>
        <color theme="1"/>
        <rFont val="Calibri"/>
        <family val="2"/>
        <scheme val="minor"/>
      </rPr>
      <t xml:space="preserve"> and the risk management process, including the vessel suitability, the </t>
    </r>
    <r>
      <rPr>
        <b/>
        <sz val="11"/>
        <color theme="1"/>
        <rFont val="Calibri"/>
        <family val="2"/>
        <scheme val="minor"/>
      </rPr>
      <t>crew competence</t>
    </r>
    <r>
      <rPr>
        <sz val="11"/>
        <color theme="1"/>
        <rFont val="Calibri"/>
        <family val="2"/>
        <scheme val="minor"/>
      </rPr>
      <t xml:space="preserve">, </t>
    </r>
    <r>
      <rPr>
        <b/>
        <sz val="11"/>
        <color theme="1"/>
        <rFont val="Calibri"/>
        <family val="2"/>
        <scheme val="minor"/>
      </rPr>
      <t>communications</t>
    </r>
    <r>
      <rPr>
        <sz val="11"/>
        <color theme="1"/>
        <rFont val="Calibri"/>
        <family val="2"/>
        <scheme val="minor"/>
      </rPr>
      <t xml:space="preserve"> and </t>
    </r>
    <r>
      <rPr>
        <b/>
        <sz val="11"/>
        <color theme="1"/>
        <rFont val="Calibri"/>
        <family val="2"/>
        <scheme val="minor"/>
      </rPr>
      <t>collision avoidance measures</t>
    </r>
    <r>
      <rPr>
        <sz val="11"/>
        <color theme="1"/>
        <rFont val="Calibri"/>
        <family val="2"/>
        <scheme val="minor"/>
      </rPr>
      <t xml:space="preserve">.
</t>
    </r>
  </si>
  <si>
    <r>
      <t xml:space="preserve">At 22:30 on December 25 an explosion and fire occurred at a gas-to-liquids (GTL) plant in Bintulu, Sarawak. The fire was brought under control on December 26. The plant was one of only two commercially successful GTL plants in the world with a capacity to produce 12,500 bbl/d of middle distillates and waxes from natural gas feedstocks. The explosion occurred in the Air Separation Unit (ASU) which supplies oxygen for the production of synthesis gas feedstock.
The investigation into the incident pointed to an </t>
    </r>
    <r>
      <rPr>
        <b/>
        <sz val="11"/>
        <color theme="1"/>
        <rFont val="Calibri"/>
        <family val="2"/>
        <scheme val="minor"/>
      </rPr>
      <t>incipient combustion event in the ASU as the most probable cause</t>
    </r>
    <r>
      <rPr>
        <sz val="11"/>
        <color theme="1"/>
        <rFont val="Calibri"/>
        <family val="2"/>
        <scheme val="minor"/>
      </rPr>
      <t>. This combustion event is thought to have initiated explosive burning of the aluminium heat exchanger elements in the presence of liquid oxygen, such that the elements ruptured explosively. 12 people were injured, none seriously, and the plant was shut down for several months for repairs.</t>
    </r>
  </si>
  <si>
    <t>Bintulu, Sarawak, Malaysia</t>
  </si>
  <si>
    <t>Bintulu, Sarawak</t>
  </si>
  <si>
    <t>Heng Hock Cheng, said that atmospheric particles from forest fires that had blanketed Borneo with haze prior to the incident, had entered and accumulated in the plant’s air separation unit. “This created the conditions which resulted in the explosion,” he said</t>
  </si>
  <si>
    <t>INDUSTRY</t>
  </si>
  <si>
    <t>REFINERY</t>
  </si>
  <si>
    <t>UPSTREAM</t>
  </si>
  <si>
    <t>GAS PROCESSING</t>
  </si>
  <si>
    <t>Texas</t>
  </si>
  <si>
    <r>
      <t xml:space="preserve">An explosion at this 70,000 bbl/d oil refinery caused damage to the Fluid Catalytic Cracker (FCC), utilities, storage tanks and asphalt unit. One employee was hospitalised for burns. Another person was apparently injured when her car was struck by debris on the nearby highway. A skeleton crew of just 40 people were on site because of a public holiday. There would typically have been about four times as many people on duty at the time of the explosion. The fire was brought under control the same day by the site fire brigade supported by local fire departments.
</t>
    </r>
    <r>
      <rPr>
        <b/>
        <sz val="11"/>
        <color theme="1"/>
        <rFont val="Calibri"/>
        <family val="2"/>
        <scheme val="minor"/>
      </rPr>
      <t>The release is believed to have occurred during a start up on the propylene splitter unit following catastrophic failure of a pump.</t>
    </r>
    <r>
      <rPr>
        <sz val="11"/>
        <color theme="1"/>
        <rFont val="Calibri"/>
        <family val="2"/>
        <scheme val="minor"/>
      </rPr>
      <t xml:space="preserve"> </t>
    </r>
    <r>
      <rPr>
        <b/>
        <sz val="11"/>
        <color theme="1"/>
        <rFont val="Calibri"/>
        <family val="2"/>
        <scheme val="minor"/>
      </rPr>
      <t>The source of ignition is not known</t>
    </r>
    <r>
      <rPr>
        <sz val="11"/>
        <color theme="1"/>
        <rFont val="Calibri"/>
        <family val="2"/>
        <scheme val="minor"/>
      </rPr>
      <t>. Some processing resumed about two months later and the FCC was re-commissioned some eight months after the incident.</t>
    </r>
  </si>
  <si>
    <t>Pascagoula, Mississippi, USA</t>
  </si>
  <si>
    <t>This 325,000 bbl/d refinery had been operating since 1963. A fire broke out in a crude unit at 14:15 and was under control by 16:00, though it was reported to still be burning at 20:30. No injuries were reported. Company officials said a major portion of the plant continued to operate. The fire was at the No. 2 crude unit and the No. 1 crude unit at the refinery remained operational.</t>
  </si>
  <si>
    <t>http://data.rtknet.org/rmp/rmp.php?facility_id=100000086989&amp;database=rmp&amp;detail=3&amp;datype=T
Initiating event: equipment failure
Contributing Factor - Process Design: Yes
Changes Introduced - Improved Equipment: Yes
Changes Introduced - Revised Maintenance: Yes
Changes Introduced - Revised Training: Yes
Changes Introduced - Operating Procedures: Yes
Changes Introduced - Process Control: Yes
Changes Introduced - Mitigation Systems: Yes</t>
  </si>
  <si>
    <t>Mazeikiu, Lithuania</t>
  </si>
  <si>
    <r>
      <t xml:space="preserve">A fire on the vacuum distillation unit of this refinery caused the main vacuum distillation column to collapse onto the heat exchange train. The unit was shutdown completely and while the refinery was left running, it was at a much reduced capacity. </t>
    </r>
    <r>
      <rPr>
        <b/>
        <sz val="11"/>
        <color theme="1"/>
        <rFont val="Calibri"/>
        <family val="2"/>
        <scheme val="minor"/>
      </rPr>
      <t>The fire was caused by a leak from a branch on the column fabricated from incorrect material</t>
    </r>
    <r>
      <rPr>
        <sz val="11"/>
        <color theme="1"/>
        <rFont val="Calibri"/>
        <family val="2"/>
        <scheme val="minor"/>
      </rPr>
      <t>.</t>
    </r>
  </si>
  <si>
    <t>Texas City</t>
  </si>
  <si>
    <r>
      <t xml:space="preserve">Fifteen people were killed and 105 injured following an explosion at this 460,000 bbl/d refinery. The explosion occurred in the isomerisation unit which had been shut down for its annual maintenance. This unit was gradually being brought back on stream when the incident occurred. Further investigations concentrated on a </t>
    </r>
    <r>
      <rPr>
        <b/>
        <sz val="11"/>
        <color theme="1"/>
        <rFont val="Calibri"/>
        <family val="2"/>
        <scheme val="minor"/>
      </rPr>
      <t>raffinate splitter</t>
    </r>
    <r>
      <rPr>
        <sz val="11"/>
        <color theme="1"/>
        <rFont val="Calibri"/>
        <family val="2"/>
        <scheme val="minor"/>
      </rPr>
      <t xml:space="preserve"> as evidence pointed to a release of a flammable liquid and vapour in that area of the plant. The distillation equipment was also being restarted following maintenance work on the reactor. </t>
    </r>
    <r>
      <rPr>
        <b/>
        <sz val="11"/>
        <color theme="1"/>
        <rFont val="Calibri"/>
        <family val="2"/>
        <scheme val="minor"/>
      </rPr>
      <t>Many of the dead had been attending a meeting in a pair of trailers near the area at the time of the explosion</t>
    </r>
    <r>
      <rPr>
        <sz val="11"/>
        <color theme="1"/>
        <rFont val="Calibri"/>
        <family val="2"/>
        <scheme val="minor"/>
      </rPr>
      <t>. The exact ignition source remains unknown but evidence points to sources on the ground. Witnesses reported that there was a large hydrocarbon liquid and vapour release from a 30 metre high vent stack moments before the ignition.</t>
    </r>
  </si>
  <si>
    <r>
      <t xml:space="preserve">pressure relief devices opened, resulting in a flammable liquid geyser </t>
    </r>
    <r>
      <rPr>
        <b/>
        <sz val="11"/>
        <color theme="1"/>
        <rFont val="Calibri"/>
        <family val="2"/>
        <scheme val="minor"/>
      </rPr>
      <t>from a blowdown stack that was not equipped with a flare</t>
    </r>
    <r>
      <rPr>
        <sz val="11"/>
        <color theme="1"/>
        <rFont val="Calibri"/>
        <family val="2"/>
        <scheme val="minor"/>
      </rPr>
      <t>.</t>
    </r>
  </si>
  <si>
    <t>Texas City, USA</t>
  </si>
  <si>
    <t>Fort McMurray,
Alberta, Canada</t>
  </si>
  <si>
    <t>Fort McMurray</t>
  </si>
  <si>
    <r>
      <t>This incident occurred at an oil sands facility, with minor explosions occurring in the froth treatment plant. Damage was limited to electrical cables in the solvent recovery area. The cause of the fire appears to have been</t>
    </r>
    <r>
      <rPr>
        <b/>
        <sz val="11"/>
        <color theme="1"/>
        <rFont val="Calibri"/>
        <family val="2"/>
        <scheme val="minor"/>
      </rPr>
      <t xml:space="preserve"> a hydrocarbon leak from piping</t>
    </r>
    <r>
      <rPr>
        <sz val="11"/>
        <color theme="1"/>
        <rFont val="Calibri"/>
        <family val="2"/>
        <scheme val="minor"/>
      </rPr>
      <t>. The plant’s emergency response team was assisted by the local fire brigade and the fire was extinguished in two hours. Only one minor injury was reported. The incident occurred eight days after the new facility began operating.</t>
    </r>
  </si>
  <si>
    <t>Port of
Mohammedia,
Morocco</t>
  </si>
  <si>
    <r>
      <t xml:space="preserve">Following </t>
    </r>
    <r>
      <rPr>
        <b/>
        <sz val="11"/>
        <color theme="1"/>
        <rFont val="Calibri"/>
        <family val="2"/>
        <scheme val="minor"/>
      </rPr>
      <t>torrential rain</t>
    </r>
    <r>
      <rPr>
        <sz val="11"/>
        <color theme="1"/>
        <rFont val="Calibri"/>
        <family val="2"/>
        <scheme val="minor"/>
      </rPr>
      <t xml:space="preserve">, </t>
    </r>
    <r>
      <rPr>
        <b/>
        <sz val="11"/>
        <color theme="1"/>
        <rFont val="Calibri"/>
        <family val="2"/>
        <scheme val="minor"/>
      </rPr>
      <t xml:space="preserve">rising floodwater </t>
    </r>
    <r>
      <rPr>
        <sz val="11"/>
        <color theme="1"/>
        <rFont val="Calibri"/>
        <family val="2"/>
        <scheme val="minor"/>
      </rPr>
      <t>allowed waste oil floating on its surface to be brought into contact with hot equipment on this refinery causing explosions and a fire. A second blaze broke out and several storage tanks reportedly caught fire and exploded. Damage to the refinery was extensive and two people were killed with a further three reported missing. Later reports said that two or three production units had been affected by the fire. The processing units affected were the crude unit, the 20,000 bbl/d vacuum distillation unit, the 24,000 bbl/d catalytic reformer unit and the 24,000 bbl/d distillate hydrotreater.</t>
    </r>
  </si>
  <si>
    <t>Port of Mohammedia</t>
  </si>
  <si>
    <t>Lemont</t>
  </si>
  <si>
    <t>Lemont, Illinois,
USA</t>
  </si>
  <si>
    <r>
      <t>This refinery, which produces 160,000 bbl/d of gasoline and distillates, was shut down due to a</t>
    </r>
    <r>
      <rPr>
        <b/>
        <sz val="11"/>
        <color theme="1"/>
        <rFont val="Calibri"/>
        <family val="2"/>
        <scheme val="minor"/>
      </rPr>
      <t xml:space="preserve"> pool fire arising from a pipework release on the crude distillation unit</t>
    </r>
    <r>
      <rPr>
        <sz val="11"/>
        <color theme="1"/>
        <rFont val="Calibri"/>
        <family val="2"/>
        <scheme val="minor"/>
      </rPr>
      <t xml:space="preserve">. Three days later </t>
    </r>
    <r>
      <rPr>
        <b/>
        <sz val="11"/>
        <color theme="1"/>
        <rFont val="Calibri"/>
        <family val="2"/>
        <scheme val="minor"/>
      </rPr>
      <t>the crude column suffered a structural failure due to an internal fire caused by air ingress from the previously ruptured pipework, pyrophoric material and oil in the column</t>
    </r>
    <r>
      <rPr>
        <sz val="11"/>
        <color theme="1"/>
        <rFont val="Calibri"/>
        <family val="2"/>
        <scheme val="minor"/>
      </rPr>
      <t xml:space="preserve">. The crude distillation unit was shut down for 12 months. The cause of the initial pool fire was due to </t>
    </r>
    <r>
      <rPr>
        <b/>
        <sz val="11"/>
        <color theme="1"/>
        <rFont val="Calibri"/>
        <family val="2"/>
        <scheme val="minor"/>
      </rPr>
      <t>incorrect piping material specification in one elbow, which failed.</t>
    </r>
  </si>
  <si>
    <t>A piping leak resulted in a fire in this refinery coker unit. Smoke rose to over 3,000 feet and the coker was shut down for approximately two months.</t>
  </si>
  <si>
    <t>Carson City,
California, USA</t>
  </si>
  <si>
    <t>Carson City</t>
  </si>
  <si>
    <t>Wickland, Aruba,
Dutch Antilles</t>
  </si>
  <si>
    <r>
      <t xml:space="preserve">An oil spill occurred due to a </t>
    </r>
    <r>
      <rPr>
        <b/>
        <sz val="11"/>
        <color theme="1"/>
        <rFont val="Calibri"/>
        <family val="2"/>
        <scheme val="minor"/>
      </rPr>
      <t xml:space="preserve">failure of a block valve to seat properly during maintenance on a pump strainer in the visbreaker unit. </t>
    </r>
    <r>
      <rPr>
        <sz val="11"/>
        <color theme="1"/>
        <rFont val="Calibri"/>
        <family val="2"/>
        <scheme val="minor"/>
      </rPr>
      <t xml:space="preserve">The oil auto-ignited and the ensuing fire spread and destroyed the visbreaker and damaged adjacent equipment. </t>
    </r>
    <r>
      <rPr>
        <b/>
        <sz val="11"/>
        <color theme="1"/>
        <rFont val="Calibri"/>
        <family val="2"/>
        <scheme val="minor"/>
      </rPr>
      <t>Subsequent explosions and heat from the fire restricted fire fighting access</t>
    </r>
    <r>
      <rPr>
        <sz val="11"/>
        <color theme="1"/>
        <rFont val="Calibri"/>
        <family val="2"/>
        <scheme val="minor"/>
      </rPr>
      <t xml:space="preserve">. </t>
    </r>
    <r>
      <rPr>
        <b/>
        <sz val="11"/>
        <color theme="1"/>
        <rFont val="Calibri"/>
        <family val="2"/>
        <scheme val="minor"/>
      </rPr>
      <t>Inadequately trained fire brigade personnel</t>
    </r>
    <r>
      <rPr>
        <sz val="11"/>
        <color theme="1"/>
        <rFont val="Calibri"/>
        <family val="2"/>
        <scheme val="minor"/>
      </rPr>
      <t xml:space="preserve">, and </t>
    </r>
    <r>
      <rPr>
        <b/>
        <sz val="11"/>
        <color theme="1"/>
        <rFont val="Calibri"/>
        <family val="2"/>
        <scheme val="minor"/>
      </rPr>
      <t>damage to the firewater distribution system</t>
    </r>
    <r>
      <rPr>
        <sz val="11"/>
        <color theme="1"/>
        <rFont val="Calibri"/>
        <family val="2"/>
        <scheme val="minor"/>
      </rPr>
      <t>, further hindered extinguishing the fire in a timely manner. The fire was spread by the firewater application and was extinguished with the help of the local fire department.</t>
    </r>
  </si>
  <si>
    <t>Wickland, Aruba</t>
  </si>
  <si>
    <t>Korfez, Gulf of
Izmit, Turkey</t>
  </si>
  <si>
    <r>
      <t xml:space="preserve">An </t>
    </r>
    <r>
      <rPr>
        <b/>
        <sz val="11"/>
        <color theme="1"/>
        <rFont val="Calibri"/>
        <family val="2"/>
        <scheme val="minor"/>
      </rPr>
      <t>earthquake measuring 7.4 on the Richter scale</t>
    </r>
    <r>
      <rPr>
        <sz val="11"/>
        <color theme="1"/>
        <rFont val="Calibri"/>
        <family val="2"/>
        <scheme val="minor"/>
      </rPr>
      <t xml:space="preserve"> caused a </t>
    </r>
    <r>
      <rPr>
        <b/>
        <sz val="11"/>
        <color theme="1"/>
        <rFont val="Calibri"/>
        <family val="2"/>
        <scheme val="minor"/>
      </rPr>
      <t>collapse of a 312 foot high concrete chimney</t>
    </r>
    <r>
      <rPr>
        <sz val="11"/>
        <color theme="1"/>
        <rFont val="Calibri"/>
        <family val="2"/>
        <scheme val="minor"/>
      </rPr>
      <t xml:space="preserve"> on one of the crude units, setting off fires at this 226,000 bbl/d refinery. Fires also broke out on a number of storage tanks on the site. The process teams successfully isolated and tackled the crude unit fire. Fires on the tank farm were allowed to burn themselves out after storage tanks were pumped out as much as possible. Due to </t>
    </r>
    <r>
      <rPr>
        <b/>
        <sz val="11"/>
        <color theme="1"/>
        <rFont val="Calibri"/>
        <family val="2"/>
        <scheme val="minor"/>
      </rPr>
      <t>broken water mains</t>
    </r>
    <r>
      <rPr>
        <sz val="11"/>
        <color theme="1"/>
        <rFont val="Calibri"/>
        <family val="2"/>
        <scheme val="minor"/>
      </rPr>
      <t>, fire fighting efforts were limited to attempts by aircraft to drop chemicals on the fires. The United States and many other countries sent foam supplies, personnel and equipment to fight the fires. Damage to the refinery included total loss of six storage tanks and a further four storage tanks were deformed. There was some 50% damage to other floating roof tanks. Damage to process units included the fire on the crude distillation unit and damage to a reformer and several connecting pipelines.</t>
    </r>
  </si>
  <si>
    <t>Korfez, Gulf of Izmit</t>
  </si>
  <si>
    <t>Richmond,
California, USA</t>
  </si>
  <si>
    <r>
      <t>This explosion was</t>
    </r>
    <r>
      <rPr>
        <b/>
        <sz val="11"/>
        <color theme="1"/>
        <rFont val="Calibri"/>
        <family val="2"/>
        <scheme val="minor"/>
      </rPr>
      <t xml:space="preserve"> caused by the failure of a valve bonnet in a high-pressure section of a 60,000 bbl/d hydrocracker</t>
    </r>
    <r>
      <rPr>
        <sz val="11"/>
        <color theme="1"/>
        <rFont val="Calibri"/>
        <family val="2"/>
        <scheme val="minor"/>
      </rPr>
      <t xml:space="preserve">. A vapour cloud formed from the release, ignited, and was followed by a large fire fed by escaping hydrocarbons at high pressure. The explosion resulted in the </t>
    </r>
    <r>
      <rPr>
        <b/>
        <sz val="11"/>
        <color theme="1"/>
        <rFont val="Calibri"/>
        <family val="2"/>
        <scheme val="minor"/>
      </rPr>
      <t>collapse of a large section of pipe rack</t>
    </r>
    <r>
      <rPr>
        <sz val="11"/>
        <color theme="1"/>
        <rFont val="Calibri"/>
        <family val="2"/>
        <scheme val="minor"/>
      </rPr>
      <t xml:space="preserve"> and in the destruction of a large fin fan cooler mounted above the rack. Many pumps were destroyed and a separator was badly damaged. Approximately 300 fire fighters and 33 fire trucks participated in the two and a half hour effort to control the fire. Foam concentrate consumed totalled 3,200 US gallons. The hydrocracker was out of service for 12 months.</t>
    </r>
  </si>
  <si>
    <t>Richmond</t>
  </si>
  <si>
    <t>Pascagoula,
Mississippi, USA</t>
  </si>
  <si>
    <r>
      <t xml:space="preserve">This entire refinery was shut down for three months after being struck by </t>
    </r>
    <r>
      <rPr>
        <b/>
        <sz val="11"/>
        <color theme="1"/>
        <rFont val="Calibri"/>
        <family val="2"/>
        <scheme val="minor"/>
      </rPr>
      <t>hurricane Georges</t>
    </r>
    <r>
      <rPr>
        <sz val="11"/>
        <color theme="1"/>
        <rFont val="Calibri"/>
        <family val="2"/>
        <scheme val="minor"/>
      </rPr>
      <t xml:space="preserve">. The hurricane left the entire plant submerged under more than four feet of salt water from the Gulf of Mexico. Although the hurricane was only a </t>
    </r>
    <r>
      <rPr>
        <b/>
        <sz val="11"/>
        <color theme="1"/>
        <rFont val="Calibri"/>
        <family val="2"/>
        <scheme val="minor"/>
      </rPr>
      <t>Category 2 storm</t>
    </r>
    <r>
      <rPr>
        <sz val="11"/>
        <color theme="1"/>
        <rFont val="Calibri"/>
        <family val="2"/>
        <scheme val="minor"/>
      </rPr>
      <t xml:space="preserve">, its slow movement subjected the refinery to 17 hours of high wind and rain. </t>
    </r>
    <r>
      <rPr>
        <b/>
        <sz val="11"/>
        <color theme="1"/>
        <rFont val="Calibri"/>
        <family val="2"/>
        <scheme val="minor"/>
      </rPr>
      <t>The storm surge overtopped the dikes built to protect the refinery</t>
    </r>
    <r>
      <rPr>
        <sz val="11"/>
        <color theme="1"/>
        <rFont val="Calibri"/>
        <family val="2"/>
        <scheme val="minor"/>
      </rPr>
      <t>. In all, approximately 2,100 motors, 1,900 pumps, 8,000 instrument components, 280 turbines and 200 miscellaneous machinery items required replacement or extensive rebuilding. Newer control buildings and electrical substations sustained little or no damage as they had been built with their ground floors elevated approximately five feet above grade.</t>
    </r>
  </si>
  <si>
    <r>
      <t xml:space="preserve">A </t>
    </r>
    <r>
      <rPr>
        <b/>
        <sz val="11"/>
        <color theme="1"/>
        <rFont val="Calibri"/>
        <family val="2"/>
        <scheme val="minor"/>
      </rPr>
      <t>severe thunderstorm</t>
    </r>
    <r>
      <rPr>
        <sz val="11"/>
        <color theme="1"/>
        <rFont val="Calibri"/>
        <family val="2"/>
        <scheme val="minor"/>
      </rPr>
      <t xml:space="preserve"> passed over this refinery between 07:20 and 09:00 on 24 July. </t>
    </r>
    <r>
      <rPr>
        <b/>
        <sz val="11"/>
        <color theme="1"/>
        <rFont val="Calibri"/>
        <family val="2"/>
        <scheme val="minor"/>
      </rPr>
      <t>Lightning strikes resulted in a 0.4 second power loss and subsequent power dips throughout the refinery</t>
    </r>
    <r>
      <rPr>
        <sz val="11"/>
        <color theme="1"/>
        <rFont val="Calibri"/>
        <family val="2"/>
        <scheme val="minor"/>
      </rPr>
      <t xml:space="preserve">. Consequently, numerous pumps and overhead fin-fan coolers tripped repeatedly, resulting in the main crude distillation column pressure safety valves lifting. Major process unit upsets occurred in other refinery units including those within the Fluid Catalytic Cracking (FCC) complex.
The 90,000 bbl/d cracking complex included the FCC unit, butamer unit, alkylation unit and an idle hydrogen plant. The refinery crude unit was shut down following </t>
    </r>
    <r>
      <rPr>
        <b/>
        <sz val="11"/>
        <color theme="1"/>
        <rFont val="Calibri"/>
        <family val="2"/>
        <scheme val="minor"/>
      </rPr>
      <t>ignition of vapour escaping from the main crude column pressure safety valves by a subsequent lightning strike</t>
    </r>
    <r>
      <rPr>
        <sz val="11"/>
        <color theme="1"/>
        <rFont val="Calibri"/>
        <family val="2"/>
        <scheme val="minor"/>
      </rPr>
      <t xml:space="preserve">. Except for the FCC unit itself, all other units in the cracking complex were also shut down. However, a process upset in the FCC unit’s gas recovery section ultimately led to a high liquid level in the on-plot flare drum and several shutdowns of the wet gas compressor together with other process anomalies.
As a result of the wet gas compressor shutdown, there was a large vapour load on the FCC flare system which lead to a high liquid level in the on-plot flare drum. </t>
    </r>
    <r>
      <rPr>
        <b/>
        <sz val="11"/>
        <color theme="1"/>
        <rFont val="Calibri"/>
        <family val="2"/>
        <scheme val="minor"/>
      </rPr>
      <t>When the hydrocarbon liquid overflowed into the outlet line of this drum, the line ruptured due to mechanical shock.</t>
    </r>
    <r>
      <rPr>
        <sz val="11"/>
        <color theme="1"/>
        <rFont val="Calibri"/>
        <family val="2"/>
        <scheme val="minor"/>
      </rPr>
      <t xml:space="preserve"> A pulsing leak appeared at the flare drum discharge elbow where the outlet line had ruptured and fell to the ground.
The hydrocarbon liquid and vapour mixture released from this flare system became an explosive mixture that drifted within the process area prior to being ignited by a heater. The explosion, which occurred at 13:23 was centred in the process area approximately 360 feet (110 meters) from the FCC on-plot flare drum.
Following the explosion, a number of isolated fires continued to burn at locations within the FCC, butamer and alkylation units. In view of the entrained hydrocarbons in damaged areas of the plant and a </t>
    </r>
    <r>
      <rPr>
        <b/>
        <sz val="11"/>
        <color theme="1"/>
        <rFont val="Calibri"/>
        <family val="2"/>
        <scheme val="minor"/>
      </rPr>
      <t>non-operative flare system</t>
    </r>
    <r>
      <rPr>
        <sz val="11"/>
        <color theme="1"/>
        <rFont val="Calibri"/>
        <family val="2"/>
        <scheme val="minor"/>
      </rPr>
      <t>, these small fires were allowed to burn out under controlled conditions with the last fire being extinguished on the morning of 27 July. The fire fighting was handled by the refinery emergency services with assistance from the Dyfed County Fire Service.
As a result of this incident, an estimated 10% of the total refining capacity in the United Kingdom was lost until this complex was returned to service. The Business Interruption loss for this incident was estimated at USD 70 million, which reflects 4.5 months of downtime.</t>
    </r>
  </si>
  <si>
    <t>Pembroke, Milford Haven</t>
  </si>
  <si>
    <t>Pembroke, Milford Haven, UK</t>
  </si>
  <si>
    <t>La Mede, France</t>
  </si>
  <si>
    <t>La Mede</t>
  </si>
  <si>
    <r>
      <t xml:space="preserve">Operations were normal at this 136,000 bbl/d refinery when a vapour cloud explosion occurred in the gas plant associated with the 29,700 bbl/d Fluid Catalytic Cracker (FCC) unit.
The initial vapour cloud explosion and several subsequent lesser explosions could be heard in Marseilles, approximately 18 miles from the refinery. An estimated 11,000 pounds of light hydrocarbons were involved in the initial explosion.
At approximately 05:17 a gas detection system in the FCC unit sounded an alarm indicating a major gas leak. While the unit operator was contacting the security service to warn of this situation, the initial explosion occurred at approximately 05:20. The </t>
    </r>
    <r>
      <rPr>
        <b/>
        <sz val="11"/>
        <color theme="1"/>
        <rFont val="Calibri"/>
        <family val="2"/>
        <scheme val="minor"/>
      </rPr>
      <t>initial gas release is believed to have resulted from a pipe rupture in the gas plant</t>
    </r>
    <r>
      <rPr>
        <sz val="11"/>
        <color theme="1"/>
        <rFont val="Calibri"/>
        <family val="2"/>
        <scheme val="minor"/>
      </rPr>
      <t>, which was used to recover butane and propane produced in the FCC unit.
The explosions and subsequent fires devastated about two hectares of this refinery, which covers an area of about 250 hectares. The gas plant, FCC unit and associated control building were completely destroyed by this incident. Two new process units, which were under construction and scheduled to come into operation in 1993, were seriously damaged. Outside of the refinery, roofs were damaged in the nearby town of Chateauneuf les Martigues and windows were broken within a radius of 3,000 feet. Some windows were broken up to six miles away.
The refinery fire brigade and over 250 firemen from three neighbouring industrial sites and four nearby towns were utilised for more than six hours to bring this incident under control. Approximately 37,000 US gallons of foam concentrate were used during the fire fighting effort. Some fires were intentionally left burning after the incident was under control at 11:30 to allow safe depressurising of the process units since the flare system was partially damaged by the explosions. All of the fires were extinguished by 17:30.</t>
    </r>
  </si>
  <si>
    <t>Sodegaura, Japan</t>
  </si>
  <si>
    <t>Sodegaura</t>
  </si>
  <si>
    <r>
      <t xml:space="preserve">An explosion and subsequent fire resulted in significant property damage at this 146,500 bbl/d refinery. The explosion occurred following a </t>
    </r>
    <r>
      <rPr>
        <b/>
        <sz val="11"/>
        <color theme="1"/>
        <rFont val="Calibri"/>
        <family val="2"/>
        <scheme val="minor"/>
      </rPr>
      <t>heat exchanger failure</t>
    </r>
    <r>
      <rPr>
        <sz val="11"/>
        <color theme="1"/>
        <rFont val="Calibri"/>
        <family val="2"/>
        <scheme val="minor"/>
      </rPr>
      <t xml:space="preserve"> in the hydrodesulphurisation unit for light oil. The channel cover and lock ring of this heat exchanger were hurled into an adjacent factory, which was located approximately 650 feet from this plant. The channel cover and lock ring were each five feet in diameter, and weighed 4,000 lb and 2,000 lb, respectively.
The hydrodesulphurisation unit </t>
    </r>
    <r>
      <rPr>
        <b/>
        <sz val="11"/>
        <color theme="1"/>
        <rFont val="Calibri"/>
        <family val="2"/>
        <scheme val="minor"/>
      </rPr>
      <t>was being restarted</t>
    </r>
    <r>
      <rPr>
        <sz val="11"/>
        <color theme="1"/>
        <rFont val="Calibri"/>
        <family val="2"/>
        <scheme val="minor"/>
      </rPr>
      <t xml:space="preserve"> following catalyst exchanging work when plant personnel noticed that hydrocarbon was being released from the heat exchanger. Plant personnel were working to complete the additional tightening work required on the heat exchanger bolts due to thermal expansion when the explosion occurred at approximately 15:55. The subsequent fire was brought under control in two hours and 45 minutes by fire fighters using 15 fire trucks.</t>
    </r>
  </si>
  <si>
    <t>1. The cause of gas leakage; The heat exchanger was very large and operated at high pressure and temperature pf 7-8M PaG and 350 °C. It has a special structure called the bleach rock type. A gasket retainer, which presses the gasket and prevents leaks between inside and outside of the heat exchanger, was deformed by repeated rising and lowering of temperature, and its diameter decreased. Therefore, the gasket retainer reached the gasket groove inside corner of the heat exchanger shell. Hydrogen gas began leaking from the part, and it was considered that the leakage rate increased with a rise of temperature and pressure. At turnaround maintenance in the previous year, 1991, grinder repair was carried out at the groove inside corner and the gasket retainer inside corner, therefore, the gasket retainer was easily deformed. 
2. The cause of dispersion of a lock ring, etc. 
(1) The set bolts of the flange hardened because of repeated warming and lowering of the temperature. Therefore, the set bolts could not perform their original purpose of absorbing stress generated by thermal expansion. For this reason, the stress on the channel cover increased. As a result, repeated raising and lowering of the temperature diminished the lock ring, and the bite of the screw tip decreased. 
(2) An internal pressure rise due to gas leakage caused the channel barrel to swell and be deformed. In addition, the bite of the screw decreased. 
(3) Due to the effects of (1) and (2), the tips of the screw threads collapsed, because increased stress on the screw outside was applied. 
(4) For the above reasons, the number of bites of the screw thread decreased, and led to dispersion.
This accident shows how hazardous it is if maintenance work is executed without a sufficient understanding of the roles and the structures of parts. 
Education of workers of subcontractors is also important because maintenance work is often done by a subcontractor's workers.</t>
  </si>
  <si>
    <t>Wilmington,
California, USA</t>
  </si>
  <si>
    <r>
      <t xml:space="preserve">An explosion originating in the </t>
    </r>
    <r>
      <rPr>
        <b/>
        <sz val="11"/>
        <color theme="1"/>
        <rFont val="Calibri"/>
        <family val="2"/>
        <scheme val="minor"/>
      </rPr>
      <t>hydrogen processing unit</t>
    </r>
    <r>
      <rPr>
        <sz val="11"/>
        <color theme="1"/>
        <rFont val="Calibri"/>
        <family val="2"/>
        <scheme val="minor"/>
      </rPr>
      <t xml:space="preserve"> occurred at 21:43 in this 75,000 bbl/d refinery. Extensive damage was caused to the hydrocracker, hydrodesulphurisation, and hydrogen processing units by the explosion and subsequent fires. The fires were fuelled by hydrocarbons released from the damaged process column and equipment. The explosion, which damaged nearby buildings and shattered windows several miles away, was recorded as a ‘sonic boom’ at the California Institute of Technology in Pasadena, approximately 20 miles from this 350-acre refinery.
The explosion resulted from the </t>
    </r>
    <r>
      <rPr>
        <b/>
        <sz val="11"/>
        <color theme="1"/>
        <rFont val="Calibri"/>
        <family val="2"/>
        <scheme val="minor"/>
      </rPr>
      <t xml:space="preserve">rupture of a six inch diameter carbon steel 90° elbow </t>
    </r>
    <r>
      <rPr>
        <sz val="11"/>
        <color theme="1"/>
        <rFont val="Calibri"/>
        <family val="2"/>
        <scheme val="minor"/>
      </rPr>
      <t xml:space="preserve">(outside radius) and release of a hydrocarbon-hydrogen mixture to the atmosphere. The vapour cloud ignited within seconds of the rupture at an undetermined point in the plant. A review of process data showed that there were </t>
    </r>
    <r>
      <rPr>
        <b/>
        <sz val="11"/>
        <color theme="1"/>
        <rFont val="Calibri"/>
        <family val="2"/>
        <scheme val="minor"/>
      </rPr>
      <t>no out-of-range or warning indications</t>
    </r>
    <r>
      <rPr>
        <sz val="11"/>
        <color theme="1"/>
        <rFont val="Calibri"/>
        <family val="2"/>
        <scheme val="minor"/>
      </rPr>
      <t xml:space="preserve"> relevant to the incident until after the time the elbow had failed. The City of Los Angeles Department of Water and Power delivers electricity to the refinery and about 12 hours before the incident the city had a power outage. A review of the information showed that the power outage and restart were not a contributory cause of the incident. An inspection after the failure found the line at nearly full design thickness a short distance away from the failure. On these facts, it was concluded that the </t>
    </r>
    <r>
      <rPr>
        <b/>
        <sz val="11"/>
        <color theme="1"/>
        <rFont val="Calibri"/>
        <family val="2"/>
        <scheme val="minor"/>
      </rPr>
      <t>line failure was the result of the thinning of the Schedule 120 carbon steel elbow due to long term erosion/corrosion</t>
    </r>
    <r>
      <rPr>
        <sz val="11"/>
        <color theme="1"/>
        <rFont val="Calibri"/>
        <family val="2"/>
        <scheme val="minor"/>
      </rPr>
      <t>.
The fire fighting effort was coordinated by the refinery emergency response team, with the Los Angeles City and Los Angeles County Fire Departments utilising the Joint Incident Command System. The refinery emergency response team, under the observation of the Coast Guard, placed booms in the Dominguez Channel storm drain to stop oily water run-off generated by the fire fighting effort from reaching the Los Angeles Harbour. The fire was finally extinguished at 02:00 on 11 October.
Because of this incident, the refinery’s gasoline production was reduced to 35,000 bbl/d (approximately 70% of rated capacity) until repairs to the damaged process units were completed. By early May 1993, the repairs to these damaged units were reported to be 95% complete, and were finished shortly afterwards.</t>
    </r>
  </si>
  <si>
    <t>Wilmington</t>
  </si>
  <si>
    <t>Baton Rouge,
Louisiana, USA</t>
  </si>
  <si>
    <r>
      <rPr>
        <b/>
        <sz val="11"/>
        <color theme="1"/>
        <rFont val="Calibri"/>
        <family val="2"/>
        <scheme val="minor"/>
      </rPr>
      <t>An eight inch diameter pipeline operating at approximately 700 pounds per square inch ruptured</t>
    </r>
    <r>
      <rPr>
        <sz val="11"/>
        <color theme="1"/>
        <rFont val="Calibri"/>
        <family val="2"/>
        <scheme val="minor"/>
      </rPr>
      <t xml:space="preserve">, releasing a mix of ethane and propane. </t>
    </r>
    <r>
      <rPr>
        <b/>
        <sz val="11"/>
        <color theme="1"/>
        <rFont val="Calibri"/>
        <family val="2"/>
        <scheme val="minor"/>
      </rPr>
      <t>The record low temperature of 10°F for the region</t>
    </r>
    <r>
      <rPr>
        <sz val="11"/>
        <color theme="1"/>
        <rFont val="Calibri"/>
        <family val="2"/>
        <scheme val="minor"/>
      </rPr>
      <t xml:space="preserve"> is believed to have contributed to the rupture. After a few minutes, the resulting vapour cloud was ignited, causing an unconfined vapour cloud explosion.
The explosion shattered windows up to six miles away and could be felt as far as 15 miles away. </t>
    </r>
    <r>
      <rPr>
        <b/>
        <sz val="11"/>
        <color theme="1"/>
        <rFont val="Calibri"/>
        <family val="2"/>
        <scheme val="minor"/>
      </rPr>
      <t xml:space="preserve">Seventeen additional pipelines, in a pipe rack containing 70 lines, were ruptured by the explosion. </t>
    </r>
    <r>
      <rPr>
        <sz val="11"/>
        <color theme="1"/>
        <rFont val="Calibri"/>
        <family val="2"/>
        <scheme val="minor"/>
      </rPr>
      <t xml:space="preserve">The resulting fire involved two large storage tanks holding 3,600,000 gallons of diesel, twelve small tanks containing a total of 882,000 gallons of lube oil, and two separator units.
The explosion resulted in the </t>
    </r>
    <r>
      <rPr>
        <b/>
        <sz val="11"/>
        <color theme="1"/>
        <rFont val="Calibri"/>
        <family val="2"/>
        <scheme val="minor"/>
      </rPr>
      <t>partial loss of electricity, steam and fire water for the refinery since two power lines, two steam lines and a 12 inch diameter fire water line were located in this pipe rack.</t>
    </r>
    <r>
      <rPr>
        <sz val="11"/>
        <color theme="1"/>
        <rFont val="Calibri"/>
        <family val="2"/>
        <scheme val="minor"/>
      </rPr>
      <t xml:space="preserve"> Upon the initial explosion, the lines for the dock fire pumps were damaged. Therefore, the water for fire fighting had to be supplied with the remaining plant fire pumps and municipal fire trucks taking draught from alternate sources.
Approximately 48,000 gallons of AFFF foam concentrate, 200 fire brigade members and 13 pumper units were used during the fire fighting effort, which was successful in extinguishing the fire approximately 14 hours after the initial explosion.
Because of this incident, the refinery was completely shut down for three days and operated at reduced capacity for an additional three weeks.</t>
    </r>
  </si>
  <si>
    <t>Baton Rouge</t>
  </si>
  <si>
    <r>
      <t>The fire started 13:27 on Christmas Eve 1989 by an explosion due to a gas release. The blast ignited tanks containing 5 000 000 gallons of heating oil and 882 000 gallons of lubrication oil. In total, 16 tanks and a major product shipping pipeband were on fire covering approx. six to eight acres. Fourteen of the tanks were small, having a diameter of about 9 m while two tanks had a diameter of 41 m (134 ft). Problems occurred with water delivery as most of the water system was knocked out by the explosion and some
fire water lines were frozen. The fires in and around the 14 smaller tanks were handled by the Exxon’s Fire Brigade, while the two largest tanks on fire containing heating oil, required additional resources.
Due to the water supply problems, a pressure of only 4,7 bar (68 psi) could be obtained which was far below the target pressure of 6,9 bar (100 psi). At about 03:00 on Dec 25 the foam attack was started using one 7570 L/min (2000 gpm) monitor on each tank and two 3785 L/min (1000 gpm) nozzles for the dike areas. Because of the low water pressure, the delivered flow rate into the “tank 1” was about 6240 L/min (1649 gpm) corresponding to an application rate of 4,5 L/m2/min (0,11 gpm/sq ft). Knockdown was achieved within 20 minutes and total extinguishment after 65 min. The application rate on “tank 2” was slightly higher, about 5,4 L/m2/min (0,133 gpm/sq ft). There is no information about time to control and extinguishment, respectively.
All fires were extinguished after about 14 ½ hours using in total 181700 litres (48 000 gallons) of 3M ATC.
One thing that was learned during the battle was the use of a helicopter to get an aerial view of the situation. This is something that will be included in their future planning.</t>
    </r>
    <r>
      <rPr>
        <b/>
        <sz val="11"/>
        <color theme="1"/>
        <rFont val="Calibri"/>
        <family val="2"/>
        <scheme val="minor"/>
      </rPr>
      <t xml:space="preserve">
The record for low temperature (10 oF and 700 psi) at the region is believed as the major contributor to the failure of 8-inches pipeline</t>
    </r>
    <r>
      <rPr>
        <sz val="11"/>
        <color theme="1"/>
        <rFont val="Calibri"/>
        <family val="2"/>
        <scheme val="minor"/>
      </rPr>
      <t xml:space="preserve"> carrying gas mixture of ethane and propane. After few minutes of vapor cloud was ignited and piperack containing 70 lines ruptured subsequently. Also with two storage tanks containing 3,600,000 gallons and 12 small tanks containing 882,000 gallons of lube oil also contribute to subsequent fire.</t>
    </r>
  </si>
  <si>
    <t>St Croix,
Virgin Islands, USA</t>
  </si>
  <si>
    <r>
      <rPr>
        <b/>
        <sz val="11"/>
        <color theme="1"/>
        <rFont val="Calibri"/>
        <family val="2"/>
        <scheme val="minor"/>
      </rPr>
      <t>Hurricane Hugo struck this refinery</t>
    </r>
    <r>
      <rPr>
        <sz val="11"/>
        <color theme="1"/>
        <rFont val="Calibri"/>
        <family val="2"/>
        <scheme val="minor"/>
      </rPr>
      <t xml:space="preserve">, causing extensive damage to fourteen of the 500,000–600,000 bbl storage tanks in the tank farm area, the administration building and the company housing. The damage to process units, which were idled in preparation for the hurricane, was limited to the asbestos insulation on process columns and piping. A maximum </t>
    </r>
    <r>
      <rPr>
        <b/>
        <sz val="11"/>
        <color theme="1"/>
        <rFont val="Calibri"/>
        <family val="2"/>
        <scheme val="minor"/>
      </rPr>
      <t xml:space="preserve">wind speed of 192 mph </t>
    </r>
    <r>
      <rPr>
        <sz val="11"/>
        <color theme="1"/>
        <rFont val="Calibri"/>
        <family val="2"/>
        <scheme val="minor"/>
      </rPr>
      <t>was reported for this hurricane before the wind speed measuring device at the St. Croix airport was damaged. Because of the damaged asbestos insulation, approximately 1,500 company employees and contractors worked seven days a week for 15 weeks to remove the asbestos debris from the refinery at a substantial extra expense.
Additionally, an outside contractor specialising in the construction of atmospheric storage tanks worked for more than one year rebuilding the 14 storage tanks damaged in the tank farm area.</t>
    </r>
  </si>
  <si>
    <t>St Croix, Virgin Islands</t>
  </si>
  <si>
    <r>
      <rPr>
        <b/>
        <sz val="11"/>
        <color theme="1"/>
        <rFont val="Calibri"/>
        <family val="2"/>
        <scheme val="minor"/>
      </rPr>
      <t>A two inch diameter line carrying hydrogen gas at 3,000 pounds per square inch failed at a weld</t>
    </r>
    <r>
      <rPr>
        <sz val="11"/>
        <color theme="1"/>
        <rFont val="Calibri"/>
        <family val="2"/>
        <scheme val="minor"/>
      </rPr>
      <t>, resulting in a high pressure hydrogen fire. The fire resulted in flame impingement on the calcium silicate insulation of the skirt for a 100 foot high reactor in a hydrocracker unit. The steel skirt for this reactor, which was between 10 and 12 feet in diameter and had a wall thickness of seven inches, subsequently failed. The falling reactor damaged air coolers and other process equipment, greatly increasing the size of the loss. At the time of the loss, the hydrocracker unit was being shut down for maintenance and the reactor was in a hydrogen purge cycle. The initial hydrogen leak is believed to have resulted from the failure of an elbow to reducer weld in the two inch diameter hydrogen preheat exchanger by-pass line. Because of this incident, approximately 25% of the refinery throughput capacity, including the complete hydrocracker unit production, was lost for a period of five months. Restoration of the hydrocracker itself required nearly two years.</t>
    </r>
  </si>
  <si>
    <r>
      <rPr>
        <b/>
        <sz val="11"/>
        <color theme="1"/>
        <rFont val="Calibri"/>
        <family val="2"/>
        <scheme val="minor"/>
      </rPr>
      <t>Fuel leaks from tanks, pipes and ponds</t>
    </r>
    <r>
      <rPr>
        <sz val="11"/>
        <color theme="1"/>
        <rFont val="Calibri"/>
        <family val="2"/>
        <scheme val="minor"/>
      </rPr>
      <t xml:space="preserve"> at the Chevron refinery have formed a slick up to 12-feet thick in ground water under most of the oil company's 1,000-acre facility and beneath small adjacent portions of El Segundo and Manhattan Beach shown by hatching. Drinking water wells are not now threatened, officials say, because any flow of the fuel to the east is restricted.
</t>
    </r>
  </si>
  <si>
    <t xml:space="preserve">El Segundo, USA </t>
  </si>
  <si>
    <t>250,000 gallons of fuel leaked into subsoil causing ground water contamination. A clean-up order was issued by the local water authority.</t>
  </si>
  <si>
    <t>El Segundo</t>
  </si>
  <si>
    <t>Amuay, Venezuela</t>
  </si>
  <si>
    <t>Amuay</t>
  </si>
  <si>
    <r>
      <t xml:space="preserve">A straight run of </t>
    </r>
    <r>
      <rPr>
        <b/>
        <sz val="11"/>
        <color theme="1"/>
        <rFont val="Calibri"/>
        <family val="2"/>
        <scheme val="minor"/>
      </rPr>
      <t>eight inch diameter pipe carrying hot oil fractured</t>
    </r>
    <r>
      <rPr>
        <sz val="11"/>
        <color theme="1"/>
        <rFont val="Calibri"/>
        <family val="2"/>
        <scheme val="minor"/>
      </rPr>
      <t xml:space="preserve"> in this refinery’s hydrodesulphuriser. The pipe was carrying hot oil from the high pressure separator to the low pressure stripper. The fracture ran circumferentially in the parent metal in the heat zone about 1.5 inches</t>
    </r>
    <r>
      <rPr>
        <b/>
        <sz val="11"/>
        <color theme="1"/>
        <rFont val="Calibri"/>
        <family val="2"/>
        <scheme val="minor"/>
      </rPr>
      <t xml:space="preserve"> from a weld</t>
    </r>
    <r>
      <rPr>
        <sz val="11"/>
        <color theme="1"/>
        <rFont val="Calibri"/>
        <family val="2"/>
        <scheme val="minor"/>
      </rPr>
      <t>. Hot oil at 700 psi and 650°F sprayed across the roadway into the hydrogen units where ignition occurred.
An intense fire around the pipeway in the hydrogen plant caused a 16 inch diameter gas line to rupture, adding a second source of fuel to the fire. In successive order, more pipes ruptured with explosive force in adjacent areas. The fire caused a crash shutdown of the entire 600,000 bbl/d refinery. After 6.5 hours, the fire was extinguished. Damage was extensive. The three hydrogen plants and the four hydrodesulphurisation (HDS) units were heavily damaged or destroyed. Four years after the plant was built and nine years before the loss,</t>
    </r>
    <r>
      <rPr>
        <b/>
        <sz val="11"/>
        <color theme="1"/>
        <rFont val="Calibri"/>
        <family val="2"/>
        <scheme val="minor"/>
      </rPr>
      <t xml:space="preserve"> the line which failed was judged as having excessive vibration</t>
    </r>
    <r>
      <rPr>
        <sz val="11"/>
        <color theme="1"/>
        <rFont val="Calibri"/>
        <family val="2"/>
        <scheme val="minor"/>
      </rPr>
      <t xml:space="preserve">. </t>
    </r>
    <r>
      <rPr>
        <b/>
        <sz val="11"/>
        <color theme="1"/>
        <rFont val="Calibri"/>
        <family val="2"/>
        <scheme val="minor"/>
      </rPr>
      <t>It is believed that the hot oil line failed due to fatigue</t>
    </r>
    <r>
      <rPr>
        <sz val="11"/>
        <color theme="1"/>
        <rFont val="Calibri"/>
        <family val="2"/>
        <scheme val="minor"/>
      </rPr>
      <t xml:space="preserve">, in turn largely due to </t>
    </r>
    <r>
      <rPr>
        <b/>
        <sz val="11"/>
        <color theme="1"/>
        <rFont val="Calibri"/>
        <family val="2"/>
        <scheme val="minor"/>
      </rPr>
      <t>hydrogen embrittlement.</t>
    </r>
  </si>
  <si>
    <r>
      <rPr>
        <b/>
        <sz val="11"/>
        <color theme="1"/>
        <rFont val="Calibri"/>
        <family val="2"/>
        <scheme val="minor"/>
      </rPr>
      <t xml:space="preserve">Erosion failure in a 10 inch diameter slurry recycle oil line </t>
    </r>
    <r>
      <rPr>
        <sz val="11"/>
        <color theme="1"/>
        <rFont val="Calibri"/>
        <family val="2"/>
        <scheme val="minor"/>
      </rPr>
      <t xml:space="preserve">in an 82,000 bbl/d fluid bed coking unit released liquids near their autoignition temperature. Vapours which covered a large area ignited almost immediately resulting in a large area ground fire which led to the failure of six or seven more lines. The fire eventually extended over a 150 foot diameter area with damage up in the unit structure to over 100 feet. </t>
    </r>
    <r>
      <rPr>
        <b/>
        <sz val="11"/>
        <color theme="1"/>
        <rFont val="Calibri"/>
        <family val="2"/>
        <scheme val="minor"/>
      </rPr>
      <t>Metallurgical examination revealed that a 1.8 inch long piece of carbon steel pipe had inadvertently been inserted into the 5-chrome slurry recycle line during an earlier metals inspection</t>
    </r>
    <r>
      <rPr>
        <sz val="11"/>
        <color theme="1"/>
        <rFont val="Calibri"/>
        <family val="2"/>
        <scheme val="minor"/>
      </rPr>
      <t xml:space="preserve">.
The reactor fractionator, light gasoil stripper, 15,000 hp air blower, pumps, pipe racks etc. were severely damaged or destroyed. About 2,700 barrels of hydrocarbon liquids were released from process equipment during the fire. Much of this was by gravity flow from ruptured lines although </t>
    </r>
    <r>
      <rPr>
        <b/>
        <sz val="11"/>
        <color theme="1"/>
        <rFont val="Calibri"/>
        <family val="2"/>
        <scheme val="minor"/>
      </rPr>
      <t>pumps, which could not be shut down, contributed much of the flow</t>
    </r>
    <r>
      <rPr>
        <sz val="11"/>
        <color theme="1"/>
        <rFont val="Calibri"/>
        <family val="2"/>
        <scheme val="minor"/>
      </rPr>
      <t>. A 900 psig steam line, which supplied the turbine drivers of the compressors, ruptured hampering fire fighting efforts.</t>
    </r>
  </si>
  <si>
    <t>Romeoville,
Illinois, USA</t>
  </si>
  <si>
    <r>
      <t xml:space="preserve">Just prior to the </t>
    </r>
    <r>
      <rPr>
        <b/>
        <sz val="11"/>
        <color theme="1"/>
        <rFont val="Calibri"/>
        <family val="2"/>
        <scheme val="minor"/>
      </rPr>
      <t>rupture of a 55 foot tall, 8.5 foot diameter monoethanolamine absorber column</t>
    </r>
    <r>
      <rPr>
        <sz val="11"/>
        <color theme="1"/>
        <rFont val="Calibri"/>
        <family val="2"/>
        <scheme val="minor"/>
      </rPr>
      <t xml:space="preserve">, a refinery operator noted a </t>
    </r>
    <r>
      <rPr>
        <b/>
        <sz val="11"/>
        <color theme="1"/>
        <rFont val="Calibri"/>
        <family val="2"/>
        <scheme val="minor"/>
      </rPr>
      <t xml:space="preserve">six inch long horizontal crack at a circumferential weld </t>
    </r>
    <r>
      <rPr>
        <sz val="11"/>
        <color theme="1"/>
        <rFont val="Calibri"/>
        <family val="2"/>
        <scheme val="minor"/>
      </rPr>
      <t xml:space="preserve">which was leaking propane. </t>
    </r>
    <r>
      <rPr>
        <b/>
        <sz val="11"/>
        <color theme="1"/>
        <rFont val="Calibri"/>
        <family val="2"/>
        <scheme val="minor"/>
      </rPr>
      <t>As the operator attempted to close the inlet valve, the crack spread to about 24 inches.</t>
    </r>
    <r>
      <rPr>
        <sz val="11"/>
        <color theme="1"/>
        <rFont val="Calibri"/>
        <family val="2"/>
        <scheme val="minor"/>
      </rPr>
      <t xml:space="preserve"> The area was being evacuated and the plant fire brigade was arriving when the column failed massively. Propane at 200 psig and 100ºF propelled most of the 20 tonne vessel 3,500 feet where it struck and toppled a 138,000 volt power transmission tower.
</t>
    </r>
    <r>
      <rPr>
        <b/>
        <sz val="11"/>
        <color theme="1"/>
        <rFont val="Calibri"/>
        <family val="2"/>
        <scheme val="minor"/>
      </rPr>
      <t>The weld separation occurred along a lower girth weld joint made during a repair to the column 10 years earlier.</t>
    </r>
    <r>
      <rPr>
        <sz val="11"/>
        <color theme="1"/>
        <rFont val="Calibri"/>
        <family val="2"/>
        <scheme val="minor"/>
      </rPr>
      <t xml:space="preserve"> The vessel was constructed of one inch thick SA 516 Gr 70 steel plates rolled and welded with full penetration submerged arc joints, but </t>
    </r>
    <r>
      <rPr>
        <b/>
        <sz val="11"/>
        <color theme="1"/>
        <rFont val="Calibri"/>
        <family val="2"/>
        <scheme val="minor"/>
      </rPr>
      <t>without post-weld heat treatment</t>
    </r>
    <r>
      <rPr>
        <sz val="11"/>
        <color theme="1"/>
        <rFont val="Calibri"/>
        <family val="2"/>
        <scheme val="minor"/>
      </rPr>
      <t>.
This explosion resulted in severe fires in the unsaturated gas plant, as well as fires in the Fluid Catalytic Cracker (FCC) and the alkylation units. After about 30 minutes, a Boiling Liquid Expanding Vapour Explosion (BLEVE) occurred in a large process vessel in the alkylation unit. One piece of this vessel travelled 500 feet shearing off pipelines before striking a tank in the water treatment unit. Another fragment landed in a unifining unit over 600 feet away, causing a major fire where it landed.
The first explosion, believed to be from an unconfined vapour cloud, broke windows up to six miles from the plant. The explosion also caused extensive structural damage to refinery service buildings and disrupted all electric power at the refinery, rendering a 2,500 US gallons per minute (US gpm) electric fire pump inoperable. One explosion sheared off a hydrant barrel, resulting in a reduction of fire water pressure from the two 2,500 US gpm diesel engine driven fire pumps, which were operating at the time.
The refinery’s blast resistant control centre, approximately 400 feet northeast of the absorber, sustained little structural damage.
An estimated 30 paid and volunteer public fire departments, together with equipment from refineries and chemical plants within a 20 mile radius, responded promptly. Many of the pumpers took suction from the adjoining canal and from a quarry. The pumpers and a 12,000 US gpm fireboat eventually provided water at pressures sufficient for fire fighting.</t>
    </r>
  </si>
  <si>
    <t>Romeoville</t>
  </si>
  <si>
    <t>Deer Park,
Texas, USA</t>
  </si>
  <si>
    <r>
      <t xml:space="preserve">On September 1, 1979, at 1412, the SS Chevron Hawaii exploded, burned, and sank while discharging cargo at the Deer Park Shell Oil Company terminal on the south side of the Houston ship channel. The cargo of catalytic cracker feedstock and Santa Maria crude oil spilled into the sea as the fire burned for ten hours. </t>
    </r>
    <r>
      <rPr>
        <b/>
        <sz val="11"/>
        <color theme="1"/>
        <rFont val="Calibri"/>
        <family val="2"/>
        <scheme val="minor"/>
      </rPr>
      <t>Lightning apparently ignited accumulated cargo vapors on the deck of the vessel</t>
    </r>
    <r>
      <rPr>
        <sz val="11"/>
        <color theme="1"/>
        <rFont val="Calibri"/>
        <family val="2"/>
        <scheme val="minor"/>
      </rPr>
      <t xml:space="preserve">. </t>
    </r>
    <r>
      <rPr>
        <b/>
        <sz val="11"/>
        <color theme="1"/>
        <rFont val="Calibri"/>
        <family val="2"/>
        <scheme val="minor"/>
      </rPr>
      <t>None of the cargo tanks had been gas-freed</t>
    </r>
    <r>
      <rPr>
        <sz val="11"/>
        <color theme="1"/>
        <rFont val="Calibri"/>
        <family val="2"/>
        <scheme val="minor"/>
      </rPr>
      <t xml:space="preserve">. The explosion was so powerful that a 5 foot by 7 foot hull fragment from the burning vessel penetrated the roof of a Shell Oil Company petroleum product shore tank located 600 feet inland from the vessel. The contents of that shore tank, approximately 26,000 barrels of ethyl alcohol, ignited and burned as well. As the fire spread into a nearby barge slip, four barges that were discharging cargo caught fire. Three of these barges exploded and sank. No significant amount of pollution came from any of these four barges. Weather during the incident was warm and windy with heavy downpours and lightning. The maximum reported wind gust for the day was 33 knots, at 1300. The fireboat M/V Captain F. L. Farnsworth, which had been moored 2.5 nautical miles from the terminal, was on-scene by 1430. Four boats and 14 Coast Guard personnel assisted in fire fighting and lifesaving operations. Two Coast Guard pollution team investigators from the Houston Port Safety Station were already on their way to the Shell terminal when the accident occurred. They led the rescue of the burning vessel's boatswain from the forecastle. Representatives from both the USCG Pacific and Gulf Strike Teams (PST and AST) monitored all phases of the cleanup. Eighteen different cleanup companies were involved in the cleanup operations. Since the spill occurred over a holiday weekend, it was difficult to recruit companies with equipment specifically needed for this spill. One crew member and two radar repairmen aboard the SS Chevron Hawaii were killed and 13 people were injured. Even though six tugs were available within the barge slip, no attempt was made by the Shell Oil Company dockman or the tugboat operators to move any adjacent barges into the channel where they might have been safe from the fire. Also, the dockman left the scene without activating the emergency cut-off switch. This would have assured that any adjacent barges' cargo openings were properly secured. Damages to the vessel, barges and facility exceeded $27,000,000. 
Oil leaking from the ship impacted the entire area from the ship to Diamond Shamrock for the first 6 days following the explosion. An oily rain fell on nearby houses, cars and swimming pools as a result of the explosion. The spreading of the oil on the water limited the usefulness of the Coast Guard boats in firefighting by clogging the boat engines and fire pump intakes. The oil continued to flow into the main stream in the middle of the channel. Much of the oil and oily debris collected in a bend in the channel near the incident area. Boom assisted this natural containment in slowing the spread of oil. A large amount of the oil collected at the oil tanking area on the north side of the channel. Due to wind and water movement, a substantial amount of oil accumulated at Jacinto Port. The western shore of Old River was heavily oiled, from two miles upstream down to the entrance of the river, while the flatlands on the east side were only slightly oiled. 
</t>
    </r>
  </si>
  <si>
    <r>
      <t xml:space="preserve">Nearly simultaneous explosions aboard a 70,000 deadweight tonnage tanker off-loading vacuum distillate and in an 80,000 barrel (bbl) ethanol tank at a refinery occurred during a </t>
    </r>
    <r>
      <rPr>
        <b/>
        <sz val="11"/>
        <color theme="1"/>
        <rFont val="Calibri"/>
        <family val="2"/>
        <scheme val="minor"/>
      </rPr>
      <t>severe electrical storm.</t>
    </r>
    <r>
      <rPr>
        <sz val="11"/>
        <color theme="1"/>
        <rFont val="Calibri"/>
        <family val="2"/>
        <scheme val="minor"/>
      </rPr>
      <t xml:space="preserve"> The ethanol tank was ignited when a plate section of the exploded tanker flew through the air and struck the tank, causing it to explode and burn.
The ship, tied up at the refinery dock, had discharged all but 50,000 bbl of its 128,000 bbl cargo when the explosion occurred. Unloading had been suspended minutes earlier because of a storm in the area. Explosions within the ship’s holds spread 5,000 to 10,000 bbl of burning distillate on the water. This involved several nearby docks and four gasoline and crude oil barges. The 120 foot diameter cone roof alcohol tank was about a third full. It burned itself out in about 14
minutes.</t>
    </r>
  </si>
  <si>
    <t>Deer Park</t>
  </si>
  <si>
    <t>Texas City,
Texas, USA</t>
  </si>
  <si>
    <r>
      <t xml:space="preserve">The cause of the loss which started in the alkylation unit tank farm is unknown. An unidentified failure led to the release of light hydrocarbons which spread to an ignition source. A rather intense fire followed in the tank farm. In less than five minutes a 5,000 barrel (bbl) sphere failed, causing a tremendous fireball and sending pieces of the sphere throughout the plant. Within the next 20 minutes, five 1,000 bbl horizontal vessels, four 1,000 bbl vertical vessels and one additional 5,000 bbl sphere failed from either missile damage or Boiling Liquid Expanding Vapour Explosions (BLEVEs).
Pieces of the tanks travelled in all directions, falling into a number of operating units and tank farms, starting more fires. </t>
    </r>
    <r>
      <rPr>
        <b/>
        <sz val="11"/>
        <color theme="1"/>
        <rFont val="Calibri"/>
        <family val="2"/>
        <scheme val="minor"/>
      </rPr>
      <t>Fragments also hit the fire water storage tank and electric fire pumps, leaving only the two diesel fire pumps operational.</t>
    </r>
  </si>
  <si>
    <t>Varanus Island,
Australia</t>
  </si>
  <si>
    <r>
      <t xml:space="preserve">A gas release (understood to be from a </t>
    </r>
    <r>
      <rPr>
        <b/>
        <sz val="11"/>
        <color theme="1"/>
        <rFont val="Calibri"/>
        <family val="2"/>
        <scheme val="minor"/>
      </rPr>
      <t>corroded pipe</t>
    </r>
    <r>
      <rPr>
        <sz val="11"/>
        <color theme="1"/>
        <rFont val="Calibri"/>
        <family val="2"/>
        <scheme val="minor"/>
      </rPr>
      <t xml:space="preserve">) resulted in an explosion at this gas plant in
Western Australia. Subsequently a 30% reduction in the state’s domestic gas supply occurred as well as a 45% reduction in gas supplies to mines and other industries. 153 workers on the island were evacuated as a precaution, with only a skeleton crew remaining behind. The release was from a 30 cm diameter pipeline and has been attributed to an </t>
    </r>
    <r>
      <rPr>
        <b/>
        <sz val="11"/>
        <color theme="1"/>
        <rFont val="Calibri"/>
        <family val="2"/>
        <scheme val="minor"/>
      </rPr>
      <t>ineffective anti-corrosion coating</t>
    </r>
    <r>
      <rPr>
        <sz val="11"/>
        <color theme="1"/>
        <rFont val="Calibri"/>
        <family val="2"/>
        <scheme val="minor"/>
      </rPr>
      <t xml:space="preserve"> combined with </t>
    </r>
    <r>
      <rPr>
        <b/>
        <sz val="11"/>
        <color theme="1"/>
        <rFont val="Calibri"/>
        <family val="2"/>
        <scheme val="minor"/>
      </rPr>
      <t>poor inspection and monitoring</t>
    </r>
    <r>
      <rPr>
        <sz val="11"/>
        <color theme="1"/>
        <rFont val="Calibri"/>
        <family val="2"/>
        <scheme val="minor"/>
      </rPr>
      <t>. Some 60% of the plant’s capacity was restored within three months, with the plant completely back on line after approximately six months.</t>
    </r>
  </si>
  <si>
    <t>Varanus Island</t>
  </si>
  <si>
    <t>Cactus, Reforma, Mexico</t>
  </si>
  <si>
    <t>Cactus, Reforma</t>
  </si>
  <si>
    <t>Juaymah,
Saudi Arabia</t>
  </si>
  <si>
    <t>Juaymah</t>
  </si>
  <si>
    <r>
      <t xml:space="preserve">At this gas processing plant, a series of electrical power interruptions caused several shutdowns of one or both of the identical 165,000 bbl/d gas fractionation process trains. The parallel trains were separated from one another by approximately 100 feet. At the time of the loss, the propane feed was approximately 100% of design capacity for Plant I and 25% of design capacity for Plant II.
It is believed that there was a release of approximately 1,900 bbl of propane in Plant I over a 30 minute period. Ignition of the large vapour cloud is believed to have been by a security vehicle which had stalled and was being restarted. </t>
    </r>
    <r>
      <rPr>
        <b/>
        <sz val="11"/>
        <color theme="1"/>
        <rFont val="Calibri"/>
        <family val="2"/>
        <scheme val="minor"/>
      </rPr>
      <t>The probable source of the propane was a flange in a four inch diameter relief valve line.</t>
    </r>
  </si>
  <si>
    <t>Abqaiq,
Saudi Arabia</t>
  </si>
  <si>
    <r>
      <rPr>
        <b/>
        <sz val="11"/>
        <color theme="1"/>
        <rFont val="Calibri"/>
        <family val="2"/>
        <scheme val="minor"/>
      </rPr>
      <t xml:space="preserve">A 22 inch diameter gas transmission pipeline operating at 500 psig developed a leak due to corrosion. </t>
    </r>
    <r>
      <rPr>
        <sz val="11"/>
        <color theme="1"/>
        <rFont val="Calibri"/>
        <family val="2"/>
        <scheme val="minor"/>
      </rPr>
      <t xml:space="preserve">The leak expanded and the line parted, releasing a vapour cloud near this gas processing plant that covered a significant area. After about seven minutes, ignition occurred from a </t>
    </r>
    <r>
      <rPr>
        <b/>
        <sz val="11"/>
        <color theme="1"/>
        <rFont val="Calibri"/>
        <family val="2"/>
        <scheme val="minor"/>
      </rPr>
      <t>flare located 1,500 feet downwind</t>
    </r>
    <r>
      <rPr>
        <sz val="11"/>
        <color theme="1"/>
        <rFont val="Calibri"/>
        <family val="2"/>
        <scheme val="minor"/>
      </rPr>
      <t>. The jet/whipping action of escaping gas threw a 22 foot long section of pipe 400 feet where it struck the vapour space of one of two 10,000 barrel pressurised spheroid tanks. A second vapour cloud formed and was ignited, developing detonation over-pressures of 7.8 pounds per square inch.</t>
    </r>
  </si>
  <si>
    <t>Abqaiq</t>
  </si>
  <si>
    <r>
      <rPr>
        <b/>
        <sz val="11"/>
        <color theme="1"/>
        <rFont val="Calibri"/>
        <family val="2"/>
        <scheme val="minor"/>
      </rPr>
      <t xml:space="preserve">A 30 inch diameter crude oil pipeline failed </t>
    </r>
    <r>
      <rPr>
        <sz val="11"/>
        <color theme="1"/>
        <rFont val="Calibri"/>
        <family val="2"/>
        <scheme val="minor"/>
      </rPr>
      <t xml:space="preserve">and destroyed three pressurised spheroids, pumping units and other equipment. </t>
    </r>
    <r>
      <rPr>
        <b/>
        <sz val="11"/>
        <color theme="1"/>
        <rFont val="Calibri"/>
        <family val="2"/>
        <scheme val="minor"/>
      </rPr>
      <t>Ignition was caused by motor vehicle</t>
    </r>
    <r>
      <rPr>
        <sz val="11"/>
        <color theme="1"/>
        <rFont val="Calibri"/>
        <family val="2"/>
        <scheme val="minor"/>
      </rPr>
      <t>s.</t>
    </r>
  </si>
  <si>
    <t>Umm Said,
Qatar</t>
  </si>
  <si>
    <r>
      <rPr>
        <b/>
        <sz val="11"/>
        <color theme="1"/>
        <rFont val="Calibri"/>
        <family val="2"/>
        <scheme val="minor"/>
      </rPr>
      <t>A 260,000 bbl tank containing about 236,000 bbl of refrigerated propane at 45ºF failed catastrophically</t>
    </r>
    <r>
      <rPr>
        <sz val="11"/>
        <color theme="1"/>
        <rFont val="Calibri"/>
        <family val="2"/>
        <scheme val="minor"/>
      </rPr>
      <t xml:space="preserve"> and the wave of liquid propane swept over the dikes and inundated the 51,000 bbl/d process area before igniting. An adjoining tank containing 125,000 bbl of refrigerated butane also was destroyed, as was most of the process area. The fire burned out of control for two days and was extinguished after eight days. The </t>
    </r>
    <r>
      <rPr>
        <b/>
        <sz val="11"/>
        <color theme="1"/>
        <rFont val="Calibri"/>
        <family val="2"/>
        <scheme val="minor"/>
      </rPr>
      <t>tank weld failure was considered to have three possible causes, including micro-biological sulphate reducing bacteria being introduced by hydrotesting the tank with sea water.</t>
    </r>
    <r>
      <rPr>
        <sz val="11"/>
        <color theme="1"/>
        <rFont val="Calibri"/>
        <family val="2"/>
        <scheme val="minor"/>
      </rPr>
      <t xml:space="preserve">
Reportedly, </t>
    </r>
    <r>
      <rPr>
        <b/>
        <sz val="11"/>
        <color theme="1"/>
        <rFont val="Calibri"/>
        <family val="2"/>
        <scheme val="minor"/>
      </rPr>
      <t>the tank weld that failed had been repaired following a weld failure incident one year earlier</t>
    </r>
    <r>
      <rPr>
        <sz val="11"/>
        <color theme="1"/>
        <rFont val="Calibri"/>
        <family val="2"/>
        <scheme val="minor"/>
      </rPr>
      <t xml:space="preserve"> in which 14,000 bbl of propane were released and a massive vapour cloud travelled 500 feet but did not ignite.</t>
    </r>
  </si>
  <si>
    <t>Umm Said</t>
  </si>
  <si>
    <t>Harare, Zimbabwe</t>
  </si>
  <si>
    <t>Harare</t>
  </si>
  <si>
    <t>TERMINALS AND DISTRIBUTION</t>
  </si>
  <si>
    <t>Ecuador</t>
  </si>
  <si>
    <t>Bantry Bay</t>
  </si>
  <si>
    <t>Fairbanks</t>
  </si>
  <si>
    <t>Marcus Hook</t>
  </si>
  <si>
    <t>Bantry Bay,
Ireland</t>
  </si>
  <si>
    <t>Fairbanks,
Alaska, USA</t>
  </si>
  <si>
    <t>Marcus Hook,
USA</t>
  </si>
  <si>
    <r>
      <t xml:space="preserve">A petrol tanker caught fire and exploded </t>
    </r>
    <r>
      <rPr>
        <b/>
        <sz val="11"/>
        <color theme="1"/>
        <rFont val="Calibri"/>
        <family val="2"/>
        <scheme val="minor"/>
      </rPr>
      <t>as fuel was being offloaded into another fuel tanker</t>
    </r>
    <r>
      <rPr>
        <sz val="11"/>
        <color theme="1"/>
        <rFont val="Calibri"/>
        <family val="2"/>
        <scheme val="minor"/>
      </rPr>
      <t xml:space="preserve">. </t>
    </r>
    <r>
      <rPr>
        <b/>
        <sz val="11"/>
        <color theme="1"/>
        <rFont val="Calibri"/>
        <family val="2"/>
        <scheme val="minor"/>
      </rPr>
      <t>One driver was alleged to have been smoking when incident occurred.</t>
    </r>
    <r>
      <rPr>
        <sz val="11"/>
        <color theme="1"/>
        <rFont val="Calibri"/>
        <family val="2"/>
        <scheme val="minor"/>
      </rPr>
      <t xml:space="preserve">
The fire destroyed property worth over USD 160 million. A prefabricated concrete wall surrounding the premises was also destroyed and electricity cables were burnt down resulting in an electrical blackout in some parts of the area.</t>
    </r>
  </si>
  <si>
    <r>
      <rPr>
        <b/>
        <sz val="11"/>
        <color theme="1"/>
        <rFont val="Calibri"/>
        <family val="2"/>
        <scheme val="minor"/>
      </rPr>
      <t>25 miles of Trans Andean pipeline disappeared in this event</t>
    </r>
    <r>
      <rPr>
        <sz val="11"/>
        <color theme="1"/>
        <rFont val="Calibri"/>
        <family val="2"/>
        <scheme val="minor"/>
      </rPr>
      <t xml:space="preserve">, which also damaged natural gas and gasoline pipelines. All 285 producing wells were shut down and oil exports were suspended and swap arrangement made with Venezuelan suppliers. </t>
    </r>
    <r>
      <rPr>
        <b/>
        <sz val="11"/>
        <color theme="1"/>
        <rFont val="Calibri"/>
        <family val="2"/>
        <scheme val="minor"/>
      </rPr>
      <t>The first earthquake registered 6.0 on the Richter scale, the second 6.8, and there were a total of ten earthquakes in total. Repairs took several months.</t>
    </r>
  </si>
  <si>
    <r>
      <t xml:space="preserve">An eleven-year-old 121,000 deadweight tonnage tanker had completed unloading its first parcel of Arabian heavy crude at a deep-water port. No transfer operations between the ship and the jetty were in process when </t>
    </r>
    <r>
      <rPr>
        <b/>
        <sz val="11"/>
        <color theme="1"/>
        <rFont val="Calibri"/>
        <family val="2"/>
        <scheme val="minor"/>
      </rPr>
      <t>a small fire was noticed on deck</t>
    </r>
    <r>
      <rPr>
        <sz val="11"/>
        <color theme="1"/>
        <rFont val="Calibri"/>
        <family val="2"/>
        <scheme val="minor"/>
      </rPr>
      <t xml:space="preserve">. </t>
    </r>
    <r>
      <rPr>
        <b/>
        <sz val="11"/>
        <color theme="1"/>
        <rFont val="Calibri"/>
        <family val="2"/>
        <scheme val="minor"/>
      </rPr>
      <t>About 10 minutes later the fire had spread along the length of the ship and was observed on the sea at both sides of the ship</t>
    </r>
    <r>
      <rPr>
        <sz val="11"/>
        <color theme="1"/>
        <rFont val="Calibri"/>
        <family val="2"/>
        <scheme val="minor"/>
      </rPr>
      <t xml:space="preserve">. After 30 minutes, a massive explosion occurred.
It is theorised that the initiating event of the disaster was the </t>
    </r>
    <r>
      <rPr>
        <b/>
        <sz val="11"/>
        <color theme="1"/>
        <rFont val="Calibri"/>
        <family val="2"/>
        <scheme val="minor"/>
      </rPr>
      <t>buckling of the ship’s structure at or about deck level</t>
    </r>
    <r>
      <rPr>
        <sz val="11"/>
        <color theme="1"/>
        <rFont val="Calibri"/>
        <family val="2"/>
        <scheme val="minor"/>
      </rPr>
      <t xml:space="preserve">. This was immediately followed by explosions in the ballast tanks and the breaking of the ship’s back. These events were produced by the conjunction of two separate factors: </t>
    </r>
    <r>
      <rPr>
        <b/>
        <sz val="11"/>
        <color theme="1"/>
        <rFont val="Calibri"/>
        <family val="2"/>
        <scheme val="minor"/>
      </rPr>
      <t>a seriously weakened hull due to inadequate maintenance, and an excessive stress due to incorrect ballasting at the time of the disaster</t>
    </r>
    <r>
      <rPr>
        <sz val="11"/>
        <color theme="1"/>
        <rFont val="Calibri"/>
        <family val="2"/>
        <scheme val="minor"/>
      </rPr>
      <t>.
A fragment of the ship weighing 1,000 pounds was found at the base of a large crude oil tank, a distance of 1,800 feet from the ship. In addition to total loss of the ship, 50 people lost their lives and 1,130 feet of the concrete and steel jetty were damaged or destroyed.</t>
    </r>
  </si>
  <si>
    <r>
      <rPr>
        <b/>
        <sz val="11"/>
        <color theme="1"/>
        <rFont val="Calibri"/>
        <family val="2"/>
        <scheme val="minor"/>
      </rPr>
      <t>A pipeline pump started whilst the strainer coverplate was being removed</t>
    </r>
    <r>
      <rPr>
        <sz val="11"/>
        <color theme="1"/>
        <rFont val="Calibri"/>
        <family val="2"/>
        <scheme val="minor"/>
      </rPr>
      <t>, and the oil released ignited. The fire was mostly confined to the pump house.</t>
    </r>
  </si>
  <si>
    <t>The 140,000 tonne oil tanker Betelgeuse,while unloading her cargo at the oil terminal,suffered a catostrophic explosion,and was destroyed,killing 51,including the crew of the French Owned vessel,as well as local workers,and the Bantry Pilot.
 The explosion broke the ships hull in two,and much of the wreckage was a landmark in the bay,albeit a sad reminder,for many years after.
 Today you can still see the Storage facility,which still operates,however the relic of the jetty which was destroyed in the explosion remains to this day,and is easily visible from land for anyone who has visited Bere Island.
 The explosion was heard up to 20 miles away. At the time our SAR facilities were almost non existant on the south west coast,but local boats soon realised that searching the burning black sea for survivors was impossible. I remember the fire burned for some time,damped down by the firefighting tugs stationed nearby,but the Black plume could be seen clearly as I looked west from my own house,though we were almost 70 miles away.
 An investigation revealed it was caused by a design flaw,which also caused the loss of its sister ship "Devonshire",and the absence of an inert gas system aboard the vessel.
 The Owners of the vessel,Gulf,made many promises,railroaded the inquiry proceedings with their corporate "spin" and abandoned Whiddy Island and Ireland,leaving a sad reminder of a tragic day,and little else.
Whiddy island still serves as a storage facility,but loading and unloading is now done from a floating Buoy,rather than a fixed jetty.</t>
  </si>
  <si>
    <r>
      <rPr>
        <b/>
        <sz val="11"/>
        <color theme="1"/>
        <rFont val="Calibri"/>
        <family val="2"/>
        <scheme val="minor"/>
      </rPr>
      <t>The United States flag tanker ‘Edgar M. Queeny’ rammed the Greek tanker ‘Corinthos’ while the latter was discharging 400,000 barrels of crude oil at a refinery jetty at Marcus Hook on the Delaware River</t>
    </r>
    <r>
      <rPr>
        <sz val="11"/>
        <color theme="1"/>
        <rFont val="Calibri"/>
        <family val="2"/>
        <scheme val="minor"/>
      </rPr>
      <t>. A massive initial explosion and subsequent explosions and fires occurred on the Greek ship as a result of the collision. Some 25 crew members were killed on board this vessel, in addition to one crewman from the flag tanker. The Corinthos sank shortly afterwards and was later removed for scrapping.</t>
    </r>
  </si>
  <si>
    <t>638 workers were evacuated from this flotel after it began to lean to one side when water entered a pontoon. The flotel was located about 80 km offshore near Campeche state, Mexico. There were no injuries reported as a result of the sudden inclination. It was reported that a total loss of the flotel resulted.</t>
  </si>
  <si>
    <t>Bay of Campeche, Gulf of Mexico</t>
  </si>
  <si>
    <t>Jupiter Flotel, Bay of Campeche, Gulf of Mexico</t>
  </si>
  <si>
    <r>
      <t xml:space="preserve">El 12 de abril de 2011 se suscitó un incidente mecánico en la plataforma semi-sumergible Júpiter, </t>
    </r>
    <r>
      <rPr>
        <b/>
        <sz val="11"/>
        <color theme="1"/>
        <rFont val="Calibri"/>
        <family val="2"/>
        <scheme val="minor"/>
      </rPr>
      <t>aparentemente en una válvula de control del pontón de babor</t>
    </r>
    <r>
      <rPr>
        <sz val="11"/>
        <color theme="1"/>
        <rFont val="Calibri"/>
        <family val="2"/>
        <scheme val="minor"/>
      </rPr>
      <t>.</t>
    </r>
  </si>
  <si>
    <r>
      <rPr>
        <b/>
        <sz val="11"/>
        <color theme="1"/>
        <rFont val="Calibri"/>
        <family val="2"/>
        <scheme val="minor"/>
      </rPr>
      <t>Heavy storm conditions</t>
    </r>
    <r>
      <rPr>
        <sz val="11"/>
        <color theme="1"/>
        <rFont val="Calibri"/>
        <family val="2"/>
        <scheme val="minor"/>
      </rPr>
      <t xml:space="preserve"> in the North Sea caused </t>
    </r>
    <r>
      <rPr>
        <b/>
        <sz val="11"/>
        <color theme="1"/>
        <rFont val="Calibri"/>
        <family val="2"/>
        <scheme val="minor"/>
      </rPr>
      <t>four of this FPSO’s ten anchor chains to break</t>
    </r>
    <r>
      <rPr>
        <sz val="11"/>
        <color theme="1"/>
        <rFont val="Calibri"/>
        <family val="2"/>
        <scheme val="minor"/>
      </rPr>
      <t xml:space="preserve"> resulting in the vessel moving off its position. It is estimated that the FPSO was subject to </t>
    </r>
    <r>
      <rPr>
        <b/>
        <sz val="11"/>
        <color theme="1"/>
        <rFont val="Calibri"/>
        <family val="2"/>
        <scheme val="minor"/>
      </rPr>
      <t>53 knot winds and 9 metre waves</t>
    </r>
    <r>
      <rPr>
        <sz val="11"/>
        <color theme="1"/>
        <rFont val="Calibri"/>
        <family val="2"/>
        <scheme val="minor"/>
      </rPr>
      <t>. Normally a complex piping system runs from the wells on the seabed up to the FPSO, this infrastructure was damaged in the incident.
Following the vessel moving off its position all of the wells were immediately shut in. Subsequent surveys showed that no oil had been lost. 74 non-essential crew were evacuated to near-by platforms and 43 essential crew remained on-board. Two members of crew received minor injuries.
The facility was projected to be producing an average of 18,400 bbl/d of oil in 2011. As a result of this incident, a business interruption loss is expected to be incurred.</t>
    </r>
  </si>
  <si>
    <t>Gryphon, North Sea</t>
  </si>
  <si>
    <t>Gryphon, North Sea, UK</t>
  </si>
  <si>
    <r>
      <rPr>
        <b/>
        <sz val="11"/>
        <color theme="1"/>
        <rFont val="Calibri"/>
        <family val="2"/>
        <scheme val="minor"/>
      </rPr>
      <t>Initial Findings</t>
    </r>
    <r>
      <rPr>
        <sz val="11"/>
        <color theme="1"/>
        <rFont val="Calibri"/>
        <family val="2"/>
        <scheme val="minor"/>
      </rPr>
      <t xml:space="preserve">
• People
- </t>
    </r>
    <r>
      <rPr>
        <i/>
        <sz val="11"/>
        <color theme="1"/>
        <rFont val="Calibri"/>
        <family val="2"/>
        <scheme val="minor"/>
      </rPr>
      <t>Immediate Cause</t>
    </r>
    <r>
      <rPr>
        <sz val="11"/>
        <color theme="1"/>
        <rFont val="Calibri"/>
        <family val="2"/>
        <scheme val="minor"/>
      </rPr>
      <t xml:space="preserve">
1 - Lost heading control of the vessel
- Barrier missing/defeated or bypassed
2 - Standing orders not timely followed
- </t>
    </r>
    <r>
      <rPr>
        <i/>
        <sz val="11"/>
        <color theme="1"/>
        <rFont val="Calibri"/>
        <family val="2"/>
        <scheme val="minor"/>
      </rPr>
      <t>Underlying Cause(s)</t>
    </r>
    <r>
      <rPr>
        <sz val="11"/>
        <color theme="1"/>
        <rFont val="Calibri"/>
        <family val="2"/>
        <scheme val="minor"/>
      </rPr>
      <t xml:space="preserve">
3 - Inadequate reaction to changing circumstances
4 - Lack of experience / training
• Environment
- </t>
    </r>
    <r>
      <rPr>
        <i/>
        <sz val="11"/>
        <color theme="1"/>
        <rFont val="Calibri"/>
        <family val="2"/>
        <scheme val="minor"/>
      </rPr>
      <t>Immediate Cause</t>
    </r>
    <r>
      <rPr>
        <sz val="11"/>
        <color theme="1"/>
        <rFont val="Calibri"/>
        <family val="2"/>
        <scheme val="minor"/>
      </rPr>
      <t xml:space="preserve">
5 - Exposure to extreme / unexpected weather
- Barrier missing/defeated or bypassed
6 - No procedure in place for restrictions of operation / Masters discretion
- </t>
    </r>
    <r>
      <rPr>
        <i/>
        <sz val="11"/>
        <color theme="1"/>
        <rFont val="Calibri"/>
        <family val="2"/>
        <scheme val="minor"/>
      </rPr>
      <t>Underlying Cause(s)</t>
    </r>
    <r>
      <rPr>
        <sz val="11"/>
        <color theme="1"/>
        <rFont val="Calibri"/>
        <family val="2"/>
        <scheme val="minor"/>
      </rPr>
      <t xml:space="preserve">
7 - Operation in Heavy weather conditions.
8 - Inadequate reaction to changing circumstances
9 - Lack of experience / training</t>
    </r>
  </si>
  <si>
    <r>
      <t>This natural gas drilling rig sank in the Caribbean sea. All 95 workers were evacuated safely and there was no reported leakage. The sinking was caused by a</t>
    </r>
    <r>
      <rPr>
        <b/>
        <sz val="11"/>
        <color theme="1"/>
        <rFont val="Calibri"/>
        <family val="2"/>
        <scheme val="minor"/>
      </rPr>
      <t xml:space="preserve"> sudden surge of water entering one of the submarine rafts that the platform legs floated on</t>
    </r>
    <r>
      <rPr>
        <sz val="11"/>
        <color theme="1"/>
        <rFont val="Calibri"/>
        <family val="2"/>
        <scheme val="minor"/>
      </rPr>
      <t>. Automatic subsea safety valves secured the well and prevented a leak from occurring.</t>
    </r>
  </si>
  <si>
    <r>
      <t>Ramirez says that the Aban Pearl’s alarm systems were triggered at 11:20 p.m. on 12 May after a f</t>
    </r>
    <r>
      <rPr>
        <b/>
        <sz val="11"/>
        <color theme="1"/>
        <rFont val="Calibri"/>
        <family val="2"/>
        <scheme val="minor"/>
      </rPr>
      <t>ailure was detected in the rig’s flotation systems</t>
    </r>
    <r>
      <rPr>
        <sz val="11"/>
        <color theme="1"/>
        <rFont val="Calibri"/>
        <family val="2"/>
        <scheme val="minor"/>
      </rPr>
      <t xml:space="preserve">. The rig’s 92 workers were evacuated when a tilt of 10 degrees was registered. But the captain and a small team of naval and oil well technicians stayed aboard several hours more. When the rig’s tilt reached 15 degrees, operators shut down and disconnected the gas well from the rig to prevent a potential environmental crisis in the area. The Aban Pearl reached a tilt of 45 degrees at roughly 1:30 a.m. on 13 May, at which point the captain and remaining technicians aboard were evacuated. The rig sank at 2:20 a.m. </t>
    </r>
  </si>
  <si>
    <t>Aban Pearl, Caribbean Sea,
Venezuela</t>
  </si>
  <si>
    <t>Aban Pearl, Caribbean Sea</t>
  </si>
  <si>
    <t>Montara, Timor Sea, Australia</t>
  </si>
  <si>
    <t>Montara, Timor Sea</t>
  </si>
  <si>
    <r>
      <t xml:space="preserve">Oil, condensate and hydrogen sulphide leaked from a well head on a platform being serviced by a jack up rig in the Timor Sea. 69 workers on the rig were evacuated. </t>
    </r>
    <r>
      <rPr>
        <b/>
        <sz val="11"/>
        <color theme="1"/>
        <rFont val="Calibri"/>
        <family val="2"/>
        <scheme val="minor"/>
      </rPr>
      <t>Oil and gas started to spill after a plug blocking one of the project’s 1,200 metre deep wells came free</t>
    </r>
    <r>
      <rPr>
        <sz val="11"/>
        <color theme="1"/>
        <rFont val="Calibri"/>
        <family val="2"/>
        <scheme val="minor"/>
      </rPr>
      <t>. The next day a 12 kilometre long and 30 metre wide spill was reported. Attempts were made to plug the well over the next two months. It was estimated that the well was leaking 400 bbl/d of oil and gas.
On 01 November it was reported that drillers had successfully intercepted the well and were beginning to put heavy mud into the shaft. However, a fire broke out on the drilling platform as it attempted to pug a deeper leak. The fire was extinguished two days later. A total of 4,140 tonnes of oil was estimated to have been lost. This incident affected both the platform and the drilling rig.</t>
    </r>
  </si>
  <si>
    <t>Kristin Field, North Sea</t>
  </si>
  <si>
    <t>Kristin Field, North Sea, Norway</t>
  </si>
  <si>
    <r>
      <t>On 05 November 2006, offshore gas alarms were triggered on this floating production unit and upon investigation,</t>
    </r>
    <r>
      <rPr>
        <b/>
        <sz val="11"/>
        <color theme="1"/>
        <rFont val="Calibri"/>
        <family val="2"/>
        <scheme val="minor"/>
      </rPr>
      <t xml:space="preserve"> it was established that a leak was emanating from one of the production risers. </t>
    </r>
    <r>
      <rPr>
        <sz val="11"/>
        <color theme="1"/>
        <rFont val="Calibri"/>
        <family val="2"/>
        <scheme val="minor"/>
      </rPr>
      <t xml:space="preserve">Upon further investigation, </t>
    </r>
    <r>
      <rPr>
        <b/>
        <sz val="11"/>
        <color theme="1"/>
        <rFont val="Calibri"/>
        <family val="2"/>
        <scheme val="minor"/>
      </rPr>
      <t>five other risers were found to be similarly affected</t>
    </r>
    <r>
      <rPr>
        <sz val="11"/>
        <color theme="1"/>
        <rFont val="Calibri"/>
        <family val="2"/>
        <scheme val="minor"/>
      </rPr>
      <t>. Remedial work was subsequently carried out.</t>
    </r>
  </si>
  <si>
    <r>
      <t xml:space="preserve">On 22 June 2006, a post-installation, remote operated vehicle survey of a platform was performed revealing </t>
    </r>
    <r>
      <rPr>
        <b/>
        <sz val="11"/>
        <color theme="1"/>
        <rFont val="Calibri"/>
        <family val="2"/>
        <scheme val="minor"/>
      </rPr>
      <t>significant structural deformation to the jacket.</t>
    </r>
    <r>
      <rPr>
        <sz val="11"/>
        <color theme="1"/>
        <rFont val="Calibri"/>
        <family val="2"/>
        <scheme val="minor"/>
      </rPr>
      <t xml:space="preserve"> </t>
    </r>
    <r>
      <rPr>
        <b/>
        <sz val="11"/>
        <color theme="1"/>
        <rFont val="Calibri"/>
        <family val="2"/>
        <scheme val="minor"/>
      </rPr>
      <t>The four main jacket legs suffered hydrostatic collapse</t>
    </r>
    <r>
      <rPr>
        <sz val="11"/>
        <color theme="1"/>
        <rFont val="Calibri"/>
        <family val="2"/>
        <scheme val="minor"/>
      </rPr>
      <t xml:space="preserve"> which was the result of the installation of undersized ring stiffeners. </t>
    </r>
    <r>
      <rPr>
        <b/>
        <sz val="11"/>
        <color theme="1"/>
        <rFont val="Calibri"/>
        <family val="2"/>
        <scheme val="minor"/>
      </rPr>
      <t>The ring stiffeners that were installed were fabricated using incorrect construction drawings</t>
    </r>
    <r>
      <rPr>
        <sz val="11"/>
        <color theme="1"/>
        <rFont val="Calibri"/>
        <family val="2"/>
        <scheme val="minor"/>
      </rPr>
      <t>.</t>
    </r>
  </si>
  <si>
    <t>South China Sea,
China</t>
  </si>
  <si>
    <t>South China Sea</t>
  </si>
  <si>
    <t>Hurricane Dennis passed through the area where the platform was located, causing it to partially sink. Design issues have been raised as a potential cause but there has been no confirmation.</t>
  </si>
  <si>
    <t>Thunder Horse, Gulf of Mexico, USA</t>
  </si>
  <si>
    <t>Thunder Horse, Gulf of Mexico</t>
  </si>
  <si>
    <r>
      <t xml:space="preserve">Thunder Horse PDQ was evacuated with the approach of Hurricane Dennis in July 2005. After the hurricane passed, the platform fell into a 20 degree list and was in danger of foundering.[8][9]
The platform was designed for a 100-year event, and inspection teams found no hull damage and no leaks through its hull. Rather, an </t>
    </r>
    <r>
      <rPr>
        <b/>
        <sz val="11"/>
        <color theme="1"/>
        <rFont val="Calibri"/>
        <family val="2"/>
        <scheme val="minor"/>
      </rPr>
      <t>incorrectly plumbed 6-inch length of pipe allowed water to flow freely among several ballast tanks that set forth a chain of events causing the platform to tip into the water.</t>
    </r>
    <r>
      <rPr>
        <sz val="11"/>
        <color theme="1"/>
        <rFont val="Calibri"/>
        <family val="2"/>
        <scheme val="minor"/>
      </rPr>
      <t xml:space="preserve">[10][11] The platform was fully righted about a week after Dennis, delaying commercial production initially scheduled for late 2005.[12] During repairs, it was discovered that the underwater manifold was severely cracked due to poorly welded pipes. An engineering consultant, Gordon Aaker, said that the cracked manifold could have caused a catastrophic oil spill.[9]
The cause of the problem was determined to be with the </t>
    </r>
    <r>
      <rPr>
        <b/>
        <sz val="11"/>
        <color theme="1"/>
        <rFont val="Calibri"/>
        <family val="2"/>
        <scheme val="minor"/>
      </rPr>
      <t>ballast system isolation valves in the two port columns, which had flooded, including the pump rooms at the base, and caused the platform to list to one side.</t>
    </r>
    <r>
      <rPr>
        <sz val="11"/>
        <color theme="1"/>
        <rFont val="Calibri"/>
        <family val="2"/>
        <scheme val="minor"/>
      </rPr>
      <t xml:space="preserve"> An assessment was quickly made by the BP Houston Crisis Centre, which had to determine how long the platform would remain stable. 
The platform took a nearly-direct hit six weeks later from Hurricane Katrina, but was undamaged.
"After a thorough investigation, we have concluded that it was not storm-related, but was caused by a design weakness in the ballast system," Lord Browne of Madingley, BP's chief executive, said
</t>
    </r>
  </si>
  <si>
    <t>Temsah Field, Mediterranean,
Egypt</t>
  </si>
  <si>
    <t>Temsah Field, Mediterranean</t>
  </si>
  <si>
    <r>
      <t xml:space="preserve">A fire broke out during drilling operations at an offshore gas production platform following a well control incident. The fire on the production platform, initially under control, spread to a nearby jack-up drilling rig (owned by a major drilling contractor) which suffered significant damage and collapsed. All 79 people on board the drilling rig were safely evacuated. The production platform, with 150 people onboard, had been evacuated before the fire spread.
A jack-up drilling rig was drilling a natural gas well when a </t>
    </r>
    <r>
      <rPr>
        <b/>
        <sz val="11"/>
        <color theme="1"/>
        <rFont val="Calibri"/>
        <family val="2"/>
        <scheme val="minor"/>
      </rPr>
      <t>gas blowout occurred during drilling operations</t>
    </r>
    <r>
      <rPr>
        <sz val="11"/>
        <color theme="1"/>
        <rFont val="Calibri"/>
        <family val="2"/>
        <scheme val="minor"/>
      </rPr>
      <t>. There was an explosion followed by fire which was initially contained on the jack-up. For reasons unknown, the fire then spread to the platform where it continued to rage for over a week before being brought under control. More than 150 workers on the jack-up and platform were evacuated with no casualties. The drilling rig sank and was not salvageable. The platform was damaged beyond repair and its destruction was ordered by Egypt’s petroleum minister. Less than a year after the accident, production at the Temsah field was back on-stream at full production rates.</t>
    </r>
  </si>
  <si>
    <t>Raudhatain, Kuwait</t>
  </si>
  <si>
    <r>
      <t xml:space="preserve">Four people were killed in an </t>
    </r>
    <r>
      <rPr>
        <b/>
        <sz val="11"/>
        <color theme="1"/>
        <rFont val="Calibri"/>
        <family val="2"/>
        <scheme val="minor"/>
      </rPr>
      <t>explosion and fire at an oil gathering centre</t>
    </r>
    <r>
      <rPr>
        <sz val="11"/>
        <color theme="1"/>
        <rFont val="Calibri"/>
        <family val="2"/>
        <scheme val="minor"/>
      </rPr>
      <t xml:space="preserve">, gas booster station and power substation. The explosion occurred after a </t>
    </r>
    <r>
      <rPr>
        <b/>
        <sz val="11"/>
        <color theme="1"/>
        <rFont val="Calibri"/>
        <family val="2"/>
        <scheme val="minor"/>
      </rPr>
      <t>leak from a buried oil pipeline</t>
    </r>
    <r>
      <rPr>
        <sz val="11"/>
        <color theme="1"/>
        <rFont val="Calibri"/>
        <family val="2"/>
        <scheme val="minor"/>
      </rPr>
      <t xml:space="preserve"> in the gathering station spread to a power substation, sparking the blaze. The flash explosion and resulting blaze hit the gathering centre and the adjacent gas booster station. Nineteen people were also injured in the incident suffering mainly first and second degree burns. The fire was extinguished two days after the event.
Kuwait’s production dropped by 600,000 bbl/d after the accident, with the oil gathering centre formally re-opened on 25 January 2005.</t>
    </r>
  </si>
  <si>
    <t>Raudhatain</t>
  </si>
  <si>
    <t>Indonesia</t>
  </si>
  <si>
    <r>
      <t xml:space="preserve">A rig deck fabricated in Korea was in transit to Angola when it </t>
    </r>
    <r>
      <rPr>
        <b/>
        <sz val="11"/>
        <color theme="1"/>
        <rFont val="Calibri"/>
        <family val="2"/>
        <scheme val="minor"/>
      </rPr>
      <t>hit an underwater reef off the coast of Sumatra</t>
    </r>
    <r>
      <rPr>
        <sz val="11"/>
        <color theme="1"/>
        <rFont val="Calibri"/>
        <family val="2"/>
        <scheme val="minor"/>
      </rPr>
      <t xml:space="preserve">. The transport vessel capsized within four minutes in a water depth of 32 metres, resulting in five fatalities. </t>
    </r>
    <r>
      <rPr>
        <b/>
        <sz val="11"/>
        <color theme="1"/>
        <rFont val="Calibri"/>
        <family val="2"/>
        <scheme val="minor"/>
      </rPr>
      <t>The cause of the sinking has been attributed to the ship not following the recommended route</t>
    </r>
    <r>
      <rPr>
        <sz val="11"/>
        <color theme="1"/>
        <rFont val="Calibri"/>
        <family val="2"/>
        <scheme val="minor"/>
      </rPr>
      <t>.</t>
    </r>
  </si>
  <si>
    <t>Lama, Lake Maracaibo, Venezuela</t>
  </si>
  <si>
    <r>
      <t xml:space="preserve">An apparent </t>
    </r>
    <r>
      <rPr>
        <b/>
        <sz val="11"/>
        <color theme="1"/>
        <rFont val="Calibri"/>
        <family val="2"/>
        <scheme val="minor"/>
      </rPr>
      <t xml:space="preserve">failure of a propane intercooler liquid level controller </t>
    </r>
    <r>
      <rPr>
        <sz val="11"/>
        <color theme="1"/>
        <rFont val="Calibri"/>
        <family val="2"/>
        <scheme val="minor"/>
      </rPr>
      <t xml:space="preserve">during </t>
    </r>
    <r>
      <rPr>
        <b/>
        <sz val="11"/>
        <color theme="1"/>
        <rFont val="Calibri"/>
        <family val="2"/>
        <scheme val="minor"/>
      </rPr>
      <t xml:space="preserve">unsupervised maintenance </t>
    </r>
    <r>
      <rPr>
        <sz val="11"/>
        <color theme="1"/>
        <rFont val="Calibri"/>
        <family val="2"/>
        <scheme val="minor"/>
      </rPr>
      <t>led to an explosion and fire. The control room on the main platform was destroyed and adjacent platforms were affected by the blast wave. Eleven fatalities resulted from the incident.</t>
    </r>
  </si>
  <si>
    <t>Lama, Lake Maracaibo</t>
  </si>
  <si>
    <t>Treasure Saga</t>
  </si>
  <si>
    <t>Treasure Saga,
North Sea, Norway</t>
  </si>
  <si>
    <t xml:space="preserve">Well 2/4-14 in the Norwegian Sector encountered well control problems in January 1989 at a depth of 4734 m. After some days effort to reestablish normal pressure control the well blew out on surface of the floater and had to be closed in using the shear ram. This left the subsea BOP closed and with a shut in wellhead pressure of 10000 psi. In addition a full string of drillpipe with approximately 4500 m of coiled tubing was left in the well. After an attempt to regain control by bullheading heavy mud, in which a flexible kill line bursted, the well was left for a period. Preparations were made to reenter the well with high pressure snubbing equipment to fish out the drillpipe and coiled tubing, so that the well could be circulated dead. In parallel to this effort a relief well was started immediately.
After the well was reopened it was discovered that the casing had bursted and that the well was blowing out underground.
</t>
  </si>
  <si>
    <t>A semi-submersible rig had a gas kick at 15,527 feet during an attempt to clear the drill pipe of cement
previously pumped in to control the well, and the well then suffered a blowout. The well was stabilised after 11 months by pumping heavy mud down a relief well. The well was later sealed.</t>
  </si>
  <si>
    <t>Rowan Gorilla 1,
North Atlantic, Canada</t>
  </si>
  <si>
    <t>Rowan Gorilla 1</t>
  </si>
  <si>
    <r>
      <t xml:space="preserve">A self elevating platform capsized 500 miles off Nova Scotia whilst under tow from Halifax to Great Yarmouth. </t>
    </r>
    <r>
      <rPr>
        <b/>
        <sz val="11"/>
        <color theme="1"/>
        <rFont val="Calibri"/>
        <family val="2"/>
        <scheme val="minor"/>
      </rPr>
      <t>Gale force winds</t>
    </r>
    <r>
      <rPr>
        <sz val="11"/>
        <color theme="1"/>
        <rFont val="Calibri"/>
        <family val="2"/>
        <scheme val="minor"/>
      </rPr>
      <t xml:space="preserve"> and </t>
    </r>
    <r>
      <rPr>
        <b/>
        <sz val="11"/>
        <color theme="1"/>
        <rFont val="Calibri"/>
        <family val="2"/>
        <scheme val="minor"/>
      </rPr>
      <t>40 foot high waves</t>
    </r>
    <r>
      <rPr>
        <sz val="11"/>
        <color theme="1"/>
        <rFont val="Calibri"/>
        <family val="2"/>
        <scheme val="minor"/>
      </rPr>
      <t xml:space="preserve"> hindered rescue of the crew from their survival capsule. The rig sank in 17,000 feet of water, with a </t>
    </r>
    <r>
      <rPr>
        <b/>
        <sz val="11"/>
        <color theme="1"/>
        <rFont val="Calibri"/>
        <family val="2"/>
        <scheme val="minor"/>
      </rPr>
      <t>possible cause being a cracked ballast tank during</t>
    </r>
    <r>
      <rPr>
        <sz val="11"/>
        <color theme="1"/>
        <rFont val="Calibri"/>
        <family val="2"/>
        <scheme val="minor"/>
      </rPr>
      <t xml:space="preserve"> the Force 10 to 12 wind.</t>
    </r>
  </si>
  <si>
    <t>Cook Inlet,
Alaska, USA</t>
  </si>
  <si>
    <r>
      <t xml:space="preserve">While cementing casing for a well, a </t>
    </r>
    <r>
      <rPr>
        <b/>
        <sz val="11"/>
        <color theme="1"/>
        <rFont val="Calibri"/>
        <family val="2"/>
        <scheme val="minor"/>
      </rPr>
      <t xml:space="preserve">shallow gas pocket </t>
    </r>
    <r>
      <rPr>
        <sz val="11"/>
        <color theme="1"/>
        <rFont val="Calibri"/>
        <family val="2"/>
        <scheme val="minor"/>
      </rPr>
      <t>was encountered. This caused a blowout and fire that significantly damaged the platform. The fire destroyed the helideck and damaged the accommodations module, drilling rig and a crane boom. The incident delayed the start of production for several months. The platform damage was later repaired, and development drilling and enhanced oil recovery was resumed.</t>
    </r>
  </si>
  <si>
    <r>
      <t xml:space="preserve">The Marathon-owned Steelhead Platform suffered a natural gas blowout whilst drilling well M-26 in the McArthur River Field. The crew were setting casing when gas from a shallow gas pocket began to flow from the well. </t>
    </r>
    <r>
      <rPr>
        <b/>
        <sz val="11"/>
        <color theme="1"/>
        <rFont val="Calibri"/>
        <family val="2"/>
        <scheme val="minor"/>
      </rPr>
      <t>Attempts were made to kill the well with drilling mud</t>
    </r>
    <r>
      <rPr>
        <sz val="11"/>
        <color theme="1"/>
        <rFont val="Calibri"/>
        <family val="2"/>
        <scheme val="minor"/>
      </rPr>
      <t xml:space="preserve"> but the gas unfortunately ignited, leading to a fire which caused extensive damage to the drilling package. The fire burned out of control for a week before the well bridged and extinguished the fire. The forty-nine crew on board managed to evacuate the rig without serious injuries via the lifeboats.
The fire destroyed the helideck and damaged the accommodation module, the drilling module and one of the cranes. Problems with the well continued and, in the following six months, the well blew out twice more before being brought under control, delaying the start of production by a number of months. The platform was later repaired, allowing the resumption of drilling and production.
</t>
    </r>
  </si>
  <si>
    <t>Cook Inlet, Alaska</t>
  </si>
  <si>
    <r>
      <t xml:space="preserve">Sustained </t>
    </r>
    <r>
      <rPr>
        <b/>
        <sz val="11"/>
        <color theme="1"/>
        <rFont val="Calibri"/>
        <family val="2"/>
        <scheme val="minor"/>
      </rPr>
      <t>casing head pressure leaked from the production casing into the outer casing strings</t>
    </r>
    <r>
      <rPr>
        <sz val="11"/>
        <color theme="1"/>
        <rFont val="Calibri"/>
        <family val="2"/>
        <scheme val="minor"/>
      </rPr>
      <t>, resulting in the failure of one of the casing strings. This caused an underground blowout that resulted in extensive damage to the platform and a gas plume around the platform. The well was killed to stabilise conditions on the seabed.</t>
    </r>
  </si>
  <si>
    <t>Mississippi Canyon 311 A Bourbon Platform, Gulf of Mexico, USA</t>
  </si>
  <si>
    <t>Mississippi Canyon, Gulf of Mexico</t>
  </si>
  <si>
    <t>A semi-submersible barge ran aground near Uslan during a typhoon</t>
  </si>
  <si>
    <t>Sea of Japan, Japan</t>
  </si>
  <si>
    <t>Fateh L3, Dubai, UAE</t>
  </si>
  <si>
    <t>Fateh L3, Dubai</t>
  </si>
  <si>
    <r>
      <t xml:space="preserve">The Fateh field L-3 </t>
    </r>
    <r>
      <rPr>
        <b/>
        <sz val="11"/>
        <color theme="1"/>
        <rFont val="Calibri"/>
        <family val="2"/>
        <scheme val="minor"/>
      </rPr>
      <t xml:space="preserve">development well </t>
    </r>
    <r>
      <rPr>
        <sz val="11"/>
        <color theme="1"/>
        <rFont val="Calibri"/>
        <family val="2"/>
        <scheme val="minor"/>
      </rPr>
      <t xml:space="preserve">had reached 4,180 ft when a ‘kick’ occurred. The kick control effort was terminated and the rig abandoned when </t>
    </r>
    <r>
      <rPr>
        <b/>
        <sz val="11"/>
        <color theme="1"/>
        <rFont val="Calibri"/>
        <family val="2"/>
        <scheme val="minor"/>
      </rPr>
      <t>gas broke around the 20 inch shoe</t>
    </r>
    <r>
      <rPr>
        <sz val="11"/>
        <color theme="1"/>
        <rFont val="Calibri"/>
        <family val="2"/>
        <scheme val="minor"/>
      </rPr>
      <t xml:space="preserve"> and bubbled up under the platform. Eight days after the blowout, the gas ignited and after two weeks the rig and platform disappeared beneath the Arabian Gulf.</t>
    </r>
  </si>
  <si>
    <t>PETROCHEMICALS</t>
  </si>
  <si>
    <r>
      <t xml:space="preserve">This petrochemical facility </t>
    </r>
    <r>
      <rPr>
        <b/>
        <sz val="11"/>
        <color theme="1"/>
        <rFont val="Calibri"/>
        <family val="2"/>
        <scheme val="minor"/>
      </rPr>
      <t>sustained damage during Hurricane Ike.</t>
    </r>
    <r>
      <rPr>
        <sz val="11"/>
        <color theme="1"/>
        <rFont val="Calibri"/>
        <family val="2"/>
        <scheme val="minor"/>
      </rPr>
      <t xml:space="preserve"> Storm surge, flooding and high winds caused significant damage at the site. </t>
    </r>
    <r>
      <rPr>
        <b/>
        <sz val="11"/>
        <color theme="1"/>
        <rFont val="Calibri"/>
        <family val="2"/>
        <scheme val="minor"/>
      </rPr>
      <t>Force majeure was declared</t>
    </r>
    <r>
      <rPr>
        <sz val="11"/>
        <color theme="1"/>
        <rFont val="Calibri"/>
        <family val="2"/>
        <scheme val="minor"/>
      </rPr>
      <t xml:space="preserve"> and the most heavily damaged portion of the plant remained off line for 152 days.</t>
    </r>
  </si>
  <si>
    <r>
      <t xml:space="preserve">An accident occurred at one of the methylcellulose manufacturing facilities located at this site. At 16:26 an explosion occurred and was followed by a fire, which was extinguished at 23:11 the same day.
Seventeen people who were working at the site were injured in this accident; three critically, five seriously and nine with minor injuries. There was one minor injury off site. </t>
    </r>
    <r>
      <rPr>
        <b/>
        <sz val="11"/>
        <color theme="1"/>
        <rFont val="Calibri"/>
        <family val="2"/>
        <scheme val="minor"/>
      </rPr>
      <t>Static electricity induced the ignition of methylcellulose powders, resulting in a powder dust explosion.</t>
    </r>
    <r>
      <rPr>
        <sz val="11"/>
        <color theme="1"/>
        <rFont val="Calibri"/>
        <family val="2"/>
        <scheme val="minor"/>
      </rPr>
      <t xml:space="preserve"> All methylcellulose operations were suspended for two months before sequentially restarting.</t>
    </r>
  </si>
  <si>
    <t>Shin-Etsu Naoetsu Plant, Niigata, Japan</t>
  </si>
  <si>
    <t>Naoetsu Plant, Niigata</t>
  </si>
  <si>
    <t>A shelter-in-place was ordered when a fire broke out following an explosion in the propylene refrigeration section of an ethylene unit. The fire, which burned for three days, forced the shutdown of the facility for some six months but caused no deaths or serious injuries.</t>
  </si>
  <si>
    <t>Huntsman Chemical Plant, Port Arthur, Texas, USA</t>
  </si>
  <si>
    <t>Port Arthur, Texas</t>
  </si>
  <si>
    <t>In that incident, a ruptured pipe from a propylene unit's cooling apparatus detonated the explosion that curtailed Huntsman's annual production of about 800 million pounds.</t>
  </si>
  <si>
    <r>
      <t xml:space="preserve">Five people were killed and two seriously injured following an explosion at a plastics plant producing 200 million barrels per year of speciality grade PVC. The highway was shut and local residents evacuated. The explosion occurred in a reactor where vinyl chloride and vinyl acetate were being mixed. Up to 75% of the plant was destroyed in the explosion. The explosion was felt 8 kilometres away.
OSHA later imposed fines of USD 361,500 against the company saying that it had found </t>
    </r>
    <r>
      <rPr>
        <b/>
        <sz val="11"/>
        <color theme="1"/>
        <rFont val="Calibri"/>
        <family val="2"/>
        <scheme val="minor"/>
      </rPr>
      <t>dozens of safety violations from defective equipment to poor worker training</t>
    </r>
    <r>
      <rPr>
        <sz val="11"/>
        <color theme="1"/>
        <rFont val="Calibri"/>
        <family val="2"/>
        <scheme val="minor"/>
      </rPr>
      <t>. There were three wilful violations (failing to maintain fire protection equipment, inadequate inspection of equipment used to process hazardous materials, and failure to repair equipment involved with dangerous chemicals) and 45 other serious violations.</t>
    </r>
  </si>
  <si>
    <t>Formosa Plastics Vinyl Chloride Explosion, Illiopolis,
Illinois, USA</t>
  </si>
  <si>
    <t xml:space="preserve">On the day of the accident, an operator on the upper level of the reactor building was washing out a reactor with a water blaster. He then should have gone to the lower level to open two valves on the reactor he was cleaning - a reactor bottom valve and the lower drain valve. From survivors' testimony and physical evidence, the CSB concluded that under the most likely scenario, the worker made an error after descending the stairwell to the lower level. He turned to a different cluster of reactors and went to a vessel he evidently thought was the one he had started cleaning. It was the wrong reactor.
He opened the drain valve. But the reactor bottom valve would not open. To prevent an accidental release, that valve was fitted with a safety interlock which prevented it from opening when the reactor was pressurized. However, instead of seeking further information on why the bottom valve wouldn't open, he attached an air hose that provided the pressure needed for the override - a procedure intended to be used only in an emergency.
When the valve opened, the highly flammable vinyl chloride immediately sprayed onto the floor and vapor filled the area. Vinyl chloride detection alarms sounded in the area. The supervisor and operators attempted to slow the release by relieving the reactor pressure. Just as the supervisor made an attempt to get to the bottom level via an external stairwell, the vinyl chloride vapor exploded.
The CSB concluded that two of the workers who were killed had been working near the top of the reactor, and two others who were killed had been at the bottom level. A fifth operator died two weeks later. The supervisor and two other workers were seriously injured.
The investigation found that operators had time to evacuate the production building after the release began and alarms had sounded. However, operators remained in the area in a vain attempt to mitigate the release.
CSB Lead Investigator Lisa Long said, "The CSB investigation found that systems and procedures put in place by both Borden Chemical and Formosa were insufficient to minimize the potential for human error. In addition, Formosa did not adequately train and drill its employees to immediately evacuate in case of a major release of hazardous chemicals. Such an evacuation would have saved lives."
</t>
  </si>
  <si>
    <t>Formosa Plastics, lliopolis</t>
  </si>
  <si>
    <t>An explosion and fire occurred in an olefins unit at this petrochemical plant. The incident originated at the cracked gas compressor in the olefins unit and was caused by a failed air assisted check valve on a five inch diameter, 500 psi discharge line from the compressor.
Upon closure of the check valve, one of the pins holding the two-piece check valve stem broke and allowed it to open in the opposite direction. This led to a gas leak, ignition, explosion and ensuing fire at the partially enclosed compressor building. The explosion damaged a line to the quench tower, which fed the fire. The fire was allowed to burn itself out.
About 30 workers were treated for minor injuries.</t>
  </si>
  <si>
    <t>Shortly after 06:00 an explosion occurred in the ammonium nitrate process area of this plant. As a result of the explosion, the seven-story main process building was completely destroyed and a 30 foot diameter crater was created.
Additionally, metal fragments from the explosion punctured one of the plant’s two 15,000 tonne refrigerated ammonia storage tanks. The punctured tank released an estimated 5,700 tonnes of ammonia, causing the evacuation of approximately 2,500 people from the surrounding area. Metal fragments also punctured a nitric acid tank, resulting in the release of approximately 100 tonnes of this acid. The explosion tore metal siding from adjacent buildings, damaged three third-party electric generating stations, broke windows of buildings 16 miles away in Sioux City and was felt over 30 miles away.
As a result of this incident, a business interruption loss estimated at USD 60 million was incurred.</t>
  </si>
  <si>
    <t>Port Neal,
Iowa, USA</t>
  </si>
  <si>
    <t>Port Neal</t>
  </si>
  <si>
    <t xml:space="preserve">The accident occurred due to unsafe plant operations including poor maintenance and inadequate employee training. Specifically, during the shutdown period, the pH of the neutralizer vessel contents dropped to an unusually low level and leaks in other equipment led to the introduction of chloride ions that catalyzed the final reaction. Unaware that the 18,000 gallon-capacity neutralizer vessel was in a highly acidic and contaminated condition, Terra employees injected superheated steam to try to keep the vessel contents from freezing due to the winter cold. The energy from injected superheated steam led to the runaway chemical reaction of the sensitized ammonium nitrate solution and resulted in the subsequent explosive detonations. 
</t>
  </si>
  <si>
    <t>At approximately 06:30 an abnormal chemical reaction occurred during the batch production of a thermoplastic rubber product, resulting in an explosion at this plant. As a result of the explosion the reactor, process controls, appurtenances, control room and building for this production unit were completely destroyed.
The fire then spread to involve part of the tank farm, resulting in the destruction of five atmospheric storage tanks. At approximately 12:30 the first of four 1,000,000 US gallon and one 500,000 US gallon styrene storage tanks exploded. A fire fighting attack utilising cooling water and foam hose streams was used to prevent the fire from involving other nearby storage tanks, two of which contained butadiene. The fire was extinguished at approximately 15:30.</t>
  </si>
  <si>
    <t>Belpre, Ohio, USA</t>
  </si>
  <si>
    <t>Belpre, Ohio</t>
  </si>
  <si>
    <r>
      <t xml:space="preserve">On May 27, 1994, Employees #1 through #3 were working at the Shell-Belpre Chemical Plant in Belpre, OH. </t>
    </r>
    <r>
      <rPr>
        <b/>
        <sz val="11"/>
        <color theme="1"/>
        <rFont val="Calibri"/>
        <family val="2"/>
        <scheme val="minor"/>
      </rPr>
      <t>A catastrophic failure of a 15,000 gallon polymer reactor vessel</t>
    </r>
    <r>
      <rPr>
        <sz val="11"/>
        <color theme="1"/>
        <rFont val="Calibri"/>
        <family val="2"/>
        <scheme val="minor"/>
      </rPr>
      <t xml:space="preserve"> was initiated by a runaway chemical reaction involving an abnormally high amount of 1,3-butadiene during the production of Kraton-D, the Shell trademark for polymer. The reactor failure and ensuing fire resulted in the complete destruction of the polymerization unit. Missile fragments from the failed reactor vessel damaged adjacent units in the plant. One fragment punctured a styrene storage tank approximately 600 ft away. This subsequently resulted in the burning of five styrene storage tanks containing approximately 3.5 million gallons of flammable products. Employees #1 through #3 were killed in the explosion.
Section 5(a)(1) of the Occupational Safety and Health Act of 1970: The employer did not furnish employment and a place of employment which were free from recognized hazards that were causing or likely to cause death or serious physical harm to employees in that Employee #1 was exposed to: .... The hazard of fires and explosions at the Shell Chemical Company Belpre Plant; K-1, as a result of </t>
    </r>
    <r>
      <rPr>
        <b/>
        <sz val="11"/>
        <color theme="1"/>
        <rFont val="Calibri"/>
        <family val="2"/>
        <scheme val="minor"/>
      </rPr>
      <t>process system design deficiencies and plant layout</t>
    </r>
    <r>
      <rPr>
        <sz val="11"/>
        <color theme="1"/>
        <rFont val="Calibri"/>
        <family val="2"/>
        <scheme val="minor"/>
      </rPr>
      <t xml:space="preserve">. Feasible and useful methods of correcting these hazards include, but are not limited to, the following: Design and install a new polymerization unit to the K-1 process incorporates appropriate industry guidelines and engineering standards, addressing process design features and plant layout.s </t>
    </r>
  </si>
  <si>
    <t>Dhaka, Bangladesh</t>
  </si>
  <si>
    <r>
      <t xml:space="preserve">At this petrochemical site, </t>
    </r>
    <r>
      <rPr>
        <b/>
        <sz val="11"/>
        <color theme="1"/>
        <rFont val="Calibri"/>
        <family val="2"/>
        <scheme val="minor"/>
      </rPr>
      <t>the failure of a welded joint between a carbon dioxide stripper and the main cylindrical body</t>
    </r>
    <r>
      <rPr>
        <sz val="11"/>
        <color theme="1"/>
        <rFont val="Calibri"/>
        <family val="2"/>
        <scheme val="minor"/>
      </rPr>
      <t xml:space="preserve"> resulted in the release of gas under high pressure. The release consisted of ammonia, carbon dioxide and carbamate liquids. Subsequent to the release, an explosion resulted which caused significant damage to this fertiliser plant. The source of ignition for this explosion is unknown. This plant, which was constructed in 1970 and upgraded in 1988, had an annual production capacity of 340,000 tonnes.</t>
    </r>
  </si>
  <si>
    <t>Workers were preparing to check a compressor in the nitroparaffin unit when they noticed a small fire and sounded the plant fire alarm. Approximately 30 seconds later, an explosion occurred which was followed by a series of smaller explosions. The effects of the initial explosion were reported as far away as eight miles from this plant. Additionally, the initial explosion completely damaged an area of the plant approximately the size of a city block.
Subsequent fires were reported to have burned for more than seven hours. Although the incident did not damage the two ammonia units on site, the entire plant was temporarily shut down for precautionary measures.</t>
  </si>
  <si>
    <t>Sterlington,
Louisiana, USA</t>
  </si>
  <si>
    <t>Sterlington</t>
  </si>
  <si>
    <r>
      <t xml:space="preserve">On May 1, 1991, at the IMC Fertilizer, Inc., (IMCF)/Angus Chemical Company plant located in Sterlington, LA, a fire occurred in the area of a waste gas vent compressor (RJ-291) in the nitroparaffins (NP) plant. A few moments after the fire started, a series of explosions destroyed a large section of the NP plant, sending shrapnel north and east of the plant. Large debris weighing up to 150 pounds was hurled almost a mile away. Employees #1 through #8 of IMCF were killed and 42 were injured. In addition, approximately 70 residents of the town were injured and numerous businesses and residences were severely damaged.
The explosion and fire at an Angus Chemical nitroparaffin plant in Sterlington, La., on the afternoon of May 1 have resulted in eight deaths, some 120 injuries, extensive damage to buildings in the area, and evacuation of an entire small town (C&amp;EN, May 6, page 21).
The cause of the explosion is still unknown, but </t>
    </r>
    <r>
      <rPr>
        <b/>
        <sz val="11"/>
        <color theme="1"/>
        <rFont val="Calibri"/>
        <family val="2"/>
        <scheme val="minor"/>
      </rPr>
      <t>an apparent problem in the nitroparaffin unit is believed to have occurred</t>
    </r>
    <r>
      <rPr>
        <sz val="11"/>
        <color theme="1"/>
        <rFont val="Calibri"/>
        <family val="2"/>
        <scheme val="minor"/>
      </rPr>
      <t xml:space="preserve"> just before the explosion. IMC Fertilizer (IMCF) operated the unit at the northeast Louisiana site under contract to owner Angus Chemical. Angus, a wholly owned subsidiary of Alberta Natural Gas Co., purchased the nitroparaffin business from the old International Minerals &amp; Chemicals in 1982.
"Obviously, we don't know for sure yet, but it might have been one of the lines blowing out," says Lt. Kenny Williams, the state police officer in charge of emergency response efforts. </t>
    </r>
    <r>
      <rPr>
        <b/>
        <sz val="11"/>
        <color theme="1"/>
        <rFont val="Calibri"/>
        <family val="2"/>
        <scheme val="minor"/>
      </rPr>
      <t>Early reports suggested problems with a compressor</t>
    </r>
    <r>
      <rPr>
        <sz val="11"/>
        <color theme="1"/>
        <rFont val="Calibri"/>
        <family val="2"/>
        <scheme val="minor"/>
      </rPr>
      <t xml:space="preserve">.
</t>
    </r>
  </si>
  <si>
    <t>Pajaritos</t>
  </si>
  <si>
    <t>Pajaritos, Mexico</t>
  </si>
  <si>
    <r>
      <t xml:space="preserve">At approximately 08:30 a </t>
    </r>
    <r>
      <rPr>
        <b/>
        <sz val="11"/>
        <color theme="1"/>
        <rFont val="Calibri"/>
        <family val="2"/>
        <scheme val="minor"/>
      </rPr>
      <t>gas leak involving the pipe rack</t>
    </r>
    <r>
      <rPr>
        <sz val="11"/>
        <color theme="1"/>
        <rFont val="Calibri"/>
        <family val="2"/>
        <scheme val="minor"/>
      </rPr>
      <t xml:space="preserve"> that runs from Cangrejera to the terminal in this petrochemical complex, led to an explosion.
This explosion, which occurred near to the complex chemical plant, caused additional damage to the pipe rack resulting in a major gas leak. A powerful second explosion occurred that could reportedly be felt more than 15 miles from the complex. This explosion and the subsequent fire completely destroyed the chemical plant, caused significant damage to the pipe rack, and resulted in moderate damage to other complex buildings and adjacent third-party facilities. The fire was extinguished in approximately three hours.
Because of this incident, the chemical plant at this complex was completely shut down for seven months, being the time required to rebuild the plant and the pipe rack. During this period, the vinyl chloride production at this complex was lost, disrupting most of Mexico’s total annual output of 200,000 tonnes.</t>
    </r>
  </si>
  <si>
    <t>Antwerp, Belgium</t>
  </si>
  <si>
    <t>Antwerp</t>
  </si>
  <si>
    <r>
      <t xml:space="preserve">A </t>
    </r>
    <r>
      <rPr>
        <b/>
        <sz val="11"/>
        <color theme="1"/>
        <rFont val="Calibri"/>
        <family val="2"/>
        <scheme val="minor"/>
      </rPr>
      <t>hairline crack in a welded seam of piping</t>
    </r>
    <r>
      <rPr>
        <sz val="11"/>
        <color theme="1"/>
        <rFont val="Calibri"/>
        <family val="2"/>
        <scheme val="minor"/>
      </rPr>
      <t xml:space="preserve"> to the level indicator system on the Aldehyde column resulted in a minor ethylene oxide leak on this gas processing plant. As a result of this crack, which was caused by</t>
    </r>
    <r>
      <rPr>
        <b/>
        <sz val="11"/>
        <color theme="1"/>
        <rFont val="Calibri"/>
        <family val="2"/>
        <scheme val="minor"/>
      </rPr>
      <t xml:space="preserve"> low cycle fatigue</t>
    </r>
    <r>
      <rPr>
        <sz val="11"/>
        <color theme="1"/>
        <rFont val="Calibri"/>
        <family val="2"/>
        <scheme val="minor"/>
      </rPr>
      <t xml:space="preserve">, ethylene oxide escaped near the level indicator and formed polyethylene glycols (PEG) in the mineral wool insulation.
It is believed that both </t>
    </r>
    <r>
      <rPr>
        <b/>
        <sz val="11"/>
        <color theme="1"/>
        <rFont val="Calibri"/>
        <family val="2"/>
        <scheme val="minor"/>
      </rPr>
      <t>the leak and accumulation of PEG occurred over a period of time</t>
    </r>
    <r>
      <rPr>
        <sz val="11"/>
        <color theme="1"/>
        <rFont val="Calibri"/>
        <family val="2"/>
        <scheme val="minor"/>
      </rPr>
      <t>. During repairs to the level indicator, the metal sheathing of the insulation was removed and air contacted the insulation soaked with PEG. Auto-oxidation of the PEG resulted and the insulating material was ignited. The piping for the level indicator system was heated to such a degree that auto-decomposition of the ethylene oxide within the piping occurred. This auto-decomposition then propagated into the aldehyde column which subsequently exploded.
The force of the explosion completely destroyed the distillation section of this plant. The large resulting fire and impact of flying debris to other process sections resulted in extensive damage throughout the plant. Because of this incident, this plant was closed for at least 24 months resulting in an additional business interruption loss of approximately USD 270 million.</t>
    </r>
  </si>
  <si>
    <t>Priolo, Italy</t>
  </si>
  <si>
    <r>
      <t xml:space="preserve">Operations within this 600,000 tonne per year ethylene plant were normal until a </t>
    </r>
    <r>
      <rPr>
        <b/>
        <sz val="11"/>
        <color theme="1"/>
        <rFont val="Calibri"/>
        <family val="2"/>
        <scheme val="minor"/>
      </rPr>
      <t>faulty temperature probe</t>
    </r>
    <r>
      <rPr>
        <sz val="11"/>
        <color theme="1"/>
        <rFont val="Calibri"/>
        <family val="2"/>
        <scheme val="minor"/>
      </rPr>
      <t xml:space="preserve"> initiated an isolation of the hydrogenation equipment located within the cold section. While the operators were attempting to regain normal control, the pressure relief system came into operation. At about the same time, fire was noted near grade level at the base of the deethaniser column. </t>
    </r>
    <r>
      <rPr>
        <b/>
        <sz val="11"/>
        <color theme="1"/>
        <rFont val="Calibri"/>
        <family val="2"/>
        <scheme val="minor"/>
      </rPr>
      <t>The source of fuel is believed to be a flange at the deethaniser column reboiler or in the relief system pipe work</t>
    </r>
    <r>
      <rPr>
        <sz val="11"/>
        <color theme="1"/>
        <rFont val="Calibri"/>
        <family val="2"/>
        <scheme val="minor"/>
      </rPr>
      <t xml:space="preserve">.
Leaking hydrocarbon, mostly propylene at 375 pounds per square inch gauge, was possibly ignited by hot steam piping. The intense fire rapidly engulfed the adjoining ethylene and propylene distillation columns and spread 180 feet to the storage area.
Eventually one vertical pressurised propane storage tank exploded, its top section travelling 1,500 feet and missing a gas holder by 30 feet. Two other propylene tanks toppled; one onto a pipe rack and another against an ethylene tank. All were protected by deluge </t>
    </r>
    <r>
      <rPr>
        <b/>
        <sz val="11"/>
        <color theme="1"/>
        <rFont val="Calibri"/>
        <family val="2"/>
        <scheme val="minor"/>
      </rPr>
      <t>waterspray systems which apparently were ineffective under the intense fire exposure</t>
    </r>
    <r>
      <rPr>
        <sz val="11"/>
        <color theme="1"/>
        <rFont val="Calibri"/>
        <family val="2"/>
        <scheme val="minor"/>
      </rPr>
      <t>. Five of the eight ethylene and propylene tanks collapsed or exploded. The fire also spread to the API separator and to three floating roof tanks. Pipe racks, motor control centres, pumps etc. were severely damaged or destroyed.
Within a few minutes after the fire brigade responded, the ethylene column released its 9,300 US gallon inventory, destroying one of the plant’s two foam trucks. Assisted by outside fire fighting agencies, the plant fire brigade brought the fire under control in 40 hours and finally extinguished it four days after ignition.</t>
    </r>
  </si>
  <si>
    <t>Priolo</t>
  </si>
  <si>
    <t>Newcastle,
Delaware, USA</t>
  </si>
  <si>
    <r>
      <rPr>
        <b/>
        <sz val="11"/>
        <color theme="1"/>
        <rFont val="Calibri"/>
        <family val="2"/>
        <scheme val="minor"/>
      </rPr>
      <t>Improper maintenance procedures</t>
    </r>
    <r>
      <rPr>
        <sz val="11"/>
        <color theme="1"/>
        <rFont val="Calibri"/>
        <family val="2"/>
        <scheme val="minor"/>
      </rPr>
      <t xml:space="preserve"> at this petrochemical site resulted in a vapour cloud explosion </t>
    </r>
    <r>
      <rPr>
        <b/>
        <sz val="11"/>
        <color theme="1"/>
        <rFont val="Calibri"/>
        <family val="2"/>
        <scheme val="minor"/>
      </rPr>
      <t>during cleaning of a plugged recycle cooling line on a 10,000 US gallon polypropylene reactor</t>
    </r>
    <r>
      <rPr>
        <sz val="11"/>
        <color theme="1"/>
        <rFont val="Calibri"/>
        <family val="2"/>
        <scheme val="minor"/>
      </rPr>
      <t xml:space="preserve">. </t>
    </r>
    <r>
      <rPr>
        <b/>
        <sz val="11"/>
        <color theme="1"/>
        <rFont val="Calibri"/>
        <family val="2"/>
        <scheme val="minor"/>
      </rPr>
      <t>Instead of removing only the motor operator of a four inch diameter plug valve, the valve itself was accidentally removed</t>
    </r>
    <r>
      <rPr>
        <sz val="11"/>
        <color theme="1"/>
        <rFont val="Calibri"/>
        <family val="2"/>
        <scheme val="minor"/>
      </rPr>
      <t>. The release of between 12,000 to 16,000 pounds of monomer produced a vapour cloud which ignited after approximately two minutes.
The explosion broke flammable liquid lines throughout the three process trains and opened polymer lines in the finishing area. The blast also broke fire protection system risers, disrupting all firewater. Fires throughout the polymerisation finishing and storage silo areas burned for over 10 hours. Two of the three process lines, the control building and the finishing area were severely damaged. The compressor building, solvent recovery area, finished product warehouse and cooling tower were moderately damaged.</t>
    </r>
  </si>
  <si>
    <r>
      <t xml:space="preserve">A </t>
    </r>
    <r>
      <rPr>
        <b/>
        <sz val="11"/>
        <color theme="1"/>
        <rFont val="Calibri"/>
        <family val="2"/>
        <scheme val="minor"/>
      </rPr>
      <t>vent connection failed on a compressor suction line</t>
    </r>
    <r>
      <rPr>
        <sz val="11"/>
        <color theme="1"/>
        <rFont val="Calibri"/>
        <family val="2"/>
        <scheme val="minor"/>
      </rPr>
      <t xml:space="preserve">, releasing gas which led to a violent explosion with widespread damage. This was believed to be a </t>
    </r>
    <r>
      <rPr>
        <b/>
        <sz val="11"/>
        <color theme="1"/>
        <rFont val="Calibri"/>
        <family val="2"/>
        <scheme val="minor"/>
      </rPr>
      <t>fatigue failure due to vibration</t>
    </r>
    <r>
      <rPr>
        <sz val="11"/>
        <color theme="1"/>
        <rFont val="Calibri"/>
        <family val="2"/>
        <scheme val="minor"/>
      </rPr>
      <t>.</t>
    </r>
  </si>
  <si>
    <t>Flixborough, UK</t>
  </si>
  <si>
    <t>Flixborough</t>
  </si>
  <si>
    <r>
      <t xml:space="preserve">This incident is generally accepted to be a pipeline bellows failure due to </t>
    </r>
    <r>
      <rPr>
        <b/>
        <sz val="11"/>
        <color theme="1"/>
        <rFont val="Calibri"/>
        <family val="2"/>
        <scheme val="minor"/>
      </rPr>
      <t xml:space="preserve">design error </t>
    </r>
    <r>
      <rPr>
        <sz val="11"/>
        <color theme="1"/>
        <rFont val="Calibri"/>
        <family val="2"/>
        <scheme val="minor"/>
      </rPr>
      <t>and lack of modification control. The failed bellows (500 mm in diameter) released some 30 tonnes of cyclohexane which formed a vapour cloud and exploded, destroying the plant, killing 28 people on site, injuring 53, and inflicting damage to some 1,821 houses and 167 business premises. The number of fatalities would have been higher had it not been a weekend. The ensuing fire burnt for three days.</t>
    </r>
  </si>
  <si>
    <r>
      <t xml:space="preserve">The official inquiry into the accident determined that </t>
    </r>
    <r>
      <rPr>
        <b/>
        <sz val="11"/>
        <color theme="1"/>
        <rFont val="Calibri"/>
        <family val="2"/>
        <scheme val="minor"/>
      </rPr>
      <t>the bypass pipe had failed because of unforeseen lateral stresses in the pipe during a pressure surge</t>
    </r>
    <r>
      <rPr>
        <sz val="11"/>
        <color theme="1"/>
        <rFont val="Calibri"/>
        <family val="2"/>
        <scheme val="minor"/>
      </rPr>
      <t xml:space="preserve">. The </t>
    </r>
    <r>
      <rPr>
        <b/>
        <sz val="11"/>
        <color theme="1"/>
        <rFont val="Calibri"/>
        <family val="2"/>
        <scheme val="minor"/>
      </rPr>
      <t>bypass had been designed by personnel who were not experienced in high-pressure pipework, no plans or calculations had been produced, the pipe was not pressure-tested, was mounted on temporary scaffolding poles that allowed the pipe to twist under pressure and had not been reviewed by appropriate chartered engineers.</t>
    </r>
    <r>
      <rPr>
        <sz val="11"/>
        <color theme="1"/>
        <rFont val="Calibri"/>
        <family val="2"/>
        <scheme val="minor"/>
      </rPr>
      <t xml:space="preserve"> The by-pass pipe was a smaller diameter (20") than the reactor flanges (28") and in order to align the flanges, short sections of steel bellows were added at each end of the by-pass - under pressure such bellows tend to squirm or twist. 
The initial site investigation revealed that a 50in.(1270mm) split had occurred in the bend in an 8in. (203mm) diameter stainless steel pipe joining two nearby separators. The cause of this split is as follows. </t>
    </r>
    <r>
      <rPr>
        <b/>
        <sz val="11"/>
        <color theme="1"/>
        <rFont val="Calibri"/>
        <family val="2"/>
        <scheme val="minor"/>
      </rPr>
      <t>A leak occurred as a result of two loose bolts at a flange on the non-return valve</t>
    </r>
    <r>
      <rPr>
        <sz val="11"/>
        <color theme="1"/>
        <rFont val="Calibri"/>
        <family val="2"/>
        <scheme val="minor"/>
      </rPr>
      <t xml:space="preserve">, located near the 50in. (1270mm) split. This leak gave rise to an accumulation of oxidizable residues in the lagging and spontaneous combustion or a spray which was ignited by induced elctrostatic charges; the result being a flame directed into the inside of an 8in. (203mm) bend. It was assumed that the 50in. (1270mm) split occurred by zinc embrittlement and creep cavitation at high temperatures. This assumption was later confirmed by a metallurgical investigation showing that </t>
    </r>
    <r>
      <rPr>
        <b/>
        <sz val="11"/>
        <color theme="1"/>
        <rFont val="Calibri"/>
        <family val="2"/>
        <scheme val="minor"/>
      </rPr>
      <t>zinc embrittlement on austenitic stainless steel</t>
    </r>
    <r>
      <rPr>
        <sz val="11"/>
        <color theme="1"/>
        <rFont val="Calibri"/>
        <family val="2"/>
        <scheme val="minor"/>
      </rPr>
      <t xml:space="preserve"> at a temperature of between 800 and 900 degree C could occur in a pipe under a stress of 3.21ton/sq.in. (48.8N/sq.mm) within a few seconds. </t>
    </r>
    <r>
      <rPr>
        <b/>
        <sz val="11"/>
        <color theme="1"/>
        <rFont val="Calibri"/>
        <family val="2"/>
        <scheme val="minor"/>
      </rPr>
      <t>The possible sources of zinc that could cause such an embrittlement attack were the galvanized stairways and the wire securing the lagging</t>
    </r>
    <r>
      <rPr>
        <sz val="11"/>
        <color theme="1"/>
        <rFont val="Calibri"/>
        <family val="2"/>
        <scheme val="minor"/>
      </rPr>
      <t>. Furthermore, it was shown that rapid creep cavitation of stainless steel may occur within minutes at temperatures of 950 degree C or more and under a stress of 4.7ton/sq.in. (71.4N/sq.mm).
In regard to the failure of the temporary pipe and an 8in. (203mm) pipe, it was supposed that the assembly failed as a result of a small external explosion following prior rupture of a nearby 8in. (203mm) pipe. However, the Court concluded that both phenomena occurred as a result of a sequence of improbabilities and coincidences.</t>
    </r>
  </si>
  <si>
    <t>Valero McKee, Sunray, Texas</t>
  </si>
  <si>
    <r>
      <t xml:space="preserve">On February 16, 2007, a liquid propane release from </t>
    </r>
    <r>
      <rPr>
        <b/>
        <sz val="11"/>
        <color theme="1"/>
        <rFont val="Calibri"/>
        <family val="2"/>
        <scheme val="minor"/>
      </rPr>
      <t>cracked control station piping</t>
    </r>
    <r>
      <rPr>
        <sz val="11"/>
        <color theme="1"/>
        <rFont val="Calibri"/>
        <family val="2"/>
        <scheme val="minor"/>
      </rPr>
      <t xml:space="preserve"> resulted in a massive fire in the propane deasphalting (PDA)1 unit at Valero’s McKee Refinery near Sunray, Texas, injuring three employees and a contractor. The fire caused extensive equipment damage and resulted in the evacuation and total shutdown of the McKee Refinery. The refinery remained shut down for two months; the PDA unit was rebuilt and resumed operation nearly one year after the incident. </t>
    </r>
  </si>
  <si>
    <t>Sunray</t>
  </si>
  <si>
    <t>On the night of Saturday 10 December 2005, Tank 912 at the Hertfordshire Oil Storage Limited (HOSL) part of the Buncefield oil storage depot was filling with petrol. The tank had two forms of level control: a gauge that enabled the employees to monitor the filling operation; and an independent high-level switch (IHLS) which was meant to close down operations automatically if the tank was overfilled. The first gauge stuck and the IHLS was inoperable – there was therefore no means to alert the control room staff that the tank was filling to dangerous levels. Eventually large quantities of petrol overflowed from the top of the tank. A vapour cloud formed which ignited causing a massive explosion and a fire that lasted five days.</t>
  </si>
  <si>
    <t>Buncefield, UK</t>
  </si>
  <si>
    <t>-</t>
  </si>
  <si>
    <t>Buncefield</t>
  </si>
  <si>
    <t>The safety systems in place to shut off the supply of petrol to the tank to prevent overfilling failed to operate.</t>
  </si>
  <si>
    <t>Ellesmere Port, Cheshire, UK</t>
  </si>
  <si>
    <t>Ellesmere Port</t>
  </si>
  <si>
    <t>Low Moor, Bradford, UK</t>
  </si>
  <si>
    <t>Castleford, UK</t>
  </si>
  <si>
    <t>Castleford</t>
  </si>
  <si>
    <t>Bradford</t>
  </si>
  <si>
    <t>Widnes</t>
  </si>
  <si>
    <t>Widnes, Cheshire, UK</t>
  </si>
  <si>
    <t xml:space="preserve">On 7 December 1991, some 3 ½ tonnes of chemicals were emitted from a reaction vessel at the factory of International Biosynthetics Ltd, Widnes, Cheshire. The cloud of vapour was blown by the wind 4km, affecting about 60 people and staining some property blue. Some 35 individuals reported to local hospitals for treatment, but all were released after observation. The incident caused local concern about safety on the site and over apparent failings in the emergency response.
The process being carried out was a reaction between the very toxic substance phosgene and dimethyl aniline during the production of an industrial chemical. An unexpected chemical reaction led to over-pressurisation of the reactor and consequent failure of an inlet connection on a condenser. This resulted in the discharge of the reactor contents which were subsequently identified as N,N-dimethyl aniline, toluene, N,N-dimethyl amino benzoic acid and a small quantity of a blue by-product, gentian violet. The phosgene had fortunately been consumed in the reaction and was not detected in the release.
</t>
  </si>
  <si>
    <t>Grangemouth</t>
  </si>
  <si>
    <t>A fire of flammable liquids, unexpectedly (although foreseeably) present and released during maintenance of a refinery flare system killed two men and seriously injured two more. Potential ignition sources had not rigorously been excluded, means of escape were inadequate, and permit-to-work procedures had been devised and were being implemented without sufficient awareness of potential hazards.</t>
  </si>
  <si>
    <t xml:space="preserve">Grangemouth, Scotland </t>
  </si>
  <si>
    <t>One man was killed and extensive damage was caused by a major explosion with consequent fire while the refinery hydrocracker plant was being recommissioned after repairs. Debris weighing several tones was propelled up to 1 km, in some instances off-site. Rupture of a vessel occurred following breakthrough of high pressure hydrogen, probably caused by less than perfect operating practices and made possible by the disconnection of safety devices.</t>
  </si>
  <si>
    <t>Dalmeny</t>
  </si>
  <si>
    <t xml:space="preserve">Dalmeny, Scotland </t>
  </si>
  <si>
    <t>A fire within a storage tank at the Grangemouuth Refinery’s crude oil terminal (Dalmeny) killed one of a contractor’s team removing sludge. Smoking caused ignition. There had been persistent deliberate evasion of safety rules by some of that team - equally, those rules had not been effectively enforced by either the site occupier or the contractor.</t>
  </si>
  <si>
    <t>WATER SUPPLY</t>
  </si>
  <si>
    <t>Abbeystead</t>
  </si>
  <si>
    <t>Abbeystead, Lancashire, UK</t>
  </si>
  <si>
    <t>River Road</t>
  </si>
  <si>
    <t>River Road, Barking, Essex, UK</t>
  </si>
  <si>
    <t>CHEMICALS STORAGE</t>
  </si>
  <si>
    <t>King’s Lynn, Norfolk, UK</t>
  </si>
  <si>
    <t>King’s Lynn</t>
  </si>
  <si>
    <t>CHEMICALS FACTORY</t>
  </si>
  <si>
    <t>Scunthorpe</t>
  </si>
  <si>
    <t>On 4 November 1975, an explosion occurred at the Appleby-Frodingham steelworks which caused four immediate fatalities and fifteen hospital admissions. A further seven people subsequently died as a result of injuries received.</t>
  </si>
  <si>
    <t>Scunthorpe, UK</t>
  </si>
  <si>
    <t>Ilford</t>
  </si>
  <si>
    <t>On 5 April 1975, there was an explosion at the factory of Laporte Industries Ltd, Uphall Road, Ilford, Essex. It occurred in the process plant called a Lurgi Electrolytor and as a result of uncontrolled release of the caustic electrolyte used in the plant one man subsequently died from his injuries. The plant itself was extensively damaged by the explosion and there was some local damage to the building on the site.</t>
  </si>
  <si>
    <t>Ilford, Essex, UK</t>
  </si>
  <si>
    <t>CONSTRUCTION</t>
  </si>
  <si>
    <r>
      <t xml:space="preserve">The roof of the Olympic (1976) Stadium in Montreal was completed in 1987 and its replacement in 1991 (Olympic games are held in open sky, therefore the Stadium did not need to be completed for the games but received its first roof only later).
Both roofs were constructed using high strength fabric, made from Aramid (Keflar) and glass fibres respectively, embedded in a relatively flexible matrix.  Both roofs failed, due to wind and snow effects respectively, in a sudden and dramatic way, by ripping progressively.
The calculations had been made using relatively high safety margins (of the order of magnitude of 3 to 4) against tensile rupture.  The problem with this is that in </t>
    </r>
    <r>
      <rPr>
        <b/>
        <sz val="11"/>
        <color theme="1"/>
        <rFont val="Calibri"/>
        <family val="2"/>
        <scheme val="minor"/>
      </rPr>
      <t>the calculations of stress neither imperfections such as stress concentrations or small defects, nor the effect of the low tearing strength are accounted for</t>
    </r>
    <r>
      <rPr>
        <sz val="11"/>
        <color theme="1"/>
        <rFont val="Calibri"/>
        <family val="2"/>
        <scheme val="minor"/>
      </rPr>
      <t xml:space="preserve">.  The two effects are compounding each other with the result that safety factors become meaningless since they do not relate to the relevant failure mode.  This in effect constitutes the error in this case, namely that the </t>
    </r>
    <r>
      <rPr>
        <b/>
        <sz val="11"/>
        <color theme="1"/>
        <rFont val="Calibri"/>
        <family val="2"/>
        <scheme val="minor"/>
      </rPr>
      <t>critical mode of rupture was ignored</t>
    </r>
    <r>
      <rPr>
        <sz val="11"/>
        <color theme="1"/>
        <rFont val="Calibri"/>
        <family val="2"/>
        <scheme val="minor"/>
      </rPr>
      <t xml:space="preserve"> –</t>
    </r>
    <r>
      <rPr>
        <b/>
        <sz val="11"/>
        <color theme="1"/>
        <rFont val="Calibri"/>
        <family val="2"/>
        <scheme val="minor"/>
      </rPr>
      <t xml:space="preserve"> the fact of the low tearing resistance was known</t>
    </r>
    <r>
      <rPr>
        <sz val="11"/>
        <color theme="1"/>
        <rFont val="Calibri"/>
        <family val="2"/>
        <scheme val="minor"/>
      </rPr>
      <t xml:space="preserve"> although </t>
    </r>
    <r>
      <rPr>
        <b/>
        <sz val="11"/>
        <color theme="1"/>
        <rFont val="Calibri"/>
        <family val="2"/>
        <scheme val="minor"/>
      </rPr>
      <t>the tools to analyse it correctly were not</t>
    </r>
    <r>
      <rPr>
        <sz val="11"/>
        <color theme="1"/>
        <rFont val="Calibri"/>
        <family val="2"/>
        <scheme val="minor"/>
      </rPr>
      <t xml:space="preserve">, much like the man who is looking for his lost glasses under the street light rather than where he lost them because there it is too dark.
The stadium can still not be used in the winter months as it is deemed unsafe in the case of snowfall, although the fabric roof was repaired.
</t>
    </r>
  </si>
  <si>
    <t>Industrial Building, Canada</t>
  </si>
  <si>
    <t>Industrial building to be used for the assembly of machinery.  Two parallel alleys with overhead cranes of different load carrying capacity were to be provided.  The client’s information was less than clear and was communicated through several stations until it reached the work team, i.e. the individuals in charge of preparing the documentation for construction.   An emotional problem prevented the technician originally assigned to prepare the drawings from doing so in time.   Time pressure forced the work team to give the task to someone else who was one station farther away from the source of information.  The result was that the two crane alleys were mixed up, with the high capacity crane ending up where the lighter one was supposed to be, and vice versa.  The drawings went to the fabricator and erector unchecked and the mistake was made into physical reality and was discovered only when the client started to use the facility.</t>
  </si>
  <si>
    <t>In the evening of Wednesday 23 May 1984, a group of 44 people including 8 employees of the North West Water Authority, was assembled in a valve house set into a hillside at the outfall end of the Lune/Wyre Transfer Scheme at Abbeystead.
The visitors, mainly from the local Parish of St Michaels on Wyre, were attending a presentation being part of a programme to allay local residents' anxieties on the effects of the installation on the winter flooding of the lower Wyre Valley.
As part of this presentation, water was to be pumped over the weir regulating the flow of water into the Wyre. Shortly after pumping commenced, with the visitors congregated in the valve house which was virtually underground, there was an intense flash, followed immediately by an explosion causing severe damage to the valve house. Sixteen people were killed; no one escaped without injury from the valve house.</t>
  </si>
  <si>
    <t xml:space="preserve">A series of explosions which occurred at a chemical storage depot at 27 River Road, Barking on 21 January 1980, was probably caused by the rapid thermal decomposition of sodium chlorate in an intense fire. About 4000 people were temporarily evacuated from nearby housing estates when large quantities of smoke were blown in their direction.
The report emphasizes the need for occupiers of similar premises to pay attention to: segregating various chemicals into different categories with regard to their relevant properties; obtaining advice on fire precautions from authoritative sources; preparing adequate emergency procedures in conjunction with the emergency services. </t>
  </si>
  <si>
    <t>On 21 July 1992, a series of explosions leading to an intense fire broke out in a storeroom in the raw materials warehouse of Allied Colloids Ltd, Bradford, West Yorkshire. The fire spread rapidly to the remainder of the warehouse and external chemical drum storage. Although none of the company employees were injured, 33 people, including three residents and 30 fire and/or police officers were taken to hospital where they were treated for smoke inhalation. 
The fire was preceded by the rupture of two or three containers of azodiisobutyronitrile (AZDN) about 50 minutes earlier. These were kept at high level in a storeroom within the raw materials warehouse and as far as can be determined were accidentally heated by an adjacent steam condensate pipe. AZDN is unstable when heated and has a self-accelerating decomposition temperature in 25 kg packages of 50oC. It is a flammable solid and incompatible with oxidising materials. HSE’s investigation team concluded that powder released from rupturing drums came into contact with sodium persulphate and possibly other oxidising agents which were stored in the storeroom, causing delayed ignition followed by explosions and the subsequent major fire.</t>
  </si>
  <si>
    <t>On 21 September 1992, a jet of flame erupted from a manway on the side of a batch still at the factory of Hickson &amp; Welch Ltd, Castleford, West Yorkshire. The flame cut through an office/control building nearby killing two employees. Three other employees in these offices sustained severe burns but escaped. Two later died in hospital. The flame also struck a much larger four-storey office block, shattering windows and setting rooms on fire. One person died from the effects of smoke inhalation.
At the time of the incident a process vessel known as ’60 still base’, used to distil an organic liquid in batches, was being raked out to remove an accumulation of semi-solid residue or sludge which was rich in dinitrotoluenes and nitrocresols. Before raking, heat was applied for about three hours to the residues through an internal steam coil. This started an exothermic runaway reaction in the residue leading, with disastrous consequences, to deflagration and a jet flame.</t>
  </si>
  <si>
    <t>On 1 February 1994, there was a release of reactor solution from a recirculating pump near the base of a 25 tonne ethyl chloride reactor vessel at Associated Octel Company Ltd, Ellesmere Port, Cheshire. The reactor solution was highly flammable, corrosive and toxic, mainly consisting of ethyl chloride, a liquefied flammable gas, mixed with hydrogen chloride, a toxic and corrosive gas, and small quantities of solid catalyst, aluminium chloride. A dense, white cloud soon enveloped the plant and began to move off-site.
A pool of liquid continued to collect and the flammable vapours of ethyl chloride eventually ignited, causing a major pool fire which was most intense at the base of the reactor. As the incident developed there were also fires at flanges damaged in the fire, including jet flames at the top of two large process vessels on the plant. No serious injuries, ill health or environmental effects resulted from the release and fire. The plant was extensively damaged and required a complete rebuild.</t>
  </si>
  <si>
    <t>Multipurpose Broadcasting Tower, Canada</t>
  </si>
  <si>
    <t>Broadcasting Tower, Canada</t>
  </si>
  <si>
    <t>Cable Stayed Bridge, Canada</t>
  </si>
  <si>
    <t xml:space="preserve">Cable Stayed Bridge, Canada </t>
  </si>
  <si>
    <t xml:space="preserve">Everything went well at first and the bridge was opened for use by normal road traffic.  However, the cumulative effects of a number of faults ultimately led to an accident scenario where the structure suffered severe damage, the bridge had to be closed for traffic and repaired at a cost comparable to the initial cost of construction, including the expense for all the legal and procedural action that accompanies such events. The tight schedule had caused problems of procurement, and among numerous other concessions, the substitution of an inferior class of steel had to be accepted.  Instead of the specified quality which would have had a favourable behaviour at cold temperature, a steel with a transition temperature  well above the winter weather was used for the guys.  With temperatures to be expected in the low -20’s, this turned out to be a serious problem.  
In a cold winter night (-20° or so) a blizzard with winds of moderate speed blowing principally across the bridge apparently caused the leeward members of each guy to vibrate vertically (wake buffeting).  Because of the very low damping, the movement in and out of the wind shade of the windward rods, was excited to a damaging amplitude for a number of cycles of the order of 20000 during this particular storm.  This led to low cycle fatigue failure of 4 rods in 4 different places, at the anchorage points, due to the secondary moments.  </t>
  </si>
  <si>
    <t>Service Tunnel, Canada</t>
  </si>
  <si>
    <t xml:space="preserve">One span highway overpass, Ontario, Canada </t>
  </si>
  <si>
    <t>Overpass, Ontario, Canada</t>
  </si>
  <si>
    <t>One Span Highway Overpass, Canada</t>
  </si>
  <si>
    <t>Overpass, Canada</t>
  </si>
  <si>
    <t>Slope Excavation, Canada</t>
  </si>
  <si>
    <t>Olympic Stadium, Montreal, CA</t>
  </si>
  <si>
    <t>Olympic Stadium, Montreal</t>
  </si>
  <si>
    <t xml:space="preserve">The roof of a gymnasium had been designed with steel wide flange beams resting on concrete columns as primary structure.  At the support points the engineer had provided stiffeners to prevent crippling (buckling) of the thin webs of the beams – typically, sections used for long span roofs with relatively modest loads are designed for maximum bending stiffness with minimized material thickness for webs and flanges which then must be protected against local instability.
The steel drawings were then reproduced by a team working for the fabricator, taking the information from the engineers’ drawings and adding the details to provide the necessary information to the workshop.  The stiffeners specified by the engineer were left out, however.  The shop drawings were submitted to the engineer for review who failed to note that the stiffeners were missing.  The beams were installed following the information on the shop drawings and the roof collapsed following a snow fall.  The actual snow load was approximately 25% of the load specified by the building code.
</t>
  </si>
  <si>
    <t>Gymnasium Roof, Canada</t>
  </si>
  <si>
    <t xml:space="preserve">A fifteen storey building in reinforced concrete had been designed initially for “full” ductility, following all the detailing rules which must be applied for the structure to qualify for this class.  Ductile design results in the permission to reduce design forces in the structure from what an elastic structure would experience, by substantial factors, in this case (Canadian National Building Code) a factor of 5.6.
The “fuse” element was to be the core walls near the base forming a plastic hinge at bending moments commensurate with the reduced inertial forces produced by the codified earthquake (return period 2500 years approximately).  For the plastic hinge to function properly, certain rules for the configuration and placing of reinforcing steel must be followed, especially concerning the splicing of the vertical reinforcing.  The engineering drawings showed the splicing details of the reinforcing clearly and conforming to the Code requirements for the plastic hinge region of the shear walls but construction practice being what it is, they were not followed by the fabricator and steel setters.
This fact was noticed too late, i.e. when two stories above the “plastic hinge” portion of the core walls had already been built.  To change the reinforcing to its proper configuration would have caused a substantial delay, additional expenditure, as well as aggravation and embarrassment.  Other solutions had to be found and they were, since the engineers, not trusting perfection produced in the real world, had quietly dimensioned the walls to seismic loads approximately twice the magnitude of the reduced forces in a “fully ductile” structure.  This permitted the building to be reclassified to “moderate ductility” where the requirements are less stringent.
</t>
  </si>
  <si>
    <t>Building, Canada</t>
  </si>
  <si>
    <t xml:space="preserve">An inclined overpass was to be built with a massive solid concrete slab (approximately 1 m thick), and about one third of the concrete had been placed when a movement was perceived by the work crew who were able to escape in time, including a worker who had been sent to look at the scaffolding, when the portion supporting the concrete already in place collapsed.
The scaffolding and formwork had been completed the day before the concrete was placed, and had been inspected quickly by the designer of the bridge, an experienced engineer. The scaffolding consisted of braced “towers” with four supports, and aluminium  beams placed approximately along the contour lines, i.e. horizontally, on wooden supporting beams which rested in the box-shaped shoes at the top of the posts. Assemblies of this kind are more or less isostatic with little or no redundancy, meaning that the failure of one element, e.g. a buckling post, can bring the entire system down. The multiple towers with the cross braces essentially working in tension (they are usually made from small caliber pipes which can resist little compression) form a “forest” of several hundred posts, each one of which must be braced effectively in both directions.  Probabilistically seen, this is not a favourable situation and it requires thorough checking of every element as each one is a potential culprit of disaster.  In our example, this verification was carried out quickly under time pressure and in all likelihood, defects may have existed in the collapsed portion, similar to what was found in the portion still standing up.
A fundamental error must be cited in the fact that the aluminum beams were leaning and were neither consistently nor effectively secured against toppling over, a condition of instability.  Add to this the rickety condition of the assembly and the worn material, and the recipe for disaster is complete.
</t>
  </si>
  <si>
    <t>On the portion of scaffolding which had not collapsed, the following observations were made: (i) The X-braces of the scaffolding “towers” were attached with one-bolt connections.  Some bolts were found missing; (ii) The aluminum beams, because they had been placed horizontally , rather than in the slope were leaning and therefore received a horizontal load component at the top flange, from the weight of the concrete.  They had been secured by nails bent around the bottom flange in some placed but not consistently; (iii) Some of the contact points in the shoes at the top of the posts were eccentric and inclined, and makeshift wooden shims had been used to adjust; (iv) The aluminium beams themselves had seen heavy use and showed bent and damaged flanges, general wear and tear and some twisted parts; (v) The system had been assembled quickly and the conclusion was that a combination of causes had led to the failure.</t>
  </si>
  <si>
    <t>Inclined Overpass, Canada</t>
  </si>
  <si>
    <t>Railroad Bridge, Canada</t>
  </si>
  <si>
    <t>New Brunswick</t>
  </si>
  <si>
    <t>Saint John, New Brunswick, Canada</t>
  </si>
  <si>
    <t>The particular incident examined here involves a timber trestle carrying a railroad which is mostly used to transport timber logs on very highly loaded flat cars (the wheel loads of these cars may exceed those of the locomotive). This type of bridge consists of an assembly of timbers of massive dimensions (8” to 16” - 200 to 400 mm or more) which for durability are impregnated with a suitable (mostly based on hydrocarbons) chemical.  This does not however, penetrate more than about 2” (50 mm) deep, leaving the core mostly unprotected.
The bridge was inspected some twenty years after its creation, and the inspection report notes that the degradation of the interior of some of the massive timbers – which were made from relatively rot resistant conifer wood – had progressed to “wet” or “wet and soft”, these being stages preceding “rot”.  These conditions are established by taking cores from the timbers, reaching to the interior.  In the same year, a repair crew was sent to the trestle who replaced some timbers which had progressed beyond the acceptable condition.  However, their work was stopped before completion, leaving about half the bridge unattended. The bridge collapsed four years later under the weight of a heavy freight train.  Apparently, the failure was triggered by the lead engine and the front portion of the train fell into the valley, followed by a large fire.  Two men lost their life, including the engineer.</t>
  </si>
  <si>
    <t xml:space="preserve">At approximately 9:30 am on Tuesday, 9 June 1998, an explosion and fire occrrred at the Irving Oil Refinery in Saint John. One worker, William Hackett, who was in the immediate vicinity, was killed as a result of this catastrophic event. Another worker taken to hospital with minor injuries.
The explosion occurred because the sudden rupture of Tube #2 in the east cell of the unit caused a very combustible combination of process fluid and air to mix. Tube #2 had a stress rupture resulting from extensive local overheating or hot spots, that occurred on at least two separate occasions. Hot spots seriously diminish the life of the tube. This overheating was caused by long-term flame impingement on the west side of the tube from burner #58. </t>
  </si>
  <si>
    <t>During the drilling of well #2 on December 17, 1987, a drilling break was incurred from 2,762 feet to 2,812 feet. A maximum of 800 gas units was observed while the mud was being circulated out of the well. Drilling continued from 2,812 feet to 2,900 feet.
At approximately 12:30 pm, a wiper trip was begun. The hole took mud properly until the fifth stand of pipe was pulled. The five stands were run back into the hole, and circulation was begun at approximately 1:30 pm. 
Approximately 10 minutes after breaking circulation, the flow rate increased. The weel was shut in at the 21 1/4-inch annular proventes, the downwind (starboard) diverter line opened, and the well flowed. All nonessential personnel were offloaded by crane onto the workboat MV Canary Island.
As well fluids and gas started to flow under the rig floor, all remaining personnel were evacuated by scape capsule to the MV Canary Island. No hydrocarbon pollution of the gulf waters was observed and no injuries were sustained.</t>
  </si>
  <si>
    <t>Triton III</t>
  </si>
  <si>
    <t>Viosca Knoll Block 32, Gulf of Mexico, Western Oceanic Triton III</t>
  </si>
  <si>
    <t>Imperial Sugar, Port Wentworth, Georgia</t>
  </si>
  <si>
    <t>Imperial Sugar</t>
  </si>
  <si>
    <t>SUGAR FACTORY</t>
  </si>
  <si>
    <t>On February 7, 2008, at about 7:15 p.m., a series of sugar dust explosions at the Imperial Sugar manufacturing facility in Port Wentworth, Georgia, resulted in 14 worker fatalities. Eight workers died at the scene and six others eventually succumbed to their injuries at the Joseph M. Still Burn Center in Augusta, Georgia. Thirty six workers were treated for serious burns and injuries—some caused permanent, life altering conditions. The explosions and subsequent fires destroyed the sugar packing buildings, palletizer room, and silos, and severely damaged the bulk train car loading area and parts of the sugar refining process areas.
The U.S. Chemical Safety and Hazard Investigation Board (CSB) determined that the first dust explosion initiated in the enclosed steel belt conveyor located below the sugar silos. The recently installed steel cover panels on the belt conveyor allowed explosive concentrations of sugar dust to accumulate inside the enclosure. An unknown source ignited the sugar dust, causing a violent explosion. The explosion lofted sugar dust that had accumulated on the floors and elevated horizontal surfaces, propagating more dust explosions through the buildings. Secondary dust explosions occurred throughout the packing buildings, parts of the refinery, and the bulk sugar loading buildings. The pressure waves from the explosions heaved thick concrete floors and collapsed brick walls, blocking stairwell and other exit routes. The resulting fires destroyed the packing buildings, silos, palletizer building and heavily damaged parts of the refinery and bulk sugar loading area.</t>
  </si>
  <si>
    <t>On November 12, 2008, a 2-million-gallon liquid fertilizer tank (designated as Tank 201 by the owner) catastrophically failed at the Allied Terminals, Inc. (Allied) facility in Chesapeake, Virginia, seriously injuring two workers and partially flooding an adjacent residential neighborhood. 
On the day of the incident, Allied was filling Tank 201 with liquid fertilizer to check for leaks prior to painting the tank. During the filling, a welder and his helper sealed leaking rivets on the tank. At a fill level about 3.5 inches below the calculated maximum liquid level, the tank split apart vertically, beginning at a defective weld located midway up the tank. Within seconds, the liquid fertilizer overtopped the secondary containment, partially flooding the site and adjacent neighborhood. The collapsing tank wall injured the welder and his helper, who were working on the tank. Employees of a neighboring business responded and extricated them. At least 200,000 gallons of the liquid fertilizer were not recovered; some entered the southern branch of the Elizabeth River.</t>
  </si>
  <si>
    <t>Chesapeake, Virginia</t>
  </si>
  <si>
    <t>Allied Terminals, Chesapeake, Virginia</t>
  </si>
  <si>
    <t>On August 28, 2008, at about 10:35 p.m., a runaway chemical reaction occurred inside a 4,500 gallon pressure vessel known as a residue treater, causing the vessel to explode violently in the methomyl unit at the Bayer CropScience facility in Institute, West Virginia. Highly flammable solvent sprayed from the vessel and immediately ignited, causing an intense fire that burned for more than 4 hours. The incident occurred during the restart of the methomyl unit after an extended outage to upgrade the control system and replace the original residue treater vessel. Two company employees who had been dispatched by the control room personnel to investigate why the residue treater pressure was increasing were near the residue treater when it ruptured. One died from blunt force trauma and burn injuries sustained at the scene; the second died 41 days later at the Western Pennsylvania Burn Center in Pittsburgh, Pennsylvania.</t>
  </si>
  <si>
    <t>Bayer CropScience, Institute, West Virginia</t>
  </si>
  <si>
    <t>Bayer CropScience</t>
  </si>
  <si>
    <t>Burns Harbor, Chesterton, Indiana</t>
  </si>
  <si>
    <t>On February 2, 2001, a fire occurred at Bethlehem Steel Corporation's Burns Harbor mill in Chesterton, Indiana. One Bethlehem Steel millwright and one contractor supervisor died. Four Bethlehem Steel millwrights were injured, one seriously. Workers were attempting to remove a slip blind and a cracked valve from a coke oven gas line leading to a decommissioned furnace. During removal of the valve, flammable liquid was released and ignited.</t>
  </si>
  <si>
    <t xml:space="preserve">Two municipal workers died and another was seriously injured while attempting to remove a steel canopy above a methanol storage tank at the Bethune Point wastewater plant operated by the City of Daytona Beach. The workers were using a cutting torch that likely ignited methanol vapors from the tank and caused an explosion. The explosion led to the release of the total contents of the tank, approximately 3,000 gallons of methanol. </t>
  </si>
  <si>
    <t>WASTEWATER PLANT</t>
  </si>
  <si>
    <t>Daytona Beach</t>
  </si>
  <si>
    <t>Bethune Point Wastewater Treatment Plant, Daytona Beach, Florida</t>
  </si>
  <si>
    <t>On January 13, 2003, a vapor cloud fire erupted at the BLSR Operating Ltd. oilfield waste disposal facility near Rosharon, Texas, south of Houston. The fire occurred as two vacuum trucks were delivering flammable gas condensate waste for disposal at the facility. Two BLSR employees and one truck driver were fatally burned. Four other workers suffered serious burns but survived.</t>
  </si>
  <si>
    <t>OIFIELD WASTE DISPOSAL PLANT</t>
  </si>
  <si>
    <t>Rosharon</t>
  </si>
  <si>
    <t>BLSR Oilfield Waste Disposal Plant, Rosharon, Texas</t>
  </si>
  <si>
    <t>On March 13, 2001, three people were killed as they opened a process vessel containing hot plastic at the BP Amoco Polymers plant in Augusta, Georgia. They were unaware that the vessel was pressurized. The workers were killed when the partially unbolted cover blew off the vessel, expelling hot plastic. The force of the release caused some nearby tubing to break. Hot fluid from the tubing ignited, resulting in a fire.</t>
  </si>
  <si>
    <t>BP Amoco Polymers Plant, Augusta, Georgia</t>
  </si>
  <si>
    <t>Augusta</t>
  </si>
  <si>
    <t>POLYMERS FACTORY</t>
  </si>
  <si>
    <t xml:space="preserve">During the early morning hours of November 22, a powerful explosion destroyed the CAI/Arnel ink and paint manufacturing facility in Danvers, Massachusetts. Scores of nearby homes and businesses were damaged, some beyond repair. A number of residents were hospitalized. There were no injuries in the plant, which was unoccupied at the time. </t>
  </si>
  <si>
    <t>CAI/Arnel Ink and Paint Factory, Danversport, Massachusetts</t>
  </si>
  <si>
    <t>Danversport</t>
  </si>
  <si>
    <t>INK &amp; PAINT FACTORY</t>
  </si>
  <si>
    <r>
      <t xml:space="preserve">A vapour cloud explosion centred in the cryogenic unit No. 2 and two subsequent explosions in the cryogenic unit No. 1 occurred at this gas processing complex. As a result of the explosions, the cryogenic unit No. 2 and LPG product pumps in the cryogenic unit No. 1 were extensively damaged, the control rooms for both units were destroyed, and the remainder of the cryogenic unit No. 1 experienced minor damage.
On 25 July, plant personnel noticed that </t>
    </r>
    <r>
      <rPr>
        <b/>
        <sz val="11"/>
        <color theme="1"/>
        <rFont val="Calibri"/>
        <family val="2"/>
        <scheme val="minor"/>
      </rPr>
      <t>one of the two LPG product pumps in the cryogenic unit No. 1 had a seal leak</t>
    </r>
    <r>
      <rPr>
        <sz val="11"/>
        <color theme="1"/>
        <rFont val="Calibri"/>
        <family val="2"/>
        <scheme val="minor"/>
      </rPr>
      <t>. Consequently, plant personnel decided to have the faulty seal replaced on 26 July. In preparation for the maintenance work on the LPG product pump,</t>
    </r>
    <r>
      <rPr>
        <b/>
        <sz val="11"/>
        <color theme="1"/>
        <rFont val="Calibri"/>
        <family val="2"/>
        <scheme val="minor"/>
      </rPr>
      <t xml:space="preserve"> the motor operated valve (MOV) in the suction line and the isolation valve in the discharge line of this pump were manually closed</t>
    </r>
    <r>
      <rPr>
        <sz val="11"/>
        <color theme="1"/>
        <rFont val="Calibri"/>
        <family val="2"/>
        <scheme val="minor"/>
      </rPr>
      <t xml:space="preserve">. </t>
    </r>
    <r>
      <rPr>
        <b/>
        <sz val="11"/>
        <color theme="1"/>
        <rFont val="Calibri"/>
        <family val="2"/>
        <scheme val="minor"/>
      </rPr>
      <t>A spectacle blind was then inserted into the pump flange on the suction side of the pump. After the seal was replaced, plant personnel removed the blind and were in the process of tightening the flange bolts when LPG product began to leak from this flange</t>
    </r>
    <r>
      <rPr>
        <sz val="11"/>
        <color theme="1"/>
        <rFont val="Calibri"/>
        <family val="2"/>
        <scheme val="minor"/>
      </rPr>
      <t xml:space="preserve">. A vapour cloud formed and drifted into the cryogenic unit No. 2. It was ignited and this resulted in the initial explosion. Following the explosions, </t>
    </r>
    <r>
      <rPr>
        <b/>
        <sz val="11"/>
        <color theme="1"/>
        <rFont val="Calibri"/>
        <family val="2"/>
        <scheme val="minor"/>
      </rPr>
      <t>it was determined that the MOV in the suction line of the pump was in the open position</t>
    </r>
    <r>
      <rPr>
        <sz val="11"/>
        <color theme="1"/>
        <rFont val="Calibri"/>
        <family val="2"/>
        <scheme val="minor"/>
      </rPr>
      <t>, which allowed the LPG product to reach the pump flange.
The fire brigades successfully extinguished the fire following the explosions in approximately three hours, and protected the adjacent LPG spheres. If these spheres had failed due to Boiling Liquid Expanding Vapour Explosion (BLEVE) the property plant damage would have been substantially greater. Although the explosions damaged the electric power in the plant and rendered the electric motor driven fire water pumps non-operational, fire water was provided by two diesel engine driven fire water pumps.
Because of this incident, the 2.13 billion cubic feet per year gas processing capacity at this complex was shut down, disrupting one third of Mexico’s total gas processing capacity. An estimated 18 months was required to repair or replace the damaged cryogenic units, including the associated control rooms.</t>
    </r>
  </si>
  <si>
    <t>Two workers were killed and two were injured at the Carbide Industries, LLC facility in Louisville, KY, on Monday, March 21, 2011, when an electric arc furnace (EAF) overpressured and emitted powdered debris, hot gases, and molten calcium carbide. The hot gases and debris blown from the furnace broke through the double-pane reinforced glass window of the control room, severely burning the two workers inside; they died within 24 hours from burn injuries.</t>
  </si>
  <si>
    <t>Carbide Industries, Louisville, KY</t>
  </si>
  <si>
    <t>Louisville</t>
  </si>
  <si>
    <t>Catalyst Systems Inc., Gnadenhutten, Ohio</t>
  </si>
  <si>
    <t xml:space="preserve">On January 2, 2003, a vacuum dryer holding nearly 200 pounds of benzoyl peroxide exploded at the Catalyst Systems Inc. production facility in Gnadenhutten, Ohio. Employees were in the process of drying granular benzoyl peroxide, which is unstable at high concentrations, when the explosion occurred. The explosion and subsequent fire damaged the production facility, and one Catalyst Systems employee received a minor injury while evacuating the building. </t>
  </si>
  <si>
    <t>Gnadenhutten</t>
  </si>
  <si>
    <t xml:space="preserve">On February 19, 1999, a process vessel containing several hundred pounds of hydroxylamine exploded at the Concept Sciences Inc. production facility near Allentown, Pennsylvania. Employees were distilling an aqueous solution of hydroxylamine and potassium sulfate, the first commercial batch to be processed at the facility. After the distillation process was shut down, the HA in the process tank and associated piping explosively decomposed, most likely due to high concentration and temperature. Four CSI employees and a manager of an adjacent business were killed. Two CSI employees survived the blast with moderate-to-serious injuries. Four people in nearby buildings were injured. The explosion also caused significant damage to other buildings in the Lehigh Valley Industrial Park and shattered windows in several nearby homes. </t>
  </si>
  <si>
    <t>Concept Sciences, Allentown, Pennsylvania</t>
  </si>
  <si>
    <t>Allentown</t>
  </si>
  <si>
    <t xml:space="preserve">On February 20, 2003, an explosion and fire damaged the CTA Acoustics manufacturing plant in Corbin, Kentucky, fatally injuring seven workers. The facility produced fiberglass insulation for the automotive industry. CSB investigators have found that the explosion was fueled by resin dust accumulated in a production area, likely ignited by flames from a malfunctioning oven. The resin involved was a phenolic binder used in producing fiberglass mats. </t>
  </si>
  <si>
    <t>CTA Acoustics, Corbin, Kentuky</t>
  </si>
  <si>
    <t>FIBERGLASS FACTORY</t>
  </si>
  <si>
    <t>Corbin</t>
  </si>
  <si>
    <t>On the morning of April 11, 2003, one worker was killed at the D.D. Williamson food additive plant in Louisville, Kentucky, when a process vessel became overpressurized and failed catastrophically. The failure caused a release of aqueous ammonia as well as extensive damage to the plant, which manufactures caramel coloring.</t>
  </si>
  <si>
    <t>Williamson &amp; Co, Louisville, Kentuky</t>
  </si>
  <si>
    <t>FOOD INDUSTRY</t>
  </si>
  <si>
    <t>Donaldson Enterprises, Waipahu, Hawaii</t>
  </si>
  <si>
    <t>On April 8, 2011, at approximately 8:50 am, an explosion and fire occurred at a magazine located at Waikele Self Storage in Waipahu, Hawaii, that was leased and used by Donaldson Enterprises, Inc. (DEI) for seized fireworks storage and disposal-related activities. Five DEI personnel in the magazine at the time of the incident were fatally injured.</t>
  </si>
  <si>
    <t>FIREWORKS STORAGE</t>
  </si>
  <si>
    <t>Hawaii</t>
  </si>
  <si>
    <t>On August 14, 2002, a chlorine transfer hose ruptured during a rail car unloading operation at the DPC Enterprises chlorine repackaging facility near Festus, Missouri. The hose rupture ultimately led to the release of 48,000 pounds of chlorine, causing three workers and 63 residents to seek medical treatment.</t>
  </si>
  <si>
    <t>DPC Enterprises, Festus, Missouri</t>
  </si>
  <si>
    <t>Festus</t>
  </si>
  <si>
    <t xml:space="preserve">On November 17, 2003, there was a release of chlorine gas from the DPC Enterprises chlorine repackaging facility in Glendale, Arizona, near Phoenix. Fourteen people, including ten police officers, required treatment for chlorine exposure. The release occurred when chlorine vapors from a rail car unloading operation escaped from a system designed to recapture the material, known as a scrubber. Owing to the exhaustion of absorbent chemicals in the scrubber, chlorine gas was released. </t>
  </si>
  <si>
    <t>DPC Enterprises, Glendale, Arizona</t>
  </si>
  <si>
    <t>Glendale</t>
  </si>
  <si>
    <t>The third incident, a phosgene release, occurred later that same day when a hose used to transfer phosgene from a 1-ton cylinder to a process catastrophically failed and sprayed a worker in the face while he was checking the weight of the cylinder. The employee, who was alone when exposed, was assisted by co-workers who immediately responded to his call for help. Initial assessments by the plant’s occupational health nurse indicated that the worker showed no symptoms of exposure prior to transport to the hospital for observation and treatment. A delayed onset of symptoms, consistent with information in phosgene exposure literature, occurred after he arrived at the hospital. His condition deteriorated over the next day and he died from his exposure the next night.</t>
  </si>
  <si>
    <t>Belle (methyl chloride)</t>
  </si>
  <si>
    <t>Belle (oleum)</t>
  </si>
  <si>
    <t>Belle (phosgene)</t>
  </si>
  <si>
    <t>On January 23, 2010, at about 7:40 a.m., contract personnel working near the SAR unit saw an unusual cloud near the oleum tower and reported a fume release to the board operator. The contractors estimated the release to be about midway along the length of a1-inch diameter insulated pipe between the Oleum Tower Pump Tank (OTPT) and a sample station (Figure 8). The board operator asked the plant operator to go to the area of the reported leak to determine the nature of the release. The plant operator confirmed that a leak had developed on the sample piping between the OTPT and the sample station and alerted other workers in the vicinity to move to a safe area. Based on the information the plant operator provided, at about 7:45 a.m. the board operator notified the main gate guard, who then activated a “fume alert” to notify the facility of the release.A cloud of steam and sulfuric acid mist from this release is reported to have traveled west and dissipated in an adjacent operating unit. A concrete dike surrounding the OTPT contained liquid from the leak. There were no reports of exposure to any DuPont or contract employees or the public.</t>
  </si>
  <si>
    <t>The F3455 process was in the first series of batch runs following an extended maintenance outage from September 12, 2009, through January 17, 2010. The release is thought to have initiated on January 17 during the first batch run in the unit and continued until discovered on January 22; the release rate may have been sporadic throughout this period.
On January 22, 2010, an air monitor alarm on the process control monitor alerted plant operating personnel of a chemical release while they were adding DMA to the reactor. The sensor for this alarm, located on the third floor of the F3455 building, is calibrated to activate when it detects ECF at 0.5 ppm. The methyl chloride vapors interfered with the ECF sensors on the third floor and activated the alarm. The distributed control system (DCS) recorded the alarm at 5:02 a.m., and responding operators saw a diffused fog and a liquid puddle near a 0.5-inch nominal pipe size (NPS) vent/drain pipe referred to as a weep hole. This connection was associated with a thermal oxidizer “vent stack,” that vents to the atmosphere on the roof of the building during a process upset. Operators notified the board operator at 5:19 a.m. when they found the source of the release.</t>
  </si>
  <si>
    <t>Two contractors were performing welding atop a 10,000 gallon slurry tank when hot sparks ignited flammable vapors inside the tank, causing an explosion that killed one contractor and seriously injured another.</t>
  </si>
  <si>
    <t>DuPont, Yerkes, Buffallo, New York</t>
  </si>
  <si>
    <t>Yerkes</t>
  </si>
  <si>
    <t>Environmental Enterprises, Cincinnati, Ohio</t>
  </si>
  <si>
    <t>Cincinnati</t>
  </si>
  <si>
    <t>At approximately 2:00 pm on December 11, 2002, a maintenance employee entered the wastewater treatment (WWT) room at Environmental Enterprises, Inc. (EEI), in Cincinnati, Ohio, to retrieve a tool. His path brought him directly alongside the WWT clarifier, an open-top tank with a conical bottom for settling solids. As the mechanic approached the clarifier, he noticed a “rotten egg” odor that became stronger as he moved forward. He suddenly felt pressure in his lungs and was unable to breathe. He attempted to flee the area, but was overcome by hydrogen sulfide (H2S) gas and collapsed. Fortunately, fellow employees found the victim a few moments later and pulled him to safety. He recovered, and there were no other injuries.</t>
  </si>
  <si>
    <t>WASTE TREATMENT PLANT</t>
  </si>
  <si>
    <t>Environmental Quality Company, Apex, North Carolina</t>
  </si>
  <si>
    <t>Explosions and fire at a hazardous waste facility forced the evacuation of approximately 16,000 residents from Apex, North Carolina, on October 5, 2006. The incident likely began in the oxidizer section of the EQ North Carolina waste facility, where chemicals such as pool chlorination tablets were stored. The fire was allowed to burn out and the facility was destroyed.</t>
  </si>
  <si>
    <t>Apex</t>
  </si>
  <si>
    <t>First Chemical Corporation, Pascagoula, Mississippi</t>
  </si>
  <si>
    <t>On October 13, 2002, a violent explosion occurred in a chemical distillation tower at First Chemical Corporation in Pascagoula, Mississippi, sending heavy debris over a wide area. Three workers in the control room were injured by shattered glass. One nitrotoluene storage tank at the site was punctured by explosion debris, igniting a fire that burned for several hours.</t>
  </si>
  <si>
    <t>Formosa Plastics, Point Confort, Texas</t>
  </si>
  <si>
    <t>A forklift towing a trailer collided with a line containing highly flammable liquid propylene, causing a release and a vapor cloud explosion. Sixteen workers were injured, the process unit was heavily damaged, and a nearby school was evacuated.</t>
  </si>
  <si>
    <t xml:space="preserve">On January 16, 2002, highly toxic hydrogen sulfide gas leaked from a sewer manway at the Georgia-Pacific Naheola mill in Pennington, Alabama. Several people working near the manway were exposed to the gas. Two contractors from Burkes Construction, Inc., were killed. Eight people were injured--seven employees of Burkes Construction and one employee of Davison Transport, Inc. Choctaw County paramedics who transported the victims to hospitals reported symptoms of hydrogen sulfide exposure. </t>
  </si>
  <si>
    <t>Georgia-Pacific Naheola Mill, Pennington, Alabama</t>
  </si>
  <si>
    <t>Pennington</t>
  </si>
  <si>
    <t xml:space="preserve">On April 8, 2004, four workers were seriously injured when highly flammable gasoline components were released and ignited at the Giant Industries Ciniza refinery, east of Gallup, New Mexico. The release occurred as maintenance workers were removing a malfunctioning pump from the refinery's hydrofluoric acid (HF) alkylation unit. Unknown to personnel, a shut-off valve connecting the pump to a distillation column was apparently in the open position, leading to the release and subsequent explosions. </t>
  </si>
  <si>
    <t>Giant Industries Ciniza Refinery, Gallup, New Mexico</t>
  </si>
  <si>
    <t>Gallup</t>
  </si>
  <si>
    <t>Goodyear</t>
  </si>
  <si>
    <t>Goodyear Tire and Rubber Company Plant, Houston, Texas</t>
  </si>
  <si>
    <t>Heat exchanger rupture and ammonia release at The Goodyear Tire and Rubber Company plant in Houston, Texas. The rupture and release injured six employees. Hours after plant responders declared the emergency over; the body of an employee was discovered in the debris next to the heat exchanger.</t>
  </si>
  <si>
    <t>TYRE &amp; RUBBER FACTORY</t>
  </si>
  <si>
    <t>Hayes Lemmerz, Huntington, Indiana</t>
  </si>
  <si>
    <t>On the evening of October 29, 2003, a series of explosions severely burned two workers, injured a third, and caused property damage to the Hayes Lemmerz manufacturing plant in Huntington, Indiana. One of the severely burned men subsequently died. The Hayes Lemmerz plant manufactures cast aluminum automotive wheels, and the explosions were fueled by accumulated aluminum dust, a flammable byproduct of the wheel production process</t>
  </si>
  <si>
    <t>METALLURGICAL INDUSTRY</t>
  </si>
  <si>
    <t>Huntington</t>
  </si>
  <si>
    <t>Herrig Brothers Farm, Albert City, Iowa</t>
  </si>
  <si>
    <t>On April 9, 1998, an 18,000-gallon propane tank exploded at the Herrig Brothers farm in Albert City, Iowa. The explosion killed two volunteer firefighters and injured seven other emergency response personnel. Several buildings were also damaged by the blast.</t>
  </si>
  <si>
    <t>Albert City</t>
  </si>
  <si>
    <t>As part of an ongoing furnace improvement project, a Hoeganaes engineer and an outside contractor were replacing igniters on a band furnace. The pair experienced difficulty in reconnecting a particular natural gas line after replacing an igniter. While using a hammer to force the gas port to reconnect, the Hoeganaes engineer inadvertently lofted large amounts of combustible iron dust from flat surfaces on the side of the band furnace, spanning 20 feet above him. As soon as the dust dispersed, the engineer recalled being engulfed in flames. He jumped and fell from a rolling stepladder in his attempt to escape the fireball. He received first- and second-degree burns to both thighs, superficial burns to his face, and scrapes from his fall. After seeing the initial flash of the dust igniting, the contractor took evasive action and escaped without injury.</t>
  </si>
  <si>
    <t>Around 6 am on May 27, 2011, operators near band furnace #1 heard a hissing noise that they identified as a gas leak. The operators determined that the leak was in a trench, an area below the band furnaces that contains hydrogen, nitrogen, and cooling water runoff pipes, in addition to a vent pipe for the furnaces. The operators informed the maintenance department about the hissing, and six mechanics were dispatched to find and repair the leak. One annealing area operator stood by as the mechanics sought out the source of the leak.
Although maintenance personnel knew that hydrogen piping was in the same trench, they presumed that the leak was nonflammable nitrogen because of a recent leak in a nitrogen pipe elsewhere in the plant and began to try to remove trench covers. However, the trench covers were too difficult to lift without machinery. Using an overhead crane, they were able to remove some of the trench covers. They determined that the leak was near the southernmost trench covers, which the crane could not reach. Shortly after 6:30 am, maintenance personnel acquired a forklift equipped with a chain on its forks, and were able to reach and begin removing the southernmost trench covers.
Just as the first trench cover was wrenched from its position by the forklift, friction created sparks, followed by a powerful explosion. As the leaking hydrogen gas exploded, the resulting overpressure dispersed large quantities of iron dust from rafters and other surfaces in the upper reaches of the building. Portions of this dust subsequently ignited. The accident claimed three lives and injured two other workers.</t>
  </si>
  <si>
    <t>On January 31, 2011, at about 5:00 am Hoeganaes plant operators suspected bucket elevator #12 of being off-track and a maintenance mechanic and an electrician were called to inspect the equipment.
Based on their observations, they did not believe that the belt was off-track and requested, via radio, that the operator in the control room restart the motor. When the elevator was restarted, vibrations from the equipment dispersed fine iron dust into the air. During a CSB interview, one of the workers recalled being engulfed in flames, almost immediately after the motor was restarted. The incident killed two workers.</t>
  </si>
  <si>
    <t>Honeywell</t>
  </si>
  <si>
    <t>Gallatin</t>
  </si>
  <si>
    <t>Honeywell, Baton Rouge, Louisiana</t>
  </si>
  <si>
    <t>Hoeganaes Corporation, Gallatin, Tennessee</t>
  </si>
  <si>
    <t>DuPont, Belle, West Virginia</t>
  </si>
  <si>
    <t>Following the July 20 and 29 incidents at the Baton Rouge facility, the president of the Honeywell Specialty Materials group ordered a review of all facility operations prior to restarting operations. While Honeywell was investigating the two incidents and reviewing overall plant safety systems, plant activities were limited to maintenance and inspection. During the July 20 chlorine release, the plant’s G-22 unit was rapidly shut down using emergency procedures. Some equipment, such as an HF vaporizer, was left in an abnormal shutdown state (i.e., it contained liquid hydrogen fluoride). For the next few weeks, operations personnel started returning equipment to normal conditions. On August 12, operators began using a venturi stick to remove liquid hydrogen fluoride from a vaporizer in the G-22 process. This activity resulted in an HF release on August 13 that injured one employee and exposed one operator.</t>
  </si>
  <si>
    <t>On the morning of July 29, 2003, a ton-cylinder operator began to prepare “out of test” 1-ton refrigerant cylinders for offsite testing. At approximately 1:30 pm that afternoon, employees saw a large cloud in the ton-cylinder area, and one employee sounded the plant alarm. Employees then saw the ton-cylinder operator emerge from the cloud. They assisted him into an emergency shower for decontamination, and he was subsequently transported to East Baton Rouge General Hospital. The operator died from his exposure at 9:45 am the next morning.</t>
  </si>
  <si>
    <t>At 3:10 am on July 20, 2003, Omni unit operators inside the control room noticed a chlorine odor. One operator went outside to investigate and observed a leak near the G-143a coolant system pumps. Because the leak appeared to be coming from the coolant pumps, operators initially believed the leak was confined to the coolant system. Plant personnel outside the control room quickly realized the need for additional help and protective equipment to stop the leak. However, before they could take action, chlorine concentration inside and outside the control room became overwhelming. Operators experienced difficulty breathing and were forced to evacuate the area before they could determine why chlorine was leaking from the coolant pumps.</t>
  </si>
  <si>
    <t xml:space="preserve">Indspec Chemical Corporation, Petrolia, Pennsylvania </t>
  </si>
  <si>
    <t>Petrolia</t>
  </si>
  <si>
    <t>On October 11, 2008, a transfer operation overflowed an oleum process tank, filling a vent system and releasing the oleum into a storage building at Indspec Chemical Corporation in Petrolia, Pennsylvania . The release of oleum created a cloud of sulfuric acid mist that filled the building and flowed out into the facility and surrounding community. Plant personnel evacuated the facility, while emergency responders evacuated about 2,500 residents from the towns of Petrolia, Bruin, and Fairview.</t>
  </si>
  <si>
    <t>Isotec, Miami Township, Ohio</t>
  </si>
  <si>
    <t>On September 21, 2003, a violent explosion destroyed an underground distillation tower at the Isotec chemical manufacturing plant in Miami Township, Ohio, injuring one worker. The explosion ruptured a carbon monoxide gas pipe and led to a precautionary evacuation of about 2000 residents. The Isotec facility manufactures rare forms of oxygen and nitrogen, known as stable isotopes, which are used in research and medicine</t>
  </si>
  <si>
    <t>Miami Township</t>
  </si>
  <si>
    <t>Kaltech, Manhattan, New York</t>
  </si>
  <si>
    <t>On April 25, 2002, an explosion occurred at Kaltech Industries, a sign manufacturer in the Chelsea neighborhood of New York City, injuring 36 people seriously enough to seek hospital treatment, including 14 members of the public. The explosion, which was the result of a reaction between waste chemicals, originated in the basement of a mixed-use commercial building and caused damage as high as the fifth floor.</t>
  </si>
  <si>
    <t>Manhattan</t>
  </si>
  <si>
    <t>METAL SIGNS FACTORY</t>
  </si>
  <si>
    <t>Kleen Energy, Middletown, Connecticut</t>
  </si>
  <si>
    <t>Middletown</t>
  </si>
  <si>
    <t>POWER PLANT</t>
  </si>
  <si>
    <t>Garner</t>
  </si>
  <si>
    <t>ComAngra Foods, Garner, North Carolina</t>
  </si>
  <si>
    <t xml:space="preserve">Six workers were fatally injured andat least 50 others were injured during a planned work activity to clean debris from natural gas pipes at Kleen Energy in Middletown, CT. To remove the debris, workers used natural gas at a high pressure of approximately 650 pounds per square inch. The high velocity of the natural gas flow was intended to remove any debris in the new piping. During this process, the natural gas found an ignition source and exploded. </t>
  </si>
  <si>
    <t>On June 9, 2009, the ConAgra Foods production facility in Garner, North Carolina, experienced a catastrophic natural gas explosion that caused four deaths, three critical life-threatening burn injuries, an amputation, and other injuries that sent 67 people to the hospital. The explosion caused serious structural damage to the approximately 87,000 square foot south packaging and warehouse area of the Garner plant. The walls and roof collapsed and piping from the plant's large ammonia-based refrigeration system was damaged, causing toxic anhydrous ammonia gas to be released to the atmosphere. At the time of the explosion, natural gas was being purged from a line connected to a newly installed water heater within a central location of the ConAgra Foods facility.</t>
  </si>
  <si>
    <t>Little General, Ghent, West Virginia</t>
  </si>
  <si>
    <t>Four people were killed and five others were seriously injured when propane vapors from a storage tank ignited and exploded at the Little General convenience store and gas station in Ghent, West Virginia. Propane was used as fuel inside the building, which was completely destroyed.</t>
  </si>
  <si>
    <t>Ghent</t>
  </si>
  <si>
    <t>GAS STATION</t>
  </si>
  <si>
    <t xml:space="preserve">On the evening of December 3, a storage tank failed catastrophically at the Marcus Oil and Chemical polyethylene wax facility in Houston. The blast, which was felt up to 20 miles from the plant site, ignited large fires that burned for several hours, and two firefighters were injured during the emergency response. Off-site buildings near the facility - including two churches, a house, and a social club - exhibited structural damage, such as broken windows and cracked walls. </t>
  </si>
  <si>
    <t>Marcus Oil and Chemical, Houston, Texas</t>
  </si>
  <si>
    <t>Marcus Oil &amp; Chemical</t>
  </si>
  <si>
    <t>On the evening of April 12, 2004, a chemical reactor overheated at the MFG Chemical manufacturing plant, releasing toxic allyl alcohol vapor. The resulting cloud sent 154 people to a local hospital and forced the evacuation of nearby residents. Vegetation and aquatic life near the plant were killed.</t>
  </si>
  <si>
    <t xml:space="preserve"> MFG Chemical, Dalton, Georgia</t>
  </si>
  <si>
    <t>Dalton</t>
  </si>
  <si>
    <t>Morton International, Paterson, New Jersey</t>
  </si>
  <si>
    <t>Paterson</t>
  </si>
  <si>
    <t>On April 8, 1998, an explosion and fire occurred during the production of Automate Yellow 96 Dye at the Morton International Inc. plant in Paterson, New Jersey. The explosion and fire were the consequence of a runaway reaction, which overpressurized a 2000-gallon chemical vessel and released flammable material that ignited. Nine employees were injured.</t>
  </si>
  <si>
    <t>On July 17, 2001, an explosion occurred at the Motiva Enterprises refinery in Delaware City, Delaware. A work crew had been repairing a catwalk above a sulfuric acid storage tank farm when a spark from their hot work ignited flammable vapors in one of the tanks. This tank had holes in its roof and shell due to corrosion. The tank collapsed, and one the contract workers was killed; eight others were injured. A significant volume of sulfuric acid was released to the environment.</t>
  </si>
  <si>
    <t>Motiva Enterprises, Delaware City, Delaware</t>
  </si>
  <si>
    <t>Delaware City</t>
  </si>
  <si>
    <t>Newcastle, Delaware</t>
  </si>
  <si>
    <t xml:space="preserve">A large explosion at the NDK America Inc. plant launched debris 300 yards fatally injuring a member of the public. Two individuals were reported to have sustained minor injuries and were treated onsite. The facility is a manufacturer of quartz crystals in Belvidere, Illinois, approximately 60 miles northwest of Chicago. </t>
  </si>
  <si>
    <t xml:space="preserve">NDK America, Belvidere, Illinois </t>
  </si>
  <si>
    <t>Belvidere</t>
  </si>
  <si>
    <t>CRYSTAL FACTORY</t>
  </si>
  <si>
    <t xml:space="preserve">Three contractors died and one contractor suffered serious injuries in an explosion and fire at the Partridge-Raleigh Oilfield. The contractors, all employees of Stringer Oilfield Services, were standing on top of a series of four oil production tanks. They were preparing to weld piping to the tanks when a welding tool likely ignited flammable vapors from the tanks. </t>
  </si>
  <si>
    <t>Partridge-Raleigh Oilfield, Raleigh, Mississippi</t>
  </si>
  <si>
    <t xml:space="preserve"> Raleigh</t>
  </si>
  <si>
    <t>Texas City, Texas, USA</t>
  </si>
  <si>
    <t>Praxair Gas Repackaging Plant, St. Louis, Missouri</t>
  </si>
  <si>
    <t>St. Louis</t>
  </si>
  <si>
    <t>On June 24, 2005, fire swept through thousands of flammable gas cylinders at the Praxair gas filling and distribution facility in St. Louis, Missouri. Dozens of exploding cylinders were launched into the surrounding community and struck nearby homes, buildings and cars, causing extensive damage and several small fires.</t>
  </si>
  <si>
    <t>Port Neches</t>
  </si>
  <si>
    <t>Huntsman Petrochemical Corporation, Port Neches, Texas</t>
  </si>
  <si>
    <t>During a steam purge for a piping modification that required line opening and hot work (i.e., cutting and welding), a peroxide/alcohol mixture was heated above its thermal decomposition temperature. The mixture was trapped in a low point along a 900-foot-long, 6-inch process pipe. The resulting explosion and fire seriously injured two employees.</t>
  </si>
  <si>
    <t>Sierra Chemical, Mustang, Nevada</t>
  </si>
  <si>
    <t>Mustang</t>
  </si>
  <si>
    <t>On January 7, 1998, two explosions in rapid succession destroyed the Sierra Chemical Company Kean Canyon plant near Mustang, Nevada, killing four workers and injuring six others. The day before the incident, one melt/pour operator working in Booster Room 2 needed to leave work early. When he left, there were between 50 and 100 pounds of base mix left in his large mixing pot. The mixing pot’s blade extended about two inches into the mix. The following morning, the same operator turned on the motor to the mixing pot in which the mix had stratified and solidified overnight. The bottom of the mixer blade, which was embedded in the solidified explosives in the pot, detonated the explosives by impact, shearing, or friction of the explosive material with the pot wall. Another possibility is that chunks of explosive material were pinched between the mixer blade and the pot wall, causing the detonation. The explosive shock wave detonated several thousand pounds of explosives in the room that then destroyed the building.</t>
  </si>
  <si>
    <t>Sonat Exploration, Pitkin, Louisiana</t>
  </si>
  <si>
    <t>At approximately 6:15 p.m. on March 4, 1998, a catastrophic vessel failure and fire occurred near Pitkin, Louisiana, at the Temple 22-1 Common Point Separation Facility owned by Sonat Exploration Co. Four workers who were near the vessel were killed, and the facility sustained significant damage. The vessel lacked a pressure relief system and ruptured due to overpressurization during start-up, releasing flammable material which ignited.</t>
  </si>
  <si>
    <t>Pitkin</t>
  </si>
  <si>
    <t xml:space="preserve">At approximately 3:00 p.m. on August 19, 2004, an explosion occurred inside an ethylene oxide sterilization chamber and an associated thermal oxidizer at the Sterigenics facility in Ontario, California. Four employees suffered minor injuries and the facility was rendered unusable. </t>
  </si>
  <si>
    <t>Sterigenics, Ontario, California</t>
  </si>
  <si>
    <t>STERILIZATION SERVICES</t>
  </si>
  <si>
    <t>Ontario</t>
  </si>
  <si>
    <t>One worker was fatally burned and about a dozen others were injured when a powerful explosion devastated the Synthron Inc. chemical manufacturing facility. CSB investigators believe the explosion was related to the process inside a 1500-gallon batch reactor at the plant, which contained butyl acrylate along with the flammable solvents toluene and cyclohexane.</t>
  </si>
  <si>
    <t>Synthron, Morganton, North Carolina</t>
  </si>
  <si>
    <t>Morganton</t>
  </si>
  <si>
    <t>T2 Laboratories, Jacksonville, Florida</t>
  </si>
  <si>
    <t>Jacksonville</t>
  </si>
  <si>
    <t>On December 19, 2007, four people were killed and 13 others were transported to the hospital when an explosion occured at T2 Laboratories Inc. during the production of a gasoline additive called methylcyclopentadienyl manganese tricarbonyl. Debris from the explosion was found up to one mile away, and the blast damaged buildings within one quarter mile of the facility. The City of Jacksonville subsequently condemned buildings used by four of the businesses surrounding T2. Three of these businesses relocated operations while their buildings were repaired; the remaining business, a trucking company adjacent to T2, permanently closed due to lost business.</t>
  </si>
  <si>
    <t>On February 7, 2003, a worker was seriously injured in an explosion at Technic Inc. in Cranston, Rhode Island. The explosion occurred during maintenance on a ventilation system connected to multiple chemical reactors, evidently due to an accumulation of hazardous material inside. The plant manufactures precious metal processing chemicals.</t>
  </si>
  <si>
    <t>Technic, Cranston, Rhode Island</t>
  </si>
  <si>
    <t>Cranston</t>
  </si>
  <si>
    <t xml:space="preserve">An explosion severely injured a graduate student at Texas Tech University in Lubbock, Texas, in the chemistry department during the handling of a high-energy metal compound, which suddenly detonated. Texas Tech had entered into an agreement with Northeastern University, which holds a contract from the U.S. Department of Homeland Security to study the high-energy materials. </t>
  </si>
  <si>
    <t>Texas Tech University, Lubbock, Texas</t>
  </si>
  <si>
    <t>EDUCATION INDUSTRY</t>
  </si>
  <si>
    <t>Lubbock</t>
  </si>
  <si>
    <t>On May 1, 2002, a fire erupted at Third Coast Industries in unincorporated Brazoria County, Texas. The facility, which blended and packaged motor oils and other automotive products, was not designed or equipped to prevent the spread of fire. Despite efforts of firefighters, the fire ultimately consumed 1.2 million gallons of combustible and flammable liquids and destroyed the site. One hundred nearby residents were evacuated, a local school was closed, and significant environmental cleanup was necessary due to fumes and runoff. No employees or firefighters were injured during the incident.</t>
  </si>
  <si>
    <t>Third Coast Industries, Friendswood, Texas</t>
  </si>
  <si>
    <t>Friendswood</t>
  </si>
  <si>
    <t>On February 23, 1999, a fire occurred in the crude unit at Tosco Corporation. Avon oil refinery in Martinez, California. Workers were attempting to replace piping attached to a 150-foot-tall fractionator tower while the process unit was in operation. During removal of the piping, naphtha was released onto the hot fractionator and ignited. The flames engulfed five workers located at different heights on the tower. Four men were killed, and one sustained serious injuries.</t>
  </si>
  <si>
    <t>Avon Oil Refinery, Martinez, California</t>
  </si>
  <si>
    <t>Martinez</t>
  </si>
  <si>
    <t>Taft/Star Manufacturing Plant, Hahnville, Louisiana</t>
  </si>
  <si>
    <t>Hahnville</t>
  </si>
  <si>
    <t>On March 27, 1998, one worker was killed and another seriously injured when they were asphyxiated by nitrogen at Union Carbide Corporation's Taft/Star Manufacturing Plant in Hahnville, Louisiana. The incident occurred inside a temporary enclosure the workers had erected over the end of large open gas pipe, where the workers were conducting a black light inspection. The workers were not aware that the pipe was being purged with nitrogen, creating an oxygen-deficient atmosphere.</t>
  </si>
  <si>
    <t xml:space="preserve">One fatality and five injuries resulted from an explosion and fire in a mixing room at the Universal Form Clamp facility. Workers were heating and mixing flammable solvents in an open top tank. During the heating process, there was a sudden evolution of flammable vapors that ignited, resulting in the explosion and fire. </t>
  </si>
  <si>
    <t>Universal Form Clamp, Bellwood, Illinois</t>
  </si>
  <si>
    <t>Bellwood</t>
  </si>
  <si>
    <t>Two contract employees were overcome and fatally injured by nitrogen as they performed maintenance work near a 24-inch opening on the top of a reactor. One of the workers died attempting rescue.</t>
  </si>
  <si>
    <t>Valero Refinery, Delaware City, Delaware</t>
  </si>
  <si>
    <t>Veolia Environmental Services, West Carrollton, Ohio</t>
  </si>
  <si>
    <t xml:space="preserve">On May 4, 2009, flammable vapors were suddenly released into the atmosphere. The vapors found an ignition source, leading to an explosion and fire that seriously injured two workers and damaged twenty residences. </t>
  </si>
  <si>
    <t>West Carrollton</t>
  </si>
  <si>
    <t>On January 29, 2003, an explosion and fire destroyed the West Pharmaceutical Services plant in Kinston, North Carolina, causing six deaths, dozens of injuries, and hundreds of job losses. The facility produced rubber stoppers and other products for medical use. The fuel for the explosion was a fine plastic powder, which accumulated above a suspended ceiling over a manufacturing area at the plant and ignited.</t>
  </si>
  <si>
    <t>West Pharmaceutical Services, Kinston, North Carolina</t>
  </si>
  <si>
    <t>Kinston</t>
  </si>
  <si>
    <t>PHARMACEUTICAL INDUSTRY</t>
  </si>
  <si>
    <t>Cabin Creek Hydroelectric Plant, Georgetown, Colorado</t>
  </si>
  <si>
    <t>On October 2, 2007, five people were killed and three others injured when a fire erupted 1,000 feet underground in a tunnel at Xcel Energy Company's hydroelectric power plant in Georgetown, Colorado, located approximately 45 miles west of Denver. The fatally injured workers were trapped deep underground during an operation to coat the inside of the tunnel with epoxy using highly flammable solvents. The tunnel is several thousand feet long and connects two reservoirs with electricity-generating turbines.</t>
  </si>
  <si>
    <t>Georgetown</t>
  </si>
  <si>
    <t>HYDROELECTRIC PLANT</t>
  </si>
  <si>
    <t>Black Elk, West Delta Block 32 Platform E, Gulf of Mexico, New Orleans</t>
  </si>
  <si>
    <t>Black Elk</t>
  </si>
  <si>
    <t>On November 16, 2012, at around 9:00 a.m., an explosion and fire occurred on a platform in the Gulf of Mexico operated by Black Elk Energy Offshore Operations (Black Elk). The explosion and fire occurred when hydrocarbon vapors ignited while a GIS/DNR worker was welding on the incoming pipe segment to the wet oil tank located in the Lease Automatic Custody Transfer (LACT unit) area.The incident resulted in the deaths of three individuals who were working on the platform, serious injuries to others, and the discharge of pollutants into the Gulf of Mexico.</t>
  </si>
  <si>
    <t>Energy Resource Technology, High Island Area Block A557 - Platform A, Gulf of Mexico</t>
  </si>
  <si>
    <t>On 16 August 2011 at approximately 0815 hours, a fatal accident occurred on the offshore production platform, High Island A557 “A”, operated by Energy Resource Technology GOM, Inc. (ERT). Platform personnel were using the platform crane to move a rental generator from the platform onto a motor vessel. Two riggers were on deck close to the load, using tag lines to stabilize the lift. On the Platform deck in proximity to the generator were three tanks on the left side, and a barricaded lubricator attached to a wellhead, extending 14-ft above the deck, on the right side of the lift. When the load was lifted, the crane’s boom hoist wire rope failed, the generator dropped to the deck, and the boom fell striking the generator. The boom subsequently broke into three sections; one section attached to the crane, the middle section resting on top of the dropped generator, while the nose section continued overboard. The crane’s main block hook subsequently disengaged releasing the connection between generator and boom nose. The falling boom nose dragged the attached bridle/sheaves behind it as it fell overboard until its fall was arrested by the main load line and bridle pendant wire ropes. The 850-lb bridle/sheaves struck the fallen boom and pulled by the nose, ricocheted off of the end of the middle section, finally coming to rest against the platform toe-board. The rigger handling the left tag line was struck by the bridle and fatally injured.</t>
  </si>
  <si>
    <t>A fatal accident occurred on 18 April 2011 at approximately 0330 hours on WC 643 “A” Platform, located in West Cameron Block 643, OCS-G 02241, operated by Hilcorp Energy Corporation GOM, LLC. The accident occurred during work to plug and abandon (P&amp;A) the wells and decommission the platform, primarily conducted by Alliance Oilfield Services, Inc., contracted by the operator.
Plug and abandonment of Well A-2 was underway on the main deck of the platform using a power swivel skid, casing jack, and crane. At 0330 hours, the power swivel was being moved by the crane from atop the well. A roustabout who was acting as a rigger to help control the load, stepped or was dragged by the moving load, into the opening in the deck exposed by the lift of the power swivel. The subsequent 30-ft fall resulted in the fatality. Night medevac callout was delayed due to confusion in emergency planning.</t>
  </si>
  <si>
    <t>Hilcorp Energy, West Cameron Block 643, Platform A, Gulf of Mexico</t>
  </si>
  <si>
    <t>West Cameron Block 643 Platform A</t>
  </si>
  <si>
    <t>High Island Area Block A557 Platform A</t>
  </si>
  <si>
    <t>An accident that resulted in one fatality occurred on the Transocean Cajun Express semi-submersible rig contracted by Repsol E&amp;P USA Inc. (Repsol) to conduct plug and abandonment operations from Lease OCS-G 28066, Green Canyon Block 304, Well No. 1, in the Gulf of Mexico offshore Louisiana, on 3 September 2009 at approximately 1025 hours.The pipe handler machine was being used to relocate tubulars from the catwalk to the pipe bay deck. A Roustabout was serving as the pipe handler operator (Operator) and supervisor for the task, while being accompanied by another Roustabout acting as a pipe handler spotter (Spotter). The Operator proceeded to traverse the pipe handler approximately 16 feet on its trolley back to the starboard side in preparation to pick-up the next joint. The Operator then noticed the Spotter was injured and lying down on the pipe deck, so the Operator immediately pressed the pipe handler’s emergency stop button. A crush point that existed between the pipe handler’s lower travel assembly and one of the trolley’s vertical support stanchions had pinned and crushed the head of the Spotter.
The Spotter suffered severe head trauma and was first attended to by the onsite Medic who found no signs of life. The Spotter was later pronounced deceased at the accident scene by the attending Medivac personnel.</t>
  </si>
  <si>
    <t>Cajun Express</t>
  </si>
  <si>
    <t>Repsol, Cajun Express, Green Canyon Block 304, Gulf of Mexico, Louisiana</t>
  </si>
  <si>
    <t>Chevron, Hercules Offshore Rig 120, Main Pass Block 30, Gulf of Mexico, Louisiana</t>
  </si>
  <si>
    <t>A fatal accident and injury occurred on 7 March 2009 at approximately 2158 hours aboard the jack-up drilling rig Hercules Offshore Rig 120 (the rig) contracted to Chevron USA Inc. (Chevron) while operations were being conducted on Lease OCS-G 4903, Main Pass (MP) Block 30, Well No. A-14 ST01 (the well), in the Gulf of Mexico (GOM) offshore Louisiana. The fatally injured person was a Hercules Offshore Floor Hand (FH-1) employee. At the time of the accident FH-1 was observing a bulk hose lifting operation from the near the center of the rig floor but not directly under the hose assembly. FH-1 had just changed positions with another Hercules Offshore Floor Hand (FH-2) who was standing next to the rig floor hand rail and manipulating the hose to protect the load from snagging on any protrusions.</t>
  </si>
  <si>
    <t>Hercules Offshore Rig 120</t>
  </si>
  <si>
    <t>Enterprise Field Services, South Pass Block 90, Allseas Lorelay</t>
  </si>
  <si>
    <t>On July 18, 2006, an accident that resulted in one fatality occurred onboard the Allseas Group S.A. (Allseas) pipelay vessel Lorelay on Enterprise Field Services, LLC’s (Enterprise) Pipeline Right-of-Way (ROW) OCS-G 26857, South Pass Block 90, South and East Additions, Gulf of Mexico, offshore the State of Louisiana. At approximately 1204 hours, the Stalking Machine Operator was working at his console facing starboard. He heard a loud sound of pipes crashing together, turned around, and saw the Rear Bevel Machine Operator (RBMO) caught between the ends of two joints of pipe. One joint was located on the first pipe joint on the longitudinal conveyor (CS1), and the other joint was located on the fifth pipe joint on the ready rack (RR5). The Stalking Machine Operator immediately went to the RBMO console , which was a few feet away, pushed the emergency stop button, and called for help. The Starboard Spacer heard the call for help. Because the view of the Starboard Spacer was initially blocked by the RBMO’s bevel machine, the Starboard Spacer stepped towards the RBMO console, saw the RBMO caught between the ends of two joints of pipe, and shouted to the Bow Bevel Machine Operator to raise the pipe on the ready rack, which the Bow Bevel Machine Operator did. It was necessary to raise the pipe joints on the ready rack to disengage limit switches before the RBMO could be released from the pinch point. The Starboard Spacer then turned the switch on the RBMO console to reverse the pipe trapping the RBMO. As soon as the pipe was reversed, the RBMO fell from between the two joints of pipe to the floor. Within 10 minutes, the RBMO was transferred to the vessel hospital and provided emergency treatment. However, the Lorelay vessel physician pronounced him dead at 1300 hours.</t>
  </si>
  <si>
    <t>Allseas Lorelay</t>
  </si>
  <si>
    <t>Hercules Offshore Rig 251, Galveston Block 151, Gulf of Mexico, Texas</t>
  </si>
  <si>
    <t>Hercules Offshore Rig 251</t>
  </si>
  <si>
    <t>On 28 January 2008, a fatal accident occurred on Hercules Offshore (Hercules) Rig 251, Galveston Area Block 151, Lease OCS-G 15740, in the Gulf of Mexico, offshore Texas. Hall-Houston, the operator, had contracted Hercules Offshore to conduct well work that included installing a 60-inch over-drive caisson over a well. In the course of that operation, two welders from Frank’s Casing Crews (Frank’s) began cutting a hole in the pollution pan big enough to allow the passage of the drive pipe caisson. While cutting the hole, the welders also cut several apparently extraneous 3-inches wide metal straps welded to the floor of the pollution pan and to the sub-structure support beams. When the last of the straps were cut, the pollution pan suddenly dropped away from beneath the welders, landing on the Texas deck 50-feet (ft) below the rig floor. One of the welders was unable get out of the pan when it dropped. He was fatally injured in the resulting fall.</t>
  </si>
  <si>
    <t>Pacific Gas and Electric Company, San Bruno, California</t>
  </si>
  <si>
    <t>On September 9, 2010, about 6:11 p.m. Pacific daylight time, a 30-inch-diameter segment of an intrastate natural gas transmission pipeline known as Line 132, owned and operated by the Pacific Gas and Electric Company, ruptured in a residential area in San Bruno, California. The rupture occurred at mile point 39.28 of Line 132, at the intersection of Earl Avenue and Glenview Drive. The rupture produced a crater about 72 feet long by 26 feet wide. The section of pipe that ruptured, which was about 28 feet long and weighed about 3,000 pounds, was found 100 feet south of the crater. The Pacific Gas and Electric Company estimated that 47.6 million standard cubic feet of natural gas was released. The released natural gas ignited, resulting in a fire that destroyed 38 homes and damaged 70. Eight people were killed, many were injured, and many more were evacuated from the area.</t>
  </si>
  <si>
    <t>San Bruno</t>
  </si>
  <si>
    <t>Dixie Pipeline Company, Carmichael, Mississippi</t>
  </si>
  <si>
    <t>Carmichael</t>
  </si>
  <si>
    <t>Carlsbad</t>
  </si>
  <si>
    <t>El Paso Natural Gas Company, Carlsbad, New Mexico</t>
  </si>
  <si>
    <t>On August 26, 2011, about 1841 central daylight time, a Eurocopter AS350 B2 helicopter, N352LN, crashed following a loss of engine power as a result of fuel exhaustion near the Midwest National Air Center (GPH), Mosby, Missouri. The pilot, flight nurse, flight paramedic, and patient were killed, and the helicopter was substantially damaged by impact forces. The emergency medical services (EMS) helicopter was registered to Key Equipment Finance, Inc., and operated by Air Methods Corporation, doing business as LifeNet in the Heartland, as a 14 Code of Federal Regulations Part 135 medical flight. Day visual meteorological conditions prevailed at the time of the accident, and a company visual flight rules flight plan was filed. The helicopter was not equipped, and was not required to be equipped, with any onboard recording devices. The flight originated from Harrison County Community Hospital, Bethany, Missouri, about 1811 and was en route to GPH to refuel. After refueling, the pilot planned to proceed to Liberty Hospital, Liberty, Missouri, which was located about 7 nautical miles (nm) from GPH. The helicopter impacted the ground in about a 40° nose-down attitude at a high rate of descent with a low rotor rpm. Wreckage examination determined that the engine lost power due to fuel exhaustion and that the fuel system was operating properly.</t>
  </si>
  <si>
    <t>Air Methods Corporation, Bethany, Missouri</t>
  </si>
  <si>
    <t>Bethany</t>
  </si>
  <si>
    <t>AVIATION</t>
  </si>
  <si>
    <t>Sundance Helicopters, Las Vegas, Nevada</t>
  </si>
  <si>
    <t>Las Vegas</t>
  </si>
  <si>
    <t>Marlin Air, Milwaukee, Wisconsin</t>
  </si>
  <si>
    <t>Milwaukee</t>
  </si>
  <si>
    <t xml:space="preserve"> KTVK-TV &amp; U.S. Helicipters, Phoenix, Arizona</t>
  </si>
  <si>
    <t>Phoenix</t>
  </si>
  <si>
    <t>NASCAR, Sanford, Florida</t>
  </si>
  <si>
    <t>Sanford</t>
  </si>
  <si>
    <t>On July 10, 2007, about 0835 eastern daylight time, a Cessna Aircraft Company 310R, N501N, part of the fleet operated by the National Association for Stock Car Auto Racing (NASCAR) corporate aviation division, crashed while performing an emergency diversion to Orlando Sanford International Airport, Orlando, Florida. The two pilots on board the airplane (a commercial pilot and an airline transport pilot) and three people on the ground were killed. Four people on the ground received serious injuries. The airplane and two homes were destroyed by impact forces and a postcrash fire. Visual meteorological conditions prevailed at the time of the accident.</t>
  </si>
  <si>
    <t>On July 27, 2007, about 1246 mountain standard time, two electronic news gathering (ENG) helicopters, N613TV and N215TV, collided in midair while maneuvering in Phoenix, Arizona. The Eurocopter AS350B2 helicopters, from local channels 3 and 15, had been covering a police pursuit. N613TV, the channel 3 helicopter, was operated by KTVK-TV, and N215TV, the channel 15 helicopter, was operated by U.S. Helicopters, Inc., under contract to KNXV-TV. Each helicopter had a pilot-reporter and a photographer on board. The occupants on board both helicopters were killed, and the helicopters were destroyed by impact forces and postcrash fire. No flight plans had been filed. Visual meteorological conditions prevailed at the time of the accident.</t>
  </si>
  <si>
    <t>On June 4, 2007, about 1600 central daylight time, a Cessna Citation 550, N550BP, impacted Lake Michigan shortly after departure from General Mitchell International Airport, Milwaukee, Wisconsin (MKE). The two pilots and four passengers were killed, and the airplane was destroyed. The airplane was being operated by Marlin Air and departed MKE about 1557 with an intended destination of Willow Run Airport, near Ypsilanti, Michigan. At the time of the accident flight, marginal visual meteorological conditions prevailed at the surface, and instrument meteorological conditions prevailed aloft; the flight operated on an instrument flight rules flight plan.</t>
  </si>
  <si>
    <t>On December 7, 2011, about 1630 Pacific standard time, a Sundance Helicopters, Inc., Eurocopter AS350-B2 helicopter, N37SH, operating as a "Twilight tour" sightseeing trip, crashed in mountainous terrain about 14 miles east of Las Vegas, Nevada. The pilot and four passengers were killed, and the helicopter was destroyed by impact forces and postimpact fire. The helicopter was registered to and operated by Sundance as a scheduled air tour flight. Visual meteorological conditions with good visibility and dusk light prevailed at the time of the accident, and the flight operated under visual flight rules. The helicopter originated from Las Vegas McCarran International Airport, Las Vegas, Nevada, about 1621 with an intended route of flight to the Hoover Dam area and return to the airport. The helicopter was not equipped, and was not required to be equipped, with any on-board recording devices. The accident occurred when the helicopter unexpectedly climbed about 600 feet, turned about 90Â° to the left, and then descended about 800 feet, entered a left turn, and descended at a rate of at least 2,500 feet per minute to impact. During examination of the wreckage, the main rotor fore/aft servo, one of the three hydraulic servos that provide inputs to the main rotor, was found with its flight control input rod not connected. The bolt, washer, self-locking nut, and split pin (sometimes referred to as a "cotter pin" or "cotter key") that normally secure the input rod to the main rotor fore/aft servo were not found. The investigation revealed that the hardware was improperly secured during maintenance that had been conducted the day before the accident. The nut became loose (likely because it was degraded) and, without the split pin, the nut separated from the bolt, the bolt disconnected, and the input rod separated from the linkage while the helicopter was in flight, at which point the helicopter became uncontrollable and crashed.</t>
  </si>
  <si>
    <t>On August 27, 2006, about 0606:35 eastern daylight time, Comair flight 5191, a Bombardier CL-600-2B19, N431CA, crashed during takeoff from Blue Grass Airport, Lexington, Kentucky. The flight crew was instructed to take off from runway 22 but instead lined up the airplane on runway 26 and began the takeoff roll. The airplane ran off the end of the runway and impacted the airport perimeter fence, trees, and terrain. The captain, flight attendant, and 47 passengers were killed, and the first officer received serious injuries. The airplane was destroyed by impact forces and postcrash fire. The flight was en route to Hartsfield-Jackson Atlanta International Airport, Atlanta, Georgia. Night visual meteorological conditions prevailed at the time of the accident.</t>
  </si>
  <si>
    <t>Comair, Lexington, Kentucky</t>
  </si>
  <si>
    <t>Lexington</t>
  </si>
  <si>
    <t>On November 12, 2001, about 0916:15 eastern standard time, American Airlines flight 587, an Airbus Industrie A300-605R, N14053, crashed into a residential area of Belle Harbor, New York, shortly after takeoff from John F. Kennedy International Airport, Jamaica, New York. Flight 587 was a regularly scheduled passenger flight to Las Americas International Airport, Santo Domingo, Dominican Republic, with 2 flight crewmembers, 7 flight attendants, and 251 passengers aboard the airplane. The airplane’s vertical stabilizer and rudder separated in flight and were found in Jamaica Bay, about 1 mile north of the main wreckage site. The airplane’s engines subsequently separated in flight and were found several blocks north and east of the main wreckage site. All 260 people aboard the airplane and 5 people on the ground were killed, and the airplane was destroyed by impact forces and a postcrash fire. Flight 587 was operating on an instrument flight rules flight plan. Visual meteorological conditions prevailed at the time of the accident.</t>
  </si>
  <si>
    <t>American Airlines, Belle Harbor, New York</t>
  </si>
  <si>
    <t>Belle Harbour</t>
  </si>
  <si>
    <t>East Moriches</t>
  </si>
  <si>
    <t>Trans World Airlines, East Moriches, New York</t>
  </si>
  <si>
    <t>On July 17, 1996, about 2031 eastern daylight time, Trans World Airlines, Inc. (TWA) flight 800, a Boeing 747-131, N93119, crashed in the Atlantic Ocean near East Moriches, New York. TWA flight 800 was a scheduled international passenger flight from John F. Kennedy International Airport (JFK), New York, New York, to Charles DeGaulle International Airport, Paris, France. The flight departed JFK about 2019, with 2 pilots, 2 flight engineers, 14 flight attendants, and 212 passengers on board. All 230 people on board were killed, and the airplane was destroyed. Visual meteorological conditions prevailed for the flight, which operated on an instrument flight rules flight plan.</t>
  </si>
  <si>
    <t>On January 31, 2000, about 1621 Pacific standard time, Alaska Airlines, Inc., flight 261, a McDonnell Douglas MD-83, N963AS, crashed into the Pacific Ocean about 2.7 miles north of Anacapa Island, California. The 2 pilots, 3 cabin crewmembers, and 83 passengers on board were killed, and the airplane was destroyed by impact forces. Flight 261 was operating as a scheduled international passenger flight under the provisions of 14 Code of Federal Regulations Part 121 from Lic Gustavo Diaz Ordaz International Airport, Puerto Vallarta, Mexico, to Seattle-Tacoma International Airport, Seattle, Washington, with an intermediate stop planned at San Francisco International Airport, San Francisco, California. Visual meteorological conditions prevailed for the flight, which operated on an instrument flight rules flight plan.</t>
  </si>
  <si>
    <t xml:space="preserve">Alaska Airlines, Anacapa Island, California
</t>
  </si>
  <si>
    <t>Anacapa Island</t>
  </si>
  <si>
    <t>Row Labels</t>
  </si>
  <si>
    <t>Grand Total</t>
  </si>
  <si>
    <t>Count of Wrong Time</t>
  </si>
  <si>
    <t>Count of Wrong Object</t>
  </si>
  <si>
    <t>Count of Wrong Place</t>
  </si>
  <si>
    <t>Count of Wrong Type</t>
  </si>
  <si>
    <t>Count of Observation Missed</t>
  </si>
  <si>
    <t>Count of False Observation</t>
  </si>
  <si>
    <t>Count of Wrong Identification</t>
  </si>
  <si>
    <t>Count of Faulty diagnosis</t>
  </si>
  <si>
    <t>Count of Wrong reasoning</t>
  </si>
  <si>
    <t>Count of Decision error</t>
  </si>
  <si>
    <t>Count of Delayed interpretation</t>
  </si>
  <si>
    <t>Count of Incorrect prediction</t>
  </si>
  <si>
    <t>Count of Inadequate plan</t>
  </si>
  <si>
    <t>Count of Priority error</t>
  </si>
  <si>
    <t>Count of Memory failure</t>
  </si>
  <si>
    <t>Count of Fear</t>
  </si>
  <si>
    <t>Count of Distraction</t>
  </si>
  <si>
    <t>Count of Fatigue</t>
  </si>
  <si>
    <t>Count of Performance Variability</t>
  </si>
  <si>
    <t>Count of Inattention</t>
  </si>
  <si>
    <t>Count of Physiological stress</t>
  </si>
  <si>
    <t>Count of Psychological stress</t>
  </si>
  <si>
    <t>Count of Functional impairment</t>
  </si>
  <si>
    <t>Count of Cognitive style</t>
  </si>
  <si>
    <t>Count of Cognitive bias</t>
  </si>
  <si>
    <t>Count of Equipment failure</t>
  </si>
  <si>
    <t>Count of Software fault</t>
  </si>
  <si>
    <t>Count of Inadequate procedure</t>
  </si>
  <si>
    <t>Count of Access limitations</t>
  </si>
  <si>
    <t>Count of Ambiguous information</t>
  </si>
  <si>
    <t>Count of Incomplete information</t>
  </si>
  <si>
    <t>Count of Access problems</t>
  </si>
  <si>
    <t>Count of Mislabelling</t>
  </si>
  <si>
    <t>Count of Communication failure</t>
  </si>
  <si>
    <t>Count of Missing information</t>
  </si>
  <si>
    <t>Count of Maintenance failure</t>
  </si>
  <si>
    <t>Count of Inadequate quality control</t>
  </si>
  <si>
    <t>Count of Management problem</t>
  </si>
  <si>
    <t>Count of Design failure</t>
  </si>
  <si>
    <t>Count of Inadequate task allocation</t>
  </si>
  <si>
    <t>Count of Social pressure</t>
  </si>
  <si>
    <t>Count of Insufficient skills</t>
  </si>
  <si>
    <t>Count of Insufficient knowledge</t>
  </si>
  <si>
    <t>Count of Temperature</t>
  </si>
  <si>
    <t>Count of Sound</t>
  </si>
  <si>
    <t>Count of Humidity</t>
  </si>
  <si>
    <t>Count of Illumination</t>
  </si>
  <si>
    <t>Count of Other</t>
  </si>
  <si>
    <t>Count of Adverse ambient conditions</t>
  </si>
  <si>
    <t>Count of Excessive demand</t>
  </si>
  <si>
    <t>Count of Inadequate work place layout</t>
  </si>
  <si>
    <t>Count of Inadequate team support</t>
  </si>
  <si>
    <t>Count of Irregular working hours</t>
  </si>
  <si>
    <t>Values</t>
  </si>
  <si>
    <t>Execution</t>
  </si>
  <si>
    <t>INCIDENT ID</t>
  </si>
  <si>
    <t>EXECUTION</t>
  </si>
  <si>
    <t>OBSERVATION</t>
  </si>
  <si>
    <t>INTERPRETATION</t>
  </si>
  <si>
    <t>PLANNING</t>
  </si>
  <si>
    <t>TEMPORARY PERSON RELATED FUNCTIONS</t>
  </si>
  <si>
    <t>PERMANENT PERSON RELATED FUNCTIONS</t>
  </si>
  <si>
    <t>EQUIPMENT</t>
  </si>
  <si>
    <t>PROCEDURES</t>
  </si>
  <si>
    <t>TEMPORARY INTERFACE</t>
  </si>
  <si>
    <t>PERMANENT INTERFACE</t>
  </si>
  <si>
    <t>TRAINING</t>
  </si>
  <si>
    <t>AMBIENT CONDITIONS</t>
  </si>
  <si>
    <t>WORKING CONDITIONS</t>
  </si>
  <si>
    <t>COGNITIVE FUNCTIONS</t>
  </si>
  <si>
    <t>Observation (COGNITIVE FUNCTION)</t>
  </si>
  <si>
    <t>Interpretation (COGNITIVE FUNCTION)</t>
  </si>
  <si>
    <t>Planning (COGNITIVE FUNCTION)</t>
  </si>
  <si>
    <t>A service tunnel for piping and cables, made from factory produced precast concrete units had to be replaced at substantial cost, due to an error in the design calculations.  These had been carried out using state-of-the-art software of the type doing everything from calculating loads to concrete dimensions and specification of reinforcing steel.  A retired engineer was charged with the calculations, due to a shortage of personnel.  It must be assumed that he was not familiar with the software he was given for the task.  This is why the automatic calculation of the self weight was erroneously applied to the live load as well, i.e. weight and impact of vehicles circulating on top, involving a multiplication factor reflecting the thickness of the concrete shell – in this case 0.3 (= 0.3 m).  Live loads were multiplied with this factor, causing a substantial rate of underdesign.</t>
  </si>
  <si>
    <t>Sum of MAN</t>
  </si>
  <si>
    <t>Sum of TECHNOLOGY</t>
  </si>
  <si>
    <t>On Sunday 27 June 1976, an explosion occurred at the Dow Company’s chemical factory in King’s Lynn, Norfolk, killing one man and causing extensive damage to plant and buildings on the site. Debris was scattered over a wide area and some substantial metal fragments were found outside the factory, but only minor damage was caused to property and no one outside the factory was injured.
The explosion involved a detonation of Zoalene, a poultry feed additive, which had been left inside a closed dryer vessel for a period of twenty-seven hours after the drying process had been completed. The insulation of the dryer maintained the Zoalene at a temperature between 120 and 130oC, and under these conditions the Zoalene began to decompose, with the evolution of heat causing self-accelerating decomposition which led to detonation.</t>
  </si>
  <si>
    <r>
      <t xml:space="preserve">On a hillside – approximately 25° of slope-excavation for two adjacent residences was almost complete when a large portion of the slope slid into the excavation, causing delays and </t>
    </r>
    <r>
      <rPr>
        <b/>
        <sz val="11"/>
        <color theme="1"/>
        <rFont val="Calibri"/>
        <family val="2"/>
        <scheme val="minor"/>
      </rPr>
      <t>additional expenditure of approximately 1 M$</t>
    </r>
    <r>
      <rPr>
        <sz val="11"/>
        <color theme="1"/>
        <rFont val="Calibri"/>
        <family val="2"/>
        <scheme val="minor"/>
      </rPr>
      <t>.  It was known that the slope was of uncertain stability (silty clay) especially following rain but neither stabilizing measures nor a protection against precipitation had been provided.  The slope of the excavation in the hill side, at approximately 45°, was found to be unsafe.  The services of a geotechnical engineer were engaged after the problem had become unmanageable .   The cost of an adequate stabilisation of the excavation and slope was hypothetically determined at approximately 12% of the total cost of interventions made necessary by the accident, not counting the loss related to delays.</t>
    </r>
  </si>
  <si>
    <r>
      <t xml:space="preserve">On November 1, 2007, at 10:35:02 a.m. central daylight time, a 12-inch-diameter pipeline segment operated by Dixie Pipeline Company was transporting liquid propane at about 1,405 pounds per square inch, gauge, when it ruptured in a rural area near Carmichael, Mississippi. The resulting gas cloud expanded over nearby homes and ignited, creating a large fireball that was heard and seen from miles away. About 10,253 barrels (430,626 gallons) of propane were released. As a result of the ensuing fire, two people were killed and seven people sustained minor injuries. Four houses were destroyed, and several others were damaged. About 71.4 acres of grassland and woodland were burned. </t>
    </r>
    <r>
      <rPr>
        <b/>
        <sz val="11"/>
        <color theme="1"/>
        <rFont val="Calibri"/>
        <family val="2"/>
        <scheme val="minor"/>
      </rPr>
      <t>Dixie Pipeline Company reported that property damages resulting from the accident, including the loss of product, were $3,377,247.</t>
    </r>
  </si>
  <si>
    <r>
      <t xml:space="preserve">At 5:26 a.m., mountain daylight time, on Saturday, August 19, 2000, a 30-inchdiameter natural gas transmission pipeline operated by El Paso Natural Gas Company ruptured adjacent to the Pecos River near Carlsbad, New Mexico. The released gas ignited and burned for 55 minutes. Twelve persons who were camping under a concrete-decked steel bridge that supported the pipeline across the river were killed and their three vehicles destroyed. Two nearby steel suspension bridges for gas pipelines crossing the river were extensively damaged. According to El Paso Natural Gas Company, </t>
    </r>
    <r>
      <rPr>
        <b/>
        <sz val="11"/>
        <color theme="1"/>
        <rFont val="Calibri"/>
        <family val="2"/>
        <scheme val="minor"/>
      </rPr>
      <t>property and other damages or losses totaled $998,296</t>
    </r>
    <r>
      <rPr>
        <sz val="11"/>
        <color theme="1"/>
        <rFont val="Calibri"/>
        <family val="2"/>
        <scheme val="minor"/>
      </rPr>
      <t>.</t>
    </r>
  </si>
  <si>
    <t>ACTION</t>
  </si>
  <si>
    <t>Sum of ORGANISATION2</t>
  </si>
  <si>
    <t>MTO</t>
  </si>
  <si>
    <t>MT</t>
  </si>
  <si>
    <t>MO</t>
  </si>
  <si>
    <t>TO</t>
  </si>
  <si>
    <t>3 GENOTYPES</t>
  </si>
  <si>
    <t>AT LEAST 2 GENOTYPES</t>
  </si>
  <si>
    <t>ONLY 2 GENOTYPES</t>
  </si>
  <si>
    <r>
      <rPr>
        <sz val="11"/>
        <color theme="1"/>
        <rFont val="Calibri"/>
        <family val="2"/>
      </rPr>
      <t>≥</t>
    </r>
    <r>
      <rPr>
        <sz val="11"/>
        <color theme="1"/>
        <rFont val="Calibri"/>
        <family val="2"/>
        <scheme val="minor"/>
      </rPr>
      <t>MT</t>
    </r>
  </si>
  <si>
    <t>≥MO</t>
  </si>
  <si>
    <t>≥TO</t>
  </si>
  <si>
    <t>≥M</t>
  </si>
  <si>
    <t>≥T</t>
  </si>
  <si>
    <t>≥O</t>
  </si>
  <si>
    <t>Sum of Design failure</t>
  </si>
  <si>
    <t>(All)</t>
  </si>
  <si>
    <t>Id.</t>
  </si>
  <si>
    <t>Sum of Equipment failure</t>
  </si>
  <si>
    <t>Sum of Software fault</t>
  </si>
  <si>
    <t>Sum of Inadequate procedure</t>
  </si>
  <si>
    <t>Sum of Access limitations</t>
  </si>
  <si>
    <t>Sum of Ambiguous information</t>
  </si>
  <si>
    <t>Sum of Incomplete information</t>
  </si>
  <si>
    <t>Sum of Access problems</t>
  </si>
  <si>
    <t>Sum of Mislabelling</t>
  </si>
  <si>
    <t>Sum of Communication failure</t>
  </si>
  <si>
    <t>Sum of Missing information</t>
  </si>
  <si>
    <t>Sum of Maintenance failure</t>
  </si>
  <si>
    <t>Sum of Inadequate quality control</t>
  </si>
  <si>
    <t>Sum of Management problem</t>
  </si>
  <si>
    <t>Sum of Inadequate task allocation</t>
  </si>
  <si>
    <t>Sum of Social pressure</t>
  </si>
  <si>
    <t>Sum of Insufficient skills</t>
  </si>
  <si>
    <t>Sum of Insufficient knowledge</t>
  </si>
  <si>
    <t>Sum of Temperature</t>
  </si>
  <si>
    <t>Sum of Sound</t>
  </si>
  <si>
    <t>Sum of Humidity</t>
  </si>
  <si>
    <t>Sum of Illumination</t>
  </si>
  <si>
    <t>Sum of Other</t>
  </si>
  <si>
    <t>Sum of Adverse ambient conditions</t>
  </si>
  <si>
    <t>Sum of Excessive demand</t>
  </si>
  <si>
    <t>Sum of Inadequate work place layout</t>
  </si>
  <si>
    <t>Sum of Inadequate team support</t>
  </si>
  <si>
    <t>Sum of Irregular working hours</t>
  </si>
  <si>
    <t>PERSON RELATED FUNCTIONS</t>
  </si>
  <si>
    <t>TOTAL OF MAN</t>
  </si>
  <si>
    <t>OVERALL (MAN)</t>
  </si>
  <si>
    <t>Pivot-table generated field</t>
  </si>
  <si>
    <t>Strong correlation!!!!</t>
  </si>
  <si>
    <t>Checked 1, perfect!</t>
  </si>
  <si>
    <t>ok</t>
  </si>
  <si>
    <t>Sum of TRAINING</t>
  </si>
  <si>
    <r>
      <t xml:space="preserve">Training </t>
    </r>
    <r>
      <rPr>
        <b/>
        <i/>
        <sz val="11"/>
        <color rgb="FFFF0000"/>
        <rFont val="Calibri"/>
        <family val="2"/>
        <scheme val="minor"/>
      </rPr>
      <t>(Aggregate…)</t>
    </r>
  </si>
  <si>
    <t xml:space="preserve">Training mitigate lack of knowledge and lack of skills - deeply associated with "man". </t>
  </si>
  <si>
    <t>Count of YEAR</t>
  </si>
  <si>
    <t>80's</t>
  </si>
  <si>
    <t>90's</t>
  </si>
  <si>
    <t>10's</t>
  </si>
  <si>
    <t>00's</t>
  </si>
  <si>
    <t>70's</t>
  </si>
  <si>
    <t>Year</t>
  </si>
  <si>
    <t>Count of Year</t>
  </si>
  <si>
    <t>Fatalities</t>
  </si>
  <si>
    <t>Air France AF-447, International Waters, Atlantic Ocean</t>
  </si>
  <si>
    <t>On 31 May 2009, the Airbus A330 flight AF 447 took off from Rio de Janeiro Galeão airport bound for Paris Charles de Gaulle. The aeroplane was in contact with the Brazilian ATLANTICO control centre on the INTOL – SALPU – ORARO - TASIL route at FL350. At around 2 h 02, the Captain left the cockpit. At around 2 h 08, the crew made a course change of 12 degrees to the left, probably to avoid returns detected by the weather radar. At 2 h 10 min 05, likely following the obstruction of the Pitot probes by ice crystals, the speed indications were incorrect and some automatic systems disconnected. The aeroplane’s flight path was not controlled by the two copilots. They were rejoined 1 minute 30 later by the Captain, while the aeroplane was in a stall situation that lasted until the impact with the sea at 2 h 14 min 28.</t>
  </si>
  <si>
    <t>International Waters</t>
  </si>
  <si>
    <t>NUCLEAR</t>
  </si>
  <si>
    <t>Fukushima</t>
  </si>
  <si>
    <t>The Tohoku earthquake, which occurred at 2:46 p.m. (Japan time) on Friday, March 11, 2011, on the east coast of northern Japan, is believed to be one of the largest earthquakes in recorded history. Following the earthquake on Friday afternoon, the nuclear power plants at the Fukushima Daiichi, Fukushima Daini, Higashidori, Onagawa, and Tokai Daini nuclear power stations (NPSs) were affected, and emergency systems were activated. The earthquake caused a tsunami, which hit the east coast of Japan and caused a loss of all on-site and off-site power at the Fukushima Daiichi NPS, leaving it without any emergency power. The resultant damage to fuel, reactor, and containment caused a release of radioactive materials to the region surrounding the NPS.</t>
  </si>
  <si>
    <t>Asiana Airlines Flight 214, San Francisco, California</t>
  </si>
  <si>
    <t>On July 6, 2013, about 1128 Pacific daylight time, a Boeing 777-200ER, Korean registration HL7742, operating as Asiana Airlines flight 214, was on approach to runway 28L when it struck a seawall at San Francisco International Airport (SFO), San Francisco, California. Three of the 291 passengers were fatally injured; 40 passengers, 8 of the 12 flight attendants, and 1 of the 4 flight crewmembers received serious injuries. The other 248 passengers, 4 flight attendants, and 3 flight crewmembers received minor injuries or were not injured. The airplane was destroyed by impact forces and a postcrash fire. Flight 214 was a regularly scheduled international passenger flight from Incheon International Airport, Seoul, Korea, operating under the provisions of 14 Code of Federal Regulations Part 129. Visual meteorological conditions prevailed, and an instrument flight rules flight plan was filed.</t>
  </si>
  <si>
    <t>San Francisco</t>
  </si>
  <si>
    <t>On April 1, 2011, about 1558 mountain standard time (MST),1 a Boeing 737-3H4, N632SW, operating as Southwest Airlines flight 812 experienced a rapid decompression while climbing through flight level 340. The flight crew conducted an emergency descent and diverted to Yuma International Airport (NYL), Yuma, Arizona. Of the 5 crewmembers and 117 passengers on board, one crewmember and one nonrevenue off-duty airline employee passenger sustained minor injuries. The airplane sustained substantial damage; postaccident inspection revealed that a section of fuselage skin about 60 inches long by 8 inches wide had fractured and flapped open on the upper left side above the wing. The flight was conducted under the provisions of 14 Code of Federal Regulations (CFR) Part 121 as a regularly scheduled domestic passenger flight from Phoenix Sky Harbor International Airport, Phoenix, Arizona, to Sacramento International Airport, Sacramento, California.</t>
  </si>
  <si>
    <t>UPS Flight 1354, Birmingham, Alabama</t>
  </si>
  <si>
    <t>On August 14, 2013, about 0447 central daylight time (CDT), UPS flight 1354, an Airbus A300-600, N155UP, crashed short of runway 18 during a localizer nonprecision approach to runway 18 at Birmingham-Shuttlesworth International Airport (BHM), Birmingham, Alabama. The captain and first officer were fatally injured, and the airplane was destroyed by impact forces and postcrash fire. The scheduled cargo flight was operating under the provisions of 14 Code of Federal Regulations Part 121 on an instrument flight rules flight plan, and dark night visual flight rules conditions prevailed at the airport; variable instrument meteorological conditions with a variable ceiling were present north of the airport on the approach course at the time of the accident. The flight originated from Louisville International Airport-Standiford Field, Louisville, Kentucky, about 0503 eastern daylight time.</t>
  </si>
  <si>
    <t>Birmingham</t>
  </si>
  <si>
    <t>Southwest Airlines Flight 812, Yuma, Arizona</t>
  </si>
  <si>
    <t>Yuma</t>
  </si>
  <si>
    <t>On Friday, June 24, 2011, about 11:19 a.m. Pacific daylight time, a 2008 Peterbilt truck-tractor occupied by a 43-year-old driver was traveling north on US Highway 95 near Miriam, Nevada. The truck-tractor was pulling two empty 2007 side-dump trailers. As it approached an active highway–railroad grade crossing consisting of two cantilever signal masts with flashing lights and two crossing gate arms in the descended position, it failed to stop and struck the left side of Amtrak train no. 5, which was passing through the grade crossing from the northeast. The collision destroyed the truck-tractor and two passenger railcars. The train came to a stop without derailing; however, a fire ensued, engulfing two railcars and damaging a third railcar. The accident killed the truck driver, the train conductor, and four train passengers; 15 train passengers and one crewmember were injured.</t>
  </si>
  <si>
    <t>TRANSPORTATION</t>
  </si>
  <si>
    <t>Nevada</t>
  </si>
  <si>
    <t>Union Pacific Railroad, Miriam, Nevada</t>
  </si>
  <si>
    <t>Columbia Gas Transmission Corporation, Sissonville, West Virginia</t>
  </si>
  <si>
    <t>On December 11, 2012, at 12:41 p.m. eastern standard time, a buried 20-inch-diameter interstate natural gas transmission pipeline, owned and operated by Columbia Gas Transmission Corporation, ruptured in a sparsely populated area, about 106 feet west of Interstate 77 near Route 21 and Derricks Creek Road, in Sissonville, West Virginia. About 20 feet of pipe was separated and ejected from the underground pipeline and landed more than 40 feet from its original location. The escaping high-pressure natural gas ignited immediately. An area of fire damage about 820 feet wide extended nearly 1,100 feet along the pipeline right-of-way. Three houses were destroyed by the fire, and several other houses were damaged. There were no fatalities or serious injuries. About 76 million standard cubic feet of natural gas was released and burned. Columbia Gas Transmission Corporation reported the cost of pipeline repair was $2.9 million, the cost of system upgrades to accommodate in-line inspection was $5.5 million, and the cost of gas loss was $285,000.</t>
  </si>
  <si>
    <t>Sissonville</t>
  </si>
  <si>
    <t>Enterprise Products, Cleburne, Texas</t>
  </si>
  <si>
    <t>On June 7, 2010, at 2:40 p.m., a truck-mounted power auger (auger truck) operated by C&amp;H Power Line Construction (C&amp;H) struck and punctured a 36-inch-diameter natural gas transmission pipeline operated by Enterprise Products Operating, LLC (Enterprise). C&amp;H, a contractor working for Brazos Electric (Brazos), was using the auger truck to dig holes for the installation of new electric service utility poles. The accident occurred about 45 miles southwest of Fort Worth, Texas, near the town of Cleburne. The natural gas ignited and killed the auger operator and burned six workers, who were transported to a nearby hospital for treatment. The pipeline had a maximum allowable operating pressure (MAOP) of 1,051 pounds per square inch, gauge (psig) and was operating at 950 psig at the time of the accident. Total property damage and clean-up costs were estimated to be $1,029,000.</t>
  </si>
  <si>
    <t>Cleburne</t>
  </si>
  <si>
    <t>Enbridge Energy, Romeoville, Illinois</t>
  </si>
  <si>
    <t>On September 9, 2010, at 11:30 a.m., a 34-inch-diameter pipeline (Line 6A) owned and operated by Enbridge Energy, Limited Partnership (Enbridge) leaked beneath the street pavement adjacent to 717 Parkwood Avenue in the Village of Romeoville (Romeoville), Will County, Illinois, releasing about 6,430 barrels of Saskatchewan heavy crude oil. Damages, including the cost of the environmental remediation, totaled about $46.6 million.</t>
  </si>
  <si>
    <t>New Cumberland</t>
  </si>
  <si>
    <t>AL Solutions, New Cumberland, WV</t>
  </si>
  <si>
    <t>An explosion ripped through the New Cumberland A.L. Solutions titanium plant in West Virginia on December 9, 2010, fatally injuring three workers. The workers were processing titanium powder, which is highly flammable, at the time of the explosion</t>
  </si>
  <si>
    <t xml:space="preserve">An explosion and fire led to the fatal injury of seven employees when a nearly forty-year-old heat exchanger catastrophically failed during a maintenance operation to switch a process stream between two parallel banks of exchangers at the Tesoro refinery in Anacortes, Washington </t>
  </si>
  <si>
    <t>Tesoro Refinery, Anacortes, WA</t>
  </si>
  <si>
    <t>Anacortes</t>
  </si>
  <si>
    <t>On November 7, 2011, during the drilling of Brazilian Well No. 9-FR-50DP-RJS by the Sedco 706 drillship operated by the firm Transocean, there was an incident where control over the well was lost. The incident is known in the oil industry as a kick (undesired influx of fluids from the formation to the well), followed by a blowout (uncontrolled outflow of invasive fluid to the surface, sea floor or another formation). Subsequently, there occurred migration of hydrocarbons through the formation, occasioning the exudation of petroleum onto the seabed, at a distance of around 120 km (one hundred and twenty kilometres) from the coast of the State of Rio de Janeiro, in the Campos Basin in Southeast Brazil. The drillship was under service of Chevron Brasil Upstream Frade Ltda., the field operator.</t>
  </si>
  <si>
    <t xml:space="preserve">Frade </t>
  </si>
  <si>
    <t>Frade, Campos Basin, Brazil</t>
  </si>
  <si>
    <t>This example involves a one span highway overpass in posttensioned, cast in place concrete.  The concrete work had been completed and the posttensioning cables placed and provisionally anchored – fortunately – but not stressed.  The formwork contractor’s representative was apparently not aware of this condition  and decided to start removing the falsework .  When about half of the scaffolding had been taken away, the bridge collapsed and was left ”hanging” in the unstressed posttensioning cables.  Large deflection and gaping cracks accompanied the accident and it became a rather delicate engineering task to salvage the bridge, the details of which need not be discussed here.</t>
  </si>
  <si>
    <t>Underground Parking Garage, Canada</t>
  </si>
  <si>
    <t>In a two story underground parking garage, the structural slab carrying the upper level collapsed after having served for 35 years.  It was a punching shear failure.  The clear span between columns was approximately five meters and the slab thickness 200 mm (8") which at the time of construction was within the limit of the permissible. The concrete was not protected by an effective water proof membrane and suffered from chemical attack due to the use of deicing salt .</t>
  </si>
  <si>
    <t>?</t>
  </si>
  <si>
    <t>Parking, Canada</t>
  </si>
  <si>
    <t>A cylindrical concrete tower about 100 m tall aiming to serve as a central relay for a telephone system was built without interior peripheral (horizontal) reinforcing. In the course of about five years, the tower developed large vertical cracks on the inside surface in four places.  The cracks opened progressively due to a ratchet-like phenomenon where, once a crack has opened to a certain width, loose particles would be caught and stuck, preventing the crack from closing again completely. Since reinforcing steel had been provided near the outside face, no cracks were visible there, all the movement taking effect inside from the ovalling caused by the varying temperature gradient. In time, the cracks became so wide that pieces of concrete were spalling and falling down, damaging the electrical installations inside the tower, and remedial action had to be taken.  Since the tower needed to stay fully operational at all times, being the hub of the telephone system serving about half a million inhabitants, no construction work was allowed inside.  A new tower enveloping the original one was therefore built around the outside – with inside reinforcing.</t>
  </si>
  <si>
    <t>Telecommunications Tower, Canada</t>
  </si>
  <si>
    <t>Telecom Tower, Canada</t>
  </si>
  <si>
    <t>A six-storey headquarters of a local broadcaster collapsed due to a stronger earthquake than anticipated , killing 115 people and injuring many more</t>
  </si>
  <si>
    <t>Swimming pool, Uster, Switzerland</t>
  </si>
  <si>
    <t>Over the public swimming pool in the town Uster, Switzerland, a massive cement ceiling had been installed, suspended from a large number of stainless steel rods anchored in the structure above. The suspension system was inspected periodically, and the collapse followed a short time after the latest inspection, by an experienced engineer. The accident caused loss of life (12).</t>
  </si>
  <si>
    <t>Swimming Pool, Uster</t>
  </si>
  <si>
    <r>
      <t xml:space="preserve">Another overpass that collapsed and </t>
    </r>
    <r>
      <rPr>
        <b/>
        <sz val="11"/>
        <color theme="1"/>
        <rFont val="Calibri"/>
        <family val="2"/>
        <scheme val="minor"/>
      </rPr>
      <t>killed five people</t>
    </r>
    <r>
      <rPr>
        <sz val="11"/>
        <color theme="1"/>
        <rFont val="Calibri"/>
        <family val="2"/>
        <scheme val="minor"/>
      </rPr>
      <t xml:space="preserve"> tells a different story :  It had been built in reinforced concrete during the frenzy of express way construction in the 1970’s, and the forensic investigation on behalf of a commission of inquiry brought the following facts to light : (i) The reinforcing steel specified was not consistent with the dimensions of the bridge, the vertical stirrups being too short in most places; (ii) The construction failed to correct the mistake and the bars were placed anyway, without "embracing" the longitudinal bars, creating a surface which was not crossed by any reinforcement.  This led eventually to a shear failure across the entire width of the bridge; (iii) The bridge stood up for 36 years until a shear crack had overcome the “tensile” resistance of the concrete; (iv) Periodic inspections had recorded the presence of cracks, including the one which corresponded to the eventual rupture.  However, it was never recognized for what it was  – among numerous other cracks, most of which are unrelated to a structural deficiency as is normal for reinforced concrete exposed to the weather.
</t>
    </r>
  </si>
  <si>
    <t>The top of a multipurpose (broadcasting, tourism, proud landmark) concrete tower was to receive a 104 m high top of structural steel, the “mast”.  This structure was designed as a tubular assembly of plates, joined by high strength bolted connections. The mast was assembled in place by pre-erected ring-shaped sections the weight (and therefore the size) of which was limited by the load bearing capacity of the helicopter used for erection.  A preassembly protocol had been specified to guarantee straightness and fit.  Four units were assembled in the yard of the fabricator, each time the bottom unit was removed and shipped to the construction site, another one was added at the top.  This method turned out quite successful except in one instance where a pronounced kink was discovered in the fully erected mast.  The steel erector took it upon himself to correct the mistake, using methods from the bottom drawer of the tool box, the delay involved was not considered cause for aggravation - since the whole project was approaching the then limits of technology some problems had to be anticipated.  The story behind the mishap – this author learned it only years later when the chief engineer of the steel company had retired and the company itself was defunct, was the following : The pre-erection protocol had been followed meticulously but once one of the pre-erected modules was hit by a payloader unbeknowned to the people in charge, dislodging some of the preassembled parts.  It went to the site in this condition, causing the crookedness of the mast which was visible by naked eye.</t>
  </si>
  <si>
    <t>Canterbury Television collapse, Chirstchurch, New Zeland</t>
  </si>
  <si>
    <t>Canterbury Television, Chirstchurch</t>
  </si>
  <si>
    <t>Burns Harbour</t>
  </si>
  <si>
    <t>Pascagoula, Mississippi</t>
  </si>
  <si>
    <t>Point Comfort</t>
  </si>
  <si>
    <t>Count of INDUSTRY</t>
  </si>
  <si>
    <t>Mayak, Russia</t>
  </si>
  <si>
    <t>Plutonium nitrate solution in an interim storage vessel; single excursion; one serious exposure, one significant exposure.</t>
  </si>
  <si>
    <t>Uranium precipitate, U(90), buildup in a filtrate receiving vessel; excursion history unknown; one fatality, five other significant exposures.</t>
  </si>
  <si>
    <t>Uranyl nitrate solution, U(90), in an experiment vessel; one prompt critical burst; three fatalities one serious exposure.</t>
  </si>
  <si>
    <t>Oak Ridge Y-12 Plant, Russia</t>
  </si>
  <si>
    <t>Uranyl nitrate solution, U(93), in a water collection drum; multiple excursions; seven significant exposures</t>
  </si>
  <si>
    <t>Los Alamos Scientific Laboratory, USA</t>
  </si>
  <si>
    <t>Plutonium organic solution in an organic treatment tank; single excursion; one fatality, two significant exposures</t>
  </si>
  <si>
    <t>Uranyl nitrate solution, U(91), in a waste receiving tank; multiple excursions; two significant exposures.</t>
  </si>
  <si>
    <t>Idaho Chemical Processing Plant, USA</t>
  </si>
  <si>
    <t>Plutonium carbonate solution in a holding vessel; multiple excursions; insignificant exposures</t>
  </si>
  <si>
    <t>Uranyl nitrate solution, U(90), in a vapor disengagement vessel; multiple excursions; insignificant exposures.</t>
  </si>
  <si>
    <t>Uranium hexafluoride, U(22.6), accumulation in a vacuum pump oil reservoir; two excursions; one significant exposure.</t>
  </si>
  <si>
    <t>Siberian Chemical Combine, Russia</t>
  </si>
  <si>
    <t>Hanford Works, USA</t>
  </si>
  <si>
    <t>Plutonium solution in a transfer vessel; multiple excursions; three significant exposures</t>
  </si>
  <si>
    <t>Plutonium nitrate solution in a dissolution vessel; three excursions; insignificant exposures.</t>
  </si>
  <si>
    <t>Uranyl nitrate solution, U(90), in a collection vessel; multiple excursions; insignificant exposures.</t>
  </si>
  <si>
    <t>Uranium organic solution, U(90), in a vacuum system holding vessel; multiple excursions; insignificant
exposures.</t>
  </si>
  <si>
    <t>United Nuclear Fuels, USA</t>
  </si>
  <si>
    <t>United Nuclear Fuels, Wood River Junction, Rhode Island, USA</t>
  </si>
  <si>
    <t>Uranyl nitrate solution, U(93), in a carbonate reagent makeup vessel; two excursions; one fatality, two significant exposures.</t>
  </si>
  <si>
    <t>Electrostal Machine Building Plant</t>
  </si>
  <si>
    <t>Uranium oxide slurry, U(6.5), in a vacuum system vessel; single excursion; insignificant exposures.</t>
  </si>
  <si>
    <t>Mayak Production Association</t>
  </si>
  <si>
    <t>Uranyl nitrate solution, U(90), in a dissolution vessel; multiple excursions; insignificant exposures.</t>
  </si>
  <si>
    <t>Plutonium solutions (aqueous and organic) in a 60 liter vessel; three excursions; one fatality, one serious exposure.</t>
  </si>
  <si>
    <t>Windscale Works</t>
  </si>
  <si>
    <t>Plutonium organic solution in a transfer vessel; one excursion; insignificant exposures.</t>
  </si>
  <si>
    <t>Idaho Chemical Processing Plant</t>
  </si>
  <si>
    <t>Uranyl nitrate solution, U(82), in a lower disengagement section of a scrubbing column; excursion history unknown; insignificant exposures.</t>
  </si>
  <si>
    <t>Siberian Chemical Combine</t>
  </si>
  <si>
    <t>Plutonium metal ingots in a storage container; single excursion; one serious exposure, seven significant exposures.</t>
  </si>
  <si>
    <t>Novosibirsk Chemical Concentration Plant</t>
  </si>
  <si>
    <t>Uranium oxide slurry and crust, U(70), in the lower regions of two parallel vessels; multiple excursions; insignificant exposures</t>
  </si>
  <si>
    <t>Uranyl nitrate solution, U(18.8), in a precipitation vessel; multiple excursions; two fatalities, one significant exposure.</t>
  </si>
  <si>
    <t>JCO Fuel Fabrication Plant, Japan</t>
  </si>
  <si>
    <t>(Multiple Items)</t>
  </si>
  <si>
    <t>50's</t>
  </si>
  <si>
    <t>60's</t>
  </si>
  <si>
    <r>
      <t xml:space="preserve">On July 28, 2005, 4 months after a devastating incident in the Isomerization (Isom) Unit that killed 15 workers and injured 180, the BP Texas City refinery experienced a major fire in the Resid Hydrotreater Unit (RHU) that caused a reported </t>
    </r>
    <r>
      <rPr>
        <b/>
        <sz val="11"/>
        <color theme="1"/>
        <rFont val="Calibri"/>
        <family val="2"/>
        <scheme val="minor"/>
      </rPr>
      <t>$30 million in property damage</t>
    </r>
    <r>
      <rPr>
        <sz val="11"/>
        <color theme="1"/>
        <rFont val="Calibri"/>
        <family val="2"/>
        <scheme val="minor"/>
      </rPr>
      <t xml:space="preserve">. One employee sustained a minor injury during the emergency unit shutdown and there were </t>
    </r>
    <r>
      <rPr>
        <b/>
        <sz val="11"/>
        <color theme="1"/>
        <rFont val="Calibri"/>
        <family val="2"/>
        <scheme val="minor"/>
      </rPr>
      <t>no fatalities</t>
    </r>
    <r>
      <rPr>
        <sz val="11"/>
        <color theme="1"/>
        <rFont val="Calibri"/>
        <family val="2"/>
        <scheme val="minor"/>
      </rPr>
      <t>. An 8-inch diameter carbon steel elbow inadvertently installed in a high-pressure, high-temperature hydrogen line ruptured after operating for only 3 months. The escaping hydrogen gas from the ruptured elbow quickly ignited.</t>
    </r>
  </si>
  <si>
    <t>This is MATA-D version 9</t>
  </si>
  <si>
    <t>Original name was: Classification Table V9 (new statistics).xlsx</t>
  </si>
  <si>
    <t>Inadequate Procedures</t>
  </si>
  <si>
    <t>Faulty Diagnosis</t>
  </si>
  <si>
    <t>Wrong Reasoning</t>
  </si>
  <si>
    <t>Decision Error</t>
  </si>
  <si>
    <t>Delayed Interpretation</t>
  </si>
  <si>
    <t>Incorrect Prediction</t>
  </si>
  <si>
    <t>Inadequate Plan</t>
  </si>
  <si>
    <t>Priority Error</t>
  </si>
  <si>
    <t>Memory Failure</t>
  </si>
  <si>
    <t>Physiological Stress</t>
  </si>
  <si>
    <t>Psychological Stress</t>
  </si>
  <si>
    <t>Functional Impairment</t>
  </si>
  <si>
    <t>Cognitive Style</t>
  </si>
  <si>
    <t>Cognitive Bias</t>
  </si>
  <si>
    <t>Equipment Failure</t>
  </si>
  <si>
    <t>Software Fault</t>
  </si>
  <si>
    <t>Access Limitations</t>
  </si>
  <si>
    <t>Ambiguous Information</t>
  </si>
  <si>
    <t>Incomplete Information</t>
  </si>
  <si>
    <t>Access Problems</t>
  </si>
  <si>
    <t>Communication Failure</t>
  </si>
  <si>
    <t>Missing Information</t>
  </si>
  <si>
    <t>Maintenance Failure</t>
  </si>
  <si>
    <t>Inadequate Quality Control</t>
  </si>
  <si>
    <t>Management Problem</t>
  </si>
  <si>
    <t>Design Failure</t>
  </si>
  <si>
    <t>Inadequate Task Allocation</t>
  </si>
  <si>
    <t>Social Pressure</t>
  </si>
  <si>
    <t>Insufficient Skills</t>
  </si>
  <si>
    <t>Insufficient Knowledge</t>
  </si>
  <si>
    <t>Adverse Ambient Conditions</t>
  </si>
  <si>
    <t>Excessive Demand</t>
  </si>
  <si>
    <t>Inadequate Work Place Layout</t>
  </si>
  <si>
    <t>Inadequate Team Support</t>
  </si>
  <si>
    <t>Irregular Working Hours</t>
  </si>
  <si>
    <t>Wrong Object</t>
  </si>
  <si>
    <t>Texas City March 2005</t>
  </si>
  <si>
    <t>Texas City July 2005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</si>
</sst>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x14ac:knownFonts="1">
    <font>
      <sz val="11"/>
      <color theme="1"/>
      <name val="Calibri"/>
      <family val="2"/>
      <scheme val="minor"/>
    </font>
    <font>
      <b/>
      <sz val="11"/>
      <color theme="1"/>
      <name val="Calibri"/>
      <family val="2"/>
      <scheme val="minor"/>
    </font>
    <font>
      <i/>
      <sz val="11"/>
      <color theme="1"/>
      <name val="Calibri"/>
      <family val="2"/>
      <scheme val="minor"/>
    </font>
    <font>
      <b/>
      <sz val="14"/>
      <color theme="1"/>
      <name val="Calibri"/>
      <family val="2"/>
      <scheme val="minor"/>
    </font>
    <font>
      <sz val="9"/>
      <color indexed="81"/>
      <name val="Tahoma"/>
      <family val="2"/>
    </font>
    <font>
      <b/>
      <sz val="9"/>
      <color indexed="81"/>
      <name val="Tahoma"/>
      <family val="2"/>
    </font>
    <font>
      <u/>
      <sz val="11"/>
      <color theme="10"/>
      <name val="Calibri"/>
      <family val="2"/>
      <scheme val="minor"/>
    </font>
    <font>
      <b/>
      <u/>
      <sz val="9"/>
      <color indexed="81"/>
      <name val="Tahoma"/>
      <family val="2"/>
    </font>
    <font>
      <b/>
      <sz val="11"/>
      <color rgb="FF0000FF"/>
      <name val="Calibri"/>
      <family val="2"/>
      <scheme val="minor"/>
    </font>
    <font>
      <sz val="11"/>
      <color rgb="FF0000FF"/>
      <name val="Calibri"/>
      <family val="2"/>
      <scheme val="minor"/>
    </font>
    <font>
      <b/>
      <sz val="11"/>
      <color rgb="FF00B050"/>
      <name val="Calibri"/>
      <family val="2"/>
      <scheme val="minor"/>
    </font>
    <font>
      <sz val="11"/>
      <color rgb="FF00B050"/>
      <name val="Calibri"/>
      <family val="2"/>
      <scheme val="minor"/>
    </font>
    <font>
      <u/>
      <sz val="9"/>
      <color indexed="81"/>
      <name val="Tahoma"/>
      <family val="2"/>
    </font>
    <font>
      <b/>
      <i/>
      <sz val="11"/>
      <color theme="1"/>
      <name val="Calibri"/>
      <family val="2"/>
      <scheme val="minor"/>
    </font>
    <font>
      <sz val="11"/>
      <color theme="1"/>
      <name val="Calibri"/>
      <family val="2"/>
    </font>
    <font>
      <b/>
      <i/>
      <sz val="11"/>
      <color rgb="FFFF0000"/>
      <name val="Calibri"/>
      <family val="2"/>
      <scheme val="minor"/>
    </font>
    <font>
      <b/>
      <sz val="11"/>
      <color rgb="FFFF0000"/>
      <name val="Calibri"/>
      <family val="2"/>
      <scheme val="minor"/>
    </font>
    <font>
      <b/>
      <sz val="15"/>
      <color rgb="FFFF0000"/>
      <name val="Calibri"/>
      <family val="2"/>
      <scheme val="minor"/>
    </font>
    <font>
      <sz val="11"/>
      <name val="Calibri"/>
      <family val="2"/>
      <scheme val="minor"/>
    </font>
    <font>
      <b/>
      <sz val="9"/>
      <color rgb="FF000000"/>
      <name val="Tahoma"/>
      <family val="2"/>
    </font>
    <font>
      <sz val="9"/>
      <color rgb="FF000000"/>
      <name val="Tahoma"/>
      <family val="2"/>
    </font>
  </fonts>
  <fills count="6">
    <fill>
      <patternFill patternType="none"/>
    </fill>
    <fill>
      <patternFill patternType="gray125"/>
    </fill>
    <fill>
      <patternFill patternType="solid">
        <fgColor theme="0" tint="-0.34998626667073579"/>
        <bgColor indexed="64"/>
      </patternFill>
    </fill>
    <fill>
      <patternFill patternType="solid">
        <fgColor theme="7" tint="0.79998168889431442"/>
        <bgColor indexed="64"/>
      </patternFill>
    </fill>
    <fill>
      <patternFill patternType="solid">
        <fgColor rgb="FFFFFF00"/>
        <bgColor indexed="64"/>
      </patternFill>
    </fill>
    <fill>
      <patternFill patternType="solid">
        <fgColor rgb="FFFF0000"/>
        <bgColor indexed="64"/>
      </patternFill>
    </fill>
  </fills>
  <borders count="7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bottom/>
      <diagonal/>
    </border>
    <border>
      <left/>
      <right style="thick">
        <color auto="1"/>
      </right>
      <top/>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ck">
        <color auto="1"/>
      </left>
      <right style="thin">
        <color auto="1"/>
      </right>
      <top/>
      <bottom style="thin">
        <color auto="1"/>
      </bottom>
      <diagonal/>
    </border>
    <border>
      <left style="thin">
        <color auto="1"/>
      </left>
      <right style="thick">
        <color auto="1"/>
      </right>
      <top/>
      <bottom style="thin">
        <color auto="1"/>
      </bottom>
      <diagonal/>
    </border>
    <border>
      <left style="thick">
        <color auto="1"/>
      </left>
      <right/>
      <top/>
      <bottom/>
      <diagonal/>
    </border>
    <border>
      <left style="thick">
        <color auto="1"/>
      </left>
      <right style="thin">
        <color auto="1"/>
      </right>
      <top style="thin">
        <color auto="1"/>
      </top>
      <bottom/>
      <diagonal/>
    </border>
    <border>
      <left style="thin">
        <color auto="1"/>
      </left>
      <right style="thin">
        <color auto="1"/>
      </right>
      <top/>
      <bottom/>
      <diagonal/>
    </border>
    <border>
      <left style="thin">
        <color auto="1"/>
      </left>
      <right style="thick">
        <color auto="1"/>
      </right>
      <top/>
      <bottom/>
      <diagonal/>
    </border>
    <border>
      <left style="thin">
        <color auto="1"/>
      </left>
      <right style="thick">
        <color auto="1"/>
      </right>
      <top style="thin">
        <color auto="1"/>
      </top>
      <bottom/>
      <diagonal/>
    </border>
    <border>
      <left/>
      <right style="thin">
        <color auto="1"/>
      </right>
      <top/>
      <bottom style="thin">
        <color auto="1"/>
      </bottom>
      <diagonal/>
    </border>
    <border diagonalDown="1">
      <left style="thin">
        <color auto="1"/>
      </left>
      <right style="thin">
        <color auto="1"/>
      </right>
      <top style="thin">
        <color auto="1"/>
      </top>
      <bottom style="thin">
        <color auto="1"/>
      </bottom>
      <diagonal style="thin">
        <color auto="1"/>
      </diagonal>
    </border>
    <border>
      <left style="thin">
        <color auto="1"/>
      </left>
      <right/>
      <top style="thin">
        <color auto="1"/>
      </top>
      <bottom style="thin">
        <color auto="1"/>
      </bottom>
      <diagonal/>
    </border>
    <border>
      <left style="thin">
        <color auto="1"/>
      </left>
      <right/>
      <top/>
      <bottom/>
      <diagonal/>
    </border>
    <border>
      <left style="thin">
        <color auto="1"/>
      </left>
      <right/>
      <top/>
      <bottom style="thin">
        <color auto="1"/>
      </bottom>
      <diagonal/>
    </border>
    <border>
      <left/>
      <right style="medium">
        <color auto="1"/>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style="medium">
        <color auto="1"/>
      </top>
      <bottom/>
      <diagonal/>
    </border>
    <border>
      <left style="medium">
        <color auto="1"/>
      </left>
      <right style="thin">
        <color auto="1"/>
      </right>
      <top style="thin">
        <color auto="1"/>
      </top>
      <bottom/>
      <diagonal/>
    </border>
    <border>
      <left/>
      <right style="thin">
        <color auto="1"/>
      </right>
      <top/>
      <bottom/>
      <diagonal/>
    </border>
    <border>
      <left style="thin">
        <color auto="1"/>
      </left>
      <right style="medium">
        <color auto="1"/>
      </right>
      <top/>
      <bottom/>
      <diagonal/>
    </border>
    <border>
      <left/>
      <right/>
      <top style="medium">
        <color auto="1"/>
      </top>
      <bottom/>
      <diagonal/>
    </border>
    <border>
      <left/>
      <right/>
      <top style="thin">
        <color auto="1"/>
      </top>
      <bottom style="thin">
        <color auto="1"/>
      </bottom>
      <diagonal/>
    </border>
    <border>
      <left style="medium">
        <color auto="1"/>
      </left>
      <right/>
      <top/>
      <bottom style="thin">
        <color auto="1"/>
      </bottom>
      <diagonal/>
    </border>
    <border>
      <left/>
      <right/>
      <top/>
      <bottom style="thin">
        <color auto="1"/>
      </bottom>
      <diagonal/>
    </border>
    <border>
      <left style="medium">
        <color auto="1"/>
      </left>
      <right/>
      <top style="thin">
        <color auto="1"/>
      </top>
      <bottom style="thin">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right style="medium">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diagonal/>
    </border>
    <border>
      <left style="medium">
        <color auto="1"/>
      </left>
      <right/>
      <top style="thin">
        <color auto="1"/>
      </top>
      <bottom/>
      <diagonal/>
    </border>
    <border>
      <left/>
      <right/>
      <top style="thin">
        <color auto="1"/>
      </top>
      <bottom/>
      <diagonal/>
    </border>
    <border>
      <left style="medium">
        <color auto="1"/>
      </left>
      <right style="medium">
        <color auto="1"/>
      </right>
      <top/>
      <bottom style="thin">
        <color auto="1"/>
      </bottom>
      <diagonal/>
    </border>
    <border>
      <left/>
      <right style="medium">
        <color auto="1"/>
      </right>
      <top/>
      <bottom style="medium">
        <color auto="1"/>
      </bottom>
      <diagonal/>
    </border>
    <border>
      <left style="thin">
        <color auto="1"/>
      </left>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top style="medium">
        <color auto="1"/>
      </top>
      <bottom/>
      <diagonal/>
    </border>
    <border>
      <left/>
      <right style="thin">
        <color auto="1"/>
      </right>
      <top style="medium">
        <color auto="1"/>
      </top>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top/>
      <bottom style="medium">
        <color auto="1"/>
      </bottom>
      <diagonal/>
    </border>
    <border>
      <left/>
      <right style="thin">
        <color auto="1"/>
      </right>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bottom style="medium">
        <color auto="1"/>
      </bottom>
      <diagonal/>
    </border>
    <border>
      <left style="thin">
        <color auto="1"/>
      </left>
      <right/>
      <top style="thin">
        <color auto="1"/>
      </top>
      <bottom style="medium">
        <color auto="1"/>
      </bottom>
      <diagonal/>
    </border>
  </borders>
  <cellStyleXfs count="2">
    <xf numFmtId="0" fontId="0" fillId="0" borderId="0"/>
    <xf numFmtId="0" fontId="6" fillId="0" borderId="0" applyNumberFormat="0" applyFill="0" applyBorder="0" applyAlignment="0" applyProtection="0"/>
  </cellStyleXfs>
  <cellXfs count="284">
    <xf numFmtId="0" fontId="0" fillId="0" borderId="0" xfId="0"/>
    <xf numFmtId="0" fontId="0" fillId="0" borderId="1" xfId="0" applyBorder="1" applyAlignment="1">
      <alignment horizontal="center" vertical="center" wrapText="1"/>
    </xf>
    <xf numFmtId="0" fontId="0" fillId="0" borderId="2" xfId="0" applyBorder="1" applyAlignment="1">
      <alignment horizontal="center" vertical="center" wrapText="1"/>
    </xf>
    <xf numFmtId="0" fontId="1" fillId="0" borderId="1" xfId="0" applyFont="1" applyBorder="1" applyAlignment="1">
      <alignment horizontal="center" vertical="center" wrapText="1"/>
    </xf>
    <xf numFmtId="0" fontId="1" fillId="0" borderId="3" xfId="0" applyFont="1" applyBorder="1" applyAlignment="1">
      <alignment horizontal="center" vertical="center"/>
    </xf>
    <xf numFmtId="0" fontId="0" fillId="0" borderId="3" xfId="0" applyBorder="1" applyAlignment="1">
      <alignment horizontal="center" vertical="center"/>
    </xf>
    <xf numFmtId="0" fontId="0" fillId="0" borderId="0" xfId="0" applyBorder="1"/>
    <xf numFmtId="0" fontId="1" fillId="0" borderId="9" xfId="0" applyFont="1"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1" xfId="0" applyBorder="1"/>
    <xf numFmtId="0" fontId="1" fillId="0" borderId="8" xfId="0" applyFont="1" applyBorder="1" applyAlignment="1">
      <alignment horizontal="center" vertical="center" wrapText="1"/>
    </xf>
    <xf numFmtId="0" fontId="0" fillId="0" borderId="15" xfId="0" applyBorder="1" applyAlignment="1">
      <alignment horizontal="center" vertical="center" wrapText="1"/>
    </xf>
    <xf numFmtId="0" fontId="0" fillId="0" borderId="9" xfId="0" applyBorder="1" applyAlignment="1">
      <alignment horizontal="justify" vertical="center" wrapText="1"/>
    </xf>
    <xf numFmtId="0" fontId="0" fillId="0" borderId="17" xfId="0" applyBorder="1"/>
    <xf numFmtId="0" fontId="0" fillId="0" borderId="16" xfId="0" applyBorder="1" applyAlignment="1">
      <alignment horizontal="justify" vertical="center" wrapText="1"/>
    </xf>
    <xf numFmtId="0" fontId="0" fillId="0" borderId="18" xfId="0" applyBorder="1" applyAlignment="1">
      <alignment horizontal="center" vertical="center"/>
    </xf>
    <xf numFmtId="0" fontId="0" fillId="0" borderId="19" xfId="0" applyBorder="1" applyAlignment="1">
      <alignment horizontal="center" vertical="center" wrapText="1"/>
    </xf>
    <xf numFmtId="0" fontId="0" fillId="0" borderId="20" xfId="0" applyBorder="1" applyAlignment="1">
      <alignment horizontal="justify" vertical="center" wrapText="1"/>
    </xf>
    <xf numFmtId="0" fontId="0" fillId="0" borderId="10" xfId="0" applyBorder="1" applyAlignment="1">
      <alignment horizontal="center" vertical="center" wrapText="1"/>
    </xf>
    <xf numFmtId="0" fontId="0" fillId="0" borderId="4" xfId="0" applyFont="1" applyBorder="1" applyAlignment="1">
      <alignment horizontal="center" vertical="center"/>
    </xf>
    <xf numFmtId="0" fontId="0" fillId="0" borderId="21" xfId="0" applyFont="1" applyBorder="1" applyAlignment="1">
      <alignment horizontal="center" vertical="center"/>
    </xf>
    <xf numFmtId="0" fontId="0" fillId="0" borderId="22" xfId="0" applyBorder="1" applyAlignment="1">
      <alignment horizontal="center" vertical="center"/>
    </xf>
    <xf numFmtId="0" fontId="0" fillId="0" borderId="16" xfId="0" applyBorder="1" applyAlignment="1">
      <alignment horizontal="center" vertical="center"/>
    </xf>
    <xf numFmtId="0" fontId="0" fillId="0" borderId="0" xfId="0" applyAlignment="1">
      <alignment horizontal="justify" vertical="center"/>
    </xf>
    <xf numFmtId="0" fontId="0" fillId="0" borderId="0" xfId="0" applyAlignment="1">
      <alignment horizontal="justify" vertical="center" wrapText="1"/>
    </xf>
    <xf numFmtId="0" fontId="0" fillId="0" borderId="8" xfId="0" applyBorder="1" applyAlignment="1">
      <alignment horizontal="center" vertical="center" wrapText="1"/>
    </xf>
    <xf numFmtId="0" fontId="0" fillId="0" borderId="1" xfId="0" applyBorder="1" applyAlignment="1">
      <alignment horizontal="center" vertical="center"/>
    </xf>
    <xf numFmtId="0" fontId="1" fillId="0" borderId="1" xfId="0" applyFont="1" applyBorder="1" applyAlignment="1">
      <alignment horizontal="center" vertical="center"/>
    </xf>
    <xf numFmtId="0" fontId="0" fillId="0" borderId="0" xfId="0" applyAlignment="1">
      <alignment vertical="top" wrapText="1"/>
    </xf>
    <xf numFmtId="0" fontId="0" fillId="0" borderId="0" xfId="0" applyAlignment="1">
      <alignment wrapText="1"/>
    </xf>
    <xf numFmtId="0" fontId="0" fillId="2" borderId="1" xfId="0" applyFill="1" applyBorder="1" applyAlignment="1">
      <alignment horizontal="center" vertical="center"/>
    </xf>
    <xf numFmtId="0" fontId="1" fillId="0" borderId="1" xfId="0" applyFont="1" applyBorder="1" applyAlignment="1">
      <alignment horizontal="center" vertical="center"/>
    </xf>
    <xf numFmtId="0" fontId="0" fillId="0" borderId="24" xfId="0" applyBorder="1" applyAlignment="1">
      <alignment horizontal="center" vertical="center" wrapText="1"/>
    </xf>
    <xf numFmtId="0" fontId="0" fillId="0" borderId="26" xfId="0" applyBorder="1" applyAlignment="1">
      <alignment horizontal="center" vertical="center" wrapText="1"/>
    </xf>
    <xf numFmtId="0" fontId="1" fillId="0" borderId="8" xfId="0" applyNumberFormat="1" applyFont="1" applyBorder="1" applyAlignment="1">
      <alignment horizontal="center" vertical="center"/>
    </xf>
    <xf numFmtId="0" fontId="1" fillId="0" borderId="1" xfId="0" applyNumberFormat="1" applyFont="1" applyBorder="1" applyAlignment="1">
      <alignment horizontal="center" vertical="center"/>
    </xf>
    <xf numFmtId="0" fontId="1" fillId="0" borderId="9" xfId="0" applyNumberFormat="1" applyFont="1" applyBorder="1" applyAlignment="1">
      <alignment horizontal="center" vertical="center" wrapText="1"/>
    </xf>
    <xf numFmtId="0" fontId="1" fillId="0" borderId="24" xfId="0" applyNumberFormat="1" applyFont="1" applyBorder="1" applyAlignment="1">
      <alignment horizontal="center" vertical="center" wrapText="1"/>
    </xf>
    <xf numFmtId="3" fontId="0" fillId="0" borderId="25" xfId="0" applyNumberFormat="1" applyBorder="1" applyAlignment="1">
      <alignment horizontal="center" vertical="center" wrapText="1"/>
    </xf>
    <xf numFmtId="3" fontId="0" fillId="0" borderId="24" xfId="0" applyNumberFormat="1" applyBorder="1" applyAlignment="1">
      <alignment horizontal="center" vertical="center" wrapText="1"/>
    </xf>
    <xf numFmtId="0" fontId="0" fillId="0" borderId="0" xfId="0" applyAlignment="1">
      <alignment horizontal="center"/>
    </xf>
    <xf numFmtId="0" fontId="1" fillId="0" borderId="0" xfId="0" applyFont="1" applyAlignment="1">
      <alignment horizontal="center"/>
    </xf>
    <xf numFmtId="0" fontId="0" fillId="0" borderId="27" xfId="0" applyBorder="1" applyAlignment="1">
      <alignment horizontal="center"/>
    </xf>
    <xf numFmtId="0" fontId="0" fillId="0" borderId="45" xfId="0" applyBorder="1" applyAlignment="1">
      <alignment horizontal="center"/>
    </xf>
    <xf numFmtId="0" fontId="0" fillId="0" borderId="0" xfId="0" applyBorder="1" applyAlignment="1">
      <alignment horizontal="center"/>
    </xf>
    <xf numFmtId="0" fontId="0" fillId="0" borderId="35" xfId="0" applyBorder="1" applyAlignment="1">
      <alignment horizontal="center"/>
    </xf>
    <xf numFmtId="0" fontId="0" fillId="0" borderId="0" xfId="0" applyFill="1" applyBorder="1" applyAlignment="1">
      <alignment horizontal="center"/>
    </xf>
    <xf numFmtId="0" fontId="0" fillId="0" borderId="27" xfId="0" applyFill="1" applyBorder="1" applyAlignment="1">
      <alignment horizontal="center"/>
    </xf>
    <xf numFmtId="0" fontId="0" fillId="0" borderId="27" xfId="0" applyFont="1" applyBorder="1" applyAlignment="1">
      <alignment horizontal="center" vertical="center"/>
    </xf>
    <xf numFmtId="0" fontId="6" fillId="0" borderId="0" xfId="1" applyAlignment="1">
      <alignment horizontal="justify" vertical="center" wrapText="1"/>
    </xf>
    <xf numFmtId="0" fontId="0" fillId="0" borderId="27" xfId="0" applyBorder="1" applyAlignment="1">
      <alignment horizontal="center" wrapText="1"/>
    </xf>
    <xf numFmtId="0" fontId="0" fillId="0" borderId="9" xfId="0" applyBorder="1" applyAlignment="1">
      <alignment horizontal="justify" vertical="justify" wrapText="1"/>
    </xf>
    <xf numFmtId="0" fontId="0" fillId="0" borderId="39" xfId="0" applyBorder="1" applyAlignment="1">
      <alignment horizontal="center" vertical="center" wrapText="1"/>
    </xf>
    <xf numFmtId="0" fontId="0" fillId="0" borderId="27" xfId="0" applyFont="1" applyFill="1" applyBorder="1" applyAlignment="1">
      <alignment horizontal="center" vertical="center"/>
    </xf>
    <xf numFmtId="0" fontId="0" fillId="0" borderId="45" xfId="0" applyFill="1" applyBorder="1" applyAlignment="1">
      <alignment horizontal="center"/>
    </xf>
    <xf numFmtId="0" fontId="0" fillId="0" borderId="41" xfId="0" applyBorder="1" applyAlignment="1">
      <alignment horizontal="center" vertical="center" wrapText="1"/>
    </xf>
    <xf numFmtId="0" fontId="0" fillId="0" borderId="30" xfId="0" applyBorder="1" applyAlignment="1">
      <alignment horizontal="center" vertical="center" wrapText="1"/>
    </xf>
    <xf numFmtId="0" fontId="1" fillId="0" borderId="3" xfId="0" applyFont="1" applyFill="1" applyBorder="1" applyAlignment="1">
      <alignment horizontal="center" vertical="center"/>
    </xf>
    <xf numFmtId="0" fontId="0" fillId="0" borderId="38" xfId="0" applyBorder="1"/>
    <xf numFmtId="0" fontId="1" fillId="0" borderId="30" xfId="0" applyFont="1" applyBorder="1" applyAlignment="1">
      <alignment horizontal="center" vertical="center" wrapText="1"/>
    </xf>
    <xf numFmtId="0" fontId="0" fillId="0" borderId="48" xfId="0" applyBorder="1" applyAlignment="1">
      <alignment horizontal="center" vertical="center" wrapText="1"/>
    </xf>
    <xf numFmtId="0" fontId="0" fillId="0" borderId="27" xfId="0" applyBorder="1"/>
    <xf numFmtId="0" fontId="0" fillId="0" borderId="24" xfId="0" applyFill="1" applyBorder="1" applyAlignment="1">
      <alignment horizontal="center" vertical="center" wrapText="1"/>
    </xf>
    <xf numFmtId="0" fontId="0" fillId="0" borderId="0" xfId="0" applyFill="1" applyAlignment="1">
      <alignment horizontal="center"/>
    </xf>
    <xf numFmtId="0" fontId="1" fillId="0" borderId="27" xfId="0" applyFont="1" applyBorder="1" applyAlignment="1">
      <alignment horizontal="center" vertical="center"/>
    </xf>
    <xf numFmtId="0" fontId="0" fillId="0" borderId="28" xfId="0" applyBorder="1" applyAlignment="1">
      <alignment horizontal="center" vertical="center" wrapText="1"/>
    </xf>
    <xf numFmtId="0" fontId="0" fillId="0" borderId="31" xfId="0" applyBorder="1" applyAlignment="1">
      <alignment horizontal="center" vertical="center" wrapText="1"/>
    </xf>
    <xf numFmtId="0" fontId="0" fillId="0" borderId="37" xfId="0" applyBorder="1" applyAlignment="1">
      <alignment horizontal="center" vertical="center" wrapText="1"/>
    </xf>
    <xf numFmtId="0" fontId="0" fillId="0" borderId="4" xfId="0" applyBorder="1" applyAlignment="1">
      <alignment horizontal="center" vertical="center"/>
    </xf>
    <xf numFmtId="0" fontId="0" fillId="0" borderId="28" xfId="0" applyBorder="1" applyAlignment="1">
      <alignment horizontal="center" vertical="center"/>
    </xf>
    <xf numFmtId="0" fontId="0" fillId="0" borderId="31" xfId="0" applyBorder="1" applyAlignment="1">
      <alignment horizontal="center" vertical="center"/>
    </xf>
    <xf numFmtId="0" fontId="0" fillId="0" borderId="29" xfId="0" applyBorder="1" applyAlignment="1">
      <alignment horizontal="center" vertical="center"/>
    </xf>
    <xf numFmtId="0" fontId="0" fillId="0" borderId="37" xfId="0" applyBorder="1" applyAlignment="1">
      <alignment horizontal="center" vertical="center"/>
    </xf>
    <xf numFmtId="0" fontId="0" fillId="0" borderId="49" xfId="0" applyBorder="1" applyAlignment="1">
      <alignment horizontal="center" vertical="center" wrapText="1"/>
    </xf>
    <xf numFmtId="0" fontId="0" fillId="0" borderId="0" xfId="0" pivotButton="1"/>
    <xf numFmtId="0" fontId="0" fillId="0" borderId="0" xfId="0" applyAlignment="1">
      <alignment horizontal="left"/>
    </xf>
    <xf numFmtId="0" fontId="0" fillId="0" borderId="0" xfId="0" applyNumberFormat="1"/>
    <xf numFmtId="10" fontId="0" fillId="0" borderId="0" xfId="0" applyNumberFormat="1" applyFill="1" applyAlignment="1">
      <alignment horizontal="center"/>
    </xf>
    <xf numFmtId="0" fontId="0" fillId="0" borderId="0" xfId="0" pivotButton="1" applyAlignment="1">
      <alignment horizontal="center"/>
    </xf>
    <xf numFmtId="0" fontId="0" fillId="0" borderId="0" xfId="0" applyFill="1"/>
    <xf numFmtId="0" fontId="1" fillId="0" borderId="45" xfId="0" applyFont="1" applyBorder="1" applyAlignment="1">
      <alignment vertical="center"/>
    </xf>
    <xf numFmtId="0" fontId="1" fillId="0" borderId="45" xfId="0" applyFont="1" applyBorder="1" applyAlignment="1">
      <alignment horizontal="center" vertical="center"/>
    </xf>
    <xf numFmtId="0" fontId="1" fillId="0" borderId="27" xfId="0" applyFont="1" applyBorder="1" applyAlignment="1">
      <alignment vertical="center"/>
    </xf>
    <xf numFmtId="0" fontId="1" fillId="0" borderId="53" xfId="0" applyFont="1" applyBorder="1" applyAlignment="1">
      <alignment horizontal="center" vertical="center"/>
    </xf>
    <xf numFmtId="0" fontId="0" fillId="0" borderId="0" xfId="0" applyNumberFormat="1" applyFill="1" applyAlignment="1">
      <alignment horizontal="center"/>
    </xf>
    <xf numFmtId="164" fontId="0" fillId="0" borderId="0" xfId="0" applyNumberFormat="1"/>
    <xf numFmtId="0" fontId="0" fillId="0" borderId="0" xfId="0" applyFill="1" applyAlignment="1">
      <alignment horizontal="left"/>
    </xf>
    <xf numFmtId="0" fontId="0" fillId="0" borderId="0" xfId="0" applyNumberFormat="1" applyFill="1"/>
    <xf numFmtId="0" fontId="8" fillId="0" borderId="0" xfId="0" applyFont="1" applyAlignment="1">
      <alignment horizontal="center"/>
    </xf>
    <xf numFmtId="0" fontId="9" fillId="0" borderId="0" xfId="0" applyFont="1"/>
    <xf numFmtId="0" fontId="9" fillId="0" borderId="0" xfId="0" applyNumberFormat="1" applyFont="1" applyFill="1" applyAlignment="1">
      <alignment horizontal="center"/>
    </xf>
    <xf numFmtId="0" fontId="10" fillId="0" borderId="0" xfId="0" applyFont="1" applyAlignment="1">
      <alignment horizontal="center"/>
    </xf>
    <xf numFmtId="0" fontId="11" fillId="0" borderId="0" xfId="0" applyFont="1"/>
    <xf numFmtId="0" fontId="11" fillId="0" borderId="0" xfId="0" applyNumberFormat="1" applyFont="1" applyFill="1" applyAlignment="1">
      <alignment horizontal="center"/>
    </xf>
    <xf numFmtId="164" fontId="0" fillId="0" borderId="0" xfId="0" applyNumberFormat="1" applyFill="1"/>
    <xf numFmtId="0" fontId="1" fillId="0" borderId="0" xfId="0" applyFont="1"/>
    <xf numFmtId="0" fontId="0" fillId="0" borderId="32" xfId="0" applyNumberFormat="1" applyFill="1" applyBorder="1" applyAlignment="1">
      <alignment horizontal="center"/>
    </xf>
    <xf numFmtId="10" fontId="0" fillId="0" borderId="0" xfId="0" applyNumberFormat="1"/>
    <xf numFmtId="10" fontId="0" fillId="4" borderId="0" xfId="0" applyNumberFormat="1" applyFill="1"/>
    <xf numFmtId="10" fontId="0" fillId="0" borderId="0" xfId="0" applyNumberFormat="1" applyFill="1"/>
    <xf numFmtId="0" fontId="0" fillId="0" borderId="67" xfId="0" applyFill="1" applyBorder="1" applyAlignment="1">
      <alignment horizontal="center"/>
    </xf>
    <xf numFmtId="0" fontId="0" fillId="0" borderId="67" xfId="0" applyNumberFormat="1" applyFill="1" applyBorder="1" applyAlignment="1">
      <alignment horizontal="center"/>
    </xf>
    <xf numFmtId="0" fontId="0" fillId="0" borderId="32" xfId="0" applyFill="1" applyBorder="1" applyAlignment="1">
      <alignment horizontal="center"/>
    </xf>
    <xf numFmtId="0" fontId="0" fillId="0" borderId="68" xfId="0" applyFill="1" applyBorder="1" applyAlignment="1">
      <alignment horizontal="center"/>
    </xf>
    <xf numFmtId="0" fontId="0" fillId="0" borderId="68" xfId="0" applyNumberFormat="1" applyFill="1" applyBorder="1" applyAlignment="1">
      <alignment horizontal="center"/>
    </xf>
    <xf numFmtId="0" fontId="0" fillId="0" borderId="32" xfId="0" applyFont="1" applyFill="1" applyBorder="1" applyAlignment="1">
      <alignment horizontal="center"/>
    </xf>
    <xf numFmtId="0" fontId="0" fillId="0" borderId="32" xfId="0" applyNumberFormat="1" applyFont="1" applyFill="1" applyBorder="1" applyAlignment="1">
      <alignment horizontal="center"/>
    </xf>
    <xf numFmtId="0" fontId="1" fillId="3" borderId="32" xfId="0" applyFont="1" applyFill="1" applyBorder="1" applyAlignment="1">
      <alignment horizontal="center"/>
    </xf>
    <xf numFmtId="0" fontId="1" fillId="3" borderId="32" xfId="0" applyNumberFormat="1" applyFont="1" applyFill="1" applyBorder="1" applyAlignment="1">
      <alignment horizontal="center"/>
    </xf>
    <xf numFmtId="0" fontId="13" fillId="0" borderId="0" xfId="0" applyFont="1" applyAlignment="1">
      <alignment horizontal="center"/>
    </xf>
    <xf numFmtId="10" fontId="1" fillId="0" borderId="0" xfId="0" applyNumberFormat="1" applyFont="1" applyAlignment="1">
      <alignment horizontal="center"/>
    </xf>
    <xf numFmtId="10" fontId="1" fillId="4" borderId="0" xfId="0" applyNumberFormat="1" applyFont="1" applyFill="1" applyAlignment="1">
      <alignment horizontal="center"/>
    </xf>
    <xf numFmtId="0" fontId="0" fillId="4" borderId="0" xfId="0" applyFill="1" applyAlignment="1">
      <alignment horizontal="center"/>
    </xf>
    <xf numFmtId="0" fontId="0" fillId="5" borderId="0" xfId="0" applyNumberFormat="1" applyFill="1"/>
    <xf numFmtId="2" fontId="0" fillId="0" borderId="0" xfId="0" applyNumberFormat="1"/>
    <xf numFmtId="10" fontId="1" fillId="0" borderId="0" xfId="0" applyNumberFormat="1" applyFont="1" applyFill="1" applyAlignment="1">
      <alignment horizontal="center"/>
    </xf>
    <xf numFmtId="0" fontId="0" fillId="0" borderId="0" xfId="0" applyAlignment="1">
      <alignment horizontal="center"/>
    </xf>
    <xf numFmtId="0" fontId="1" fillId="0" borderId="0" xfId="0" applyFont="1" applyAlignment="1">
      <alignment horizontal="center"/>
    </xf>
    <xf numFmtId="0" fontId="1" fillId="0" borderId="0" xfId="0" applyFont="1" applyAlignment="1">
      <alignment horizontal="center"/>
    </xf>
    <xf numFmtId="10" fontId="0" fillId="0" borderId="0" xfId="0" applyNumberFormat="1" applyAlignment="1">
      <alignment horizontal="center"/>
    </xf>
    <xf numFmtId="0" fontId="0" fillId="0" borderId="1" xfId="0" applyNumberFormat="1" applyBorder="1" applyAlignment="1">
      <alignment horizontal="center"/>
    </xf>
    <xf numFmtId="10" fontId="0" fillId="0" borderId="1" xfId="0" applyNumberFormat="1" applyBorder="1" applyAlignment="1">
      <alignment horizontal="center"/>
    </xf>
    <xf numFmtId="0" fontId="0" fillId="0" borderId="30" xfId="0" applyNumberFormat="1" applyBorder="1" applyAlignment="1">
      <alignment horizontal="center"/>
    </xf>
    <xf numFmtId="10" fontId="0" fillId="0" borderId="30" xfId="0" applyNumberFormat="1" applyBorder="1" applyAlignment="1">
      <alignment horizontal="center"/>
    </xf>
    <xf numFmtId="10" fontId="0" fillId="0" borderId="63" xfId="0" applyNumberFormat="1" applyBorder="1" applyAlignment="1">
      <alignment horizontal="center"/>
    </xf>
    <xf numFmtId="10" fontId="0" fillId="0" borderId="66" xfId="0" applyNumberFormat="1" applyBorder="1" applyAlignment="1">
      <alignment horizontal="center"/>
    </xf>
    <xf numFmtId="10" fontId="1" fillId="0" borderId="1" xfId="0" applyNumberFormat="1" applyFont="1" applyBorder="1" applyAlignment="1">
      <alignment horizontal="center"/>
    </xf>
    <xf numFmtId="0" fontId="1" fillId="0" borderId="0" xfId="0" applyFont="1" applyAlignment="1">
      <alignment horizontal="left"/>
    </xf>
    <xf numFmtId="0" fontId="0" fillId="4" borderId="0" xfId="0" applyFill="1" applyAlignment="1">
      <alignment horizontal="left"/>
    </xf>
    <xf numFmtId="0" fontId="15" fillId="0" borderId="0" xfId="0" applyFont="1" applyAlignment="1">
      <alignment horizontal="center"/>
    </xf>
    <xf numFmtId="0" fontId="2" fillId="0" borderId="0" xfId="0" applyFont="1"/>
    <xf numFmtId="0" fontId="0" fillId="0" borderId="36" xfId="0" applyFill="1" applyBorder="1" applyAlignment="1">
      <alignment horizontal="center"/>
    </xf>
    <xf numFmtId="0" fontId="0" fillId="0" borderId="46" xfId="0" applyFill="1" applyBorder="1" applyAlignment="1">
      <alignment horizontal="center"/>
    </xf>
    <xf numFmtId="0" fontId="0" fillId="0" borderId="40" xfId="0" applyFill="1" applyBorder="1" applyAlignment="1">
      <alignment horizontal="center"/>
    </xf>
    <xf numFmtId="0" fontId="0" fillId="0" borderId="35" xfId="0" applyFill="1" applyBorder="1" applyAlignment="1">
      <alignment horizontal="center"/>
    </xf>
    <xf numFmtId="0" fontId="0" fillId="0" borderId="37" xfId="0" applyFill="1" applyBorder="1" applyAlignment="1">
      <alignment horizontal="center" vertical="center" wrapText="1"/>
    </xf>
    <xf numFmtId="0" fontId="0" fillId="0" borderId="28" xfId="0" applyFill="1" applyBorder="1" applyAlignment="1">
      <alignment horizontal="center" vertical="center" wrapText="1"/>
    </xf>
    <xf numFmtId="0" fontId="0" fillId="0" borderId="31" xfId="0" applyFill="1" applyBorder="1" applyAlignment="1">
      <alignment horizontal="center" vertical="center" wrapText="1"/>
    </xf>
    <xf numFmtId="0" fontId="16" fillId="0" borderId="0" xfId="0" applyFont="1"/>
    <xf numFmtId="0" fontId="17" fillId="0" borderId="0" xfId="0" applyFont="1"/>
    <xf numFmtId="10" fontId="0" fillId="4" borderId="1" xfId="0" applyNumberFormat="1" applyFill="1" applyBorder="1" applyAlignment="1">
      <alignment horizontal="center"/>
    </xf>
    <xf numFmtId="0" fontId="0" fillId="0" borderId="1" xfId="0" applyBorder="1" applyAlignment="1">
      <alignment horizontal="center"/>
    </xf>
    <xf numFmtId="0" fontId="1" fillId="4" borderId="0" xfId="0" applyFont="1" applyFill="1" applyAlignment="1">
      <alignment horizontal="left"/>
    </xf>
    <xf numFmtId="10" fontId="0" fillId="4" borderId="0" xfId="0" applyNumberFormat="1" applyFill="1" applyAlignment="1">
      <alignment horizontal="center"/>
    </xf>
    <xf numFmtId="0" fontId="0" fillId="4" borderId="0" xfId="0" applyFont="1" applyFill="1" applyAlignment="1">
      <alignment horizontal="left"/>
    </xf>
    <xf numFmtId="0" fontId="0" fillId="0" borderId="0" xfId="0" applyNumberFormat="1" applyFont="1"/>
    <xf numFmtId="10" fontId="0" fillId="0" borderId="0" xfId="0" applyNumberFormat="1" applyBorder="1" applyAlignment="1">
      <alignment horizontal="center"/>
    </xf>
    <xf numFmtId="0" fontId="18" fillId="0" borderId="45" xfId="0" applyFont="1" applyFill="1" applyBorder="1" applyAlignment="1">
      <alignment horizontal="center"/>
    </xf>
    <xf numFmtId="0" fontId="0" fillId="0" borderId="69" xfId="0" applyBorder="1" applyAlignment="1">
      <alignment horizontal="left"/>
    </xf>
    <xf numFmtId="0" fontId="0" fillId="0" borderId="69" xfId="0" applyNumberFormat="1" applyBorder="1"/>
    <xf numFmtId="10" fontId="0" fillId="0" borderId="69" xfId="0" applyNumberFormat="1" applyBorder="1" applyAlignment="1">
      <alignment horizontal="center"/>
    </xf>
    <xf numFmtId="0" fontId="0" fillId="0" borderId="69" xfId="0" applyBorder="1"/>
    <xf numFmtId="0" fontId="0" fillId="0" borderId="40" xfId="0" applyBorder="1" applyAlignment="1">
      <alignment horizontal="left"/>
    </xf>
    <xf numFmtId="0" fontId="0" fillId="0" borderId="40" xfId="0" applyNumberFormat="1" applyBorder="1"/>
    <xf numFmtId="0" fontId="0" fillId="0" borderId="0" xfId="0" applyAlignment="1">
      <alignment horizontal="left" indent="1"/>
    </xf>
    <xf numFmtId="0" fontId="0" fillId="0" borderId="0" xfId="0" applyAlignment="1">
      <alignment horizontal="center"/>
    </xf>
    <xf numFmtId="9" fontId="0" fillId="0" borderId="0" xfId="0" applyNumberFormat="1" applyAlignment="1">
      <alignment horizontal="center"/>
    </xf>
    <xf numFmtId="0" fontId="1" fillId="0" borderId="13" xfId="0" applyFont="1" applyBorder="1" applyAlignment="1">
      <alignment horizontal="center"/>
    </xf>
    <xf numFmtId="0" fontId="1" fillId="0" borderId="41" xfId="0" applyNumberFormat="1" applyFont="1" applyBorder="1" applyAlignment="1">
      <alignment horizontal="center" vertical="center" wrapText="1"/>
    </xf>
    <xf numFmtId="0" fontId="0" fillId="0" borderId="0" xfId="0" applyBorder="1" applyAlignment="1">
      <alignment horizontal="center" vertical="center" wrapText="1"/>
    </xf>
    <xf numFmtId="0" fontId="0" fillId="0" borderId="43" xfId="0" applyBorder="1" applyAlignment="1">
      <alignment horizontal="center" vertical="center" wrapText="1"/>
    </xf>
    <xf numFmtId="0" fontId="0" fillId="0" borderId="24" xfId="0" applyBorder="1" applyAlignment="1">
      <alignment horizontal="center" vertical="justify" wrapText="1"/>
    </xf>
    <xf numFmtId="164" fontId="0" fillId="0" borderId="60" xfId="0" applyNumberFormat="1" applyFill="1" applyBorder="1" applyAlignment="1">
      <alignment horizontal="center"/>
    </xf>
    <xf numFmtId="164" fontId="0" fillId="0" borderId="30" xfId="0" applyNumberFormat="1" applyFill="1" applyBorder="1" applyAlignment="1">
      <alignment horizontal="center"/>
    </xf>
    <xf numFmtId="164" fontId="0" fillId="0" borderId="66" xfId="0" applyNumberFormat="1" applyFill="1" applyBorder="1" applyAlignment="1">
      <alignment horizontal="center"/>
    </xf>
    <xf numFmtId="1" fontId="0" fillId="0" borderId="0" xfId="0" applyNumberFormat="1"/>
    <xf numFmtId="0" fontId="16" fillId="0" borderId="24" xfId="0" applyFont="1" applyBorder="1" applyAlignment="1">
      <alignment horizontal="center" vertical="center" wrapText="1"/>
    </xf>
    <xf numFmtId="0" fontId="0" fillId="0" borderId="0" xfId="0" applyAlignment="1">
      <alignment horizontal="center"/>
    </xf>
    <xf numFmtId="0" fontId="0" fillId="0" borderId="24" xfId="0" applyFont="1" applyFill="1" applyBorder="1" applyAlignment="1">
      <alignment horizontal="center" vertical="center" wrapText="1"/>
    </xf>
    <xf numFmtId="0" fontId="0" fillId="0" borderId="0" xfId="0" applyAlignment="1">
      <alignment horizontal="center"/>
    </xf>
    <xf numFmtId="0" fontId="0" fillId="0" borderId="1" xfId="0" applyNumberFormat="1" applyFont="1" applyBorder="1" applyAlignment="1">
      <alignment horizontal="center"/>
    </xf>
    <xf numFmtId="0" fontId="0" fillId="0" borderId="24" xfId="0" applyNumberFormat="1" applyBorder="1" applyAlignment="1">
      <alignment horizontal="center"/>
    </xf>
    <xf numFmtId="10" fontId="0" fillId="0" borderId="24" xfId="0" applyNumberFormat="1" applyBorder="1" applyAlignment="1">
      <alignment horizontal="center"/>
    </xf>
    <xf numFmtId="10" fontId="0" fillId="0" borderId="70" xfId="0" applyNumberFormat="1" applyBorder="1" applyAlignment="1">
      <alignment horizontal="center"/>
    </xf>
    <xf numFmtId="9" fontId="0" fillId="0" borderId="0" xfId="0" applyNumberFormat="1" applyBorder="1"/>
    <xf numFmtId="10" fontId="1" fillId="0" borderId="0" xfId="0" applyNumberFormat="1" applyFont="1" applyBorder="1" applyAlignment="1">
      <alignment horizontal="center"/>
    </xf>
    <xf numFmtId="0" fontId="0" fillId="0" borderId="0" xfId="0" applyNumberFormat="1" applyBorder="1"/>
    <xf numFmtId="0" fontId="0" fillId="0" borderId="69" xfId="0" applyBorder="1" applyAlignment="1">
      <alignment horizontal="center"/>
    </xf>
    <xf numFmtId="9" fontId="0" fillId="0" borderId="69" xfId="0" applyNumberFormat="1" applyBorder="1"/>
    <xf numFmtId="164" fontId="0" fillId="0" borderId="0" xfId="0" applyNumberFormat="1" applyBorder="1"/>
    <xf numFmtId="164" fontId="1" fillId="0" borderId="30" xfId="0" applyNumberFormat="1" applyFont="1" applyFill="1" applyBorder="1" applyAlignment="1">
      <alignment horizontal="center"/>
    </xf>
    <xf numFmtId="0" fontId="1" fillId="0" borderId="0" xfId="0" applyNumberFormat="1" applyFont="1"/>
    <xf numFmtId="10" fontId="1" fillId="0" borderId="0" xfId="0" applyNumberFormat="1" applyFont="1"/>
    <xf numFmtId="0" fontId="1" fillId="0" borderId="5" xfId="0"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1" fillId="0" borderId="14" xfId="0" applyFont="1" applyBorder="1" applyAlignment="1">
      <alignment horizontal="center"/>
    </xf>
    <xf numFmtId="0" fontId="1" fillId="0" borderId="50" xfId="0" applyFont="1" applyBorder="1" applyAlignment="1">
      <alignment horizontal="center" vertical="center"/>
    </xf>
    <xf numFmtId="0" fontId="1" fillId="0" borderId="29" xfId="0" applyFont="1" applyBorder="1" applyAlignment="1">
      <alignment horizontal="center" vertical="center"/>
    </xf>
    <xf numFmtId="0" fontId="1" fillId="0" borderId="42" xfId="0" applyFont="1" applyBorder="1" applyAlignment="1">
      <alignment horizontal="center" vertical="center"/>
    </xf>
    <xf numFmtId="0" fontId="1" fillId="0" borderId="47" xfId="0" applyFont="1" applyBorder="1" applyAlignment="1">
      <alignment horizontal="center" vertical="center"/>
    </xf>
    <xf numFmtId="0" fontId="1" fillId="0" borderId="51" xfId="0" applyFont="1" applyBorder="1" applyAlignment="1">
      <alignment horizontal="center" vertical="center"/>
    </xf>
    <xf numFmtId="0" fontId="1" fillId="0" borderId="43" xfId="0" applyFont="1" applyBorder="1" applyAlignment="1">
      <alignment horizontal="center" vertical="center"/>
    </xf>
    <xf numFmtId="0" fontId="1" fillId="0" borderId="49" xfId="0" applyFont="1" applyBorder="1" applyAlignment="1">
      <alignment horizontal="center" vertical="center"/>
    </xf>
    <xf numFmtId="0" fontId="1" fillId="0" borderId="52" xfId="0" applyFont="1" applyBorder="1" applyAlignment="1">
      <alignment horizontal="center" vertical="center"/>
    </xf>
    <xf numFmtId="0" fontId="3" fillId="0" borderId="3" xfId="0" applyFont="1" applyBorder="1" applyAlignment="1">
      <alignment horizontal="center"/>
    </xf>
    <xf numFmtId="0" fontId="3" fillId="0" borderId="1" xfId="0" applyFont="1" applyBorder="1" applyAlignment="1">
      <alignment horizontal="center"/>
    </xf>
    <xf numFmtId="0" fontId="3" fillId="0" borderId="42" xfId="0" applyFont="1" applyBorder="1" applyAlignment="1">
      <alignment horizontal="center"/>
    </xf>
    <xf numFmtId="0" fontId="3" fillId="0" borderId="43" xfId="0" applyFont="1" applyBorder="1" applyAlignment="1">
      <alignment horizontal="center"/>
    </xf>
    <xf numFmtId="0" fontId="3" fillId="0" borderId="47" xfId="0" applyFont="1" applyBorder="1" applyAlignment="1">
      <alignment horizontal="center"/>
    </xf>
    <xf numFmtId="0" fontId="0" fillId="0" borderId="33" xfId="0" applyBorder="1" applyAlignment="1">
      <alignment horizontal="center"/>
    </xf>
    <xf numFmtId="0" fontId="0" fillId="0" borderId="30" xfId="0" applyBorder="1" applyAlignment="1">
      <alignment horizontal="center"/>
    </xf>
    <xf numFmtId="0" fontId="1" fillId="0" borderId="32" xfId="0" applyFont="1" applyBorder="1" applyAlignment="1">
      <alignment horizontal="center"/>
    </xf>
    <xf numFmtId="0" fontId="1" fillId="0" borderId="50" xfId="0" applyFont="1" applyFill="1" applyBorder="1" applyAlignment="1">
      <alignment horizontal="center" vertical="center"/>
    </xf>
    <xf numFmtId="0" fontId="1" fillId="0" borderId="51" xfId="0" applyFont="1" applyFill="1" applyBorder="1" applyAlignment="1">
      <alignment horizontal="center" vertical="center"/>
    </xf>
    <xf numFmtId="0" fontId="1" fillId="0" borderId="29" xfId="0" applyFont="1" applyFill="1" applyBorder="1" applyAlignment="1">
      <alignment horizontal="center" vertical="center"/>
    </xf>
    <xf numFmtId="0" fontId="1" fillId="0" borderId="42" xfId="0" applyFont="1" applyFill="1" applyBorder="1" applyAlignment="1">
      <alignment horizontal="center" vertical="center"/>
    </xf>
    <xf numFmtId="0" fontId="1" fillId="0" borderId="43" xfId="0" applyFont="1" applyFill="1" applyBorder="1" applyAlignment="1">
      <alignment horizontal="center" vertical="center"/>
    </xf>
    <xf numFmtId="0" fontId="1" fillId="0" borderId="47" xfId="0" applyFont="1" applyFill="1" applyBorder="1" applyAlignment="1">
      <alignment horizontal="center" vertical="center"/>
    </xf>
    <xf numFmtId="0" fontId="0" fillId="0" borderId="44" xfId="0" applyFont="1" applyBorder="1" applyAlignment="1">
      <alignment horizontal="center" vertical="center"/>
    </xf>
    <xf numFmtId="0" fontId="0" fillId="0" borderId="41" xfId="0" applyFont="1" applyBorder="1" applyAlignment="1">
      <alignment horizontal="center" vertical="center"/>
    </xf>
    <xf numFmtId="0" fontId="0" fillId="0" borderId="34" xfId="0" applyFont="1" applyBorder="1" applyAlignment="1">
      <alignment horizontal="center" vertical="center"/>
    </xf>
    <xf numFmtId="0" fontId="1" fillId="0" borderId="44" xfId="0" applyFont="1" applyBorder="1" applyAlignment="1">
      <alignment horizontal="center" vertical="center"/>
    </xf>
    <xf numFmtId="0" fontId="1" fillId="0" borderId="41" xfId="0" applyFont="1" applyBorder="1" applyAlignment="1">
      <alignment horizontal="center" vertical="center"/>
    </xf>
    <xf numFmtId="0" fontId="1" fillId="0" borderId="34" xfId="0" applyFont="1" applyBorder="1" applyAlignment="1">
      <alignment horizontal="center" vertical="center"/>
    </xf>
    <xf numFmtId="0" fontId="3" fillId="0" borderId="35" xfId="0" applyFont="1" applyBorder="1" applyAlignment="1">
      <alignment horizontal="center"/>
    </xf>
    <xf numFmtId="0" fontId="3" fillId="0" borderId="0" xfId="0" applyFont="1" applyAlignment="1">
      <alignment horizontal="center"/>
    </xf>
    <xf numFmtId="0" fontId="3" fillId="0" borderId="27" xfId="0" applyFont="1" applyBorder="1" applyAlignment="1">
      <alignment horizontal="center"/>
    </xf>
    <xf numFmtId="0" fontId="0" fillId="0" borderId="3" xfId="0" applyBorder="1" applyAlignment="1">
      <alignment horizontal="center"/>
    </xf>
    <xf numFmtId="0" fontId="0" fillId="0" borderId="1" xfId="0" applyBorder="1" applyAlignment="1">
      <alignment horizontal="center"/>
    </xf>
    <xf numFmtId="0" fontId="1" fillId="0" borderId="0" xfId="0" applyFont="1" applyAlignment="1">
      <alignment horizontal="center"/>
    </xf>
    <xf numFmtId="0" fontId="13" fillId="0" borderId="0" xfId="0" applyFont="1" applyAlignment="1">
      <alignment horizontal="center"/>
    </xf>
    <xf numFmtId="10" fontId="1" fillId="3" borderId="1" xfId="0" applyNumberFormat="1" applyFont="1" applyFill="1" applyBorder="1" applyAlignment="1">
      <alignment horizontal="center" vertical="center"/>
    </xf>
    <xf numFmtId="10" fontId="0" fillId="0" borderId="1" xfId="0" applyNumberFormat="1" applyFill="1" applyBorder="1" applyAlignment="1">
      <alignment horizontal="center" vertical="center"/>
    </xf>
    <xf numFmtId="10" fontId="0" fillId="0" borderId="63" xfId="0" applyNumberFormat="1" applyFill="1" applyBorder="1" applyAlignment="1">
      <alignment horizontal="center" vertical="center"/>
    </xf>
    <xf numFmtId="164" fontId="0" fillId="0" borderId="0" xfId="0" applyNumberFormat="1" applyBorder="1" applyAlignment="1">
      <alignment horizontal="center"/>
    </xf>
    <xf numFmtId="164" fontId="10" fillId="3" borderId="28" xfId="0" applyNumberFormat="1" applyFont="1" applyFill="1" applyBorder="1" applyAlignment="1">
      <alignment horizontal="center" vertical="center"/>
    </xf>
    <xf numFmtId="164" fontId="10" fillId="3" borderId="19" xfId="0" applyNumberFormat="1" applyFont="1" applyFill="1" applyBorder="1" applyAlignment="1">
      <alignment horizontal="center" vertical="center"/>
    </xf>
    <xf numFmtId="164" fontId="10" fillId="3" borderId="2" xfId="0" applyNumberFormat="1" applyFont="1" applyFill="1" applyBorder="1" applyAlignment="1">
      <alignment horizontal="center" vertical="center"/>
    </xf>
    <xf numFmtId="164" fontId="1" fillId="3" borderId="58" xfId="0" applyNumberFormat="1" applyFont="1" applyFill="1" applyBorder="1" applyAlignment="1">
      <alignment horizontal="center" vertical="center"/>
    </xf>
    <xf numFmtId="164" fontId="1" fillId="3" borderId="59" xfId="0" applyNumberFormat="1" applyFont="1" applyFill="1" applyBorder="1" applyAlignment="1">
      <alignment horizontal="center" vertical="center"/>
    </xf>
    <xf numFmtId="164" fontId="1" fillId="3" borderId="25" xfId="0" applyNumberFormat="1" applyFont="1" applyFill="1" applyBorder="1" applyAlignment="1">
      <alignment horizontal="center" vertical="center"/>
    </xf>
    <xf numFmtId="164" fontId="1" fillId="3" borderId="38" xfId="0" applyNumberFormat="1" applyFont="1" applyFill="1" applyBorder="1" applyAlignment="1">
      <alignment horizontal="center" vertical="center"/>
    </xf>
    <xf numFmtId="164" fontId="1" fillId="3" borderId="26" xfId="0" applyNumberFormat="1" applyFont="1" applyFill="1" applyBorder="1" applyAlignment="1">
      <alignment horizontal="center" vertical="center"/>
    </xf>
    <xf numFmtId="164" fontId="1" fillId="3" borderId="22" xfId="0" applyNumberFormat="1" applyFont="1" applyFill="1" applyBorder="1" applyAlignment="1">
      <alignment horizontal="center" vertical="center"/>
    </xf>
    <xf numFmtId="164" fontId="0" fillId="0" borderId="54" xfId="0" applyNumberFormat="1" applyFill="1" applyBorder="1" applyAlignment="1">
      <alignment horizontal="center" vertical="center"/>
    </xf>
    <xf numFmtId="164" fontId="0" fillId="0" borderId="4" xfId="0" applyNumberFormat="1" applyFill="1" applyBorder="1" applyAlignment="1">
      <alignment horizontal="center" vertical="center"/>
    </xf>
    <xf numFmtId="164" fontId="0" fillId="0" borderId="25" xfId="0" applyNumberFormat="1" applyFill="1" applyBorder="1" applyAlignment="1">
      <alignment horizontal="center" vertical="center"/>
    </xf>
    <xf numFmtId="164" fontId="0" fillId="0" borderId="38" xfId="0" applyNumberFormat="1" applyFill="1" applyBorder="1" applyAlignment="1">
      <alignment horizontal="center" vertical="center"/>
    </xf>
    <xf numFmtId="164" fontId="0" fillId="0" borderId="26" xfId="0" applyNumberFormat="1" applyFill="1" applyBorder="1" applyAlignment="1">
      <alignment horizontal="center" vertical="center"/>
    </xf>
    <xf numFmtId="164" fontId="0" fillId="0" borderId="22" xfId="0" applyNumberFormat="1" applyFill="1" applyBorder="1" applyAlignment="1">
      <alignment horizontal="center" vertical="center"/>
    </xf>
    <xf numFmtId="164" fontId="0" fillId="0" borderId="64" xfId="0" applyNumberFormat="1" applyFill="1" applyBorder="1" applyAlignment="1">
      <alignment horizontal="center" vertical="center"/>
    </xf>
    <xf numFmtId="164" fontId="0" fillId="0" borderId="65" xfId="0" applyNumberFormat="1" applyFill="1" applyBorder="1" applyAlignment="1">
      <alignment horizontal="center" vertical="center"/>
    </xf>
    <xf numFmtId="164" fontId="0" fillId="0" borderId="28" xfId="0" applyNumberFormat="1" applyFill="1" applyBorder="1" applyAlignment="1">
      <alignment horizontal="center" vertical="center"/>
    </xf>
    <xf numFmtId="164" fontId="0" fillId="0" borderId="19" xfId="0" applyNumberFormat="1" applyFill="1" applyBorder="1" applyAlignment="1">
      <alignment horizontal="center" vertical="center"/>
    </xf>
    <xf numFmtId="164" fontId="1" fillId="3" borderId="28" xfId="0" applyNumberFormat="1" applyFont="1" applyFill="1" applyBorder="1" applyAlignment="1">
      <alignment horizontal="center" vertical="center"/>
    </xf>
    <xf numFmtId="164" fontId="1" fillId="3" borderId="19" xfId="0" applyNumberFormat="1" applyFont="1" applyFill="1" applyBorder="1" applyAlignment="1">
      <alignment horizontal="center" vertical="center"/>
    </xf>
    <xf numFmtId="164" fontId="1" fillId="3" borderId="2" xfId="0" applyNumberFormat="1" applyFont="1" applyFill="1" applyBorder="1" applyAlignment="1">
      <alignment horizontal="center" vertical="center"/>
    </xf>
    <xf numFmtId="10" fontId="1" fillId="3" borderId="56" xfId="0" applyNumberFormat="1" applyFont="1" applyFill="1" applyBorder="1" applyAlignment="1">
      <alignment horizontal="center" vertical="center"/>
    </xf>
    <xf numFmtId="10" fontId="1" fillId="3" borderId="2" xfId="0" applyNumberFormat="1" applyFont="1" applyFill="1" applyBorder="1" applyAlignment="1">
      <alignment horizontal="center" vertical="center"/>
    </xf>
    <xf numFmtId="0" fontId="8" fillId="3" borderId="55" xfId="0" applyFont="1" applyFill="1" applyBorder="1" applyAlignment="1">
      <alignment horizontal="center" vertical="center"/>
    </xf>
    <xf numFmtId="0" fontId="8" fillId="3" borderId="33" xfId="0" applyFont="1" applyFill="1" applyBorder="1" applyAlignment="1">
      <alignment horizontal="center" vertical="center"/>
    </xf>
    <xf numFmtId="0" fontId="8" fillId="3" borderId="61" xfId="0" applyFont="1" applyFill="1" applyBorder="1" applyAlignment="1">
      <alignment horizontal="center" vertical="center"/>
    </xf>
    <xf numFmtId="0" fontId="8" fillId="0" borderId="55" xfId="0" applyFont="1" applyFill="1" applyBorder="1" applyAlignment="1">
      <alignment horizontal="center" vertical="center"/>
    </xf>
    <xf numFmtId="0" fontId="8" fillId="0" borderId="33" xfId="0" applyFont="1" applyFill="1" applyBorder="1" applyAlignment="1">
      <alignment horizontal="center" vertical="center"/>
    </xf>
    <xf numFmtId="0" fontId="8" fillId="0" borderId="61" xfId="0" applyFont="1" applyFill="1" applyBorder="1" applyAlignment="1">
      <alignment horizontal="center" vertical="center"/>
    </xf>
    <xf numFmtId="10" fontId="8" fillId="0" borderId="56" xfId="0" applyNumberFormat="1" applyFont="1" applyFill="1" applyBorder="1" applyAlignment="1">
      <alignment horizontal="center" vertical="center"/>
    </xf>
    <xf numFmtId="10" fontId="8" fillId="0" borderId="19" xfId="0" applyNumberFormat="1" applyFont="1" applyFill="1" applyBorder="1" applyAlignment="1">
      <alignment horizontal="center" vertical="center"/>
    </xf>
    <xf numFmtId="10" fontId="8" fillId="0" borderId="62" xfId="0" applyNumberFormat="1" applyFont="1" applyFill="1" applyBorder="1" applyAlignment="1">
      <alignment horizontal="center" vertical="center"/>
    </xf>
    <xf numFmtId="10" fontId="0" fillId="0" borderId="57" xfId="0" applyNumberFormat="1" applyFill="1" applyBorder="1" applyAlignment="1">
      <alignment horizontal="center" vertical="center"/>
    </xf>
    <xf numFmtId="10" fontId="1" fillId="3" borderId="28" xfId="0" applyNumberFormat="1" applyFont="1" applyFill="1" applyBorder="1" applyAlignment="1">
      <alignment horizontal="center" vertical="center"/>
    </xf>
    <xf numFmtId="10" fontId="1" fillId="3" borderId="19" xfId="0" applyNumberFormat="1" applyFont="1" applyFill="1" applyBorder="1" applyAlignment="1">
      <alignment horizontal="center" vertical="center"/>
    </xf>
    <xf numFmtId="10" fontId="8" fillId="3" borderId="56" xfId="0" applyNumberFormat="1" applyFont="1" applyFill="1" applyBorder="1" applyAlignment="1">
      <alignment horizontal="center" vertical="center"/>
    </xf>
    <xf numFmtId="10" fontId="8" fillId="3" borderId="19" xfId="0" applyNumberFormat="1" applyFont="1" applyFill="1" applyBorder="1" applyAlignment="1">
      <alignment horizontal="center" vertical="center"/>
    </xf>
    <xf numFmtId="10" fontId="8" fillId="3" borderId="62" xfId="0" applyNumberFormat="1" applyFont="1" applyFill="1" applyBorder="1" applyAlignment="1">
      <alignment horizontal="center" vertical="center"/>
    </xf>
    <xf numFmtId="10" fontId="1" fillId="3" borderId="57" xfId="0" applyNumberFormat="1" applyFont="1" applyFill="1" applyBorder="1" applyAlignment="1">
      <alignment horizontal="center" vertical="center"/>
    </xf>
    <xf numFmtId="164" fontId="1" fillId="3" borderId="54" xfId="0" applyNumberFormat="1" applyFont="1" applyFill="1" applyBorder="1" applyAlignment="1">
      <alignment horizontal="center" vertical="center"/>
    </xf>
    <xf numFmtId="164" fontId="1" fillId="3" borderId="29" xfId="0" applyNumberFormat="1" applyFont="1" applyFill="1" applyBorder="1" applyAlignment="1">
      <alignment horizontal="center" vertical="center"/>
    </xf>
    <xf numFmtId="164" fontId="1" fillId="3" borderId="27" xfId="0" applyNumberFormat="1" applyFont="1" applyFill="1" applyBorder="1" applyAlignment="1">
      <alignment horizontal="center" vertical="center"/>
    </xf>
    <xf numFmtId="164" fontId="1" fillId="3" borderId="47" xfId="0" applyNumberFormat="1" applyFont="1" applyFill="1" applyBorder="1" applyAlignment="1">
      <alignment horizontal="center" vertical="center"/>
    </xf>
    <xf numFmtId="164" fontId="1" fillId="3" borderId="4" xfId="0" applyNumberFormat="1" applyFont="1" applyFill="1" applyBorder="1" applyAlignment="1">
      <alignment horizontal="center" vertical="center"/>
    </xf>
    <xf numFmtId="164" fontId="1" fillId="3" borderId="44" xfId="0" applyNumberFormat="1" applyFont="1" applyFill="1" applyBorder="1" applyAlignment="1">
      <alignment horizontal="center"/>
    </xf>
    <xf numFmtId="164" fontId="1" fillId="3" borderId="34" xfId="0" applyNumberFormat="1" applyFont="1" applyFill="1" applyBorder="1" applyAlignment="1">
      <alignment horizontal="center"/>
    </xf>
    <xf numFmtId="164" fontId="0" fillId="0" borderId="58" xfId="0" applyNumberFormat="1" applyFill="1" applyBorder="1" applyAlignment="1">
      <alignment horizontal="center" vertical="center"/>
    </xf>
    <xf numFmtId="164" fontId="0" fillId="0" borderId="59" xfId="0" applyNumberFormat="1" applyFill="1" applyBorder="1" applyAlignment="1">
      <alignment horizontal="center" vertical="center"/>
    </xf>
    <xf numFmtId="0" fontId="0" fillId="0" borderId="55" xfId="0" applyBorder="1" applyAlignment="1">
      <alignment horizontal="center"/>
    </xf>
    <xf numFmtId="0" fontId="0" fillId="0" borderId="57" xfId="0" applyBorder="1" applyAlignment="1">
      <alignment horizontal="center"/>
    </xf>
    <xf numFmtId="0" fontId="0" fillId="0" borderId="60" xfId="0" applyBorder="1" applyAlignment="1">
      <alignment horizontal="center"/>
    </xf>
    <xf numFmtId="0" fontId="1" fillId="0" borderId="1" xfId="0" applyFont="1" applyBorder="1" applyAlignment="1">
      <alignment horizontal="center" vertical="top"/>
    </xf>
    <xf numFmtId="0" fontId="1" fillId="0" borderId="23" xfId="0" applyFont="1" applyBorder="1" applyAlignment="1">
      <alignment horizontal="left" vertical="top" wrapText="1"/>
    </xf>
    <xf numFmtId="0" fontId="1" fillId="0" borderId="23" xfId="0" applyFont="1" applyBorder="1" applyAlignment="1">
      <alignment horizontal="left" vertical="top"/>
    </xf>
  </cellXfs>
  <cellStyles count="2">
    <cellStyle name="Hyperlink" xfId="1" builtinId="8"/>
    <cellStyle name="Normal" xfId="0" builtinId="0"/>
  </cellStyles>
  <dxfs count="145">
    <dxf>
      <border>
        <bottom style="medium">
          <color auto="1"/>
        </bottom>
      </border>
    </dxf>
    <dxf>
      <border>
        <bottom style="medium">
          <color auto="1"/>
        </bottom>
      </border>
    </dxf>
    <dxf>
      <border>
        <top style="medium">
          <color auto="1"/>
        </top>
        <bottom/>
      </border>
    </dxf>
    <dxf>
      <border>
        <top style="medium">
          <color auto="1"/>
        </top>
        <bottom/>
      </border>
    </dxf>
    <dxf>
      <border>
        <bottom style="medium">
          <color auto="1"/>
        </bottom>
      </border>
    </dxf>
    <dxf>
      <border>
        <bottom style="medium">
          <color auto="1"/>
        </bottom>
      </border>
    </dxf>
    <dxf>
      <border>
        <bottom style="medium">
          <color auto="1"/>
        </bottom>
      </border>
    </dxf>
    <dxf>
      <border>
        <bottom style="medium">
          <color auto="1"/>
        </bottom>
      </border>
    </dxf>
    <dxf>
      <border>
        <bottom style="medium">
          <color auto="1"/>
        </bottom>
      </border>
    </dxf>
    <dxf>
      <border>
        <bottom style="medium">
          <color auto="1"/>
        </bottom>
      </border>
    </dxf>
    <dxf>
      <border>
        <bottom style="medium">
          <color auto="1"/>
        </bottom>
      </border>
    </dxf>
    <dxf>
      <border>
        <bottom style="medium">
          <color auto="1"/>
        </bottom>
      </border>
    </dxf>
    <dxf>
      <font>
        <b val="0"/>
      </font>
    </dxf>
    <dxf>
      <font>
        <b val="0"/>
      </font>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border>
        <bottom style="medium">
          <color auto="1"/>
        </bottom>
      </border>
    </dxf>
    <dxf>
      <border>
        <bottom style="medium">
          <color auto="1"/>
        </bottom>
      </border>
    </dxf>
    <dxf>
      <font>
        <b/>
      </font>
    </dxf>
    <dxf>
      <font>
        <b/>
      </font>
    </dxf>
    <dxf>
      <font>
        <i val="0"/>
      </font>
    </dxf>
    <dxf>
      <font>
        <i val="0"/>
      </font>
    </dxf>
    <dxf>
      <font>
        <b/>
      </font>
    </dxf>
    <dxf>
      <font>
        <b/>
      </font>
    </dxf>
    <dxf>
      <font>
        <b/>
      </font>
    </dxf>
    <dxf>
      <font>
        <b/>
      </font>
    </dxf>
    <dxf>
      <font>
        <b/>
      </font>
    </dxf>
    <dxf>
      <font>
        <b/>
      </font>
    </dxf>
    <dxf>
      <font>
        <b/>
      </font>
    </dxf>
    <dxf>
      <font>
        <b/>
      </font>
    </dxf>
    <dxf>
      <fill>
        <patternFill patternType="solid">
          <bgColor theme="7" tint="0.79998168889431442"/>
        </patternFill>
      </fill>
    </dxf>
    <dxf>
      <fill>
        <patternFill patternType="solid">
          <bgColor theme="7" tint="0.79998168889431442"/>
        </patternFill>
      </fill>
    </dxf>
    <dxf>
      <fill>
        <patternFill patternType="none">
          <bgColor auto="1"/>
        </patternFill>
      </fill>
    </dxf>
    <dxf>
      <fill>
        <patternFill patternType="none">
          <bgColor auto="1"/>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none">
          <bgColor auto="1"/>
        </patternFill>
      </fill>
    </dxf>
    <dxf>
      <fill>
        <patternFill patternType="none">
          <bgColor auto="1"/>
        </patternFill>
      </fill>
    </dxf>
    <dxf>
      <fill>
        <patternFill patternType="none">
          <bgColor auto="1"/>
        </patternFill>
      </fill>
    </dxf>
    <dxf>
      <border>
        <left style="medium">
          <color auto="1"/>
        </left>
        <right style="medium">
          <color auto="1"/>
        </right>
        <bottom style="medium">
          <color auto="1"/>
        </bottom>
      </border>
    </dxf>
    <dxf>
      <border>
        <left style="medium">
          <color auto="1"/>
        </left>
        <right style="medium">
          <color auto="1"/>
        </right>
        <bottom style="medium">
          <color auto="1"/>
        </bottom>
      </border>
    </dxf>
    <dxf>
      <border>
        <left style="medium">
          <color auto="1"/>
        </left>
        <right style="medium">
          <color auto="1"/>
        </right>
        <bottom style="medium">
          <color auto="1"/>
        </bottom>
      </border>
    </dxf>
    <dxf>
      <border>
        <left style="medium">
          <color auto="1"/>
        </left>
        <right style="medium">
          <color auto="1"/>
        </right>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ill>
        <patternFill patternType="solid">
          <fgColor indexed="64"/>
          <bgColor theme="7" tint="0.79998168889431442"/>
        </patternFill>
      </fill>
    </dxf>
    <dxf>
      <fill>
        <patternFill patternType="solid">
          <fgColor indexed="64"/>
          <bgColor theme="7" tint="0.79998168889431442"/>
        </patternFill>
      </fill>
    </dxf>
    <dxf>
      <fill>
        <patternFill patternType="solid">
          <fgColor indexed="64"/>
          <bgColor theme="7" tint="0.79998168889431442"/>
        </patternFill>
      </fill>
    </dxf>
    <dxf>
      <fill>
        <patternFill patternType="solid">
          <fgColor indexed="64"/>
          <bgColor theme="7" tint="0.79998168889431442"/>
        </patternFill>
      </fill>
    </dxf>
    <dxf>
      <fill>
        <patternFill patternType="solid">
          <fgColor indexed="64"/>
          <bgColor theme="7" tint="0.79998168889431442"/>
        </patternFill>
      </fill>
    </dxf>
    <dxf>
      <fill>
        <patternFill patternType="solid">
          <fgColor indexed="64"/>
          <bgColor theme="7" tint="0.79998168889431442"/>
        </patternFill>
      </fill>
    </dxf>
    <dxf>
      <fill>
        <patternFill patternType="solid">
          <fgColor indexed="64"/>
          <bgColor theme="7" tint="0.79998168889431442"/>
        </patternFill>
      </fill>
    </dxf>
    <dxf>
      <fill>
        <patternFill patternType="solid">
          <fgColor indexed="64"/>
          <bgColor theme="7" tint="0.79998168889431442"/>
        </patternFill>
      </fill>
    </dxf>
    <dxf>
      <fill>
        <patternFill patternType="solid">
          <fgColor indexed="64"/>
          <bgColor theme="7" tint="0.79998168889431442"/>
        </patternFill>
      </fill>
    </dxf>
    <dxf>
      <fill>
        <patternFill patternType="solid">
          <fgColor indexed="64"/>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patternType="solid">
          <bgColor rgb="FFFFFF99"/>
        </patternFill>
      </fill>
    </dxf>
    <dxf>
      <fill>
        <patternFill patternType="solid">
          <bgColor rgb="FFFFFF99"/>
        </patternFill>
      </fill>
    </dxf>
    <dxf>
      <fill>
        <patternFill patternType="solid">
          <bgColor rgb="FFFFFF99"/>
        </patternFill>
      </fill>
    </dxf>
    <dxf>
      <fill>
        <patternFill patternType="solid">
          <bgColor rgb="FFFFFF99"/>
        </patternFill>
      </fill>
    </dxf>
    <dxf>
      <font>
        <b val="0"/>
      </font>
    </dxf>
    <dxf>
      <font>
        <b val="0"/>
      </font>
    </dxf>
    <dxf>
      <fill>
        <patternFill patternType="none">
          <bgColor auto="1"/>
        </patternFill>
      </fill>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alignment horizontal="center" readingOrder="0"/>
    </dxf>
    <dxf>
      <fill>
        <patternFill patternType="solid">
          <bgColor rgb="FFFF0000"/>
        </patternFill>
      </fill>
    </dxf>
    <dxf>
      <fill>
        <patternFill patternType="solid">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rgb="FF92D050"/>
        </patternFill>
      </fill>
    </dxf>
    <dxf>
      <fill>
        <patternFill patternType="none">
          <bgColor auto="1"/>
        </patternFill>
      </fill>
    </dxf>
    <dxf>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7" tint="0.79998168889431442"/>
        </patternFill>
      </fill>
    </dxf>
  </dxfs>
  <tableStyles count="0" defaultTableStyle="TableStyleMedium2" defaultPivotStyle="PivotStyleLight16"/>
  <colors>
    <mruColors>
      <color rgb="FFFFFF00"/>
      <color rgb="FFCCFF66"/>
      <color rgb="FFFFFF66"/>
      <color rgb="FF0000FF"/>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pivotCacheDefinition" Target="pivotCache/pivotCacheDefinition6.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5266435577409349E-2"/>
          <c:y val="3.5930484417603138E-2"/>
          <c:w val="0.73103292468188308"/>
          <c:h val="0.88299620314450988"/>
        </c:manualLayout>
      </c:layout>
      <c:lineChart>
        <c:grouping val="standard"/>
        <c:varyColors val="0"/>
        <c:ser>
          <c:idx val="1"/>
          <c:order val="0"/>
          <c:spPr>
            <a:ln w="6350">
              <a:noFill/>
            </a:ln>
          </c:spPr>
          <c:marker>
            <c:symbol val="square"/>
            <c:size val="7"/>
            <c:spPr>
              <a:solidFill>
                <a:schemeClr val="tx1"/>
              </a:solidFill>
              <a:ln>
                <a:noFill/>
              </a:ln>
            </c:spPr>
          </c:marker>
          <c:trendline>
            <c:spPr>
              <a:ln w="12700">
                <a:solidFill>
                  <a:schemeClr val="tx1"/>
                </a:solidFill>
              </a:ln>
            </c:spPr>
            <c:trendlineType val="log"/>
            <c:dispRSqr val="1"/>
            <c:dispEq val="0"/>
            <c:trendlineLbl>
              <c:layout>
                <c:manualLayout>
                  <c:x val="1.9136952389856351E-2"/>
                  <c:y val="3.610321243541615E-2"/>
                </c:manualLayout>
              </c:layout>
              <c:numFmt formatCode="General" sourceLinked="0"/>
            </c:trendlineLbl>
          </c:trendline>
          <c:cat>
            <c:numRef>
              <c:f>'MAN Analysis'!$BG$4:$BG$51</c:f>
              <c:numCache>
                <c:formatCode>General</c:formatCode>
                <c:ptCount val="48"/>
                <c:pt idx="0">
                  <c:v>1953</c:v>
                </c:pt>
                <c:pt idx="1">
                  <c:v>1957</c:v>
                </c:pt>
                <c:pt idx="2">
                  <c:v>1958</c:v>
                </c:pt>
                <c:pt idx="3">
                  <c:v>1959</c:v>
                </c:pt>
                <c:pt idx="4">
                  <c:v>1960</c:v>
                </c:pt>
                <c:pt idx="5">
                  <c:v>1961</c:v>
                </c:pt>
                <c:pt idx="6">
                  <c:v>1962</c:v>
                </c:pt>
                <c:pt idx="7">
                  <c:v>1963</c:v>
                </c:pt>
                <c:pt idx="8">
                  <c:v>1964</c:v>
                </c:pt>
                <c:pt idx="9">
                  <c:v>1965</c:v>
                </c:pt>
                <c:pt idx="10">
                  <c:v>1968</c:v>
                </c:pt>
                <c:pt idx="11">
                  <c:v>1970</c:v>
                </c:pt>
                <c:pt idx="12">
                  <c:v>1974</c:v>
                </c:pt>
                <c:pt idx="13">
                  <c:v>1975</c:v>
                </c:pt>
                <c:pt idx="14">
                  <c:v>1976</c:v>
                </c:pt>
                <c:pt idx="15">
                  <c:v>1977</c:v>
                </c:pt>
                <c:pt idx="16">
                  <c:v>1978</c:v>
                </c:pt>
                <c:pt idx="17">
                  <c:v>1979</c:v>
                </c:pt>
                <c:pt idx="18">
                  <c:v>1980</c:v>
                </c:pt>
                <c:pt idx="19">
                  <c:v>1984</c:v>
                </c:pt>
                <c:pt idx="20">
                  <c:v>1985</c:v>
                </c:pt>
                <c:pt idx="21">
                  <c:v>1986</c:v>
                </c:pt>
                <c:pt idx="22">
                  <c:v>1987</c:v>
                </c:pt>
                <c:pt idx="23">
                  <c:v>1988</c:v>
                </c:pt>
                <c:pt idx="24">
                  <c:v>1989</c:v>
                </c:pt>
                <c:pt idx="25">
                  <c:v>1991</c:v>
                </c:pt>
                <c:pt idx="26">
                  <c:v>1992</c:v>
                </c:pt>
                <c:pt idx="27">
                  <c:v>1993</c:v>
                </c:pt>
                <c:pt idx="28">
                  <c:v>1994</c:v>
                </c:pt>
                <c:pt idx="29">
                  <c:v>1995</c:v>
                </c:pt>
                <c:pt idx="30">
                  <c:v>1996</c:v>
                </c:pt>
                <c:pt idx="31">
                  <c:v>1997</c:v>
                </c:pt>
                <c:pt idx="32">
                  <c:v>1998</c:v>
                </c:pt>
                <c:pt idx="33">
                  <c:v>1999</c:v>
                </c:pt>
                <c:pt idx="34">
                  <c:v>2000</c:v>
                </c:pt>
                <c:pt idx="35">
                  <c:v>2001</c:v>
                </c:pt>
                <c:pt idx="36">
                  <c:v>2002</c:v>
                </c:pt>
                <c:pt idx="37">
                  <c:v>2003</c:v>
                </c:pt>
                <c:pt idx="38">
                  <c:v>2004</c:v>
                </c:pt>
                <c:pt idx="39">
                  <c:v>2005</c:v>
                </c:pt>
                <c:pt idx="40">
                  <c:v>2006</c:v>
                </c:pt>
                <c:pt idx="41">
                  <c:v>2007</c:v>
                </c:pt>
                <c:pt idx="42">
                  <c:v>2008</c:v>
                </c:pt>
                <c:pt idx="43">
                  <c:v>2009</c:v>
                </c:pt>
                <c:pt idx="44">
                  <c:v>2010</c:v>
                </c:pt>
                <c:pt idx="45">
                  <c:v>2011</c:v>
                </c:pt>
                <c:pt idx="46">
                  <c:v>2012</c:v>
                </c:pt>
                <c:pt idx="47">
                  <c:v>2013</c:v>
                </c:pt>
              </c:numCache>
            </c:numRef>
          </c:cat>
          <c:val>
            <c:numRef>
              <c:f>'MAN Analysis'!$BH$4:$BH$51</c:f>
              <c:numCache>
                <c:formatCode>0%</c:formatCode>
                <c:ptCount val="48"/>
                <c:pt idx="0">
                  <c:v>1</c:v>
                </c:pt>
                <c:pt idx="1">
                  <c:v>1</c:v>
                </c:pt>
                <c:pt idx="2">
                  <c:v>1</c:v>
                </c:pt>
                <c:pt idx="3">
                  <c:v>1</c:v>
                </c:pt>
                <c:pt idx="4">
                  <c:v>1</c:v>
                </c:pt>
                <c:pt idx="5">
                  <c:v>0.5</c:v>
                </c:pt>
                <c:pt idx="6">
                  <c:v>1</c:v>
                </c:pt>
                <c:pt idx="7">
                  <c:v>1</c:v>
                </c:pt>
                <c:pt idx="8">
                  <c:v>1</c:v>
                </c:pt>
                <c:pt idx="9">
                  <c:v>1</c:v>
                </c:pt>
                <c:pt idx="10">
                  <c:v>1</c:v>
                </c:pt>
                <c:pt idx="11">
                  <c:v>0</c:v>
                </c:pt>
                <c:pt idx="12">
                  <c:v>0</c:v>
                </c:pt>
                <c:pt idx="13">
                  <c:v>0.66666666666666663</c:v>
                </c:pt>
                <c:pt idx="14">
                  <c:v>1</c:v>
                </c:pt>
                <c:pt idx="15">
                  <c:v>0</c:v>
                </c:pt>
                <c:pt idx="16">
                  <c:v>0.5</c:v>
                </c:pt>
                <c:pt idx="17">
                  <c:v>1</c:v>
                </c:pt>
                <c:pt idx="18">
                  <c:v>0.5</c:v>
                </c:pt>
                <c:pt idx="19">
                  <c:v>0.25</c:v>
                </c:pt>
                <c:pt idx="20">
                  <c:v>0.5</c:v>
                </c:pt>
                <c:pt idx="21">
                  <c:v>0</c:v>
                </c:pt>
                <c:pt idx="22">
                  <c:v>0.55555555555555558</c:v>
                </c:pt>
                <c:pt idx="23">
                  <c:v>0.66666666666666663</c:v>
                </c:pt>
                <c:pt idx="24">
                  <c:v>0.2857142857142857</c:v>
                </c:pt>
                <c:pt idx="25">
                  <c:v>0.5</c:v>
                </c:pt>
                <c:pt idx="26">
                  <c:v>0.16666666666666666</c:v>
                </c:pt>
                <c:pt idx="27">
                  <c:v>0</c:v>
                </c:pt>
                <c:pt idx="28">
                  <c:v>0.75</c:v>
                </c:pt>
                <c:pt idx="29">
                  <c:v>1</c:v>
                </c:pt>
                <c:pt idx="30">
                  <c:v>0.33333333333333331</c:v>
                </c:pt>
                <c:pt idx="31">
                  <c:v>0.33333333333333331</c:v>
                </c:pt>
                <c:pt idx="32">
                  <c:v>0.5</c:v>
                </c:pt>
                <c:pt idx="33">
                  <c:v>0.2857142857142857</c:v>
                </c:pt>
                <c:pt idx="34">
                  <c:v>0.33333333333333331</c:v>
                </c:pt>
                <c:pt idx="35">
                  <c:v>0.44444444444444442</c:v>
                </c:pt>
                <c:pt idx="36">
                  <c:v>0.55555555555555558</c:v>
                </c:pt>
                <c:pt idx="37">
                  <c:v>0.6428571428571429</c:v>
                </c:pt>
                <c:pt idx="38">
                  <c:v>0.75</c:v>
                </c:pt>
                <c:pt idx="39">
                  <c:v>0.75</c:v>
                </c:pt>
                <c:pt idx="40">
                  <c:v>0.33333333333333331</c:v>
                </c:pt>
                <c:pt idx="41">
                  <c:v>0.6</c:v>
                </c:pt>
                <c:pt idx="42">
                  <c:v>0.45454545454545453</c:v>
                </c:pt>
                <c:pt idx="43">
                  <c:v>0.77777777777777779</c:v>
                </c:pt>
                <c:pt idx="44">
                  <c:v>0.84615384615384615</c:v>
                </c:pt>
                <c:pt idx="45">
                  <c:v>0.55555555555555558</c:v>
                </c:pt>
                <c:pt idx="46">
                  <c:v>1</c:v>
                </c:pt>
                <c:pt idx="47">
                  <c:v>1</c:v>
                </c:pt>
              </c:numCache>
            </c:numRef>
          </c:val>
          <c:smooth val="0"/>
          <c:extLst>
            <c:ext xmlns:c16="http://schemas.microsoft.com/office/drawing/2014/chart" uri="{C3380CC4-5D6E-409C-BE32-E72D297353CC}">
              <c16:uniqueId val="{00000000-7EAA-4143-9200-33DB95F963FA}"/>
            </c:ext>
          </c:extLst>
        </c:ser>
        <c:ser>
          <c:idx val="2"/>
          <c:order val="1"/>
          <c:spPr>
            <a:ln>
              <a:noFill/>
            </a:ln>
          </c:spPr>
          <c:marker>
            <c:symbol val="triangle"/>
            <c:size val="7"/>
          </c:marker>
          <c:trendline>
            <c:spPr>
              <a:ln w="12700">
                <a:solidFill>
                  <a:schemeClr val="bg1">
                    <a:lumMod val="50000"/>
                  </a:schemeClr>
                </a:solidFill>
              </a:ln>
            </c:spPr>
            <c:trendlineType val="log"/>
            <c:dispRSqr val="1"/>
            <c:dispEq val="0"/>
            <c:trendlineLbl>
              <c:layout>
                <c:manualLayout>
                  <c:x val="3.347798022153551E-3"/>
                  <c:y val="-2.3608348474811452E-2"/>
                </c:manualLayout>
              </c:layout>
              <c:numFmt formatCode="General" sourceLinked="0"/>
            </c:trendlineLbl>
          </c:trendline>
          <c:cat>
            <c:numRef>
              <c:f>'MAN Analysis'!$BG$4:$BG$51</c:f>
              <c:numCache>
                <c:formatCode>General</c:formatCode>
                <c:ptCount val="48"/>
                <c:pt idx="0">
                  <c:v>1953</c:v>
                </c:pt>
                <c:pt idx="1">
                  <c:v>1957</c:v>
                </c:pt>
                <c:pt idx="2">
                  <c:v>1958</c:v>
                </c:pt>
                <c:pt idx="3">
                  <c:v>1959</c:v>
                </c:pt>
                <c:pt idx="4">
                  <c:v>1960</c:v>
                </c:pt>
                <c:pt idx="5">
                  <c:v>1961</c:v>
                </c:pt>
                <c:pt idx="6">
                  <c:v>1962</c:v>
                </c:pt>
                <c:pt idx="7">
                  <c:v>1963</c:v>
                </c:pt>
                <c:pt idx="8">
                  <c:v>1964</c:v>
                </c:pt>
                <c:pt idx="9">
                  <c:v>1965</c:v>
                </c:pt>
                <c:pt idx="10">
                  <c:v>1968</c:v>
                </c:pt>
                <c:pt idx="11">
                  <c:v>1970</c:v>
                </c:pt>
                <c:pt idx="12">
                  <c:v>1974</c:v>
                </c:pt>
                <c:pt idx="13">
                  <c:v>1975</c:v>
                </c:pt>
                <c:pt idx="14">
                  <c:v>1976</c:v>
                </c:pt>
                <c:pt idx="15">
                  <c:v>1977</c:v>
                </c:pt>
                <c:pt idx="16">
                  <c:v>1978</c:v>
                </c:pt>
                <c:pt idx="17">
                  <c:v>1979</c:v>
                </c:pt>
                <c:pt idx="18">
                  <c:v>1980</c:v>
                </c:pt>
                <c:pt idx="19">
                  <c:v>1984</c:v>
                </c:pt>
                <c:pt idx="20">
                  <c:v>1985</c:v>
                </c:pt>
                <c:pt idx="21">
                  <c:v>1986</c:v>
                </c:pt>
                <c:pt idx="22">
                  <c:v>1987</c:v>
                </c:pt>
                <c:pt idx="23">
                  <c:v>1988</c:v>
                </c:pt>
                <c:pt idx="24">
                  <c:v>1989</c:v>
                </c:pt>
                <c:pt idx="25">
                  <c:v>1991</c:v>
                </c:pt>
                <c:pt idx="26">
                  <c:v>1992</c:v>
                </c:pt>
                <c:pt idx="27">
                  <c:v>1993</c:v>
                </c:pt>
                <c:pt idx="28">
                  <c:v>1994</c:v>
                </c:pt>
                <c:pt idx="29">
                  <c:v>1995</c:v>
                </c:pt>
                <c:pt idx="30">
                  <c:v>1996</c:v>
                </c:pt>
                <c:pt idx="31">
                  <c:v>1997</c:v>
                </c:pt>
                <c:pt idx="32">
                  <c:v>1998</c:v>
                </c:pt>
                <c:pt idx="33">
                  <c:v>1999</c:v>
                </c:pt>
                <c:pt idx="34">
                  <c:v>2000</c:v>
                </c:pt>
                <c:pt idx="35">
                  <c:v>2001</c:v>
                </c:pt>
                <c:pt idx="36">
                  <c:v>2002</c:v>
                </c:pt>
                <c:pt idx="37">
                  <c:v>2003</c:v>
                </c:pt>
                <c:pt idx="38">
                  <c:v>2004</c:v>
                </c:pt>
                <c:pt idx="39">
                  <c:v>2005</c:v>
                </c:pt>
                <c:pt idx="40">
                  <c:v>2006</c:v>
                </c:pt>
                <c:pt idx="41">
                  <c:v>2007</c:v>
                </c:pt>
                <c:pt idx="42">
                  <c:v>2008</c:v>
                </c:pt>
                <c:pt idx="43">
                  <c:v>2009</c:v>
                </c:pt>
                <c:pt idx="44">
                  <c:v>2010</c:v>
                </c:pt>
                <c:pt idx="45">
                  <c:v>2011</c:v>
                </c:pt>
                <c:pt idx="46">
                  <c:v>2012</c:v>
                </c:pt>
                <c:pt idx="47">
                  <c:v>2013</c:v>
                </c:pt>
              </c:numCache>
            </c:numRef>
          </c:cat>
          <c:val>
            <c:numRef>
              <c:f>'MAN Analysis'!$BI$4:$BI$51</c:f>
              <c:numCache>
                <c:formatCode>0%</c:formatCode>
                <c:ptCount val="48"/>
                <c:pt idx="0">
                  <c:v>1</c:v>
                </c:pt>
                <c:pt idx="1">
                  <c:v>1</c:v>
                </c:pt>
                <c:pt idx="2">
                  <c:v>1</c:v>
                </c:pt>
                <c:pt idx="3">
                  <c:v>1</c:v>
                </c:pt>
                <c:pt idx="4">
                  <c:v>1</c:v>
                </c:pt>
                <c:pt idx="5">
                  <c:v>0.5</c:v>
                </c:pt>
                <c:pt idx="6">
                  <c:v>1</c:v>
                </c:pt>
                <c:pt idx="7">
                  <c:v>1</c:v>
                </c:pt>
                <c:pt idx="8">
                  <c:v>1</c:v>
                </c:pt>
                <c:pt idx="9">
                  <c:v>0.5</c:v>
                </c:pt>
                <c:pt idx="10">
                  <c:v>0.5</c:v>
                </c:pt>
                <c:pt idx="11">
                  <c:v>1</c:v>
                </c:pt>
                <c:pt idx="12">
                  <c:v>1</c:v>
                </c:pt>
                <c:pt idx="13">
                  <c:v>0.83333333333333337</c:v>
                </c:pt>
                <c:pt idx="14">
                  <c:v>1</c:v>
                </c:pt>
                <c:pt idx="15">
                  <c:v>0</c:v>
                </c:pt>
                <c:pt idx="16">
                  <c:v>0.5</c:v>
                </c:pt>
                <c:pt idx="17">
                  <c:v>0.5</c:v>
                </c:pt>
                <c:pt idx="18">
                  <c:v>0.5</c:v>
                </c:pt>
                <c:pt idx="19">
                  <c:v>0.5</c:v>
                </c:pt>
                <c:pt idx="20">
                  <c:v>1</c:v>
                </c:pt>
                <c:pt idx="21">
                  <c:v>0</c:v>
                </c:pt>
                <c:pt idx="22">
                  <c:v>0.66666666666666663</c:v>
                </c:pt>
                <c:pt idx="23">
                  <c:v>0.66666666666666663</c:v>
                </c:pt>
                <c:pt idx="24">
                  <c:v>0.7142857142857143</c:v>
                </c:pt>
                <c:pt idx="25">
                  <c:v>0.33333333333333331</c:v>
                </c:pt>
                <c:pt idx="26">
                  <c:v>0.33333333333333331</c:v>
                </c:pt>
                <c:pt idx="27">
                  <c:v>0</c:v>
                </c:pt>
                <c:pt idx="28">
                  <c:v>0.75</c:v>
                </c:pt>
                <c:pt idx="29">
                  <c:v>0</c:v>
                </c:pt>
                <c:pt idx="30">
                  <c:v>0.33333333333333331</c:v>
                </c:pt>
                <c:pt idx="31">
                  <c:v>1</c:v>
                </c:pt>
                <c:pt idx="32">
                  <c:v>0.7</c:v>
                </c:pt>
                <c:pt idx="33">
                  <c:v>0.42857142857142855</c:v>
                </c:pt>
                <c:pt idx="34">
                  <c:v>0.66666666666666663</c:v>
                </c:pt>
                <c:pt idx="35">
                  <c:v>0.66666666666666663</c:v>
                </c:pt>
                <c:pt idx="36">
                  <c:v>0.77777777777777779</c:v>
                </c:pt>
                <c:pt idx="37">
                  <c:v>0.7142857142857143</c:v>
                </c:pt>
                <c:pt idx="38">
                  <c:v>0.875</c:v>
                </c:pt>
                <c:pt idx="39">
                  <c:v>0.875</c:v>
                </c:pt>
                <c:pt idx="40">
                  <c:v>0.66666666666666663</c:v>
                </c:pt>
                <c:pt idx="41">
                  <c:v>0.6</c:v>
                </c:pt>
                <c:pt idx="42">
                  <c:v>0.81818181818181823</c:v>
                </c:pt>
                <c:pt idx="43">
                  <c:v>0.44444444444444442</c:v>
                </c:pt>
                <c:pt idx="44">
                  <c:v>0.61538461538461542</c:v>
                </c:pt>
                <c:pt idx="45">
                  <c:v>0.61111111111111116</c:v>
                </c:pt>
                <c:pt idx="46">
                  <c:v>0.5</c:v>
                </c:pt>
                <c:pt idx="47">
                  <c:v>1</c:v>
                </c:pt>
              </c:numCache>
            </c:numRef>
          </c:val>
          <c:smooth val="0"/>
          <c:extLst>
            <c:ext xmlns:c16="http://schemas.microsoft.com/office/drawing/2014/chart" uri="{C3380CC4-5D6E-409C-BE32-E72D297353CC}">
              <c16:uniqueId val="{00000001-7EAA-4143-9200-33DB95F963FA}"/>
            </c:ext>
          </c:extLst>
        </c:ser>
        <c:dLbls>
          <c:showLegendKey val="0"/>
          <c:showVal val="0"/>
          <c:showCatName val="0"/>
          <c:showSerName val="0"/>
          <c:showPercent val="0"/>
          <c:showBubbleSize val="0"/>
        </c:dLbls>
        <c:marker val="1"/>
        <c:smooth val="0"/>
        <c:axId val="218849280"/>
        <c:axId val="216099648"/>
      </c:lineChart>
      <c:dateAx>
        <c:axId val="218849280"/>
        <c:scaling>
          <c:orientation val="minMax"/>
        </c:scaling>
        <c:delete val="0"/>
        <c:axPos val="b"/>
        <c:numFmt formatCode="General" sourceLinked="1"/>
        <c:majorTickMark val="out"/>
        <c:minorTickMark val="none"/>
        <c:tickLblPos val="nextTo"/>
        <c:txPr>
          <a:bodyPr/>
          <a:lstStyle/>
          <a:p>
            <a:pPr>
              <a:defRPr sz="1200" baseline="0">
                <a:latin typeface="Times New Roman" panose="02020603050405020304" pitchFamily="18" charset="0"/>
                <a:cs typeface="Times New Roman" panose="02020603050405020304" pitchFamily="18" charset="0"/>
              </a:defRPr>
            </a:pPr>
            <a:endParaRPr lang="en-US"/>
          </a:p>
        </c:txPr>
        <c:crossAx val="216099648"/>
        <c:crosses val="autoZero"/>
        <c:auto val="1"/>
        <c:lblOffset val="100"/>
        <c:baseTimeUnit val="days"/>
        <c:majorUnit val="5"/>
        <c:majorTimeUnit val="days"/>
        <c:minorUnit val="1"/>
        <c:minorTimeUnit val="days"/>
      </c:dateAx>
      <c:valAx>
        <c:axId val="216099648"/>
        <c:scaling>
          <c:orientation val="minMax"/>
          <c:max val="1"/>
        </c:scaling>
        <c:delete val="0"/>
        <c:axPos val="l"/>
        <c:numFmt formatCode="0%" sourceLinked="0"/>
        <c:majorTickMark val="out"/>
        <c:minorTickMark val="none"/>
        <c:tickLblPos val="nextTo"/>
        <c:txPr>
          <a:bodyPr/>
          <a:lstStyle/>
          <a:p>
            <a:pPr>
              <a:defRPr sz="1200" b="0" baseline="0">
                <a:latin typeface="Times New Roman" panose="02020603050405020304" pitchFamily="18" charset="0"/>
                <a:cs typeface="Times New Roman" panose="02020603050405020304" pitchFamily="18" charset="0"/>
              </a:defRPr>
            </a:pPr>
            <a:endParaRPr lang="en-US"/>
          </a:p>
        </c:txPr>
        <c:crossAx val="218849280"/>
        <c:crosses val="autoZero"/>
        <c:crossBetween val="between"/>
      </c:valAx>
      <c:spPr>
        <a:noFill/>
        <a:ln w="25400">
          <a:noFill/>
        </a:ln>
      </c:spPr>
    </c:plotArea>
    <c:legend>
      <c:legendPos val="r"/>
      <c:layout>
        <c:manualLayout>
          <c:xMode val="edge"/>
          <c:yMode val="edge"/>
          <c:x val="0.83143356784543954"/>
          <c:y val="0.15962659079379785"/>
          <c:w val="0.16856643215456057"/>
          <c:h val="0.65078894549945965"/>
        </c:manualLayout>
      </c:layout>
      <c:overlay val="0"/>
      <c:txPr>
        <a:bodyPr/>
        <a:lstStyle/>
        <a:p>
          <a:pPr>
            <a:defRPr sz="2000">
              <a:latin typeface="Times New Roman" panose="02020603050405020304" pitchFamily="18" charset="0"/>
              <a:cs typeface="Times New Roman" panose="02020603050405020304" pitchFamily="18" charset="0"/>
            </a:defRPr>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5266435577409349E-2"/>
          <c:y val="3.5930484417603138E-2"/>
          <c:w val="0.73103292468188308"/>
          <c:h val="0.88299620314450988"/>
        </c:manualLayout>
      </c:layout>
      <c:lineChart>
        <c:grouping val="standard"/>
        <c:varyColors val="0"/>
        <c:ser>
          <c:idx val="1"/>
          <c:order val="0"/>
          <c:spPr>
            <a:ln w="6350">
              <a:solidFill>
                <a:srgbClr val="0000FF"/>
              </a:solidFill>
            </a:ln>
          </c:spPr>
          <c:marker>
            <c:symbol val="none"/>
          </c:marker>
          <c:trendline>
            <c:spPr>
              <a:ln w="25400">
                <a:solidFill>
                  <a:srgbClr val="FF0000"/>
                </a:solidFill>
                <a:prstDash val="solid"/>
              </a:ln>
            </c:spPr>
            <c:trendlineType val="log"/>
            <c:dispRSqr val="1"/>
            <c:dispEq val="1"/>
            <c:trendlineLbl>
              <c:layout>
                <c:manualLayout>
                  <c:x val="0.21561838525458579"/>
                  <c:y val="0.16388171138801824"/>
                </c:manualLayout>
              </c:layout>
              <c:numFmt formatCode="General" sourceLinked="0"/>
            </c:trendlineLbl>
          </c:trendline>
          <c:cat>
            <c:numRef>
              <c:f>'Years vs. Design Failure'!$D$3:$D$50</c:f>
              <c:numCache>
                <c:formatCode>General</c:formatCode>
                <c:ptCount val="48"/>
                <c:pt idx="0">
                  <c:v>1953</c:v>
                </c:pt>
                <c:pt idx="1">
                  <c:v>1957</c:v>
                </c:pt>
                <c:pt idx="2">
                  <c:v>1958</c:v>
                </c:pt>
                <c:pt idx="3">
                  <c:v>1959</c:v>
                </c:pt>
                <c:pt idx="4">
                  <c:v>1960</c:v>
                </c:pt>
                <c:pt idx="5">
                  <c:v>1961</c:v>
                </c:pt>
                <c:pt idx="6">
                  <c:v>1962</c:v>
                </c:pt>
                <c:pt idx="7">
                  <c:v>1963</c:v>
                </c:pt>
                <c:pt idx="8">
                  <c:v>1964</c:v>
                </c:pt>
                <c:pt idx="9">
                  <c:v>1965</c:v>
                </c:pt>
                <c:pt idx="10">
                  <c:v>1968</c:v>
                </c:pt>
                <c:pt idx="11">
                  <c:v>1970</c:v>
                </c:pt>
                <c:pt idx="12">
                  <c:v>1974</c:v>
                </c:pt>
                <c:pt idx="13">
                  <c:v>1975</c:v>
                </c:pt>
                <c:pt idx="14">
                  <c:v>1976</c:v>
                </c:pt>
                <c:pt idx="15">
                  <c:v>1977</c:v>
                </c:pt>
                <c:pt idx="16">
                  <c:v>1978</c:v>
                </c:pt>
                <c:pt idx="17">
                  <c:v>1979</c:v>
                </c:pt>
                <c:pt idx="18">
                  <c:v>1980</c:v>
                </c:pt>
                <c:pt idx="19">
                  <c:v>1984</c:v>
                </c:pt>
                <c:pt idx="20">
                  <c:v>1985</c:v>
                </c:pt>
                <c:pt idx="21">
                  <c:v>1986</c:v>
                </c:pt>
                <c:pt idx="22">
                  <c:v>1987</c:v>
                </c:pt>
                <c:pt idx="23">
                  <c:v>1988</c:v>
                </c:pt>
                <c:pt idx="24">
                  <c:v>1989</c:v>
                </c:pt>
                <c:pt idx="25">
                  <c:v>1991</c:v>
                </c:pt>
                <c:pt idx="26">
                  <c:v>1992</c:v>
                </c:pt>
                <c:pt idx="27">
                  <c:v>1993</c:v>
                </c:pt>
                <c:pt idx="28">
                  <c:v>1994</c:v>
                </c:pt>
                <c:pt idx="29">
                  <c:v>1995</c:v>
                </c:pt>
                <c:pt idx="30">
                  <c:v>1996</c:v>
                </c:pt>
                <c:pt idx="31">
                  <c:v>1997</c:v>
                </c:pt>
                <c:pt idx="32">
                  <c:v>1998</c:v>
                </c:pt>
                <c:pt idx="33">
                  <c:v>1999</c:v>
                </c:pt>
                <c:pt idx="34">
                  <c:v>2000</c:v>
                </c:pt>
                <c:pt idx="35">
                  <c:v>2001</c:v>
                </c:pt>
                <c:pt idx="36">
                  <c:v>2002</c:v>
                </c:pt>
                <c:pt idx="37">
                  <c:v>2003</c:v>
                </c:pt>
                <c:pt idx="38">
                  <c:v>2004</c:v>
                </c:pt>
                <c:pt idx="39">
                  <c:v>2005</c:v>
                </c:pt>
                <c:pt idx="40">
                  <c:v>2006</c:v>
                </c:pt>
                <c:pt idx="41">
                  <c:v>2007</c:v>
                </c:pt>
                <c:pt idx="42">
                  <c:v>2008</c:v>
                </c:pt>
                <c:pt idx="43">
                  <c:v>2009</c:v>
                </c:pt>
                <c:pt idx="44">
                  <c:v>2010</c:v>
                </c:pt>
                <c:pt idx="45">
                  <c:v>2011</c:v>
                </c:pt>
                <c:pt idx="46">
                  <c:v>2012</c:v>
                </c:pt>
                <c:pt idx="47">
                  <c:v>2013</c:v>
                </c:pt>
              </c:numCache>
            </c:numRef>
          </c:cat>
          <c:val>
            <c:numRef>
              <c:f>'Years vs. Design Failure'!$E$3:$E$50</c:f>
              <c:numCache>
                <c:formatCode>0%</c:formatCode>
                <c:ptCount val="48"/>
                <c:pt idx="0">
                  <c:v>1</c:v>
                </c:pt>
                <c:pt idx="1">
                  <c:v>1</c:v>
                </c:pt>
                <c:pt idx="2">
                  <c:v>1</c:v>
                </c:pt>
                <c:pt idx="3">
                  <c:v>1</c:v>
                </c:pt>
                <c:pt idx="4">
                  <c:v>1</c:v>
                </c:pt>
                <c:pt idx="5">
                  <c:v>0.5</c:v>
                </c:pt>
                <c:pt idx="6">
                  <c:v>1</c:v>
                </c:pt>
                <c:pt idx="7">
                  <c:v>1</c:v>
                </c:pt>
                <c:pt idx="8">
                  <c:v>1</c:v>
                </c:pt>
                <c:pt idx="9">
                  <c:v>0.5</c:v>
                </c:pt>
                <c:pt idx="10">
                  <c:v>0.5</c:v>
                </c:pt>
                <c:pt idx="11">
                  <c:v>1</c:v>
                </c:pt>
                <c:pt idx="12">
                  <c:v>1</c:v>
                </c:pt>
                <c:pt idx="13">
                  <c:v>0.83333333333333337</c:v>
                </c:pt>
                <c:pt idx="14">
                  <c:v>1</c:v>
                </c:pt>
                <c:pt idx="15">
                  <c:v>0</c:v>
                </c:pt>
                <c:pt idx="16">
                  <c:v>0.5</c:v>
                </c:pt>
                <c:pt idx="17">
                  <c:v>0.5</c:v>
                </c:pt>
                <c:pt idx="18">
                  <c:v>0.5</c:v>
                </c:pt>
                <c:pt idx="19">
                  <c:v>0.5</c:v>
                </c:pt>
                <c:pt idx="20">
                  <c:v>1</c:v>
                </c:pt>
                <c:pt idx="21">
                  <c:v>0</c:v>
                </c:pt>
                <c:pt idx="22">
                  <c:v>0.66666666666666663</c:v>
                </c:pt>
                <c:pt idx="23">
                  <c:v>0.66666666666666663</c:v>
                </c:pt>
                <c:pt idx="24">
                  <c:v>0.7142857142857143</c:v>
                </c:pt>
                <c:pt idx="25">
                  <c:v>0.33333333333333331</c:v>
                </c:pt>
                <c:pt idx="26">
                  <c:v>0.33333333333333331</c:v>
                </c:pt>
                <c:pt idx="27">
                  <c:v>0</c:v>
                </c:pt>
                <c:pt idx="28">
                  <c:v>0.75</c:v>
                </c:pt>
                <c:pt idx="29">
                  <c:v>0</c:v>
                </c:pt>
                <c:pt idx="30">
                  <c:v>0.33333333333333331</c:v>
                </c:pt>
                <c:pt idx="31">
                  <c:v>1</c:v>
                </c:pt>
                <c:pt idx="32">
                  <c:v>0.7</c:v>
                </c:pt>
                <c:pt idx="33">
                  <c:v>0.42857142857142855</c:v>
                </c:pt>
                <c:pt idx="34">
                  <c:v>0.66666666666666663</c:v>
                </c:pt>
                <c:pt idx="35">
                  <c:v>0.66666666666666663</c:v>
                </c:pt>
                <c:pt idx="36">
                  <c:v>0.77777777777777779</c:v>
                </c:pt>
                <c:pt idx="37">
                  <c:v>0.7142857142857143</c:v>
                </c:pt>
                <c:pt idx="38">
                  <c:v>0.875</c:v>
                </c:pt>
                <c:pt idx="39">
                  <c:v>0.875</c:v>
                </c:pt>
                <c:pt idx="40">
                  <c:v>0.66666666666666663</c:v>
                </c:pt>
                <c:pt idx="41">
                  <c:v>0.6</c:v>
                </c:pt>
                <c:pt idx="42">
                  <c:v>0.81818181818181823</c:v>
                </c:pt>
                <c:pt idx="43">
                  <c:v>0.44444444444444442</c:v>
                </c:pt>
                <c:pt idx="44">
                  <c:v>0.61538461538461542</c:v>
                </c:pt>
                <c:pt idx="45">
                  <c:v>0.61111111111111116</c:v>
                </c:pt>
                <c:pt idx="46">
                  <c:v>0.5</c:v>
                </c:pt>
                <c:pt idx="47">
                  <c:v>1</c:v>
                </c:pt>
              </c:numCache>
            </c:numRef>
          </c:val>
          <c:smooth val="0"/>
          <c:extLst>
            <c:ext xmlns:c16="http://schemas.microsoft.com/office/drawing/2014/chart" uri="{C3380CC4-5D6E-409C-BE32-E72D297353CC}">
              <c16:uniqueId val="{00000000-0EBA-4DD3-8FCF-8E7777221B16}"/>
            </c:ext>
          </c:extLst>
        </c:ser>
        <c:dLbls>
          <c:showLegendKey val="0"/>
          <c:showVal val="0"/>
          <c:showCatName val="0"/>
          <c:showSerName val="0"/>
          <c:showPercent val="0"/>
          <c:showBubbleSize val="0"/>
        </c:dLbls>
        <c:smooth val="0"/>
        <c:axId val="218850816"/>
        <c:axId val="216101376"/>
      </c:lineChart>
      <c:dateAx>
        <c:axId val="218850816"/>
        <c:scaling>
          <c:orientation val="minMax"/>
        </c:scaling>
        <c:delete val="0"/>
        <c:axPos val="b"/>
        <c:numFmt formatCode="General" sourceLinked="1"/>
        <c:majorTickMark val="out"/>
        <c:minorTickMark val="none"/>
        <c:tickLblPos val="nextTo"/>
        <c:crossAx val="216101376"/>
        <c:crosses val="autoZero"/>
        <c:auto val="1"/>
        <c:lblOffset val="100"/>
        <c:baseTimeUnit val="days"/>
        <c:majorUnit val="4"/>
        <c:majorTimeUnit val="days"/>
        <c:minorUnit val="1"/>
        <c:minorTimeUnit val="days"/>
      </c:dateAx>
      <c:valAx>
        <c:axId val="216101376"/>
        <c:scaling>
          <c:orientation val="minMax"/>
          <c:max val="1"/>
        </c:scaling>
        <c:delete val="0"/>
        <c:axPos val="l"/>
        <c:majorGridlines/>
        <c:numFmt formatCode="0%" sourceLinked="0"/>
        <c:majorTickMark val="out"/>
        <c:minorTickMark val="none"/>
        <c:tickLblPos val="nextTo"/>
        <c:crossAx val="218850816"/>
        <c:crosses val="autoZero"/>
        <c:crossBetween val="between"/>
      </c:valAx>
    </c:plotArea>
    <c:legend>
      <c:legendPos val="r"/>
      <c:layout>
        <c:manualLayout>
          <c:xMode val="edge"/>
          <c:yMode val="edge"/>
          <c:x val="0.83059474105821163"/>
          <c:y val="0.42853426088729202"/>
          <c:w val="0.15815350085458726"/>
          <c:h val="0.12998649440664578"/>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61</xdr:col>
      <xdr:colOff>123824</xdr:colOff>
      <xdr:row>3</xdr:row>
      <xdr:rowOff>133350</xdr:rowOff>
    </xdr:from>
    <xdr:to>
      <xdr:col>67</xdr:col>
      <xdr:colOff>85724</xdr:colOff>
      <xdr:row>27</xdr:row>
      <xdr:rowOff>85725</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47625</xdr:colOff>
      <xdr:row>8</xdr:row>
      <xdr:rowOff>0</xdr:rowOff>
    </xdr:from>
    <xdr:to>
      <xdr:col>31</xdr:col>
      <xdr:colOff>38100</xdr:colOff>
      <xdr:row>28</xdr:row>
      <xdr:rowOff>85725</xdr:rowOff>
    </xdr:to>
    <xdr:graphicFrame macro="">
      <xdr:nvGraphicFramePr>
        <xdr:cNvPr id="10" name="Chart 9">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ura, Raphael" refreshedDate="42058.501914583336" createdVersion="4" refreshedVersion="4" minRefreshableVersion="3" recordCount="238" xr:uid="{00000000-000A-0000-FFFF-FFFF15000000}">
  <cacheSource type="worksheet">
    <worksheetSource ref="B1:Y239" sheet="MAN Analysis"/>
  </cacheSource>
  <cacheFields count="24">
    <cacheField name="Year" numFmtId="0">
      <sharedItems containsMixedTypes="1" containsNumber="1" containsInteger="1" minValue="1953" maxValue="2013" count="49">
        <n v="1988"/>
        <n v="1989"/>
        <n v="2009"/>
        <n v="1991"/>
        <n v="2001"/>
        <n v="1998"/>
        <n v="2004"/>
        <n v="2011"/>
        <n v="2000"/>
        <n v="2010"/>
        <n v="2008"/>
        <n v="1992"/>
        <n v="1987"/>
        <n v="2005"/>
        <n v="1997"/>
        <n v="2007"/>
        <n v="2006"/>
        <n v="2003"/>
        <n v="2002"/>
        <n v="1999"/>
        <n v="1994"/>
        <n v="1984"/>
        <n v="1979"/>
        <n v="1978"/>
        <n v="1996"/>
        <n v="1977"/>
        <n v="1975"/>
        <n v="1993"/>
        <n v="1986"/>
        <n v="1985"/>
        <n v="1980"/>
        <n v="1974"/>
        <n v="1976"/>
        <n v="1968"/>
        <n v="1995"/>
        <n v="2012"/>
        <n v="2013"/>
        <s v="?"/>
        <n v="1953"/>
        <n v="1957"/>
        <n v="1958"/>
        <n v="1959"/>
        <n v="1960"/>
        <n v="1961"/>
        <n v="1962"/>
        <n v="1963"/>
        <n v="1964"/>
        <n v="1965"/>
        <n v="1970"/>
      </sharedItems>
    </cacheField>
    <cacheField name="EXECUTION" numFmtId="0">
      <sharedItems containsSemiMixedTypes="0" containsString="0" containsNumber="1" containsInteger="1" minValue="0" maxValue="3"/>
    </cacheField>
    <cacheField name="OBSERVATION" numFmtId="0">
      <sharedItems containsSemiMixedTypes="0" containsString="0" containsNumber="1" containsInteger="1" minValue="0" maxValue="2"/>
    </cacheField>
    <cacheField name="INTERPRETATION" numFmtId="0">
      <sharedItems containsSemiMixedTypes="0" containsString="0" containsNumber="1" containsInteger="1" minValue="0" maxValue="3"/>
    </cacheField>
    <cacheField name="PLANNING" numFmtId="0">
      <sharedItems containsSemiMixedTypes="0" containsString="0" containsNumber="1" containsInteger="1" minValue="0" maxValue="2"/>
    </cacheField>
    <cacheField name="TEMPORARY PERSON RELATED FUNCTIONS" numFmtId="0">
      <sharedItems containsSemiMixedTypes="0" containsString="0" containsNumber="1" containsInteger="1" minValue="0" maxValue="5"/>
    </cacheField>
    <cacheField name="PERMANENT PERSON RELATED FUNCTIONS" numFmtId="0">
      <sharedItems containsSemiMixedTypes="0" containsString="0" containsNumber="1" containsInteger="1" minValue="0" maxValue="1"/>
    </cacheField>
    <cacheField name="MAN" numFmtId="0">
      <sharedItems containsSemiMixedTypes="0" containsString="0" containsNumber="1" containsInteger="1" minValue="0" maxValue="1"/>
    </cacheField>
    <cacheField name="COGNITIVE FUNCTIONS" numFmtId="0">
      <sharedItems containsSemiMixedTypes="0" containsString="0" containsNumber="1" containsInteger="1" minValue="0" maxValue="1"/>
    </cacheField>
    <cacheField name="PERSON RELATED FUNCTIONS" numFmtId="0">
      <sharedItems containsSemiMixedTypes="0" containsString="0" containsNumber="1" containsInteger="1" minValue="0" maxValue="1"/>
    </cacheField>
    <cacheField name="Equipment failure" numFmtId="0">
      <sharedItems containsSemiMixedTypes="0" containsString="0" containsNumber="1" containsInteger="1" minValue="0" maxValue="1"/>
    </cacheField>
    <cacheField name="Software fault" numFmtId="0">
      <sharedItems containsSemiMixedTypes="0" containsString="0" containsNumber="1" containsInteger="1" minValue="0" maxValue="1"/>
    </cacheField>
    <cacheField name="Inadequate procedure" numFmtId="0">
      <sharedItems containsSemiMixedTypes="0" containsString="0" containsNumber="1" containsInteger="1" minValue="0" maxValue="1"/>
    </cacheField>
    <cacheField name="Access limitations" numFmtId="0">
      <sharedItems containsSemiMixedTypes="0" containsString="0" containsNumber="1" containsInteger="1" minValue="0" maxValue="1"/>
    </cacheField>
    <cacheField name="Ambiguous information" numFmtId="0">
      <sharedItems containsSemiMixedTypes="0" containsString="0" containsNumber="1" containsInteger="1" minValue="0" maxValue="1"/>
    </cacheField>
    <cacheField name="Incomplete information" numFmtId="0">
      <sharedItems containsSemiMixedTypes="0" containsString="0" containsNumber="1" containsInteger="1" minValue="0" maxValue="1"/>
    </cacheField>
    <cacheField name="Access problems" numFmtId="0">
      <sharedItems containsSemiMixedTypes="0" containsString="0" containsNumber="1" containsInteger="1" minValue="0" maxValue="1"/>
    </cacheField>
    <cacheField name="Mislabelling" numFmtId="0">
      <sharedItems containsSemiMixedTypes="0" containsString="0" containsNumber="1" containsInteger="1" minValue="0" maxValue="1"/>
    </cacheField>
    <cacheField name="Communication failure" numFmtId="0">
      <sharedItems containsSemiMixedTypes="0" containsString="0" containsNumber="1" containsInteger="1" minValue="0" maxValue="1"/>
    </cacheField>
    <cacheField name="Missing information" numFmtId="0">
      <sharedItems containsSemiMixedTypes="0" containsString="0" containsNumber="1" containsInteger="1" minValue="0" maxValue="1"/>
    </cacheField>
    <cacheField name="Maintenance failure" numFmtId="0">
      <sharedItems containsSemiMixedTypes="0" containsString="0" containsNumber="1" containsInteger="1" minValue="0" maxValue="1"/>
    </cacheField>
    <cacheField name="Inadequate quality control" numFmtId="0">
      <sharedItems containsSemiMixedTypes="0" containsString="0" containsNumber="1" containsInteger="1" minValue="0" maxValue="1"/>
    </cacheField>
    <cacheField name="Management problem" numFmtId="0">
      <sharedItems containsSemiMixedTypes="0" containsString="0" containsNumber="1" containsInteger="1" minValue="0" maxValue="1"/>
    </cacheField>
    <cacheField name="Design failure" numFmtId="0">
      <sharedItems containsSemiMixedTypes="0" containsString="0" containsNumber="1" containsInteger="1" minValue="0" maxValue="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ura, Raphael" refreshedDate="42058.501914930559" createdVersion="4" refreshedVersion="4" minRefreshableVersion="3" recordCount="238" xr:uid="{00000000-000A-0000-FFFF-FFFF16000000}">
  <cacheSource type="worksheet">
    <worksheetSource ref="A1:AN239" sheet="MAN Analysis"/>
  </cacheSource>
  <cacheFields count="40">
    <cacheField name="Id." numFmtId="0">
      <sharedItems containsSemiMixedTypes="0" containsString="0" containsNumber="1" containsInteger="1" minValue="1" maxValue="238"/>
    </cacheField>
    <cacheField name="Year" numFmtId="0">
      <sharedItems containsMixedTypes="1" containsNumber="1" containsInteger="1" minValue="1953" maxValue="2013"/>
    </cacheField>
    <cacheField name="EXECUTION" numFmtId="0">
      <sharedItems containsSemiMixedTypes="0" containsString="0" containsNumber="1" containsInteger="1" minValue="0" maxValue="3" count="4">
        <n v="2"/>
        <n v="1"/>
        <n v="3"/>
        <n v="0"/>
      </sharedItems>
    </cacheField>
    <cacheField name="OBSERVATION" numFmtId="0">
      <sharedItems containsSemiMixedTypes="0" containsString="0" containsNumber="1" containsInteger="1" minValue="0" maxValue="2"/>
    </cacheField>
    <cacheField name="INTERPRETATION" numFmtId="0">
      <sharedItems containsSemiMixedTypes="0" containsString="0" containsNumber="1" containsInteger="1" minValue="0" maxValue="3"/>
    </cacheField>
    <cacheField name="PLANNING" numFmtId="0">
      <sharedItems containsSemiMixedTypes="0" containsString="0" containsNumber="1" containsInteger="1" minValue="0" maxValue="2"/>
    </cacheField>
    <cacheField name="TEMPORARY PERSON RELATED FUNCTIONS" numFmtId="0">
      <sharedItems containsSemiMixedTypes="0" containsString="0" containsNumber="1" containsInteger="1" minValue="0" maxValue="5"/>
    </cacheField>
    <cacheField name="PERMANENT PERSON RELATED FUNCTIONS" numFmtId="0">
      <sharedItems containsSemiMixedTypes="0" containsString="0" containsNumber="1" containsInteger="1" minValue="0" maxValue="1"/>
    </cacheField>
    <cacheField name="MAN" numFmtId="0">
      <sharedItems containsSemiMixedTypes="0" containsString="0" containsNumber="1" containsInteger="1" minValue="0" maxValue="1"/>
    </cacheField>
    <cacheField name="COGNITIVE FUNCTIONS" numFmtId="0">
      <sharedItems containsSemiMixedTypes="0" containsString="0" containsNumber="1" containsInteger="1" minValue="0" maxValue="1" count="2">
        <n v="1"/>
        <n v="0"/>
      </sharedItems>
    </cacheField>
    <cacheField name="PERSON RELATED FUNCTIONS" numFmtId="0">
      <sharedItems containsSemiMixedTypes="0" containsString="0" containsNumber="1" containsInteger="1" minValue="0" maxValue="1" count="2">
        <n v="1"/>
        <n v="0"/>
      </sharedItems>
    </cacheField>
    <cacheField name="Equipment failure" numFmtId="0">
      <sharedItems containsSemiMixedTypes="0" containsString="0" containsNumber="1" containsInteger="1" minValue="0" maxValue="1"/>
    </cacheField>
    <cacheField name="Software fault" numFmtId="0">
      <sharedItems containsSemiMixedTypes="0" containsString="0" containsNumber="1" containsInteger="1" minValue="0" maxValue="1"/>
    </cacheField>
    <cacheField name="Inadequate procedure" numFmtId="0">
      <sharedItems containsSemiMixedTypes="0" containsString="0" containsNumber="1" containsInteger="1" minValue="0" maxValue="1"/>
    </cacheField>
    <cacheField name="Access limitations" numFmtId="0">
      <sharedItems containsSemiMixedTypes="0" containsString="0" containsNumber="1" containsInteger="1" minValue="0" maxValue="1"/>
    </cacheField>
    <cacheField name="Ambiguous information" numFmtId="0">
      <sharedItems containsSemiMixedTypes="0" containsString="0" containsNumber="1" containsInteger="1" minValue="0" maxValue="1"/>
    </cacheField>
    <cacheField name="Incomplete information" numFmtId="0">
      <sharedItems containsSemiMixedTypes="0" containsString="0" containsNumber="1" containsInteger="1" minValue="0" maxValue="1"/>
    </cacheField>
    <cacheField name="Access problems" numFmtId="0">
      <sharedItems containsSemiMixedTypes="0" containsString="0" containsNumber="1" containsInteger="1" minValue="0" maxValue="1"/>
    </cacheField>
    <cacheField name="Mislabelling" numFmtId="0">
      <sharedItems containsSemiMixedTypes="0" containsString="0" containsNumber="1" containsInteger="1" minValue="0" maxValue="1"/>
    </cacheField>
    <cacheField name="Communication failure" numFmtId="0">
      <sharedItems containsSemiMixedTypes="0" containsString="0" containsNumber="1" containsInteger="1" minValue="0" maxValue="1"/>
    </cacheField>
    <cacheField name="Missing information" numFmtId="0">
      <sharedItems containsSemiMixedTypes="0" containsString="0" containsNumber="1" containsInteger="1" minValue="0" maxValue="1"/>
    </cacheField>
    <cacheField name="Maintenance failure" numFmtId="0">
      <sharedItems containsSemiMixedTypes="0" containsString="0" containsNumber="1" containsInteger="1" minValue="0" maxValue="1"/>
    </cacheField>
    <cacheField name="Inadequate quality control" numFmtId="0">
      <sharedItems containsSemiMixedTypes="0" containsString="0" containsNumber="1" containsInteger="1" minValue="0" maxValue="1"/>
    </cacheField>
    <cacheField name="Management problem" numFmtId="0">
      <sharedItems containsSemiMixedTypes="0" containsString="0" containsNumber="1" containsInteger="1" minValue="0" maxValue="1"/>
    </cacheField>
    <cacheField name="Design failure" numFmtId="0">
      <sharedItems containsSemiMixedTypes="0" containsString="0" containsNumber="1" containsInteger="1" minValue="0" maxValue="1"/>
    </cacheField>
    <cacheField name="Inadequate task allocation" numFmtId="0">
      <sharedItems containsSemiMixedTypes="0" containsString="0" containsNumber="1" containsInteger="1" minValue="0" maxValue="1"/>
    </cacheField>
    <cacheField name="Social pressure" numFmtId="0">
      <sharedItems containsSemiMixedTypes="0" containsString="0" containsNumber="1" containsInteger="1" minValue="0" maxValue="1"/>
    </cacheField>
    <cacheField name="Insufficient skills" numFmtId="0">
      <sharedItems containsSemiMixedTypes="0" containsString="0" containsNumber="1" containsInteger="1" minValue="0" maxValue="1"/>
    </cacheField>
    <cacheField name="Insufficient knowledge" numFmtId="0">
      <sharedItems containsSemiMixedTypes="0" containsString="0" containsNumber="1" containsInteger="1" minValue="0" maxValue="1"/>
    </cacheField>
    <cacheField name="Temperature" numFmtId="0">
      <sharedItems containsSemiMixedTypes="0" containsString="0" containsNumber="1" containsInteger="1" minValue="0" maxValue="1"/>
    </cacheField>
    <cacheField name="Sound" numFmtId="0">
      <sharedItems containsSemiMixedTypes="0" containsString="0" containsNumber="1" containsInteger="1" minValue="0" maxValue="0"/>
    </cacheField>
    <cacheField name="Humidity" numFmtId="0">
      <sharedItems containsSemiMixedTypes="0" containsString="0" containsNumber="1" containsInteger="1" minValue="0" maxValue="0"/>
    </cacheField>
    <cacheField name="Illumination" numFmtId="0">
      <sharedItems containsSemiMixedTypes="0" containsString="0" containsNumber="1" containsInteger="1" minValue="0" maxValue="1"/>
    </cacheField>
    <cacheField name="Other" numFmtId="0">
      <sharedItems containsSemiMixedTypes="0" containsString="0" containsNumber="1" containsInteger="1" minValue="0" maxValue="0"/>
    </cacheField>
    <cacheField name="Adverse ambient conditions" numFmtId="0">
      <sharedItems containsSemiMixedTypes="0" containsString="0" containsNumber="1" containsInteger="1" minValue="0" maxValue="1"/>
    </cacheField>
    <cacheField name="Excessive demand" numFmtId="0">
      <sharedItems containsSemiMixedTypes="0" containsString="0" containsNumber="1" containsInteger="1" minValue="0" maxValue="1"/>
    </cacheField>
    <cacheField name="Inadequate work place layout" numFmtId="0">
      <sharedItems containsSemiMixedTypes="0" containsString="0" containsNumber="1" containsInteger="1" minValue="0" maxValue="1"/>
    </cacheField>
    <cacheField name="Inadequate team support" numFmtId="0">
      <sharedItems containsSemiMixedTypes="0" containsString="0" containsNumber="1" containsInteger="1" minValue="0" maxValue="1"/>
    </cacheField>
    <cacheField name="Irregular working hours" numFmtId="0">
      <sharedItems containsSemiMixedTypes="0" containsString="0" containsNumber="1" containsInteger="1" minValue="0" maxValue="1"/>
    </cacheField>
    <cacheField name="TRAINING" numFmtId="0">
      <sharedItems containsSemiMixedTypes="0" containsString="0" containsNumber="1" containsInteger="1" minValue="0" maxValue="2"/>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ura, Raphael" refreshedDate="42058.501915162036" createdVersion="4" refreshedVersion="4" minRefreshableVersion="3" recordCount="238" xr:uid="{00000000-000A-0000-FFFF-FFFF17000000}">
  <cacheSource type="worksheet">
    <worksheetSource ref="B4:B242" sheet="CREAM Categories"/>
  </cacheSource>
  <cacheFields count="1">
    <cacheField name="INDUSTRY" numFmtId="0">
      <sharedItems count="31">
        <s v="UPSTREAM"/>
        <s v="PETROCHEMICALS"/>
        <s v="GAS PROCESSING"/>
        <s v="REFINERY"/>
        <s v="TERMINALS AND DISTRIBUTION"/>
        <s v="WATER SUPPLY"/>
        <s v="CHEMICALS STORAGE"/>
        <s v="CHEMICALS FACTORY"/>
        <s v="METALLURGICAL INDUSTRY"/>
        <s v="CONSTRUCTION"/>
        <s v="SUGAR FACTORY"/>
        <s v="WASTEWATER PLANT"/>
        <s v="OIFIELD WASTE DISPOSAL PLANT"/>
        <s v="POLYMERS FACTORY"/>
        <s v="INK &amp; PAINT FACTORY"/>
        <s v="FIBERGLASS FACTORY"/>
        <s v="FOOD INDUSTRY"/>
        <s v="FIREWORKS STORAGE"/>
        <s v="WASTE TREATMENT PLANT"/>
        <s v="TYRE &amp; RUBBER FACTORY"/>
        <s v="METAL SIGNS FACTORY"/>
        <s v="POWER PLANT"/>
        <s v="GAS STATION"/>
        <s v="CRYSTAL FACTORY"/>
        <s v="STERILIZATION SERVICES"/>
        <s v="EDUCATION INDUSTRY"/>
        <s v="PHARMACEUTICAL INDUSTRY"/>
        <s v="HYDROELECTRIC PLANT"/>
        <s v="AVIATION"/>
        <s v="NUCLEAR"/>
        <s v="TRANSPORTATION"/>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ura, Raphael" refreshedDate="42058.501915277775" createdVersion="4" refreshedVersion="4" minRefreshableVersion="3" recordCount="238" xr:uid="{00000000-000A-0000-FFFF-FFFF18000000}">
  <cacheSource type="worksheet">
    <worksheetSource ref="J2:CD240" sheet="General Analysis"/>
  </cacheSource>
  <cacheFields count="73">
    <cacheField name="Row Labels" numFmtId="0">
      <sharedItems containsSemiMixedTypes="0" containsString="0" containsNumber="1" containsInteger="1" minValue="1" maxValue="238" count="238">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sharedItems>
    </cacheField>
    <cacheField name="Count of Wrong Time" numFmtId="0">
      <sharedItems containsString="0" containsBlank="1" containsNumber="1" containsInteger="1" minValue="1" maxValue="1"/>
    </cacheField>
    <cacheField name="Count of Wrong Type" numFmtId="0">
      <sharedItems containsString="0" containsBlank="1" containsNumber="1" containsInteger="1" minValue="1" maxValue="1"/>
    </cacheField>
    <cacheField name="Count of Wrong Object" numFmtId="0">
      <sharedItems containsString="0" containsBlank="1" containsNumber="1" containsInteger="1" minValue="1" maxValue="1"/>
    </cacheField>
    <cacheField name="Count of Wrong Place" numFmtId="0">
      <sharedItems containsString="0" containsBlank="1" containsNumber="1" containsInteger="1" minValue="1" maxValue="1"/>
    </cacheField>
    <cacheField name="Count of Observation Missed" numFmtId="0">
      <sharedItems containsString="0" containsBlank="1" containsNumber="1" containsInteger="1" minValue="1" maxValue="1"/>
    </cacheField>
    <cacheField name="Count of False Observation" numFmtId="0">
      <sharedItems containsString="0" containsBlank="1" containsNumber="1" containsInteger="1" minValue="1" maxValue="1"/>
    </cacheField>
    <cacheField name="Count of Wrong Identification" numFmtId="0">
      <sharedItems containsString="0" containsBlank="1" containsNumber="1" containsInteger="1" minValue="1" maxValue="1"/>
    </cacheField>
    <cacheField name="Count of Faulty diagnosis" numFmtId="0">
      <sharedItems containsString="0" containsBlank="1" containsNumber="1" containsInteger="1" minValue="1" maxValue="1"/>
    </cacheField>
    <cacheField name="Count of Wrong reasoning" numFmtId="0">
      <sharedItems containsString="0" containsBlank="1" containsNumber="1" containsInteger="1" minValue="1" maxValue="1"/>
    </cacheField>
    <cacheField name="Count of Decision error" numFmtId="0">
      <sharedItems containsString="0" containsBlank="1" containsNumber="1" containsInteger="1" minValue="1" maxValue="1"/>
    </cacheField>
    <cacheField name="Count of Delayed interpretation" numFmtId="0">
      <sharedItems containsString="0" containsBlank="1" containsNumber="1" containsInteger="1" minValue="1" maxValue="1"/>
    </cacheField>
    <cacheField name="Count of Incorrect prediction" numFmtId="0">
      <sharedItems containsString="0" containsBlank="1" containsNumber="1" containsInteger="1" minValue="1" maxValue="1"/>
    </cacheField>
    <cacheField name="Count of Inadequate plan" numFmtId="0">
      <sharedItems containsString="0" containsBlank="1" containsNumber="1" containsInteger="1" minValue="1" maxValue="1"/>
    </cacheField>
    <cacheField name="Count of Priority error" numFmtId="0">
      <sharedItems containsString="0" containsBlank="1" containsNumber="1" containsInteger="1" minValue="1" maxValue="1"/>
    </cacheField>
    <cacheField name="Count of Memory failure" numFmtId="0">
      <sharedItems containsString="0" containsBlank="1" containsNumber="1" containsInteger="1" minValue="1" maxValue="1"/>
    </cacheField>
    <cacheField name="Count of Fear" numFmtId="0">
      <sharedItems containsString="0" containsBlank="1" containsNumber="1" containsInteger="1" minValue="1" maxValue="1"/>
    </cacheField>
    <cacheField name="Count of Distraction" numFmtId="0">
      <sharedItems containsString="0" containsBlank="1" containsNumber="1" containsInteger="1" minValue="1" maxValue="1"/>
    </cacheField>
    <cacheField name="Count of Fatigue" numFmtId="0">
      <sharedItems containsString="0" containsBlank="1" containsNumber="1" containsInteger="1" minValue="1" maxValue="1"/>
    </cacheField>
    <cacheField name="Count of Performance Variability" numFmtId="0">
      <sharedItems containsString="0" containsBlank="1" containsNumber="1" containsInteger="1" minValue="1" maxValue="1"/>
    </cacheField>
    <cacheField name="Count of Inattention" numFmtId="0">
      <sharedItems containsString="0" containsBlank="1" containsNumber="1" containsInteger="1" minValue="1" maxValue="1"/>
    </cacheField>
    <cacheField name="Count of Physiological stress" numFmtId="0">
      <sharedItems containsString="0" containsBlank="1" containsNumber="1" containsInteger="1" minValue="1" maxValue="1"/>
    </cacheField>
    <cacheField name="Count of Psychological stress" numFmtId="0">
      <sharedItems containsString="0" containsBlank="1" containsNumber="1" containsInteger="1" minValue="1" maxValue="1"/>
    </cacheField>
    <cacheField name="Count of Functional impairment" numFmtId="0">
      <sharedItems containsString="0" containsBlank="1" containsNumber="1" containsInteger="1" minValue="1" maxValue="1"/>
    </cacheField>
    <cacheField name="Count of Cognitive style" numFmtId="0">
      <sharedItems containsNonDate="0" containsString="0" containsBlank="1"/>
    </cacheField>
    <cacheField name="Count of Cognitive bias" numFmtId="0">
      <sharedItems containsString="0" containsBlank="1" containsNumber="1" containsInteger="1" minValue="1" maxValue="1"/>
    </cacheField>
    <cacheField name="Count of Equipment failure" numFmtId="0">
      <sharedItems containsString="0" containsBlank="1" containsNumber="1" containsInteger="1" minValue="1" maxValue="1"/>
    </cacheField>
    <cacheField name="Count of Software fault" numFmtId="0">
      <sharedItems containsString="0" containsBlank="1" containsNumber="1" containsInteger="1" minValue="1" maxValue="1"/>
    </cacheField>
    <cacheField name="Count of Inadequate procedure" numFmtId="0">
      <sharedItems containsString="0" containsBlank="1" containsNumber="1" containsInteger="1" minValue="1" maxValue="1"/>
    </cacheField>
    <cacheField name="Count of Access limitations" numFmtId="0">
      <sharedItems containsString="0" containsBlank="1" containsNumber="1" containsInteger="1" minValue="1" maxValue="1"/>
    </cacheField>
    <cacheField name="Count of Ambiguous information" numFmtId="0">
      <sharedItems containsString="0" containsBlank="1" containsNumber="1" containsInteger="1" minValue="1" maxValue="1"/>
    </cacheField>
    <cacheField name="Count of Incomplete information" numFmtId="0">
      <sharedItems containsString="0" containsBlank="1" containsNumber="1" containsInteger="1" minValue="1" maxValue="1"/>
    </cacheField>
    <cacheField name="Count of Access problems" numFmtId="0">
      <sharedItems containsString="0" containsBlank="1" containsNumber="1" containsInteger="1" minValue="1" maxValue="1"/>
    </cacheField>
    <cacheField name="Count of Mislabelling" numFmtId="0">
      <sharedItems containsString="0" containsBlank="1" containsNumber="1" containsInteger="1" minValue="1" maxValue="1"/>
    </cacheField>
    <cacheField name="Count of Communication failure" numFmtId="0">
      <sharedItems containsString="0" containsBlank="1" containsNumber="1" containsInteger="1" minValue="1" maxValue="1"/>
    </cacheField>
    <cacheField name="Count of Missing information" numFmtId="0">
      <sharedItems containsString="0" containsBlank="1" containsNumber="1" containsInteger="1" minValue="1" maxValue="1"/>
    </cacheField>
    <cacheField name="Count of Maintenance failure" numFmtId="0">
      <sharedItems containsString="0" containsBlank="1" containsNumber="1" containsInteger="1" minValue="1" maxValue="1"/>
    </cacheField>
    <cacheField name="Count of Inadequate quality control" numFmtId="0">
      <sharedItems containsString="0" containsBlank="1" containsNumber="1" containsInteger="1" minValue="1" maxValue="1"/>
    </cacheField>
    <cacheField name="Count of Management problem" numFmtId="0">
      <sharedItems containsString="0" containsBlank="1" containsNumber="1" containsInteger="1" minValue="1" maxValue="1"/>
    </cacheField>
    <cacheField name="Count of Design failure" numFmtId="0">
      <sharedItems containsString="0" containsBlank="1" containsNumber="1" containsInteger="1" minValue="1" maxValue="1"/>
    </cacheField>
    <cacheField name="Count of Inadequate task allocation" numFmtId="0">
      <sharedItems containsString="0" containsBlank="1" containsNumber="1" containsInteger="1" minValue="1" maxValue="1"/>
    </cacheField>
    <cacheField name="Count of Social pressure" numFmtId="0">
      <sharedItems containsString="0" containsBlank="1" containsNumber="1" containsInteger="1" minValue="1" maxValue="1"/>
    </cacheField>
    <cacheField name="Count of Insufficient skills" numFmtId="0">
      <sharedItems containsString="0" containsBlank="1" containsNumber="1" containsInteger="1" minValue="1" maxValue="1"/>
    </cacheField>
    <cacheField name="Count of Insufficient knowledge" numFmtId="0">
      <sharedItems containsString="0" containsBlank="1" containsNumber="1" containsInteger="1" minValue="1" maxValue="1"/>
    </cacheField>
    <cacheField name="Count of Sound" numFmtId="0">
      <sharedItems containsNonDate="0" containsString="0" containsBlank="1"/>
    </cacheField>
    <cacheField name="Count of Humidity" numFmtId="0">
      <sharedItems containsNonDate="0" containsString="0" containsBlank="1"/>
    </cacheField>
    <cacheField name="Count of Adverse ambient conditions" numFmtId="0">
      <sharedItems containsString="0" containsBlank="1" containsNumber="1" containsInteger="1" minValue="1" maxValue="1"/>
    </cacheField>
    <cacheField name="Count of Illumination" numFmtId="0">
      <sharedItems containsString="0" containsBlank="1" containsNumber="1" containsInteger="1" minValue="1" maxValue="1"/>
    </cacheField>
    <cacheField name="Count of Temperature" numFmtId="0">
      <sharedItems containsString="0" containsBlank="1" containsNumber="1" containsInteger="1" minValue="1" maxValue="1"/>
    </cacheField>
    <cacheField name="Count of Other" numFmtId="0">
      <sharedItems containsNonDate="0" containsString="0" containsBlank="1"/>
    </cacheField>
    <cacheField name="Count of Excessive demand" numFmtId="0">
      <sharedItems containsString="0" containsBlank="1" containsNumber="1" containsInteger="1" minValue="1" maxValue="1"/>
    </cacheField>
    <cacheField name="Count of Inadequate work place layout" numFmtId="0">
      <sharedItems containsString="0" containsBlank="1" containsNumber="1" containsInteger="1" minValue="1" maxValue="1"/>
    </cacheField>
    <cacheField name="Count of Inadequate team support" numFmtId="0">
      <sharedItems containsString="0" containsBlank="1" containsNumber="1" containsInteger="1" minValue="1" maxValue="1"/>
    </cacheField>
    <cacheField name="Count of Irregular working hours" numFmtId="0">
      <sharedItems containsString="0" containsBlank="1" containsNumber="1" containsInteger="1" minValue="1" maxValue="1"/>
    </cacheField>
    <cacheField name="EXECUTION" numFmtId="0">
      <sharedItems containsSemiMixedTypes="0" containsString="0" containsNumber="1" containsInteger="1" minValue="0" maxValue="3"/>
    </cacheField>
    <cacheField name="OBSERVATION" numFmtId="0">
      <sharedItems containsSemiMixedTypes="0" containsString="0" containsNumber="1" containsInteger="1" minValue="0" maxValue="2"/>
    </cacheField>
    <cacheField name="INTERPRETATION" numFmtId="0">
      <sharedItems containsSemiMixedTypes="0" containsString="0" containsNumber="1" containsInteger="1" minValue="0" maxValue="3"/>
    </cacheField>
    <cacheField name="PLANNING" numFmtId="0">
      <sharedItems containsSemiMixedTypes="0" containsString="0" containsNumber="1" containsInteger="1" minValue="0" maxValue="2"/>
    </cacheField>
    <cacheField name="TEMPORARY PERSON RELATED FUNCTIONS" numFmtId="0">
      <sharedItems containsSemiMixedTypes="0" containsString="0" containsNumber="1" containsInteger="1" minValue="0" maxValue="5"/>
    </cacheField>
    <cacheField name="PERMANENT PERSON RELATED FUNCTIONS" numFmtId="0">
      <sharedItems containsSemiMixedTypes="0" containsString="0" containsNumber="1" containsInteger="1" minValue="0" maxValue="1"/>
    </cacheField>
    <cacheField name="MAN" numFmtId="0">
      <sharedItems containsSemiMixedTypes="0" containsString="0" containsNumber="1" containsInteger="1" minValue="0" maxValue="13"/>
    </cacheField>
    <cacheField name="COGNITIVE FUNCTIONS" numFmtId="0">
      <sharedItems containsSemiMixedTypes="0" containsString="0" containsNumber="1" containsInteger="1" minValue="0" maxValue="5"/>
    </cacheField>
    <cacheField name="EQUIPMENT" numFmtId="0">
      <sharedItems containsSemiMixedTypes="0" containsString="0" containsNumber="1" containsInteger="1" minValue="0" maxValue="2"/>
    </cacheField>
    <cacheField name="PROCEDURES" numFmtId="0">
      <sharedItems containsSemiMixedTypes="0" containsString="0" containsNumber="1" containsInteger="1" minValue="0" maxValue="1"/>
    </cacheField>
    <cacheField name="TEMPORARY INTERFACE" numFmtId="0">
      <sharedItems containsSemiMixedTypes="0" containsString="0" containsNumber="1" containsInteger="1" minValue="0" maxValue="2"/>
    </cacheField>
    <cacheField name="PERMANENT INTERFACE" numFmtId="0">
      <sharedItems containsSemiMixedTypes="0" containsString="0" containsNumber="1" containsInteger="1" minValue="0" maxValue="1"/>
    </cacheField>
    <cacheField name="TECHNOLOGY" numFmtId="0">
      <sharedItems containsSemiMixedTypes="0" containsString="0" containsNumber="1" containsInteger="1" minValue="0" maxValue="4"/>
    </cacheField>
    <cacheField name="COMMUNICATION" numFmtId="0">
      <sharedItems containsSemiMixedTypes="0" containsString="0" containsNumber="1" containsInteger="1" minValue="0" maxValue="2"/>
    </cacheField>
    <cacheField name="ORGANISATION" numFmtId="0">
      <sharedItems containsSemiMixedTypes="0" containsString="0" containsNumber="1" containsInteger="1" minValue="0" maxValue="6"/>
    </cacheField>
    <cacheField name="TRAINING" numFmtId="0">
      <sharedItems containsSemiMixedTypes="0" containsString="0" containsNumber="1" containsInteger="1" minValue="0" maxValue="2"/>
    </cacheField>
    <cacheField name="AMBIENT CONDITIONS" numFmtId="0">
      <sharedItems containsSemiMixedTypes="0" containsString="0" containsNumber="1" containsInteger="1" minValue="0" maxValue="2"/>
    </cacheField>
    <cacheField name="WORKING CONDITIONS" numFmtId="0">
      <sharedItems containsSemiMixedTypes="0" containsString="0" containsNumber="1" containsInteger="1" minValue="0" maxValue="3"/>
    </cacheField>
    <cacheField name="ORGANISATION2" numFmtId="0">
      <sharedItems containsSemiMixedTypes="0" containsString="0" containsNumber="1" containsInteger="1" minValue="0" maxValue="11"/>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ura, Raphael" refreshedDate="42058.508807060185" createdVersion="4" refreshedVersion="4" minRefreshableVersion="3" recordCount="238" xr:uid="{00000000-000A-0000-FFFF-FFFF19000000}">
  <cacheSource type="worksheet">
    <worksheetSource ref="D4:BE242" sheet="CREAM Categories"/>
  </cacheSource>
  <cacheFields count="54">
    <cacheField name="YEAR" numFmtId="0">
      <sharedItems containsMixedTypes="1" containsNumber="1" containsInteger="1" minValue="1953" maxValue="2013" count="49">
        <n v="1988"/>
        <n v="1989"/>
        <n v="2009"/>
        <n v="1991"/>
        <n v="2001"/>
        <n v="1998"/>
        <n v="2004"/>
        <n v="2011"/>
        <n v="2000"/>
        <n v="2010"/>
        <n v="2008"/>
        <n v="1992"/>
        <n v="1987"/>
        <n v="2005"/>
        <n v="1997"/>
        <n v="2007"/>
        <n v="2006"/>
        <n v="2003"/>
        <n v="2002"/>
        <n v="1999"/>
        <n v="1994"/>
        <n v="1984"/>
        <n v="1979"/>
        <n v="1978"/>
        <n v="1996"/>
        <n v="1977"/>
        <n v="1975"/>
        <n v="1993"/>
        <n v="1986"/>
        <n v="1985"/>
        <n v="1980"/>
        <n v="1974"/>
        <n v="1976"/>
        <n v="1968"/>
        <n v="1995"/>
        <n v="2012"/>
        <n v="2013"/>
        <s v="?"/>
        <n v="1953"/>
        <n v="1957"/>
        <n v="1958"/>
        <n v="1959"/>
        <n v="1960"/>
        <n v="1961"/>
        <n v="1962"/>
        <n v="1963"/>
        <n v="1964"/>
        <n v="1965"/>
        <n v="1970"/>
      </sharedItems>
    </cacheField>
    <cacheField name="Wrong Time" numFmtId="0">
      <sharedItems containsString="0" containsBlank="1" containsNumber="1" containsInteger="1" minValue="1" maxValue="1"/>
    </cacheField>
    <cacheField name="Wrong Type" numFmtId="0">
      <sharedItems containsString="0" containsBlank="1" containsNumber="1" containsInteger="1" minValue="1" maxValue="1"/>
    </cacheField>
    <cacheField name="Wrong Object" numFmtId="0">
      <sharedItems containsString="0" containsBlank="1" containsNumber="1" containsInteger="1" minValue="1" maxValue="1"/>
    </cacheField>
    <cacheField name="Wrong Place" numFmtId="0">
      <sharedItems containsString="0" containsBlank="1" containsNumber="1" containsInteger="1" minValue="1" maxValue="1"/>
    </cacheField>
    <cacheField name="Observation Missed" numFmtId="0">
      <sharedItems containsString="0" containsBlank="1" containsNumber="1" containsInteger="1" minValue="1" maxValue="1"/>
    </cacheField>
    <cacheField name="False Observation" numFmtId="0">
      <sharedItems containsString="0" containsBlank="1" containsNumber="1" containsInteger="1" minValue="1" maxValue="1"/>
    </cacheField>
    <cacheField name="Wrong Identification" numFmtId="0">
      <sharedItems containsString="0" containsBlank="1" containsNumber="1" containsInteger="1" minValue="1" maxValue="1"/>
    </cacheField>
    <cacheField name="Faulty diagnosis" numFmtId="0">
      <sharedItems containsString="0" containsBlank="1" containsNumber="1" containsInteger="1" minValue="1" maxValue="1"/>
    </cacheField>
    <cacheField name="Wrong reasoning" numFmtId="0">
      <sharedItems containsString="0" containsBlank="1" containsNumber="1" containsInteger="1" minValue="1" maxValue="1"/>
    </cacheField>
    <cacheField name="Decision error" numFmtId="0">
      <sharedItems containsString="0" containsBlank="1" containsNumber="1" containsInteger="1" minValue="1" maxValue="1"/>
    </cacheField>
    <cacheField name="Delayed interpretation" numFmtId="0">
      <sharedItems containsString="0" containsBlank="1" containsNumber="1" containsInteger="1" minValue="1" maxValue="1"/>
    </cacheField>
    <cacheField name="Incorrect prediction" numFmtId="0">
      <sharedItems containsString="0" containsBlank="1" containsNumber="1" containsInteger="1" minValue="1" maxValue="1"/>
    </cacheField>
    <cacheField name="Inadequate plan" numFmtId="0">
      <sharedItems containsString="0" containsBlank="1" containsNumber="1" containsInteger="1" minValue="1" maxValue="1"/>
    </cacheField>
    <cacheField name="Priority error" numFmtId="0">
      <sharedItems containsString="0" containsBlank="1" containsNumber="1" containsInteger="1" minValue="1" maxValue="1"/>
    </cacheField>
    <cacheField name="Memory failure" numFmtId="0">
      <sharedItems containsString="0" containsBlank="1" containsNumber="1" containsInteger="1" minValue="1" maxValue="1"/>
    </cacheField>
    <cacheField name="Fear" numFmtId="0">
      <sharedItems containsString="0" containsBlank="1" containsNumber="1" containsInteger="1" minValue="1" maxValue="1"/>
    </cacheField>
    <cacheField name="Distraction" numFmtId="0">
      <sharedItems containsString="0" containsBlank="1" containsNumber="1" containsInteger="1" minValue="1" maxValue="1"/>
    </cacheField>
    <cacheField name="Fatigue" numFmtId="0">
      <sharedItems containsString="0" containsBlank="1" containsNumber="1" containsInteger="1" minValue="1" maxValue="1"/>
    </cacheField>
    <cacheField name="Performance Variability" numFmtId="0">
      <sharedItems containsString="0" containsBlank="1" containsNumber="1" containsInteger="1" minValue="1" maxValue="1"/>
    </cacheField>
    <cacheField name="Inattention" numFmtId="0">
      <sharedItems containsString="0" containsBlank="1" containsNumber="1" containsInteger="1" minValue="1" maxValue="1"/>
    </cacheField>
    <cacheField name="Physiological stress" numFmtId="0">
      <sharedItems containsString="0" containsBlank="1" containsNumber="1" containsInteger="1" minValue="1" maxValue="1"/>
    </cacheField>
    <cacheField name="Psychological stress" numFmtId="0">
      <sharedItems containsString="0" containsBlank="1" containsNumber="1" containsInteger="1" minValue="1" maxValue="1"/>
    </cacheField>
    <cacheField name="Functional impairment" numFmtId="0">
      <sharedItems containsString="0" containsBlank="1" containsNumber="1" containsInteger="1" minValue="1" maxValue="1"/>
    </cacheField>
    <cacheField name="Cognitive style" numFmtId="0">
      <sharedItems containsNonDate="0" containsString="0" containsBlank="1"/>
    </cacheField>
    <cacheField name="Cognitive bias" numFmtId="0">
      <sharedItems containsString="0" containsBlank="1" containsNumber="1" containsInteger="1" minValue="1" maxValue="1"/>
    </cacheField>
    <cacheField name="Equipment failure" numFmtId="0">
      <sharedItems containsString="0" containsBlank="1" containsNumber="1" containsInteger="1" minValue="1" maxValue="1"/>
    </cacheField>
    <cacheField name="Software fault" numFmtId="0">
      <sharedItems containsString="0" containsBlank="1" containsNumber="1" containsInteger="1" minValue="1" maxValue="1"/>
    </cacheField>
    <cacheField name="Inadequate procedure" numFmtId="0">
      <sharedItems containsString="0" containsBlank="1" containsNumber="1" containsInteger="1" minValue="1" maxValue="1"/>
    </cacheField>
    <cacheField name="Access limitations" numFmtId="0">
      <sharedItems containsString="0" containsBlank="1" containsNumber="1" containsInteger="1" minValue="1" maxValue="1"/>
    </cacheField>
    <cacheField name="Ambiguous information" numFmtId="0">
      <sharedItems containsString="0" containsBlank="1" containsNumber="1" containsInteger="1" minValue="1" maxValue="1"/>
    </cacheField>
    <cacheField name="Incomplete information" numFmtId="0">
      <sharedItems containsString="0" containsBlank="1" containsNumber="1" containsInteger="1" minValue="1" maxValue="1"/>
    </cacheField>
    <cacheField name="Access problems" numFmtId="0">
      <sharedItems containsString="0" containsBlank="1" containsNumber="1" containsInteger="1" minValue="1" maxValue="1"/>
    </cacheField>
    <cacheField name="Mislabelling" numFmtId="0">
      <sharedItems containsString="0" containsBlank="1" containsNumber="1" containsInteger="1" minValue="1" maxValue="1"/>
    </cacheField>
    <cacheField name="Communication failure" numFmtId="0">
      <sharedItems containsString="0" containsBlank="1" containsNumber="1" containsInteger="1" minValue="1" maxValue="1"/>
    </cacheField>
    <cacheField name="Missing information" numFmtId="0">
      <sharedItems containsString="0" containsBlank="1" containsNumber="1" containsInteger="1" minValue="1" maxValue="1"/>
    </cacheField>
    <cacheField name="Maintenance failure" numFmtId="0">
      <sharedItems containsString="0" containsBlank="1" containsNumber="1" containsInteger="1" minValue="1" maxValue="1"/>
    </cacheField>
    <cacheField name="Inadequate quality control" numFmtId="0">
      <sharedItems containsString="0" containsBlank="1" containsNumber="1" containsInteger="1" minValue="1" maxValue="1"/>
    </cacheField>
    <cacheField name="Management problem" numFmtId="0">
      <sharedItems containsString="0" containsBlank="1" containsNumber="1" containsInteger="1" minValue="1" maxValue="1"/>
    </cacheField>
    <cacheField name="Design failure" numFmtId="0">
      <sharedItems containsString="0" containsBlank="1" containsNumber="1" containsInteger="1" minValue="1" maxValue="1"/>
    </cacheField>
    <cacheField name="Inadequate task allocation" numFmtId="0">
      <sharedItems containsString="0" containsBlank="1" containsNumber="1" containsInteger="1" minValue="1" maxValue="1"/>
    </cacheField>
    <cacheField name="Social pressure" numFmtId="0">
      <sharedItems containsString="0" containsBlank="1" containsNumber="1" containsInteger="1" minValue="1" maxValue="1"/>
    </cacheField>
    <cacheField name="Insufficient skills" numFmtId="0">
      <sharedItems containsString="0" containsBlank="1" containsNumber="1" containsInteger="1" minValue="1" maxValue="1"/>
    </cacheField>
    <cacheField name="Insufficient knowledge" numFmtId="0">
      <sharedItems containsString="0" containsBlank="1" containsNumber="1" containsInteger="1" minValue="1" maxValue="1"/>
    </cacheField>
    <cacheField name="Temperature" numFmtId="0">
      <sharedItems containsString="0" containsBlank="1" containsNumber="1" containsInteger="1" minValue="1" maxValue="1"/>
    </cacheField>
    <cacheField name="Sound" numFmtId="0">
      <sharedItems containsNonDate="0" containsString="0" containsBlank="1"/>
    </cacheField>
    <cacheField name="Humidity" numFmtId="0">
      <sharedItems containsNonDate="0" containsString="0" containsBlank="1"/>
    </cacheField>
    <cacheField name="Illumination" numFmtId="0">
      <sharedItems containsString="0" containsBlank="1" containsNumber="1" containsInteger="1" minValue="1" maxValue="1"/>
    </cacheField>
    <cacheField name="Other" numFmtId="0">
      <sharedItems containsNonDate="0" containsString="0" containsBlank="1"/>
    </cacheField>
    <cacheField name="Adverse ambient conditions" numFmtId="0">
      <sharedItems containsString="0" containsBlank="1" containsNumber="1" containsInteger="1" minValue="1" maxValue="1"/>
    </cacheField>
    <cacheField name="Excessive demand" numFmtId="0">
      <sharedItems containsString="0" containsBlank="1" containsNumber="1" containsInteger="1" minValue="1" maxValue="1"/>
    </cacheField>
    <cacheField name="Inadequate work place layout" numFmtId="0">
      <sharedItems containsString="0" containsBlank="1" containsNumber="1" containsInteger="1" minValue="1" maxValue="1"/>
    </cacheField>
    <cacheField name="Inadequate team support" numFmtId="0">
      <sharedItems containsString="0" containsBlank="1" containsNumber="1" containsInteger="1" minValue="1" maxValue="1"/>
    </cacheField>
    <cacheField name="Irregular working hours" numFmtId="0">
      <sharedItems containsString="0" containsBlank="1" containsNumber="1" containsInteger="1" minValue="1" maxValue="1"/>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ura, Raphael" refreshedDate="42286.716163888887" createdVersion="4" refreshedVersion="4" minRefreshableVersion="3" recordCount="238" xr:uid="{00000000-000A-0000-FFFF-FFFF1A000000}">
  <cacheSource type="worksheet">
    <worksheetSource ref="A4:BE242" sheet="CREAM Categories"/>
  </cacheSource>
  <cacheFields count="57">
    <cacheField name="INCIDENT ID" numFmtId="0">
      <sharedItems containsSemiMixedTypes="0" containsString="0" containsNumber="1" containsInteger="1" minValue="1" maxValue="238" count="238">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sharedItems>
    </cacheField>
    <cacheField name="INDUSTRY" numFmtId="0">
      <sharedItems/>
    </cacheField>
    <cacheField name="LOCATION" numFmtId="0">
      <sharedItems/>
    </cacheField>
    <cacheField name="YEAR" numFmtId="0">
      <sharedItems containsMixedTypes="1" containsNumber="1" containsInteger="1" minValue="1953" maxValue="2013"/>
    </cacheField>
    <cacheField name="Wrong Time" numFmtId="0">
      <sharedItems containsString="0" containsBlank="1" containsNumber="1" containsInteger="1" minValue="1" maxValue="1"/>
    </cacheField>
    <cacheField name="Wrong Type" numFmtId="0">
      <sharedItems containsString="0" containsBlank="1" containsNumber="1" containsInteger="1" minValue="1" maxValue="1"/>
    </cacheField>
    <cacheField name="Wrong Object" numFmtId="0">
      <sharedItems containsString="0" containsBlank="1" containsNumber="1" containsInteger="1" minValue="1" maxValue="1"/>
    </cacheField>
    <cacheField name="Wrong Place" numFmtId="0">
      <sharedItems containsString="0" containsBlank="1" containsNumber="1" containsInteger="1" minValue="1" maxValue="1"/>
    </cacheField>
    <cacheField name="Observation Missed" numFmtId="0">
      <sharedItems containsString="0" containsBlank="1" containsNumber="1" containsInteger="1" minValue="1" maxValue="1"/>
    </cacheField>
    <cacheField name="False Observation" numFmtId="0">
      <sharedItems containsString="0" containsBlank="1" containsNumber="1" containsInteger="1" minValue="1" maxValue="1"/>
    </cacheField>
    <cacheField name="Wrong Identification" numFmtId="0">
      <sharedItems containsString="0" containsBlank="1" containsNumber="1" containsInteger="1" minValue="1" maxValue="1"/>
    </cacheField>
    <cacheField name="Faulty diagnosis" numFmtId="0">
      <sharedItems containsString="0" containsBlank="1" containsNumber="1" containsInteger="1" minValue="1" maxValue="1"/>
    </cacheField>
    <cacheField name="Wrong reasoning" numFmtId="0">
      <sharedItems containsString="0" containsBlank="1" containsNumber="1" containsInteger="1" minValue="1" maxValue="1"/>
    </cacheField>
    <cacheField name="Decision error" numFmtId="0">
      <sharedItems containsString="0" containsBlank="1" containsNumber="1" containsInteger="1" minValue="1" maxValue="1"/>
    </cacheField>
    <cacheField name="Delayed interpretation" numFmtId="0">
      <sharedItems containsString="0" containsBlank="1" containsNumber="1" containsInteger="1" minValue="1" maxValue="1"/>
    </cacheField>
    <cacheField name="Incorrect prediction" numFmtId="0">
      <sharedItems containsString="0" containsBlank="1" containsNumber="1" containsInteger="1" minValue="1" maxValue="1"/>
    </cacheField>
    <cacheField name="Inadequate plan" numFmtId="0">
      <sharedItems containsString="0" containsBlank="1" containsNumber="1" containsInteger="1" minValue="1" maxValue="1"/>
    </cacheField>
    <cacheField name="Priority error" numFmtId="0">
      <sharedItems containsString="0" containsBlank="1" containsNumber="1" containsInteger="1" minValue="1" maxValue="1"/>
    </cacheField>
    <cacheField name="Memory failure" numFmtId="0">
      <sharedItems containsString="0" containsBlank="1" containsNumber="1" containsInteger="1" minValue="1" maxValue="1"/>
    </cacheField>
    <cacheField name="Fear" numFmtId="0">
      <sharedItems containsString="0" containsBlank="1" containsNumber="1" containsInteger="1" minValue="1" maxValue="1"/>
    </cacheField>
    <cacheField name="Distraction" numFmtId="0">
      <sharedItems containsString="0" containsBlank="1" containsNumber="1" containsInteger="1" minValue="1" maxValue="1"/>
    </cacheField>
    <cacheField name="Fatigue" numFmtId="0">
      <sharedItems containsString="0" containsBlank="1" containsNumber="1" containsInteger="1" minValue="1" maxValue="1"/>
    </cacheField>
    <cacheField name="Performance Variability" numFmtId="0">
      <sharedItems containsString="0" containsBlank="1" containsNumber="1" containsInteger="1" minValue="1" maxValue="1"/>
    </cacheField>
    <cacheField name="Inattention" numFmtId="0">
      <sharedItems containsString="0" containsBlank="1" containsNumber="1" containsInteger="1" minValue="1" maxValue="1"/>
    </cacheField>
    <cacheField name="Physiological stress" numFmtId="0">
      <sharedItems containsString="0" containsBlank="1" containsNumber="1" containsInteger="1" minValue="1" maxValue="1"/>
    </cacheField>
    <cacheField name="Psychological stress" numFmtId="0">
      <sharedItems containsString="0" containsBlank="1" containsNumber="1" containsInteger="1" minValue="1" maxValue="1"/>
    </cacheField>
    <cacheField name="Functional impairment" numFmtId="0">
      <sharedItems containsString="0" containsBlank="1" containsNumber="1" containsInteger="1" minValue="1" maxValue="1"/>
    </cacheField>
    <cacheField name="Cognitive style" numFmtId="0">
      <sharedItems containsNonDate="0" containsString="0" containsBlank="1"/>
    </cacheField>
    <cacheField name="Cognitive bias" numFmtId="0">
      <sharedItems containsString="0" containsBlank="1" containsNumber="1" containsInteger="1" minValue="1" maxValue="1"/>
    </cacheField>
    <cacheField name="Equipment failure" numFmtId="0">
      <sharedItems containsString="0" containsBlank="1" containsNumber="1" containsInteger="1" minValue="1" maxValue="1"/>
    </cacheField>
    <cacheField name="Software fault" numFmtId="0">
      <sharedItems containsString="0" containsBlank="1" containsNumber="1" containsInteger="1" minValue="1" maxValue="1"/>
    </cacheField>
    <cacheField name="Inadequate procedure" numFmtId="0">
      <sharedItems containsString="0" containsBlank="1" containsNumber="1" containsInteger="1" minValue="1" maxValue="1"/>
    </cacheField>
    <cacheField name="Access limitations" numFmtId="0">
      <sharedItems containsString="0" containsBlank="1" containsNumber="1" containsInteger="1" minValue="1" maxValue="1"/>
    </cacheField>
    <cacheField name="Ambiguous information" numFmtId="0">
      <sharedItems containsString="0" containsBlank="1" containsNumber="1" containsInteger="1" minValue="1" maxValue="1"/>
    </cacheField>
    <cacheField name="Incomplete information" numFmtId="0">
      <sharedItems containsString="0" containsBlank="1" containsNumber="1" containsInteger="1" minValue="1" maxValue="1"/>
    </cacheField>
    <cacheField name="Access problems" numFmtId="0">
      <sharedItems containsString="0" containsBlank="1" containsNumber="1" containsInteger="1" minValue="1" maxValue="1"/>
    </cacheField>
    <cacheField name="Mislabelling" numFmtId="0">
      <sharedItems containsString="0" containsBlank="1" containsNumber="1" containsInteger="1" minValue="1" maxValue="1"/>
    </cacheField>
    <cacheField name="Communication failure" numFmtId="0">
      <sharedItems containsString="0" containsBlank="1" containsNumber="1" containsInteger="1" minValue="1" maxValue="1"/>
    </cacheField>
    <cacheField name="Missing information" numFmtId="0">
      <sharedItems containsString="0" containsBlank="1" containsNumber="1" containsInteger="1" minValue="1" maxValue="1"/>
    </cacheField>
    <cacheField name="Maintenance failure" numFmtId="0">
      <sharedItems containsString="0" containsBlank="1" containsNumber="1" containsInteger="1" minValue="1" maxValue="1"/>
    </cacheField>
    <cacheField name="Inadequate quality control" numFmtId="0">
      <sharedItems containsString="0" containsBlank="1" containsNumber="1" containsInteger="1" minValue="1" maxValue="1"/>
    </cacheField>
    <cacheField name="Management problem" numFmtId="0">
      <sharedItems containsString="0" containsBlank="1" containsNumber="1" containsInteger="1" minValue="1" maxValue="1"/>
    </cacheField>
    <cacheField name="Design failure" numFmtId="0">
      <sharedItems containsString="0" containsBlank="1" containsNumber="1" containsInteger="1" minValue="1" maxValue="1"/>
    </cacheField>
    <cacheField name="Inadequate task allocation" numFmtId="0">
      <sharedItems containsString="0" containsBlank="1" containsNumber="1" containsInteger="1" minValue="1" maxValue="1"/>
    </cacheField>
    <cacheField name="Social pressure" numFmtId="0">
      <sharedItems containsString="0" containsBlank="1" containsNumber="1" containsInteger="1" minValue="1" maxValue="1"/>
    </cacheField>
    <cacheField name="Insufficient skills" numFmtId="0">
      <sharedItems containsString="0" containsBlank="1" containsNumber="1" containsInteger="1" minValue="1" maxValue="1"/>
    </cacheField>
    <cacheField name="Insufficient knowledge" numFmtId="0">
      <sharedItems containsString="0" containsBlank="1" containsNumber="1" containsInteger="1" minValue="1" maxValue="1"/>
    </cacheField>
    <cacheField name="Temperature" numFmtId="0">
      <sharedItems containsString="0" containsBlank="1" containsNumber="1" containsInteger="1" minValue="1" maxValue="1"/>
    </cacheField>
    <cacheField name="Sound" numFmtId="0">
      <sharedItems containsNonDate="0" containsString="0" containsBlank="1"/>
    </cacheField>
    <cacheField name="Humidity" numFmtId="0">
      <sharedItems containsNonDate="0" containsString="0" containsBlank="1"/>
    </cacheField>
    <cacheField name="Illumination" numFmtId="0">
      <sharedItems containsString="0" containsBlank="1" containsNumber="1" containsInteger="1" minValue="1" maxValue="1"/>
    </cacheField>
    <cacheField name="Other" numFmtId="0">
      <sharedItems containsNonDate="0" containsString="0" containsBlank="1"/>
    </cacheField>
    <cacheField name="Adverse ambient conditions" numFmtId="0">
      <sharedItems containsString="0" containsBlank="1" containsNumber="1" containsInteger="1" minValue="1" maxValue="1"/>
    </cacheField>
    <cacheField name="Excessive demand" numFmtId="0">
      <sharedItems containsString="0" containsBlank="1" containsNumber="1" containsInteger="1" minValue="1" maxValue="1"/>
    </cacheField>
    <cacheField name="Inadequate work place layout" numFmtId="0">
      <sharedItems containsString="0" containsBlank="1" containsNumber="1" containsInteger="1" minValue="1" maxValue="1"/>
    </cacheField>
    <cacheField name="Inadequate team support" numFmtId="0">
      <sharedItems containsString="0" containsBlank="1" containsNumber="1" containsInteger="1" minValue="1" maxValue="1"/>
    </cacheField>
    <cacheField name="Irregular working hours" numFmtId="0">
      <sharedItems containsString="0" containsBlank="1" containsNumber="1" containsInteger="1" minValue="1" maxValue="1"/>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ura, Raphael" refreshedDate="42286.716199074071" createdVersion="4" refreshedVersion="4" minRefreshableVersion="3" recordCount="238" xr:uid="{00000000-000A-0000-FFFF-FFFF1B000000}">
  <cacheSource type="worksheet">
    <worksheetSource ref="E4:BE242" sheet="CREAM Categories"/>
  </cacheSource>
  <cacheFields count="53">
    <cacheField name="Wrong Time" numFmtId="0">
      <sharedItems containsString="0" containsBlank="1" containsNumber="1" containsInteger="1" minValue="1" maxValue="1"/>
    </cacheField>
    <cacheField name="Wrong Type" numFmtId="0">
      <sharedItems containsString="0" containsBlank="1" containsNumber="1" containsInteger="1" minValue="1" maxValue="1"/>
    </cacheField>
    <cacheField name="Wrong Object" numFmtId="0">
      <sharedItems containsString="0" containsBlank="1" containsNumber="1" containsInteger="1" minValue="1" maxValue="1"/>
    </cacheField>
    <cacheField name="Wrong Place" numFmtId="0">
      <sharedItems containsString="0" containsBlank="1" containsNumber="1" containsInteger="1" minValue="1" maxValue="1"/>
    </cacheField>
    <cacheField name="Observation Missed" numFmtId="0">
      <sharedItems containsString="0" containsBlank="1" containsNumber="1" containsInteger="1" minValue="1" maxValue="1"/>
    </cacheField>
    <cacheField name="False Observation" numFmtId="0">
      <sharedItems containsString="0" containsBlank="1" containsNumber="1" containsInteger="1" minValue="1" maxValue="1"/>
    </cacheField>
    <cacheField name="Wrong Identification" numFmtId="0">
      <sharedItems containsString="0" containsBlank="1" containsNumber="1" containsInteger="1" minValue="1" maxValue="1"/>
    </cacheField>
    <cacheField name="Faulty diagnosis" numFmtId="0">
      <sharedItems containsString="0" containsBlank="1" containsNumber="1" containsInteger="1" minValue="1" maxValue="1"/>
    </cacheField>
    <cacheField name="Wrong reasoning" numFmtId="0">
      <sharedItems containsString="0" containsBlank="1" containsNumber="1" containsInteger="1" minValue="1" maxValue="1"/>
    </cacheField>
    <cacheField name="Decision error" numFmtId="0">
      <sharedItems containsString="0" containsBlank="1" containsNumber="1" containsInteger="1" minValue="1" maxValue="1"/>
    </cacheField>
    <cacheField name="Delayed interpretation" numFmtId="0">
      <sharedItems containsString="0" containsBlank="1" containsNumber="1" containsInteger="1" minValue="1" maxValue="1"/>
    </cacheField>
    <cacheField name="Incorrect prediction" numFmtId="0">
      <sharedItems containsString="0" containsBlank="1" containsNumber="1" containsInteger="1" minValue="1" maxValue="1"/>
    </cacheField>
    <cacheField name="Inadequate plan" numFmtId="0">
      <sharedItems containsString="0" containsBlank="1" containsNumber="1" containsInteger="1" minValue="1" maxValue="1"/>
    </cacheField>
    <cacheField name="Priority error" numFmtId="0">
      <sharedItems containsString="0" containsBlank="1" containsNumber="1" containsInteger="1" minValue="1" maxValue="1"/>
    </cacheField>
    <cacheField name="Memory failure" numFmtId="0">
      <sharedItems containsString="0" containsBlank="1" containsNumber="1" containsInteger="1" minValue="1" maxValue="1"/>
    </cacheField>
    <cacheField name="Fear" numFmtId="0">
      <sharedItems containsString="0" containsBlank="1" containsNumber="1" containsInteger="1" minValue="1" maxValue="1"/>
    </cacheField>
    <cacheField name="Distraction" numFmtId="0">
      <sharedItems containsString="0" containsBlank="1" containsNumber="1" containsInteger="1" minValue="1" maxValue="1"/>
    </cacheField>
    <cacheField name="Fatigue" numFmtId="0">
      <sharedItems containsString="0" containsBlank="1" containsNumber="1" containsInteger="1" minValue="1" maxValue="1"/>
    </cacheField>
    <cacheField name="Performance Variability" numFmtId="0">
      <sharedItems containsString="0" containsBlank="1" containsNumber="1" containsInteger="1" minValue="1" maxValue="1"/>
    </cacheField>
    <cacheField name="Inattention" numFmtId="0">
      <sharedItems containsString="0" containsBlank="1" containsNumber="1" containsInteger="1" minValue="1" maxValue="1"/>
    </cacheField>
    <cacheField name="Physiological stress" numFmtId="0">
      <sharedItems containsString="0" containsBlank="1" containsNumber="1" containsInteger="1" minValue="1" maxValue="1"/>
    </cacheField>
    <cacheField name="Psychological stress" numFmtId="0">
      <sharedItems containsString="0" containsBlank="1" containsNumber="1" containsInteger="1" minValue="1" maxValue="1"/>
    </cacheField>
    <cacheField name="Functional impairment" numFmtId="0">
      <sharedItems containsString="0" containsBlank="1" containsNumber="1" containsInteger="1" minValue="1" maxValue="1"/>
    </cacheField>
    <cacheField name="Cognitive style" numFmtId="0">
      <sharedItems containsNonDate="0" containsString="0" containsBlank="1"/>
    </cacheField>
    <cacheField name="Cognitive bias" numFmtId="0">
      <sharedItems containsString="0" containsBlank="1" containsNumber="1" containsInteger="1" minValue="1" maxValue="1"/>
    </cacheField>
    <cacheField name="Equipment failure" numFmtId="0">
      <sharedItems containsString="0" containsBlank="1" containsNumber="1" containsInteger="1" minValue="1" maxValue="1"/>
    </cacheField>
    <cacheField name="Software fault" numFmtId="0">
      <sharedItems containsString="0" containsBlank="1" containsNumber="1" containsInteger="1" minValue="1" maxValue="1"/>
    </cacheField>
    <cacheField name="Inadequate procedure" numFmtId="0">
      <sharedItems containsString="0" containsBlank="1" containsNumber="1" containsInteger="1" minValue="1" maxValue="1"/>
    </cacheField>
    <cacheField name="Access limitations" numFmtId="0">
      <sharedItems containsString="0" containsBlank="1" containsNumber="1" containsInteger="1" minValue="1" maxValue="1"/>
    </cacheField>
    <cacheField name="Ambiguous information" numFmtId="0">
      <sharedItems containsString="0" containsBlank="1" containsNumber="1" containsInteger="1" minValue="1" maxValue="1"/>
    </cacheField>
    <cacheField name="Incomplete information" numFmtId="0">
      <sharedItems containsString="0" containsBlank="1" containsNumber="1" containsInteger="1" minValue="1" maxValue="1"/>
    </cacheField>
    <cacheField name="Access problems" numFmtId="0">
      <sharedItems containsString="0" containsBlank="1" containsNumber="1" containsInteger="1" minValue="1" maxValue="1"/>
    </cacheField>
    <cacheField name="Mislabelling" numFmtId="0">
      <sharedItems containsString="0" containsBlank="1" containsNumber="1" containsInteger="1" minValue="1" maxValue="1"/>
    </cacheField>
    <cacheField name="Communication failure" numFmtId="0">
      <sharedItems containsString="0" containsBlank="1" containsNumber="1" containsInteger="1" minValue="1" maxValue="1"/>
    </cacheField>
    <cacheField name="Missing information" numFmtId="0">
      <sharedItems containsString="0" containsBlank="1" containsNumber="1" containsInteger="1" minValue="1" maxValue="1"/>
    </cacheField>
    <cacheField name="Maintenance failure" numFmtId="0">
      <sharedItems containsString="0" containsBlank="1" containsNumber="1" containsInteger="1" minValue="1" maxValue="1"/>
    </cacheField>
    <cacheField name="Inadequate quality control" numFmtId="0">
      <sharedItems containsString="0" containsBlank="1" containsNumber="1" containsInteger="1" minValue="1" maxValue="1"/>
    </cacheField>
    <cacheField name="Management problem" numFmtId="0">
      <sharedItems containsString="0" containsBlank="1" containsNumber="1" containsInteger="1" minValue="1" maxValue="1"/>
    </cacheField>
    <cacheField name="Design failure" numFmtId="0">
      <sharedItems containsString="0" containsBlank="1" containsNumber="1" containsInteger="1" minValue="1" maxValue="1"/>
    </cacheField>
    <cacheField name="Inadequate task allocation" numFmtId="0">
      <sharedItems containsString="0" containsBlank="1" containsNumber="1" containsInteger="1" minValue="1" maxValue="1"/>
    </cacheField>
    <cacheField name="Social pressure" numFmtId="0">
      <sharedItems containsString="0" containsBlank="1" containsNumber="1" containsInteger="1" minValue="1" maxValue="1"/>
    </cacheField>
    <cacheField name="Insufficient skills" numFmtId="0">
      <sharedItems containsString="0" containsBlank="1" containsNumber="1" containsInteger="1" minValue="1" maxValue="1"/>
    </cacheField>
    <cacheField name="Insufficient knowledge" numFmtId="0">
      <sharedItems containsString="0" containsBlank="1" containsNumber="1" containsInteger="1" minValue="1" maxValue="1"/>
    </cacheField>
    <cacheField name="Temperature" numFmtId="0">
      <sharedItems containsString="0" containsBlank="1" containsNumber="1" containsInteger="1" minValue="1" maxValue="1"/>
    </cacheField>
    <cacheField name="Sound" numFmtId="0">
      <sharedItems containsNonDate="0" containsString="0" containsBlank="1"/>
    </cacheField>
    <cacheField name="Humidity" numFmtId="0">
      <sharedItems containsNonDate="0" containsString="0" containsBlank="1"/>
    </cacheField>
    <cacheField name="Illumination" numFmtId="0">
      <sharedItems containsString="0" containsBlank="1" containsNumber="1" containsInteger="1" minValue="1" maxValue="1"/>
    </cacheField>
    <cacheField name="Other" numFmtId="0">
      <sharedItems containsNonDate="0" containsString="0" containsBlank="1"/>
    </cacheField>
    <cacheField name="Adverse ambient conditions" numFmtId="0">
      <sharedItems containsString="0" containsBlank="1" containsNumber="1" containsInteger="1" minValue="1" maxValue="1"/>
    </cacheField>
    <cacheField name="Excessive demand" numFmtId="0">
      <sharedItems containsString="0" containsBlank="1" containsNumber="1" containsInteger="1" minValue="1" maxValue="1"/>
    </cacheField>
    <cacheField name="Inadequate work place layout" numFmtId="0">
      <sharedItems containsString="0" containsBlank="1" containsNumber="1" containsInteger="1" minValue="1" maxValue="1"/>
    </cacheField>
    <cacheField name="Inadequate team support" numFmtId="0">
      <sharedItems containsString="0" containsBlank="1" containsNumber="1" containsInteger="1" minValue="1" maxValue="1"/>
    </cacheField>
    <cacheField name="Irregular working hours" numFmtId="0">
      <sharedItems containsString="0" containsBlank="1" containsNumber="1" containsInteger="1" minValue="1"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38">
  <r>
    <x v="0"/>
    <n v="2"/>
    <n v="1"/>
    <n v="2"/>
    <n v="1"/>
    <n v="1"/>
    <n v="0"/>
    <n v="1"/>
    <n v="1"/>
    <n v="1"/>
    <n v="1"/>
    <n v="0"/>
    <n v="1"/>
    <n v="0"/>
    <n v="0"/>
    <n v="0"/>
    <n v="0"/>
    <n v="0"/>
    <n v="1"/>
    <n v="1"/>
    <n v="1"/>
    <n v="1"/>
    <n v="1"/>
    <n v="1"/>
  </r>
  <r>
    <x v="1"/>
    <n v="1"/>
    <n v="0"/>
    <n v="1"/>
    <n v="1"/>
    <n v="0"/>
    <n v="0"/>
    <n v="1"/>
    <n v="1"/>
    <n v="0"/>
    <n v="0"/>
    <n v="0"/>
    <n v="1"/>
    <n v="0"/>
    <n v="0"/>
    <n v="0"/>
    <n v="0"/>
    <n v="0"/>
    <n v="1"/>
    <n v="0"/>
    <n v="1"/>
    <n v="1"/>
    <n v="0"/>
    <n v="1"/>
  </r>
  <r>
    <x v="2"/>
    <n v="3"/>
    <n v="2"/>
    <n v="1"/>
    <n v="0"/>
    <n v="1"/>
    <n v="1"/>
    <n v="1"/>
    <n v="1"/>
    <n v="1"/>
    <n v="0"/>
    <n v="0"/>
    <n v="0"/>
    <n v="0"/>
    <n v="0"/>
    <n v="0"/>
    <n v="0"/>
    <n v="0"/>
    <n v="1"/>
    <n v="0"/>
    <n v="0"/>
    <n v="1"/>
    <n v="1"/>
    <n v="0"/>
  </r>
  <r>
    <x v="1"/>
    <n v="1"/>
    <n v="0"/>
    <n v="2"/>
    <n v="1"/>
    <n v="0"/>
    <n v="0"/>
    <n v="1"/>
    <n v="1"/>
    <n v="0"/>
    <n v="1"/>
    <n v="0"/>
    <n v="0"/>
    <n v="0"/>
    <n v="0"/>
    <n v="0"/>
    <n v="0"/>
    <n v="0"/>
    <n v="0"/>
    <n v="0"/>
    <n v="0"/>
    <n v="1"/>
    <n v="0"/>
    <n v="1"/>
  </r>
  <r>
    <x v="3"/>
    <n v="1"/>
    <n v="0"/>
    <n v="0"/>
    <n v="1"/>
    <n v="0"/>
    <n v="0"/>
    <n v="1"/>
    <n v="1"/>
    <n v="0"/>
    <n v="1"/>
    <n v="0"/>
    <n v="0"/>
    <n v="0"/>
    <n v="0"/>
    <n v="0"/>
    <n v="0"/>
    <n v="0"/>
    <n v="0"/>
    <n v="0"/>
    <n v="0"/>
    <n v="1"/>
    <n v="0"/>
    <n v="1"/>
  </r>
  <r>
    <x v="4"/>
    <n v="2"/>
    <n v="0"/>
    <n v="0"/>
    <n v="1"/>
    <n v="0"/>
    <n v="0"/>
    <n v="1"/>
    <n v="1"/>
    <n v="0"/>
    <n v="1"/>
    <n v="0"/>
    <n v="0"/>
    <n v="0"/>
    <n v="0"/>
    <n v="0"/>
    <n v="0"/>
    <n v="0"/>
    <n v="0"/>
    <n v="0"/>
    <n v="1"/>
    <n v="1"/>
    <n v="0"/>
    <n v="1"/>
  </r>
  <r>
    <x v="5"/>
    <n v="1"/>
    <n v="0"/>
    <n v="0"/>
    <n v="1"/>
    <n v="0"/>
    <n v="0"/>
    <n v="1"/>
    <n v="1"/>
    <n v="0"/>
    <n v="1"/>
    <n v="0"/>
    <n v="0"/>
    <n v="0"/>
    <n v="0"/>
    <n v="0"/>
    <n v="0"/>
    <n v="0"/>
    <n v="1"/>
    <n v="0"/>
    <n v="0"/>
    <n v="1"/>
    <n v="0"/>
    <n v="1"/>
  </r>
  <r>
    <x v="0"/>
    <n v="1"/>
    <n v="0"/>
    <n v="1"/>
    <n v="0"/>
    <n v="0"/>
    <n v="0"/>
    <n v="1"/>
    <n v="1"/>
    <n v="0"/>
    <n v="1"/>
    <n v="0"/>
    <n v="0"/>
    <n v="0"/>
    <n v="0"/>
    <n v="0"/>
    <n v="0"/>
    <n v="0"/>
    <n v="0"/>
    <n v="0"/>
    <n v="0"/>
    <n v="1"/>
    <n v="0"/>
    <n v="0"/>
  </r>
  <r>
    <x v="4"/>
    <n v="0"/>
    <n v="0"/>
    <n v="0"/>
    <n v="0"/>
    <n v="0"/>
    <n v="0"/>
    <n v="0"/>
    <n v="0"/>
    <n v="0"/>
    <n v="0"/>
    <n v="0"/>
    <n v="1"/>
    <n v="0"/>
    <n v="0"/>
    <n v="0"/>
    <n v="0"/>
    <n v="0"/>
    <n v="0"/>
    <n v="0"/>
    <n v="0"/>
    <n v="0"/>
    <n v="0"/>
    <n v="0"/>
  </r>
  <r>
    <x v="0"/>
    <n v="1"/>
    <n v="0"/>
    <n v="0"/>
    <n v="1"/>
    <n v="0"/>
    <n v="0"/>
    <n v="1"/>
    <n v="1"/>
    <n v="0"/>
    <n v="0"/>
    <n v="0"/>
    <n v="1"/>
    <n v="0"/>
    <n v="0"/>
    <n v="0"/>
    <n v="0"/>
    <n v="0"/>
    <n v="0"/>
    <n v="0"/>
    <n v="0"/>
    <n v="0"/>
    <n v="0"/>
    <n v="0"/>
  </r>
  <r>
    <x v="6"/>
    <n v="1"/>
    <n v="0"/>
    <n v="1"/>
    <n v="0"/>
    <n v="0"/>
    <n v="0"/>
    <n v="1"/>
    <n v="1"/>
    <n v="0"/>
    <n v="0"/>
    <n v="0"/>
    <n v="0"/>
    <n v="0"/>
    <n v="0"/>
    <n v="0"/>
    <n v="0"/>
    <n v="0"/>
    <n v="0"/>
    <n v="0"/>
    <n v="1"/>
    <n v="0"/>
    <n v="0"/>
    <n v="1"/>
  </r>
  <r>
    <x v="0"/>
    <n v="1"/>
    <n v="0"/>
    <n v="1"/>
    <n v="1"/>
    <n v="0"/>
    <n v="0"/>
    <n v="1"/>
    <n v="1"/>
    <n v="0"/>
    <n v="1"/>
    <n v="0"/>
    <n v="0"/>
    <n v="0"/>
    <n v="0"/>
    <n v="0"/>
    <n v="0"/>
    <n v="0"/>
    <n v="0"/>
    <n v="0"/>
    <n v="0"/>
    <n v="1"/>
    <n v="0"/>
    <n v="1"/>
  </r>
  <r>
    <x v="7"/>
    <n v="1"/>
    <n v="0"/>
    <n v="0"/>
    <n v="1"/>
    <n v="0"/>
    <n v="0"/>
    <n v="1"/>
    <n v="1"/>
    <n v="0"/>
    <n v="0"/>
    <n v="0"/>
    <n v="0"/>
    <n v="0"/>
    <n v="0"/>
    <n v="0"/>
    <n v="0"/>
    <n v="0"/>
    <n v="0"/>
    <n v="0"/>
    <n v="0"/>
    <n v="1"/>
    <n v="0"/>
    <n v="0"/>
  </r>
  <r>
    <x v="8"/>
    <n v="0"/>
    <n v="0"/>
    <n v="0"/>
    <n v="0"/>
    <n v="0"/>
    <n v="0"/>
    <n v="0"/>
    <n v="0"/>
    <n v="0"/>
    <n v="1"/>
    <n v="0"/>
    <n v="0"/>
    <n v="0"/>
    <n v="0"/>
    <n v="0"/>
    <n v="0"/>
    <n v="1"/>
    <n v="0"/>
    <n v="0"/>
    <n v="1"/>
    <n v="1"/>
    <n v="0"/>
    <n v="0"/>
  </r>
  <r>
    <x v="9"/>
    <n v="2"/>
    <n v="1"/>
    <n v="1"/>
    <n v="2"/>
    <n v="0"/>
    <n v="0"/>
    <n v="1"/>
    <n v="1"/>
    <n v="0"/>
    <n v="1"/>
    <n v="0"/>
    <n v="1"/>
    <n v="0"/>
    <n v="0"/>
    <n v="1"/>
    <n v="0"/>
    <n v="0"/>
    <n v="0"/>
    <n v="1"/>
    <n v="0"/>
    <n v="1"/>
    <n v="1"/>
    <n v="1"/>
  </r>
  <r>
    <x v="10"/>
    <n v="0"/>
    <n v="0"/>
    <n v="0"/>
    <n v="0"/>
    <n v="0"/>
    <n v="0"/>
    <n v="0"/>
    <n v="0"/>
    <n v="0"/>
    <n v="1"/>
    <n v="0"/>
    <n v="0"/>
    <n v="0"/>
    <n v="0"/>
    <n v="0"/>
    <n v="0"/>
    <n v="0"/>
    <n v="0"/>
    <n v="0"/>
    <n v="0"/>
    <n v="0"/>
    <n v="0"/>
    <n v="1"/>
  </r>
  <r>
    <x v="11"/>
    <n v="0"/>
    <n v="0"/>
    <n v="0"/>
    <n v="0"/>
    <n v="0"/>
    <n v="0"/>
    <n v="0"/>
    <n v="0"/>
    <n v="0"/>
    <n v="1"/>
    <n v="0"/>
    <n v="1"/>
    <n v="0"/>
    <n v="0"/>
    <n v="0"/>
    <n v="0"/>
    <n v="0"/>
    <n v="0"/>
    <n v="0"/>
    <n v="0"/>
    <n v="1"/>
    <n v="0"/>
    <n v="0"/>
  </r>
  <r>
    <x v="12"/>
    <n v="1"/>
    <n v="1"/>
    <n v="0"/>
    <n v="0"/>
    <n v="0"/>
    <n v="0"/>
    <n v="1"/>
    <n v="1"/>
    <n v="0"/>
    <n v="1"/>
    <n v="0"/>
    <n v="1"/>
    <n v="0"/>
    <n v="0"/>
    <n v="1"/>
    <n v="0"/>
    <n v="0"/>
    <n v="0"/>
    <n v="0"/>
    <n v="0"/>
    <n v="1"/>
    <n v="0"/>
    <n v="0"/>
  </r>
  <r>
    <x v="13"/>
    <n v="1"/>
    <n v="0"/>
    <n v="1"/>
    <n v="0"/>
    <n v="0"/>
    <n v="0"/>
    <n v="1"/>
    <n v="1"/>
    <n v="0"/>
    <n v="1"/>
    <n v="0"/>
    <n v="0"/>
    <n v="0"/>
    <n v="0"/>
    <n v="0"/>
    <n v="0"/>
    <n v="0"/>
    <n v="0"/>
    <n v="0"/>
    <n v="0"/>
    <n v="1"/>
    <n v="0"/>
    <n v="1"/>
  </r>
  <r>
    <x v="14"/>
    <n v="0"/>
    <n v="0"/>
    <n v="0"/>
    <n v="0"/>
    <n v="0"/>
    <n v="0"/>
    <n v="0"/>
    <n v="0"/>
    <n v="0"/>
    <n v="1"/>
    <n v="0"/>
    <n v="0"/>
    <n v="0"/>
    <n v="0"/>
    <n v="0"/>
    <n v="0"/>
    <n v="0"/>
    <n v="0"/>
    <n v="0"/>
    <n v="0"/>
    <n v="0"/>
    <n v="0"/>
    <n v="1"/>
  </r>
  <r>
    <x v="5"/>
    <n v="0"/>
    <n v="0"/>
    <n v="0"/>
    <n v="0"/>
    <n v="0"/>
    <n v="0"/>
    <n v="0"/>
    <n v="0"/>
    <n v="0"/>
    <n v="1"/>
    <n v="0"/>
    <n v="0"/>
    <n v="0"/>
    <n v="0"/>
    <n v="0"/>
    <n v="0"/>
    <n v="0"/>
    <n v="0"/>
    <n v="0"/>
    <n v="0"/>
    <n v="0"/>
    <n v="0"/>
    <n v="0"/>
  </r>
  <r>
    <x v="15"/>
    <n v="0"/>
    <n v="0"/>
    <n v="0"/>
    <n v="0"/>
    <n v="0"/>
    <n v="0"/>
    <n v="0"/>
    <n v="0"/>
    <n v="0"/>
    <n v="1"/>
    <n v="0"/>
    <n v="1"/>
    <n v="0"/>
    <n v="0"/>
    <n v="0"/>
    <n v="0"/>
    <n v="0"/>
    <n v="0"/>
    <n v="0"/>
    <n v="1"/>
    <n v="0"/>
    <n v="0"/>
    <n v="1"/>
  </r>
  <r>
    <x v="16"/>
    <n v="0"/>
    <n v="0"/>
    <n v="0"/>
    <n v="0"/>
    <n v="0"/>
    <n v="0"/>
    <n v="0"/>
    <n v="0"/>
    <n v="0"/>
    <n v="1"/>
    <n v="0"/>
    <n v="0"/>
    <n v="0"/>
    <n v="0"/>
    <n v="0"/>
    <n v="0"/>
    <n v="0"/>
    <n v="0"/>
    <n v="0"/>
    <n v="0"/>
    <n v="1"/>
    <n v="0"/>
    <n v="0"/>
  </r>
  <r>
    <x v="13"/>
    <n v="1"/>
    <n v="0"/>
    <n v="0"/>
    <n v="0"/>
    <n v="1"/>
    <n v="1"/>
    <n v="1"/>
    <n v="0"/>
    <n v="1"/>
    <n v="1"/>
    <n v="0"/>
    <n v="1"/>
    <n v="0"/>
    <n v="1"/>
    <n v="1"/>
    <n v="0"/>
    <n v="0"/>
    <n v="0"/>
    <n v="1"/>
    <n v="1"/>
    <n v="1"/>
    <n v="0"/>
    <n v="1"/>
  </r>
  <r>
    <x v="17"/>
    <n v="0"/>
    <n v="0"/>
    <n v="0"/>
    <n v="0"/>
    <n v="0"/>
    <n v="0"/>
    <n v="0"/>
    <n v="0"/>
    <n v="0"/>
    <n v="1"/>
    <n v="0"/>
    <n v="0"/>
    <n v="0"/>
    <n v="0"/>
    <n v="0"/>
    <n v="0"/>
    <n v="0"/>
    <n v="0"/>
    <n v="0"/>
    <n v="0"/>
    <n v="0"/>
    <n v="0"/>
    <n v="0"/>
  </r>
  <r>
    <x v="18"/>
    <n v="1"/>
    <n v="0"/>
    <n v="0"/>
    <n v="1"/>
    <n v="0"/>
    <n v="0"/>
    <n v="1"/>
    <n v="1"/>
    <n v="0"/>
    <n v="0"/>
    <n v="0"/>
    <n v="1"/>
    <n v="0"/>
    <n v="0"/>
    <n v="0"/>
    <n v="0"/>
    <n v="0"/>
    <n v="0"/>
    <n v="0"/>
    <n v="0"/>
    <n v="0"/>
    <n v="0"/>
    <n v="1"/>
  </r>
  <r>
    <x v="4"/>
    <n v="0"/>
    <n v="0"/>
    <n v="0"/>
    <n v="0"/>
    <n v="0"/>
    <n v="0"/>
    <n v="0"/>
    <n v="0"/>
    <n v="0"/>
    <n v="1"/>
    <n v="0"/>
    <n v="0"/>
    <n v="0"/>
    <n v="0"/>
    <n v="0"/>
    <n v="0"/>
    <n v="0"/>
    <n v="0"/>
    <n v="0"/>
    <n v="0"/>
    <n v="0"/>
    <n v="0"/>
    <n v="1"/>
  </r>
  <r>
    <x v="4"/>
    <n v="0"/>
    <n v="0"/>
    <n v="0"/>
    <n v="0"/>
    <n v="0"/>
    <n v="0"/>
    <n v="0"/>
    <n v="0"/>
    <n v="0"/>
    <n v="1"/>
    <n v="0"/>
    <n v="0"/>
    <n v="0"/>
    <n v="0"/>
    <n v="0"/>
    <n v="0"/>
    <n v="0"/>
    <n v="0"/>
    <n v="0"/>
    <n v="0"/>
    <n v="0"/>
    <n v="0"/>
    <n v="0"/>
  </r>
  <r>
    <x v="4"/>
    <n v="0"/>
    <n v="0"/>
    <n v="0"/>
    <n v="0"/>
    <n v="0"/>
    <n v="0"/>
    <n v="0"/>
    <n v="0"/>
    <n v="0"/>
    <n v="1"/>
    <n v="0"/>
    <n v="1"/>
    <n v="0"/>
    <n v="0"/>
    <n v="0"/>
    <n v="0"/>
    <n v="0"/>
    <n v="0"/>
    <n v="0"/>
    <n v="1"/>
    <n v="1"/>
    <n v="0"/>
    <n v="1"/>
  </r>
  <r>
    <x v="19"/>
    <n v="0"/>
    <n v="0"/>
    <n v="0"/>
    <n v="0"/>
    <n v="0"/>
    <n v="0"/>
    <n v="0"/>
    <n v="0"/>
    <n v="0"/>
    <n v="1"/>
    <n v="0"/>
    <n v="0"/>
    <n v="0"/>
    <n v="0"/>
    <n v="0"/>
    <n v="0"/>
    <n v="0"/>
    <n v="0"/>
    <n v="0"/>
    <n v="1"/>
    <n v="0"/>
    <n v="0"/>
    <n v="1"/>
  </r>
  <r>
    <x v="19"/>
    <n v="0"/>
    <n v="0"/>
    <n v="0"/>
    <n v="0"/>
    <n v="0"/>
    <n v="0"/>
    <n v="0"/>
    <n v="0"/>
    <n v="0"/>
    <n v="1"/>
    <n v="0"/>
    <n v="0"/>
    <n v="0"/>
    <n v="0"/>
    <n v="0"/>
    <n v="0"/>
    <n v="0"/>
    <n v="0"/>
    <n v="0"/>
    <n v="0"/>
    <n v="0"/>
    <n v="0"/>
    <n v="0"/>
  </r>
  <r>
    <x v="5"/>
    <n v="0"/>
    <n v="0"/>
    <n v="0"/>
    <n v="0"/>
    <n v="0"/>
    <n v="0"/>
    <n v="0"/>
    <n v="0"/>
    <n v="0"/>
    <n v="1"/>
    <n v="0"/>
    <n v="0"/>
    <n v="0"/>
    <n v="0"/>
    <n v="0"/>
    <n v="0"/>
    <n v="0"/>
    <n v="0"/>
    <n v="0"/>
    <n v="0"/>
    <n v="0"/>
    <n v="0"/>
    <n v="1"/>
  </r>
  <r>
    <x v="20"/>
    <n v="1"/>
    <n v="1"/>
    <n v="1"/>
    <n v="1"/>
    <n v="1"/>
    <n v="0"/>
    <n v="1"/>
    <n v="1"/>
    <n v="1"/>
    <n v="1"/>
    <n v="0"/>
    <n v="0"/>
    <n v="0"/>
    <n v="1"/>
    <n v="1"/>
    <n v="0"/>
    <n v="0"/>
    <n v="0"/>
    <n v="0"/>
    <n v="1"/>
    <n v="1"/>
    <n v="0"/>
    <n v="1"/>
  </r>
  <r>
    <x v="11"/>
    <n v="0"/>
    <n v="0"/>
    <n v="0"/>
    <n v="0"/>
    <n v="0"/>
    <n v="0"/>
    <n v="0"/>
    <n v="0"/>
    <n v="0"/>
    <n v="1"/>
    <n v="0"/>
    <n v="0"/>
    <n v="0"/>
    <n v="0"/>
    <n v="0"/>
    <n v="0"/>
    <n v="0"/>
    <n v="0"/>
    <n v="0"/>
    <n v="1"/>
    <n v="1"/>
    <n v="0"/>
    <n v="1"/>
  </r>
  <r>
    <x v="11"/>
    <n v="0"/>
    <n v="0"/>
    <n v="0"/>
    <n v="0"/>
    <n v="0"/>
    <n v="0"/>
    <n v="0"/>
    <n v="0"/>
    <n v="0"/>
    <n v="1"/>
    <n v="0"/>
    <n v="1"/>
    <n v="0"/>
    <n v="0"/>
    <n v="0"/>
    <n v="0"/>
    <n v="0"/>
    <n v="0"/>
    <n v="0"/>
    <n v="1"/>
    <n v="1"/>
    <n v="0"/>
    <n v="0"/>
  </r>
  <r>
    <x v="11"/>
    <n v="0"/>
    <n v="0"/>
    <n v="0"/>
    <n v="0"/>
    <n v="0"/>
    <n v="0"/>
    <n v="0"/>
    <n v="0"/>
    <n v="0"/>
    <n v="1"/>
    <n v="0"/>
    <n v="0"/>
    <n v="0"/>
    <n v="0"/>
    <n v="0"/>
    <n v="0"/>
    <n v="0"/>
    <n v="0"/>
    <n v="0"/>
    <n v="1"/>
    <n v="0"/>
    <n v="0"/>
    <n v="0"/>
  </r>
  <r>
    <x v="1"/>
    <n v="0"/>
    <n v="0"/>
    <n v="0"/>
    <n v="0"/>
    <n v="0"/>
    <n v="0"/>
    <n v="0"/>
    <n v="0"/>
    <n v="0"/>
    <n v="1"/>
    <n v="0"/>
    <n v="0"/>
    <n v="0"/>
    <n v="0"/>
    <n v="0"/>
    <n v="0"/>
    <n v="0"/>
    <n v="0"/>
    <n v="0"/>
    <n v="0"/>
    <n v="0"/>
    <n v="0"/>
    <n v="1"/>
  </r>
  <r>
    <x v="1"/>
    <n v="0"/>
    <n v="0"/>
    <n v="0"/>
    <n v="0"/>
    <n v="0"/>
    <n v="0"/>
    <n v="0"/>
    <n v="0"/>
    <n v="0"/>
    <n v="0"/>
    <n v="0"/>
    <n v="0"/>
    <n v="0"/>
    <n v="0"/>
    <n v="0"/>
    <n v="0"/>
    <n v="0"/>
    <n v="0"/>
    <n v="0"/>
    <n v="0"/>
    <n v="0"/>
    <n v="0"/>
    <n v="1"/>
  </r>
  <r>
    <x v="1"/>
    <n v="0"/>
    <n v="0"/>
    <n v="0"/>
    <n v="0"/>
    <n v="0"/>
    <n v="0"/>
    <n v="0"/>
    <n v="0"/>
    <n v="0"/>
    <n v="1"/>
    <n v="0"/>
    <n v="0"/>
    <n v="0"/>
    <n v="0"/>
    <n v="0"/>
    <n v="0"/>
    <n v="0"/>
    <n v="0"/>
    <n v="0"/>
    <n v="0"/>
    <n v="1"/>
    <n v="0"/>
    <n v="0"/>
  </r>
  <r>
    <x v="0"/>
    <n v="0"/>
    <n v="0"/>
    <n v="0"/>
    <n v="0"/>
    <n v="0"/>
    <n v="0"/>
    <n v="0"/>
    <n v="0"/>
    <n v="0"/>
    <n v="1"/>
    <n v="0"/>
    <n v="0"/>
    <n v="0"/>
    <n v="0"/>
    <n v="0"/>
    <n v="0"/>
    <n v="0"/>
    <n v="0"/>
    <n v="0"/>
    <n v="1"/>
    <n v="1"/>
    <n v="0"/>
    <n v="1"/>
  </r>
  <r>
    <x v="21"/>
    <n v="0"/>
    <n v="0"/>
    <n v="0"/>
    <n v="0"/>
    <n v="0"/>
    <n v="0"/>
    <n v="0"/>
    <n v="0"/>
    <n v="0"/>
    <n v="1"/>
    <n v="0"/>
    <n v="0"/>
    <n v="0"/>
    <n v="0"/>
    <n v="0"/>
    <n v="0"/>
    <n v="0"/>
    <n v="0"/>
    <n v="0"/>
    <n v="0"/>
    <n v="1"/>
    <n v="0"/>
    <n v="0"/>
  </r>
  <r>
    <x v="21"/>
    <n v="0"/>
    <n v="0"/>
    <n v="0"/>
    <n v="0"/>
    <n v="0"/>
    <n v="0"/>
    <n v="0"/>
    <n v="0"/>
    <n v="0"/>
    <n v="1"/>
    <n v="0"/>
    <n v="0"/>
    <n v="0"/>
    <n v="0"/>
    <n v="0"/>
    <n v="0"/>
    <n v="0"/>
    <n v="0"/>
    <n v="0"/>
    <n v="1"/>
    <n v="1"/>
    <n v="0"/>
    <n v="1"/>
  </r>
  <r>
    <x v="21"/>
    <n v="0"/>
    <n v="0"/>
    <n v="0"/>
    <n v="0"/>
    <n v="0"/>
    <n v="0"/>
    <n v="0"/>
    <n v="0"/>
    <n v="0"/>
    <n v="1"/>
    <n v="0"/>
    <n v="0"/>
    <n v="0"/>
    <n v="0"/>
    <n v="0"/>
    <n v="0"/>
    <n v="0"/>
    <n v="0"/>
    <n v="0"/>
    <n v="0"/>
    <n v="1"/>
    <n v="0"/>
    <n v="0"/>
  </r>
  <r>
    <x v="22"/>
    <n v="1"/>
    <n v="1"/>
    <n v="1"/>
    <n v="0"/>
    <n v="0"/>
    <n v="0"/>
    <n v="1"/>
    <n v="1"/>
    <n v="0"/>
    <n v="0"/>
    <n v="0"/>
    <n v="1"/>
    <n v="0"/>
    <n v="0"/>
    <n v="0"/>
    <n v="0"/>
    <n v="0"/>
    <n v="0"/>
    <n v="0"/>
    <n v="0"/>
    <n v="0"/>
    <n v="0"/>
    <n v="0"/>
  </r>
  <r>
    <x v="23"/>
    <n v="0"/>
    <n v="0"/>
    <n v="0"/>
    <n v="0"/>
    <n v="0"/>
    <n v="0"/>
    <n v="0"/>
    <n v="0"/>
    <n v="0"/>
    <n v="1"/>
    <n v="0"/>
    <n v="0"/>
    <n v="0"/>
    <n v="0"/>
    <n v="0"/>
    <n v="0"/>
    <n v="0"/>
    <n v="0"/>
    <n v="0"/>
    <n v="0"/>
    <n v="0"/>
    <n v="0"/>
    <n v="1"/>
  </r>
  <r>
    <x v="10"/>
    <n v="0"/>
    <n v="0"/>
    <n v="0"/>
    <n v="0"/>
    <n v="0"/>
    <n v="0"/>
    <n v="0"/>
    <n v="0"/>
    <n v="0"/>
    <n v="1"/>
    <n v="0"/>
    <n v="1"/>
    <n v="0"/>
    <n v="0"/>
    <n v="0"/>
    <n v="1"/>
    <n v="0"/>
    <n v="0"/>
    <n v="0"/>
    <n v="1"/>
    <n v="1"/>
    <n v="0"/>
    <n v="1"/>
  </r>
  <r>
    <x v="24"/>
    <n v="0"/>
    <n v="0"/>
    <n v="0"/>
    <n v="0"/>
    <n v="0"/>
    <n v="0"/>
    <n v="0"/>
    <n v="0"/>
    <n v="0"/>
    <n v="0"/>
    <n v="0"/>
    <n v="0"/>
    <n v="0"/>
    <n v="0"/>
    <n v="0"/>
    <n v="0"/>
    <n v="0"/>
    <n v="0"/>
    <n v="0"/>
    <n v="1"/>
    <n v="1"/>
    <n v="0"/>
    <n v="0"/>
  </r>
  <r>
    <x v="12"/>
    <n v="0"/>
    <n v="0"/>
    <n v="0"/>
    <n v="0"/>
    <n v="0"/>
    <n v="0"/>
    <n v="0"/>
    <n v="0"/>
    <n v="0"/>
    <n v="1"/>
    <n v="0"/>
    <n v="0"/>
    <n v="0"/>
    <n v="0"/>
    <n v="0"/>
    <n v="0"/>
    <n v="0"/>
    <n v="0"/>
    <n v="0"/>
    <n v="0"/>
    <n v="0"/>
    <n v="0"/>
    <n v="0"/>
  </r>
  <r>
    <x v="23"/>
    <n v="0"/>
    <n v="0"/>
    <n v="0"/>
    <n v="0"/>
    <n v="0"/>
    <n v="0"/>
    <n v="0"/>
    <n v="0"/>
    <n v="0"/>
    <n v="1"/>
    <n v="0"/>
    <n v="0"/>
    <n v="0"/>
    <n v="0"/>
    <n v="0"/>
    <n v="0"/>
    <n v="0"/>
    <n v="0"/>
    <n v="0"/>
    <n v="0"/>
    <n v="1"/>
    <n v="0"/>
    <n v="1"/>
  </r>
  <r>
    <x v="25"/>
    <n v="0"/>
    <n v="0"/>
    <n v="0"/>
    <n v="0"/>
    <n v="0"/>
    <n v="0"/>
    <n v="0"/>
    <n v="0"/>
    <n v="0"/>
    <n v="1"/>
    <n v="0"/>
    <n v="0"/>
    <n v="0"/>
    <n v="0"/>
    <n v="0"/>
    <n v="0"/>
    <n v="0"/>
    <n v="0"/>
    <n v="0"/>
    <n v="0"/>
    <n v="0"/>
    <n v="0"/>
    <n v="0"/>
  </r>
  <r>
    <x v="25"/>
    <n v="0"/>
    <n v="0"/>
    <n v="0"/>
    <n v="0"/>
    <n v="0"/>
    <n v="0"/>
    <n v="0"/>
    <n v="0"/>
    <n v="0"/>
    <n v="1"/>
    <n v="0"/>
    <n v="1"/>
    <n v="0"/>
    <n v="0"/>
    <n v="0"/>
    <n v="0"/>
    <n v="0"/>
    <n v="0"/>
    <n v="0"/>
    <n v="0"/>
    <n v="0"/>
    <n v="0"/>
    <n v="0"/>
  </r>
  <r>
    <x v="17"/>
    <n v="1"/>
    <n v="0"/>
    <n v="0"/>
    <n v="0"/>
    <n v="1"/>
    <n v="0"/>
    <n v="1"/>
    <n v="0"/>
    <n v="1"/>
    <n v="0"/>
    <n v="0"/>
    <n v="0"/>
    <n v="0"/>
    <n v="0"/>
    <n v="0"/>
    <n v="0"/>
    <n v="0"/>
    <n v="0"/>
    <n v="0"/>
    <n v="0"/>
    <n v="0"/>
    <n v="0"/>
    <n v="0"/>
  </r>
  <r>
    <x v="12"/>
    <n v="0"/>
    <n v="0"/>
    <n v="0"/>
    <n v="0"/>
    <n v="0"/>
    <n v="0"/>
    <n v="0"/>
    <n v="0"/>
    <n v="0"/>
    <n v="0"/>
    <n v="0"/>
    <n v="0"/>
    <n v="0"/>
    <n v="0"/>
    <n v="0"/>
    <n v="0"/>
    <n v="0"/>
    <n v="0"/>
    <n v="0"/>
    <n v="0"/>
    <n v="0"/>
    <n v="0"/>
    <n v="1"/>
  </r>
  <r>
    <x v="22"/>
    <n v="1"/>
    <n v="1"/>
    <n v="0"/>
    <n v="0"/>
    <n v="0"/>
    <n v="0"/>
    <n v="1"/>
    <n v="1"/>
    <n v="0"/>
    <n v="1"/>
    <n v="0"/>
    <n v="0"/>
    <n v="0"/>
    <n v="0"/>
    <n v="0"/>
    <n v="0"/>
    <n v="0"/>
    <n v="0"/>
    <n v="0"/>
    <n v="1"/>
    <n v="0"/>
    <n v="0"/>
    <n v="1"/>
  </r>
  <r>
    <x v="25"/>
    <n v="0"/>
    <n v="0"/>
    <n v="0"/>
    <n v="0"/>
    <n v="0"/>
    <n v="0"/>
    <n v="0"/>
    <n v="0"/>
    <n v="0"/>
    <n v="0"/>
    <n v="0"/>
    <n v="0"/>
    <n v="0"/>
    <n v="0"/>
    <n v="0"/>
    <n v="0"/>
    <n v="0"/>
    <n v="0"/>
    <n v="1"/>
    <n v="1"/>
    <n v="0"/>
    <n v="1"/>
    <n v="0"/>
  </r>
  <r>
    <x v="26"/>
    <n v="1"/>
    <n v="1"/>
    <n v="1"/>
    <n v="0"/>
    <n v="1"/>
    <n v="0"/>
    <n v="1"/>
    <n v="1"/>
    <n v="1"/>
    <n v="0"/>
    <n v="0"/>
    <n v="0"/>
    <n v="0"/>
    <n v="0"/>
    <n v="0"/>
    <n v="0"/>
    <n v="0"/>
    <n v="1"/>
    <n v="0"/>
    <n v="1"/>
    <n v="0"/>
    <n v="0"/>
    <n v="1"/>
  </r>
  <r>
    <x v="7"/>
    <n v="1"/>
    <n v="0"/>
    <n v="0"/>
    <n v="0"/>
    <n v="1"/>
    <n v="0"/>
    <n v="1"/>
    <n v="0"/>
    <n v="1"/>
    <n v="1"/>
    <n v="0"/>
    <n v="0"/>
    <n v="0"/>
    <n v="0"/>
    <n v="0"/>
    <n v="0"/>
    <n v="0"/>
    <n v="0"/>
    <n v="1"/>
    <n v="0"/>
    <n v="0"/>
    <n v="0"/>
    <n v="1"/>
  </r>
  <r>
    <x v="7"/>
    <n v="1"/>
    <n v="0"/>
    <n v="1"/>
    <n v="1"/>
    <n v="0"/>
    <n v="0"/>
    <n v="1"/>
    <n v="1"/>
    <n v="0"/>
    <n v="1"/>
    <n v="0"/>
    <n v="1"/>
    <n v="0"/>
    <n v="0"/>
    <n v="0"/>
    <n v="0"/>
    <n v="0"/>
    <n v="0"/>
    <n v="0"/>
    <n v="0"/>
    <n v="0"/>
    <n v="0"/>
    <n v="0"/>
  </r>
  <r>
    <x v="7"/>
    <n v="0"/>
    <n v="0"/>
    <n v="0"/>
    <n v="0"/>
    <n v="0"/>
    <n v="0"/>
    <n v="0"/>
    <n v="0"/>
    <n v="0"/>
    <n v="1"/>
    <n v="0"/>
    <n v="0"/>
    <n v="0"/>
    <n v="0"/>
    <n v="0"/>
    <n v="0"/>
    <n v="0"/>
    <n v="0"/>
    <n v="0"/>
    <n v="0"/>
    <n v="0"/>
    <n v="0"/>
    <n v="0"/>
  </r>
  <r>
    <x v="2"/>
    <n v="1"/>
    <n v="1"/>
    <n v="3"/>
    <n v="1"/>
    <n v="0"/>
    <n v="0"/>
    <n v="1"/>
    <n v="1"/>
    <n v="0"/>
    <n v="1"/>
    <n v="0"/>
    <n v="0"/>
    <n v="0"/>
    <n v="0"/>
    <n v="0"/>
    <n v="0"/>
    <n v="0"/>
    <n v="1"/>
    <n v="0"/>
    <n v="0"/>
    <n v="1"/>
    <n v="1"/>
    <n v="0"/>
  </r>
  <r>
    <x v="16"/>
    <n v="0"/>
    <n v="0"/>
    <n v="0"/>
    <n v="0"/>
    <n v="0"/>
    <n v="0"/>
    <n v="0"/>
    <n v="0"/>
    <n v="0"/>
    <n v="1"/>
    <n v="0"/>
    <n v="0"/>
    <n v="0"/>
    <n v="0"/>
    <n v="0"/>
    <n v="0"/>
    <n v="0"/>
    <n v="0"/>
    <n v="0"/>
    <n v="0"/>
    <n v="0"/>
    <n v="0"/>
    <n v="1"/>
  </r>
  <r>
    <x v="16"/>
    <n v="0"/>
    <n v="0"/>
    <n v="0"/>
    <n v="0"/>
    <n v="0"/>
    <n v="0"/>
    <n v="0"/>
    <n v="0"/>
    <n v="0"/>
    <n v="1"/>
    <n v="0"/>
    <n v="0"/>
    <n v="0"/>
    <n v="0"/>
    <n v="0"/>
    <n v="0"/>
    <n v="0"/>
    <n v="0"/>
    <n v="0"/>
    <n v="0"/>
    <n v="1"/>
    <n v="0"/>
    <n v="0"/>
  </r>
  <r>
    <x v="13"/>
    <n v="0"/>
    <n v="0"/>
    <n v="0"/>
    <n v="0"/>
    <n v="0"/>
    <n v="0"/>
    <n v="0"/>
    <n v="0"/>
    <n v="0"/>
    <n v="1"/>
    <n v="0"/>
    <n v="0"/>
    <n v="0"/>
    <n v="0"/>
    <n v="0"/>
    <n v="0"/>
    <n v="0"/>
    <n v="0"/>
    <n v="0"/>
    <n v="0"/>
    <n v="1"/>
    <n v="0"/>
    <n v="1"/>
  </r>
  <r>
    <x v="6"/>
    <n v="0"/>
    <n v="0"/>
    <n v="0"/>
    <n v="0"/>
    <n v="0"/>
    <n v="0"/>
    <n v="0"/>
    <n v="0"/>
    <n v="0"/>
    <n v="0"/>
    <n v="0"/>
    <n v="1"/>
    <n v="0"/>
    <n v="0"/>
    <n v="0"/>
    <n v="0"/>
    <n v="0"/>
    <n v="0"/>
    <n v="0"/>
    <n v="0"/>
    <n v="0"/>
    <n v="0"/>
    <n v="0"/>
  </r>
  <r>
    <x v="18"/>
    <n v="0"/>
    <n v="0"/>
    <n v="0"/>
    <n v="0"/>
    <n v="0"/>
    <n v="0"/>
    <n v="0"/>
    <n v="0"/>
    <n v="0"/>
    <n v="1"/>
    <n v="0"/>
    <n v="0"/>
    <n v="0"/>
    <n v="0"/>
    <n v="0"/>
    <n v="0"/>
    <n v="0"/>
    <n v="0"/>
    <n v="0"/>
    <n v="1"/>
    <n v="0"/>
    <n v="0"/>
    <n v="0"/>
  </r>
  <r>
    <x v="19"/>
    <n v="1"/>
    <n v="1"/>
    <n v="1"/>
    <n v="0"/>
    <n v="0"/>
    <n v="0"/>
    <n v="1"/>
    <n v="1"/>
    <n v="0"/>
    <n v="0"/>
    <n v="0"/>
    <n v="0"/>
    <n v="0"/>
    <n v="0"/>
    <n v="0"/>
    <n v="0"/>
    <n v="0"/>
    <n v="0"/>
    <n v="0"/>
    <n v="0"/>
    <n v="0"/>
    <n v="0"/>
    <n v="0"/>
  </r>
  <r>
    <x v="27"/>
    <n v="0"/>
    <n v="0"/>
    <n v="0"/>
    <n v="0"/>
    <n v="0"/>
    <n v="0"/>
    <n v="0"/>
    <n v="0"/>
    <n v="0"/>
    <n v="1"/>
    <n v="0"/>
    <n v="0"/>
    <n v="0"/>
    <n v="0"/>
    <n v="0"/>
    <n v="0"/>
    <n v="0"/>
    <n v="0"/>
    <n v="0"/>
    <n v="1"/>
    <n v="1"/>
    <n v="0"/>
    <n v="0"/>
  </r>
  <r>
    <x v="1"/>
    <n v="0"/>
    <n v="0"/>
    <n v="0"/>
    <n v="0"/>
    <n v="0"/>
    <n v="0"/>
    <n v="0"/>
    <n v="0"/>
    <n v="0"/>
    <n v="1"/>
    <n v="0"/>
    <n v="0"/>
    <n v="0"/>
    <n v="0"/>
    <n v="0"/>
    <n v="0"/>
    <n v="0"/>
    <n v="0"/>
    <n v="0"/>
    <n v="0"/>
    <n v="0"/>
    <n v="0"/>
    <n v="0"/>
  </r>
  <r>
    <x v="0"/>
    <n v="0"/>
    <n v="0"/>
    <n v="0"/>
    <n v="0"/>
    <n v="0"/>
    <n v="0"/>
    <n v="0"/>
    <n v="0"/>
    <n v="0"/>
    <n v="1"/>
    <n v="0"/>
    <n v="1"/>
    <n v="0"/>
    <n v="0"/>
    <n v="1"/>
    <n v="0"/>
    <n v="0"/>
    <n v="0"/>
    <n v="0"/>
    <n v="0"/>
    <n v="0"/>
    <n v="0"/>
    <n v="1"/>
  </r>
  <r>
    <x v="12"/>
    <n v="0"/>
    <n v="0"/>
    <n v="0"/>
    <n v="0"/>
    <n v="0"/>
    <n v="0"/>
    <n v="0"/>
    <n v="0"/>
    <n v="0"/>
    <n v="0"/>
    <n v="0"/>
    <n v="1"/>
    <n v="0"/>
    <n v="0"/>
    <n v="0"/>
    <n v="0"/>
    <n v="0"/>
    <n v="0"/>
    <n v="0"/>
    <n v="0"/>
    <n v="0"/>
    <n v="0"/>
    <n v="1"/>
  </r>
  <r>
    <x v="12"/>
    <n v="0"/>
    <n v="0"/>
    <n v="0"/>
    <n v="0"/>
    <n v="0"/>
    <n v="0"/>
    <n v="0"/>
    <n v="0"/>
    <n v="0"/>
    <n v="1"/>
    <n v="0"/>
    <n v="0"/>
    <n v="0"/>
    <n v="0"/>
    <n v="0"/>
    <n v="0"/>
    <n v="0"/>
    <n v="0"/>
    <n v="0"/>
    <n v="0"/>
    <n v="0"/>
    <n v="0"/>
    <n v="0"/>
  </r>
  <r>
    <x v="28"/>
    <n v="0"/>
    <n v="0"/>
    <n v="0"/>
    <n v="0"/>
    <n v="0"/>
    <n v="0"/>
    <n v="0"/>
    <n v="0"/>
    <n v="0"/>
    <n v="0"/>
    <n v="0"/>
    <n v="0"/>
    <n v="0"/>
    <n v="0"/>
    <n v="0"/>
    <n v="0"/>
    <n v="0"/>
    <n v="0"/>
    <n v="0"/>
    <n v="0"/>
    <n v="0"/>
    <n v="0"/>
    <n v="0"/>
  </r>
  <r>
    <x v="26"/>
    <n v="0"/>
    <n v="0"/>
    <n v="0"/>
    <n v="0"/>
    <n v="0"/>
    <n v="0"/>
    <n v="0"/>
    <n v="0"/>
    <n v="0"/>
    <n v="1"/>
    <n v="0"/>
    <n v="0"/>
    <n v="0"/>
    <n v="0"/>
    <n v="0"/>
    <n v="0"/>
    <n v="0"/>
    <n v="0"/>
    <n v="0"/>
    <n v="0"/>
    <n v="0"/>
    <n v="0"/>
    <n v="1"/>
  </r>
  <r>
    <x v="10"/>
    <n v="0"/>
    <n v="0"/>
    <n v="0"/>
    <n v="0"/>
    <n v="0"/>
    <n v="0"/>
    <n v="0"/>
    <n v="0"/>
    <n v="0"/>
    <n v="0"/>
    <n v="0"/>
    <n v="0"/>
    <n v="0"/>
    <n v="0"/>
    <n v="0"/>
    <n v="0"/>
    <n v="0"/>
    <n v="0"/>
    <n v="0"/>
    <n v="0"/>
    <n v="0"/>
    <n v="0"/>
    <n v="1"/>
  </r>
  <r>
    <x v="15"/>
    <n v="0"/>
    <n v="0"/>
    <n v="0"/>
    <n v="0"/>
    <n v="0"/>
    <n v="0"/>
    <n v="0"/>
    <n v="0"/>
    <n v="0"/>
    <n v="0"/>
    <n v="0"/>
    <n v="1"/>
    <n v="0"/>
    <n v="0"/>
    <n v="0"/>
    <n v="0"/>
    <n v="0"/>
    <n v="0"/>
    <n v="0"/>
    <n v="0"/>
    <n v="0"/>
    <n v="0"/>
    <n v="0"/>
  </r>
  <r>
    <x v="16"/>
    <n v="0"/>
    <n v="0"/>
    <n v="0"/>
    <n v="0"/>
    <n v="0"/>
    <n v="0"/>
    <n v="0"/>
    <n v="0"/>
    <n v="0"/>
    <n v="1"/>
    <n v="0"/>
    <n v="0"/>
    <n v="0"/>
    <n v="0"/>
    <n v="0"/>
    <n v="0"/>
    <n v="0"/>
    <n v="0"/>
    <n v="0"/>
    <n v="0"/>
    <n v="0"/>
    <n v="0"/>
    <n v="0"/>
  </r>
  <r>
    <x v="6"/>
    <n v="2"/>
    <n v="0"/>
    <n v="2"/>
    <n v="0"/>
    <n v="0"/>
    <n v="0"/>
    <n v="1"/>
    <n v="1"/>
    <n v="0"/>
    <n v="1"/>
    <n v="0"/>
    <n v="1"/>
    <n v="0"/>
    <n v="0"/>
    <n v="0"/>
    <n v="0"/>
    <n v="0"/>
    <n v="1"/>
    <n v="0"/>
    <n v="1"/>
    <n v="1"/>
    <n v="1"/>
    <n v="1"/>
  </r>
  <r>
    <x v="14"/>
    <n v="1"/>
    <n v="1"/>
    <n v="1"/>
    <n v="0"/>
    <n v="0"/>
    <n v="0"/>
    <n v="1"/>
    <n v="1"/>
    <n v="0"/>
    <n v="1"/>
    <n v="0"/>
    <n v="1"/>
    <n v="0"/>
    <n v="0"/>
    <n v="1"/>
    <n v="0"/>
    <n v="0"/>
    <n v="1"/>
    <n v="0"/>
    <n v="1"/>
    <n v="1"/>
    <n v="1"/>
    <n v="1"/>
  </r>
  <r>
    <x v="20"/>
    <n v="1"/>
    <n v="0"/>
    <n v="0"/>
    <n v="1"/>
    <n v="0"/>
    <n v="0"/>
    <n v="1"/>
    <n v="1"/>
    <n v="0"/>
    <n v="1"/>
    <n v="0"/>
    <n v="1"/>
    <n v="0"/>
    <n v="0"/>
    <n v="0"/>
    <n v="0"/>
    <n v="0"/>
    <n v="0"/>
    <n v="0"/>
    <n v="0"/>
    <n v="1"/>
    <n v="1"/>
    <n v="0"/>
  </r>
  <r>
    <x v="20"/>
    <n v="0"/>
    <n v="0"/>
    <n v="0"/>
    <n v="0"/>
    <n v="0"/>
    <n v="0"/>
    <n v="0"/>
    <n v="0"/>
    <n v="0"/>
    <n v="1"/>
    <n v="0"/>
    <n v="0"/>
    <n v="0"/>
    <n v="0"/>
    <n v="0"/>
    <n v="0"/>
    <n v="0"/>
    <n v="0"/>
    <n v="0"/>
    <n v="1"/>
    <n v="0"/>
    <n v="0"/>
    <n v="1"/>
  </r>
  <r>
    <x v="3"/>
    <n v="0"/>
    <n v="0"/>
    <n v="0"/>
    <n v="0"/>
    <n v="0"/>
    <n v="0"/>
    <n v="0"/>
    <n v="0"/>
    <n v="0"/>
    <n v="1"/>
    <n v="0"/>
    <n v="0"/>
    <n v="0"/>
    <n v="0"/>
    <n v="0"/>
    <n v="0"/>
    <n v="0"/>
    <n v="0"/>
    <n v="0"/>
    <n v="0"/>
    <n v="1"/>
    <n v="0"/>
    <n v="0"/>
  </r>
  <r>
    <x v="3"/>
    <n v="0"/>
    <n v="0"/>
    <n v="0"/>
    <n v="0"/>
    <n v="0"/>
    <n v="0"/>
    <n v="0"/>
    <n v="0"/>
    <n v="0"/>
    <n v="1"/>
    <n v="0"/>
    <n v="0"/>
    <n v="0"/>
    <n v="0"/>
    <n v="0"/>
    <n v="0"/>
    <n v="0"/>
    <n v="0"/>
    <n v="0"/>
    <n v="0"/>
    <n v="0"/>
    <n v="0"/>
    <n v="0"/>
  </r>
  <r>
    <x v="3"/>
    <n v="0"/>
    <n v="0"/>
    <n v="0"/>
    <n v="0"/>
    <n v="0"/>
    <n v="0"/>
    <n v="0"/>
    <n v="0"/>
    <n v="0"/>
    <n v="1"/>
    <n v="0"/>
    <n v="0"/>
    <n v="0"/>
    <n v="0"/>
    <n v="0"/>
    <n v="0"/>
    <n v="0"/>
    <n v="0"/>
    <n v="0"/>
    <n v="1"/>
    <n v="0"/>
    <n v="0"/>
    <n v="0"/>
  </r>
  <r>
    <x v="1"/>
    <n v="0"/>
    <n v="0"/>
    <n v="0"/>
    <n v="0"/>
    <n v="0"/>
    <n v="0"/>
    <n v="0"/>
    <n v="0"/>
    <n v="0"/>
    <n v="1"/>
    <n v="0"/>
    <n v="0"/>
    <n v="0"/>
    <n v="0"/>
    <n v="0"/>
    <n v="0"/>
    <n v="0"/>
    <n v="0"/>
    <n v="0"/>
    <n v="0"/>
    <n v="1"/>
    <n v="0"/>
    <n v="1"/>
  </r>
  <r>
    <x v="29"/>
    <n v="0"/>
    <n v="0"/>
    <n v="0"/>
    <n v="0"/>
    <n v="0"/>
    <n v="0"/>
    <n v="0"/>
    <n v="0"/>
    <n v="0"/>
    <n v="1"/>
    <n v="0"/>
    <n v="0"/>
    <n v="0"/>
    <n v="0"/>
    <n v="0"/>
    <n v="0"/>
    <n v="0"/>
    <n v="0"/>
    <n v="0"/>
    <n v="0"/>
    <n v="0"/>
    <n v="0"/>
    <n v="1"/>
  </r>
  <r>
    <x v="30"/>
    <n v="0"/>
    <n v="0"/>
    <n v="0"/>
    <n v="0"/>
    <n v="0"/>
    <n v="0"/>
    <n v="0"/>
    <n v="0"/>
    <n v="0"/>
    <n v="0"/>
    <n v="0"/>
    <n v="1"/>
    <n v="0"/>
    <n v="0"/>
    <n v="0"/>
    <n v="0"/>
    <n v="0"/>
    <n v="0"/>
    <n v="0"/>
    <n v="1"/>
    <n v="0"/>
    <n v="0"/>
    <n v="0"/>
  </r>
  <r>
    <x v="26"/>
    <n v="0"/>
    <n v="0"/>
    <n v="0"/>
    <n v="0"/>
    <n v="0"/>
    <n v="0"/>
    <n v="0"/>
    <n v="0"/>
    <n v="0"/>
    <n v="1"/>
    <n v="0"/>
    <n v="0"/>
    <n v="0"/>
    <n v="0"/>
    <n v="0"/>
    <n v="0"/>
    <n v="0"/>
    <n v="0"/>
    <n v="0"/>
    <n v="0"/>
    <n v="0"/>
    <n v="0"/>
    <n v="1"/>
  </r>
  <r>
    <x v="31"/>
    <n v="0"/>
    <n v="0"/>
    <n v="0"/>
    <n v="0"/>
    <n v="0"/>
    <n v="0"/>
    <n v="0"/>
    <n v="0"/>
    <n v="0"/>
    <n v="1"/>
    <n v="0"/>
    <n v="0"/>
    <n v="0"/>
    <n v="0"/>
    <n v="0"/>
    <n v="0"/>
    <n v="0"/>
    <n v="0"/>
    <n v="0"/>
    <n v="0"/>
    <n v="1"/>
    <n v="0"/>
    <n v="1"/>
  </r>
  <r>
    <x v="15"/>
    <n v="1"/>
    <n v="1"/>
    <n v="1"/>
    <n v="0"/>
    <n v="0"/>
    <n v="0"/>
    <n v="1"/>
    <n v="1"/>
    <n v="0"/>
    <n v="1"/>
    <n v="0"/>
    <n v="1"/>
    <n v="0"/>
    <n v="0"/>
    <n v="1"/>
    <n v="0"/>
    <n v="0"/>
    <n v="0"/>
    <n v="0"/>
    <n v="0"/>
    <n v="0"/>
    <n v="0"/>
    <n v="1"/>
  </r>
  <r>
    <x v="13"/>
    <n v="2"/>
    <n v="0"/>
    <n v="1"/>
    <n v="0"/>
    <n v="1"/>
    <n v="0"/>
    <n v="1"/>
    <n v="1"/>
    <n v="1"/>
    <n v="1"/>
    <n v="0"/>
    <n v="1"/>
    <n v="0"/>
    <n v="1"/>
    <n v="0"/>
    <n v="0"/>
    <n v="0"/>
    <n v="0"/>
    <n v="1"/>
    <n v="1"/>
    <n v="1"/>
    <n v="1"/>
    <n v="1"/>
  </r>
  <r>
    <x v="20"/>
    <n v="1"/>
    <n v="1"/>
    <n v="1"/>
    <n v="0"/>
    <n v="0"/>
    <n v="0"/>
    <n v="1"/>
    <n v="1"/>
    <n v="0"/>
    <n v="1"/>
    <n v="0"/>
    <n v="1"/>
    <n v="0"/>
    <n v="0"/>
    <n v="0"/>
    <n v="0"/>
    <n v="0"/>
    <n v="1"/>
    <n v="0"/>
    <n v="1"/>
    <n v="1"/>
    <n v="0"/>
    <n v="1"/>
  </r>
  <r>
    <x v="11"/>
    <n v="1"/>
    <n v="0"/>
    <n v="2"/>
    <n v="0"/>
    <n v="0"/>
    <n v="0"/>
    <n v="1"/>
    <n v="1"/>
    <n v="0"/>
    <n v="0"/>
    <n v="0"/>
    <n v="1"/>
    <n v="0"/>
    <n v="0"/>
    <n v="1"/>
    <n v="0"/>
    <n v="0"/>
    <n v="0"/>
    <n v="0"/>
    <n v="0"/>
    <n v="0"/>
    <n v="0"/>
    <n v="1"/>
  </r>
  <r>
    <x v="11"/>
    <n v="0"/>
    <n v="0"/>
    <n v="0"/>
    <n v="0"/>
    <n v="0"/>
    <n v="0"/>
    <n v="0"/>
    <n v="0"/>
    <n v="0"/>
    <n v="0"/>
    <n v="0"/>
    <n v="1"/>
    <n v="0"/>
    <n v="0"/>
    <n v="0"/>
    <n v="0"/>
    <n v="0"/>
    <n v="0"/>
    <n v="1"/>
    <n v="0"/>
    <n v="0"/>
    <n v="0"/>
    <n v="0"/>
  </r>
  <r>
    <x v="3"/>
    <n v="1"/>
    <n v="1"/>
    <n v="0"/>
    <n v="0"/>
    <n v="0"/>
    <n v="0"/>
    <n v="1"/>
    <n v="1"/>
    <n v="0"/>
    <n v="1"/>
    <n v="0"/>
    <n v="1"/>
    <n v="0"/>
    <n v="0"/>
    <n v="0"/>
    <n v="0"/>
    <n v="0"/>
    <n v="1"/>
    <n v="0"/>
    <n v="0"/>
    <n v="0"/>
    <n v="0"/>
    <n v="0"/>
  </r>
  <r>
    <x v="12"/>
    <n v="1"/>
    <n v="0"/>
    <n v="2"/>
    <n v="0"/>
    <n v="0"/>
    <n v="0"/>
    <n v="1"/>
    <n v="1"/>
    <n v="0"/>
    <n v="1"/>
    <n v="0"/>
    <n v="1"/>
    <n v="1"/>
    <n v="0"/>
    <n v="1"/>
    <n v="0"/>
    <n v="0"/>
    <n v="0"/>
    <n v="0"/>
    <n v="1"/>
    <n v="1"/>
    <n v="0"/>
    <n v="1"/>
  </r>
  <r>
    <x v="12"/>
    <n v="1"/>
    <n v="0"/>
    <n v="1"/>
    <n v="1"/>
    <n v="0"/>
    <n v="0"/>
    <n v="1"/>
    <n v="1"/>
    <n v="0"/>
    <n v="1"/>
    <n v="0"/>
    <n v="0"/>
    <n v="0"/>
    <n v="0"/>
    <n v="0"/>
    <n v="0"/>
    <n v="0"/>
    <n v="0"/>
    <n v="1"/>
    <n v="1"/>
    <n v="1"/>
    <n v="0"/>
    <n v="1"/>
  </r>
  <r>
    <x v="12"/>
    <n v="1"/>
    <n v="0"/>
    <n v="1"/>
    <n v="0"/>
    <n v="0"/>
    <n v="0"/>
    <n v="1"/>
    <n v="1"/>
    <n v="0"/>
    <n v="0"/>
    <n v="0"/>
    <n v="1"/>
    <n v="0"/>
    <n v="0"/>
    <n v="0"/>
    <n v="0"/>
    <n v="0"/>
    <n v="0"/>
    <n v="1"/>
    <n v="0"/>
    <n v="1"/>
    <n v="0"/>
    <n v="1"/>
  </r>
  <r>
    <x v="21"/>
    <n v="1"/>
    <n v="0"/>
    <n v="0"/>
    <n v="1"/>
    <n v="0"/>
    <n v="0"/>
    <n v="1"/>
    <n v="1"/>
    <n v="0"/>
    <n v="0"/>
    <n v="0"/>
    <n v="0"/>
    <n v="0"/>
    <n v="0"/>
    <n v="0"/>
    <n v="0"/>
    <n v="0"/>
    <n v="1"/>
    <n v="0"/>
    <n v="0"/>
    <n v="1"/>
    <n v="0"/>
    <n v="1"/>
  </r>
  <r>
    <x v="30"/>
    <n v="1"/>
    <n v="0"/>
    <n v="0"/>
    <n v="1"/>
    <n v="0"/>
    <n v="0"/>
    <n v="1"/>
    <n v="1"/>
    <n v="0"/>
    <n v="0"/>
    <n v="0"/>
    <n v="0"/>
    <n v="0"/>
    <n v="0"/>
    <n v="0"/>
    <n v="0"/>
    <n v="0"/>
    <n v="0"/>
    <n v="0"/>
    <n v="0"/>
    <n v="0"/>
    <n v="1"/>
    <n v="1"/>
  </r>
  <r>
    <x v="32"/>
    <n v="1"/>
    <n v="1"/>
    <n v="0"/>
    <n v="0"/>
    <n v="0"/>
    <n v="0"/>
    <n v="1"/>
    <n v="1"/>
    <n v="0"/>
    <n v="1"/>
    <n v="0"/>
    <n v="1"/>
    <n v="0"/>
    <n v="0"/>
    <n v="0"/>
    <n v="0"/>
    <n v="0"/>
    <n v="0"/>
    <n v="1"/>
    <n v="0"/>
    <n v="0"/>
    <n v="0"/>
    <n v="1"/>
  </r>
  <r>
    <x v="26"/>
    <n v="1"/>
    <n v="0"/>
    <n v="1"/>
    <n v="0"/>
    <n v="0"/>
    <n v="0"/>
    <n v="1"/>
    <n v="1"/>
    <n v="0"/>
    <n v="1"/>
    <n v="0"/>
    <n v="0"/>
    <n v="0"/>
    <n v="0"/>
    <n v="0"/>
    <n v="0"/>
    <n v="0"/>
    <n v="0"/>
    <n v="1"/>
    <n v="1"/>
    <n v="1"/>
    <n v="0"/>
    <n v="1"/>
  </r>
  <r>
    <x v="26"/>
    <n v="1"/>
    <n v="0"/>
    <n v="2"/>
    <n v="0"/>
    <n v="0"/>
    <n v="0"/>
    <n v="1"/>
    <n v="1"/>
    <n v="0"/>
    <n v="1"/>
    <n v="0"/>
    <n v="0"/>
    <n v="0"/>
    <n v="0"/>
    <n v="0"/>
    <n v="0"/>
    <n v="0"/>
    <n v="0"/>
    <n v="0"/>
    <n v="0"/>
    <n v="1"/>
    <n v="0"/>
    <n v="1"/>
  </r>
  <r>
    <x v="3"/>
    <n v="0"/>
    <n v="0"/>
    <n v="1"/>
    <n v="0"/>
    <n v="0"/>
    <n v="0"/>
    <n v="1"/>
    <n v="1"/>
    <n v="0"/>
    <n v="1"/>
    <n v="0"/>
    <n v="0"/>
    <n v="0"/>
    <n v="0"/>
    <n v="0"/>
    <n v="0"/>
    <n v="0"/>
    <n v="0"/>
    <n v="0"/>
    <n v="0"/>
    <n v="1"/>
    <n v="0"/>
    <n v="1"/>
  </r>
  <r>
    <x v="33"/>
    <n v="0"/>
    <n v="0"/>
    <n v="0"/>
    <n v="0"/>
    <n v="1"/>
    <n v="0"/>
    <n v="1"/>
    <n v="0"/>
    <n v="1"/>
    <n v="0"/>
    <n v="0"/>
    <n v="0"/>
    <n v="0"/>
    <n v="0"/>
    <n v="0"/>
    <n v="0"/>
    <n v="0"/>
    <n v="0"/>
    <n v="1"/>
    <n v="0"/>
    <n v="1"/>
    <n v="0"/>
    <n v="0"/>
  </r>
  <r>
    <x v="26"/>
    <n v="1"/>
    <n v="0"/>
    <n v="0"/>
    <n v="0"/>
    <n v="1"/>
    <n v="0"/>
    <n v="1"/>
    <n v="0"/>
    <n v="1"/>
    <n v="0"/>
    <n v="0"/>
    <n v="0"/>
    <n v="0"/>
    <n v="0"/>
    <n v="0"/>
    <n v="0"/>
    <n v="0"/>
    <n v="0"/>
    <n v="1"/>
    <n v="0"/>
    <n v="1"/>
    <n v="0"/>
    <n v="0"/>
  </r>
  <r>
    <x v="5"/>
    <n v="0"/>
    <n v="0"/>
    <n v="0"/>
    <n v="0"/>
    <n v="0"/>
    <n v="0"/>
    <n v="0"/>
    <n v="0"/>
    <n v="0"/>
    <n v="1"/>
    <n v="0"/>
    <n v="0"/>
    <n v="0"/>
    <n v="0"/>
    <n v="0"/>
    <n v="0"/>
    <n v="0"/>
    <n v="0"/>
    <n v="0"/>
    <n v="0"/>
    <n v="1"/>
    <n v="0"/>
    <n v="1"/>
  </r>
  <r>
    <x v="18"/>
    <n v="0"/>
    <n v="0"/>
    <n v="2"/>
    <n v="0"/>
    <n v="0"/>
    <n v="0"/>
    <n v="1"/>
    <n v="1"/>
    <n v="0"/>
    <n v="0"/>
    <n v="0"/>
    <n v="0"/>
    <n v="0"/>
    <n v="0"/>
    <n v="0"/>
    <n v="0"/>
    <n v="0"/>
    <n v="0"/>
    <n v="0"/>
    <n v="0"/>
    <n v="1"/>
    <n v="0"/>
    <n v="1"/>
  </r>
  <r>
    <x v="34"/>
    <n v="1"/>
    <n v="1"/>
    <n v="0"/>
    <n v="0"/>
    <n v="0"/>
    <n v="0"/>
    <n v="1"/>
    <n v="1"/>
    <n v="0"/>
    <n v="0"/>
    <n v="0"/>
    <n v="0"/>
    <n v="0"/>
    <n v="0"/>
    <n v="0"/>
    <n v="0"/>
    <n v="0"/>
    <n v="0"/>
    <n v="1"/>
    <n v="0"/>
    <n v="1"/>
    <n v="0"/>
    <n v="0"/>
  </r>
  <r>
    <x v="10"/>
    <n v="0"/>
    <n v="0"/>
    <n v="0"/>
    <n v="0"/>
    <n v="0"/>
    <n v="0"/>
    <n v="0"/>
    <n v="0"/>
    <n v="0"/>
    <n v="1"/>
    <n v="0"/>
    <n v="0"/>
    <n v="0"/>
    <n v="0"/>
    <n v="0"/>
    <n v="0"/>
    <n v="0"/>
    <n v="0"/>
    <n v="0"/>
    <n v="0"/>
    <n v="1"/>
    <n v="0"/>
    <n v="1"/>
  </r>
  <r>
    <x v="10"/>
    <n v="0"/>
    <n v="0"/>
    <n v="0"/>
    <n v="0"/>
    <n v="0"/>
    <n v="0"/>
    <n v="0"/>
    <n v="0"/>
    <n v="0"/>
    <n v="0"/>
    <n v="0"/>
    <n v="0"/>
    <n v="0"/>
    <n v="0"/>
    <n v="0"/>
    <n v="0"/>
    <n v="0"/>
    <n v="0"/>
    <n v="0"/>
    <n v="0"/>
    <n v="0"/>
    <n v="0"/>
    <n v="0"/>
  </r>
  <r>
    <x v="2"/>
    <n v="1"/>
    <n v="1"/>
    <n v="0"/>
    <n v="0"/>
    <n v="1"/>
    <n v="0"/>
    <n v="1"/>
    <n v="1"/>
    <n v="1"/>
    <n v="1"/>
    <n v="0"/>
    <n v="0"/>
    <n v="0"/>
    <n v="0"/>
    <n v="0"/>
    <n v="0"/>
    <n v="0"/>
    <n v="0"/>
    <n v="0"/>
    <n v="0"/>
    <n v="1"/>
    <n v="0"/>
    <n v="0"/>
  </r>
  <r>
    <x v="9"/>
    <n v="1"/>
    <n v="1"/>
    <n v="0"/>
    <n v="0"/>
    <n v="0"/>
    <n v="0"/>
    <n v="1"/>
    <n v="1"/>
    <n v="0"/>
    <n v="0"/>
    <n v="0"/>
    <n v="0"/>
    <n v="0"/>
    <n v="0"/>
    <n v="0"/>
    <n v="0"/>
    <n v="0"/>
    <n v="0"/>
    <n v="0"/>
    <n v="0"/>
    <n v="0"/>
    <n v="0"/>
    <n v="0"/>
  </r>
  <r>
    <x v="24"/>
    <n v="1"/>
    <n v="0"/>
    <n v="0"/>
    <n v="0"/>
    <n v="0"/>
    <n v="0"/>
    <n v="1"/>
    <n v="0"/>
    <n v="0"/>
    <n v="0"/>
    <n v="0"/>
    <n v="0"/>
    <n v="0"/>
    <n v="0"/>
    <n v="0"/>
    <n v="0"/>
    <n v="0"/>
    <n v="0"/>
    <n v="0"/>
    <n v="0"/>
    <n v="1"/>
    <n v="0"/>
    <n v="0"/>
  </r>
  <r>
    <x v="19"/>
    <n v="0"/>
    <n v="0"/>
    <n v="0"/>
    <n v="0"/>
    <n v="0"/>
    <n v="0"/>
    <n v="0"/>
    <n v="0"/>
    <n v="0"/>
    <n v="1"/>
    <n v="0"/>
    <n v="0"/>
    <n v="0"/>
    <n v="0"/>
    <n v="0"/>
    <n v="0"/>
    <n v="0"/>
    <n v="0"/>
    <n v="0"/>
    <n v="1"/>
    <n v="1"/>
    <n v="0"/>
    <n v="0"/>
  </r>
  <r>
    <x v="5"/>
    <n v="0"/>
    <n v="0"/>
    <n v="0"/>
    <n v="0"/>
    <n v="0"/>
    <n v="0"/>
    <n v="0"/>
    <n v="0"/>
    <n v="0"/>
    <n v="1"/>
    <n v="0"/>
    <n v="1"/>
    <n v="0"/>
    <n v="0"/>
    <n v="0"/>
    <n v="0"/>
    <n v="0"/>
    <n v="0"/>
    <n v="1"/>
    <n v="0"/>
    <n v="1"/>
    <n v="0"/>
    <n v="0"/>
  </r>
  <r>
    <x v="12"/>
    <n v="1"/>
    <n v="0"/>
    <n v="1"/>
    <n v="0"/>
    <n v="0"/>
    <n v="0"/>
    <n v="1"/>
    <n v="1"/>
    <n v="0"/>
    <n v="1"/>
    <n v="0"/>
    <n v="0"/>
    <n v="0"/>
    <n v="0"/>
    <n v="0"/>
    <n v="0"/>
    <n v="0"/>
    <n v="0"/>
    <n v="0"/>
    <n v="0"/>
    <n v="0"/>
    <n v="0"/>
    <n v="1"/>
  </r>
  <r>
    <x v="10"/>
    <n v="0"/>
    <n v="0"/>
    <n v="0"/>
    <n v="0"/>
    <n v="0"/>
    <n v="0"/>
    <n v="0"/>
    <n v="0"/>
    <n v="0"/>
    <n v="1"/>
    <n v="0"/>
    <n v="1"/>
    <n v="0"/>
    <n v="0"/>
    <n v="0"/>
    <n v="0"/>
    <n v="0"/>
    <n v="0"/>
    <n v="0"/>
    <n v="1"/>
    <n v="0"/>
    <n v="0"/>
    <n v="1"/>
  </r>
  <r>
    <x v="10"/>
    <n v="1"/>
    <n v="0"/>
    <n v="1"/>
    <n v="0"/>
    <n v="0"/>
    <n v="0"/>
    <n v="1"/>
    <n v="1"/>
    <n v="0"/>
    <n v="1"/>
    <n v="0"/>
    <n v="1"/>
    <n v="0"/>
    <n v="0"/>
    <n v="0"/>
    <n v="0"/>
    <n v="0"/>
    <n v="0"/>
    <n v="0"/>
    <n v="0"/>
    <n v="1"/>
    <n v="0"/>
    <n v="0"/>
  </r>
  <r>
    <x v="10"/>
    <n v="2"/>
    <n v="0"/>
    <n v="2"/>
    <n v="0"/>
    <n v="2"/>
    <n v="0"/>
    <n v="1"/>
    <n v="1"/>
    <n v="1"/>
    <n v="1"/>
    <n v="1"/>
    <n v="1"/>
    <n v="0"/>
    <n v="0"/>
    <n v="0"/>
    <n v="0"/>
    <n v="0"/>
    <n v="1"/>
    <n v="1"/>
    <n v="1"/>
    <n v="1"/>
    <n v="0"/>
    <n v="1"/>
  </r>
  <r>
    <x v="4"/>
    <n v="0"/>
    <n v="0"/>
    <n v="0"/>
    <n v="0"/>
    <n v="0"/>
    <n v="0"/>
    <n v="0"/>
    <n v="0"/>
    <n v="0"/>
    <n v="0"/>
    <n v="0"/>
    <n v="1"/>
    <n v="0"/>
    <n v="0"/>
    <n v="0"/>
    <n v="0"/>
    <n v="0"/>
    <n v="0"/>
    <n v="1"/>
    <n v="1"/>
    <n v="1"/>
    <n v="0"/>
    <n v="0"/>
  </r>
  <r>
    <x v="16"/>
    <n v="0"/>
    <n v="0"/>
    <n v="0"/>
    <n v="0"/>
    <n v="0"/>
    <n v="0"/>
    <n v="0"/>
    <n v="0"/>
    <n v="0"/>
    <n v="1"/>
    <n v="0"/>
    <n v="0"/>
    <n v="0"/>
    <n v="0"/>
    <n v="0"/>
    <n v="0"/>
    <n v="0"/>
    <n v="0"/>
    <n v="0"/>
    <n v="1"/>
    <n v="1"/>
    <n v="0"/>
    <n v="1"/>
  </r>
  <r>
    <x v="17"/>
    <n v="1"/>
    <n v="0"/>
    <n v="1"/>
    <n v="0"/>
    <n v="0"/>
    <n v="0"/>
    <n v="1"/>
    <n v="1"/>
    <n v="0"/>
    <n v="0"/>
    <n v="0"/>
    <n v="1"/>
    <n v="0"/>
    <n v="0"/>
    <n v="0"/>
    <n v="0"/>
    <n v="0"/>
    <n v="0"/>
    <n v="1"/>
    <n v="0"/>
    <n v="1"/>
    <n v="0"/>
    <n v="1"/>
  </r>
  <r>
    <x v="4"/>
    <n v="1"/>
    <n v="0"/>
    <n v="1"/>
    <n v="0"/>
    <n v="0"/>
    <n v="1"/>
    <n v="1"/>
    <n v="1"/>
    <n v="1"/>
    <n v="1"/>
    <n v="0"/>
    <n v="1"/>
    <n v="0"/>
    <n v="0"/>
    <n v="1"/>
    <n v="0"/>
    <n v="0"/>
    <n v="0"/>
    <n v="1"/>
    <n v="1"/>
    <n v="1"/>
    <n v="0"/>
    <n v="1"/>
  </r>
  <r>
    <x v="16"/>
    <n v="2"/>
    <n v="0"/>
    <n v="0"/>
    <n v="0"/>
    <n v="0"/>
    <n v="0"/>
    <n v="1"/>
    <n v="0"/>
    <n v="0"/>
    <n v="0"/>
    <n v="0"/>
    <n v="1"/>
    <n v="0"/>
    <n v="0"/>
    <n v="0"/>
    <n v="0"/>
    <n v="0"/>
    <n v="0"/>
    <n v="0"/>
    <n v="0"/>
    <n v="1"/>
    <n v="0"/>
    <n v="1"/>
  </r>
  <r>
    <x v="7"/>
    <n v="0"/>
    <n v="0"/>
    <n v="0"/>
    <n v="0"/>
    <n v="0"/>
    <n v="0"/>
    <n v="0"/>
    <n v="0"/>
    <n v="0"/>
    <n v="0"/>
    <n v="0"/>
    <n v="0"/>
    <n v="0"/>
    <n v="0"/>
    <n v="0"/>
    <n v="0"/>
    <n v="0"/>
    <n v="0"/>
    <n v="0"/>
    <n v="0"/>
    <n v="0"/>
    <n v="0"/>
    <n v="1"/>
  </r>
  <r>
    <x v="17"/>
    <n v="0"/>
    <n v="0"/>
    <n v="0"/>
    <n v="0"/>
    <n v="0"/>
    <n v="0"/>
    <n v="0"/>
    <n v="0"/>
    <n v="0"/>
    <n v="0"/>
    <n v="0"/>
    <n v="1"/>
    <n v="0"/>
    <n v="0"/>
    <n v="0"/>
    <n v="0"/>
    <n v="0"/>
    <n v="0"/>
    <n v="1"/>
    <n v="1"/>
    <n v="1"/>
    <n v="0"/>
    <n v="1"/>
  </r>
  <r>
    <x v="19"/>
    <n v="0"/>
    <n v="0"/>
    <n v="0"/>
    <n v="0"/>
    <n v="0"/>
    <n v="0"/>
    <n v="0"/>
    <n v="0"/>
    <n v="0"/>
    <n v="1"/>
    <n v="0"/>
    <n v="1"/>
    <n v="0"/>
    <n v="0"/>
    <n v="0"/>
    <n v="0"/>
    <n v="0"/>
    <n v="0"/>
    <n v="1"/>
    <n v="0"/>
    <n v="0"/>
    <n v="0"/>
    <n v="1"/>
  </r>
  <r>
    <x v="17"/>
    <n v="1"/>
    <n v="0"/>
    <n v="1"/>
    <n v="0"/>
    <n v="0"/>
    <n v="0"/>
    <n v="1"/>
    <n v="1"/>
    <n v="0"/>
    <n v="1"/>
    <n v="0"/>
    <n v="1"/>
    <n v="0"/>
    <n v="0"/>
    <n v="0"/>
    <n v="0"/>
    <n v="0"/>
    <n v="0"/>
    <n v="1"/>
    <n v="1"/>
    <n v="1"/>
    <n v="0"/>
    <n v="1"/>
  </r>
  <r>
    <x v="17"/>
    <n v="1"/>
    <n v="0"/>
    <n v="0"/>
    <n v="0"/>
    <n v="1"/>
    <n v="0"/>
    <n v="1"/>
    <n v="0"/>
    <n v="1"/>
    <n v="1"/>
    <n v="0"/>
    <n v="1"/>
    <n v="0"/>
    <n v="0"/>
    <n v="1"/>
    <n v="0"/>
    <n v="0"/>
    <n v="0"/>
    <n v="1"/>
    <n v="0"/>
    <n v="1"/>
    <n v="1"/>
    <n v="1"/>
  </r>
  <r>
    <x v="7"/>
    <n v="0"/>
    <n v="0"/>
    <n v="0"/>
    <n v="0"/>
    <n v="0"/>
    <n v="0"/>
    <n v="0"/>
    <n v="0"/>
    <n v="0"/>
    <n v="0"/>
    <n v="0"/>
    <n v="0"/>
    <n v="0"/>
    <n v="0"/>
    <n v="0"/>
    <n v="0"/>
    <n v="0"/>
    <n v="0"/>
    <n v="0"/>
    <n v="0"/>
    <n v="0"/>
    <n v="0"/>
    <n v="1"/>
  </r>
  <r>
    <x v="18"/>
    <n v="0"/>
    <n v="0"/>
    <n v="0"/>
    <n v="0"/>
    <n v="0"/>
    <n v="0"/>
    <n v="0"/>
    <n v="0"/>
    <n v="0"/>
    <n v="1"/>
    <n v="0"/>
    <n v="0"/>
    <n v="0"/>
    <n v="0"/>
    <n v="0"/>
    <n v="0"/>
    <n v="0"/>
    <n v="1"/>
    <n v="0"/>
    <n v="1"/>
    <n v="1"/>
    <n v="1"/>
    <n v="1"/>
  </r>
  <r>
    <x v="17"/>
    <n v="1"/>
    <n v="0"/>
    <n v="1"/>
    <n v="0"/>
    <n v="0"/>
    <n v="0"/>
    <n v="1"/>
    <n v="1"/>
    <n v="0"/>
    <n v="0"/>
    <n v="0"/>
    <n v="1"/>
    <n v="0"/>
    <n v="0"/>
    <n v="0"/>
    <n v="0"/>
    <n v="0"/>
    <n v="0"/>
    <n v="1"/>
    <n v="0"/>
    <n v="1"/>
    <n v="0"/>
    <n v="1"/>
  </r>
  <r>
    <x v="9"/>
    <n v="1"/>
    <n v="1"/>
    <n v="0"/>
    <n v="0"/>
    <n v="0"/>
    <n v="0"/>
    <n v="1"/>
    <n v="1"/>
    <n v="0"/>
    <n v="0"/>
    <n v="0"/>
    <n v="0"/>
    <n v="0"/>
    <n v="0"/>
    <n v="1"/>
    <n v="0"/>
    <n v="0"/>
    <n v="0"/>
    <n v="0"/>
    <n v="0"/>
    <n v="0"/>
    <n v="0"/>
    <n v="1"/>
  </r>
  <r>
    <x v="9"/>
    <n v="0"/>
    <n v="0"/>
    <n v="0"/>
    <n v="0"/>
    <n v="0"/>
    <n v="0"/>
    <n v="0"/>
    <n v="0"/>
    <n v="0"/>
    <n v="1"/>
    <n v="0"/>
    <n v="0"/>
    <n v="0"/>
    <n v="0"/>
    <n v="0"/>
    <n v="0"/>
    <n v="0"/>
    <n v="0"/>
    <n v="1"/>
    <n v="1"/>
    <n v="0"/>
    <n v="0"/>
    <n v="1"/>
  </r>
  <r>
    <x v="9"/>
    <n v="1"/>
    <n v="0"/>
    <n v="0"/>
    <n v="0"/>
    <n v="0"/>
    <n v="1"/>
    <n v="1"/>
    <n v="0"/>
    <n v="1"/>
    <n v="1"/>
    <n v="0"/>
    <n v="0"/>
    <n v="0"/>
    <n v="0"/>
    <n v="0"/>
    <n v="0"/>
    <n v="0"/>
    <n v="0"/>
    <n v="1"/>
    <n v="1"/>
    <n v="1"/>
    <n v="1"/>
    <n v="0"/>
  </r>
  <r>
    <x v="9"/>
    <n v="1"/>
    <n v="0"/>
    <n v="1"/>
    <n v="0"/>
    <n v="0"/>
    <n v="0"/>
    <n v="1"/>
    <n v="1"/>
    <n v="0"/>
    <n v="1"/>
    <n v="0"/>
    <n v="1"/>
    <n v="0"/>
    <n v="0"/>
    <n v="0"/>
    <n v="0"/>
    <n v="0"/>
    <n v="0"/>
    <n v="0"/>
    <n v="0"/>
    <n v="0"/>
    <n v="0"/>
    <n v="0"/>
  </r>
  <r>
    <x v="18"/>
    <n v="2"/>
    <n v="0"/>
    <n v="2"/>
    <n v="0"/>
    <n v="0"/>
    <n v="0"/>
    <n v="1"/>
    <n v="1"/>
    <n v="0"/>
    <n v="1"/>
    <n v="0"/>
    <n v="1"/>
    <n v="0"/>
    <n v="0"/>
    <n v="0"/>
    <n v="0"/>
    <n v="0"/>
    <n v="0"/>
    <n v="1"/>
    <n v="1"/>
    <n v="1"/>
    <n v="1"/>
    <n v="1"/>
  </r>
  <r>
    <x v="16"/>
    <n v="0"/>
    <n v="0"/>
    <n v="0"/>
    <n v="0"/>
    <n v="0"/>
    <n v="0"/>
    <n v="0"/>
    <n v="0"/>
    <n v="0"/>
    <n v="0"/>
    <n v="0"/>
    <n v="0"/>
    <n v="0"/>
    <n v="0"/>
    <n v="0"/>
    <n v="0"/>
    <n v="0"/>
    <n v="0"/>
    <n v="1"/>
    <n v="0"/>
    <n v="0"/>
    <n v="0"/>
    <n v="1"/>
  </r>
  <r>
    <x v="18"/>
    <n v="1"/>
    <n v="1"/>
    <n v="2"/>
    <n v="0"/>
    <n v="0"/>
    <n v="0"/>
    <n v="1"/>
    <n v="1"/>
    <n v="0"/>
    <n v="1"/>
    <n v="0"/>
    <n v="1"/>
    <n v="0"/>
    <n v="0"/>
    <n v="0"/>
    <n v="0"/>
    <n v="0"/>
    <n v="1"/>
    <n v="0"/>
    <n v="1"/>
    <n v="1"/>
    <n v="0"/>
    <n v="1"/>
  </r>
  <r>
    <x v="13"/>
    <n v="1"/>
    <n v="0"/>
    <n v="1"/>
    <n v="0"/>
    <n v="0"/>
    <n v="0"/>
    <n v="1"/>
    <n v="1"/>
    <n v="0"/>
    <n v="0"/>
    <n v="0"/>
    <n v="1"/>
    <n v="0"/>
    <n v="0"/>
    <n v="0"/>
    <n v="0"/>
    <n v="1"/>
    <n v="0"/>
    <n v="0"/>
    <n v="0"/>
    <n v="0"/>
    <n v="0"/>
    <n v="1"/>
  </r>
  <r>
    <x v="18"/>
    <n v="1"/>
    <n v="1"/>
    <n v="0"/>
    <n v="0"/>
    <n v="0"/>
    <n v="0"/>
    <n v="1"/>
    <n v="1"/>
    <n v="0"/>
    <n v="1"/>
    <n v="0"/>
    <n v="1"/>
    <n v="0"/>
    <n v="0"/>
    <n v="0"/>
    <n v="0"/>
    <n v="0"/>
    <n v="0"/>
    <n v="0"/>
    <n v="1"/>
    <n v="1"/>
    <n v="0"/>
    <n v="1"/>
  </r>
  <r>
    <x v="6"/>
    <n v="1"/>
    <n v="2"/>
    <n v="1"/>
    <n v="1"/>
    <n v="0"/>
    <n v="1"/>
    <n v="1"/>
    <n v="1"/>
    <n v="1"/>
    <n v="0"/>
    <n v="0"/>
    <n v="0"/>
    <n v="0"/>
    <n v="1"/>
    <n v="0"/>
    <n v="0"/>
    <n v="0"/>
    <n v="0"/>
    <n v="0"/>
    <n v="1"/>
    <n v="1"/>
    <n v="0"/>
    <n v="1"/>
  </r>
  <r>
    <x v="10"/>
    <n v="1"/>
    <n v="1"/>
    <n v="0"/>
    <n v="0"/>
    <n v="0"/>
    <n v="0"/>
    <n v="1"/>
    <n v="1"/>
    <n v="0"/>
    <n v="0"/>
    <n v="1"/>
    <n v="1"/>
    <n v="0"/>
    <n v="0"/>
    <n v="0"/>
    <n v="0"/>
    <n v="0"/>
    <n v="1"/>
    <n v="0"/>
    <n v="1"/>
    <n v="1"/>
    <n v="0"/>
    <n v="1"/>
  </r>
  <r>
    <x v="17"/>
    <n v="0"/>
    <n v="0"/>
    <n v="0"/>
    <n v="0"/>
    <n v="0"/>
    <n v="0"/>
    <n v="0"/>
    <n v="0"/>
    <n v="0"/>
    <n v="0"/>
    <n v="0"/>
    <n v="1"/>
    <n v="0"/>
    <n v="0"/>
    <n v="0"/>
    <n v="0"/>
    <n v="0"/>
    <n v="0"/>
    <n v="1"/>
    <n v="1"/>
    <n v="1"/>
    <n v="0"/>
    <n v="1"/>
  </r>
  <r>
    <x v="5"/>
    <n v="1"/>
    <n v="0"/>
    <n v="1"/>
    <n v="0"/>
    <n v="0"/>
    <n v="0"/>
    <n v="1"/>
    <n v="1"/>
    <n v="0"/>
    <n v="1"/>
    <n v="0"/>
    <n v="0"/>
    <n v="0"/>
    <n v="0"/>
    <n v="0"/>
    <n v="0"/>
    <n v="0"/>
    <n v="0"/>
    <n v="0"/>
    <n v="0"/>
    <n v="0"/>
    <n v="0"/>
    <n v="1"/>
  </r>
  <r>
    <x v="7"/>
    <n v="0"/>
    <n v="0"/>
    <n v="0"/>
    <n v="0"/>
    <n v="0"/>
    <n v="0"/>
    <n v="0"/>
    <n v="0"/>
    <n v="0"/>
    <n v="1"/>
    <n v="0"/>
    <n v="0"/>
    <n v="0"/>
    <n v="0"/>
    <n v="0"/>
    <n v="0"/>
    <n v="0"/>
    <n v="0"/>
    <n v="0"/>
    <n v="1"/>
    <n v="1"/>
    <n v="0"/>
    <n v="1"/>
  </r>
  <r>
    <x v="7"/>
    <n v="0"/>
    <n v="0"/>
    <n v="0"/>
    <n v="0"/>
    <n v="0"/>
    <n v="0"/>
    <n v="0"/>
    <n v="0"/>
    <n v="0"/>
    <n v="0"/>
    <n v="0"/>
    <n v="0"/>
    <n v="0"/>
    <n v="0"/>
    <n v="0"/>
    <n v="0"/>
    <n v="0"/>
    <n v="0"/>
    <n v="0"/>
    <n v="0"/>
    <n v="1"/>
    <n v="0"/>
    <n v="1"/>
  </r>
  <r>
    <x v="7"/>
    <n v="1"/>
    <n v="1"/>
    <n v="1"/>
    <n v="0"/>
    <n v="0"/>
    <n v="0"/>
    <n v="1"/>
    <n v="1"/>
    <n v="0"/>
    <n v="1"/>
    <n v="0"/>
    <n v="1"/>
    <n v="0"/>
    <n v="0"/>
    <n v="0"/>
    <n v="0"/>
    <n v="1"/>
    <n v="0"/>
    <n v="0"/>
    <n v="1"/>
    <n v="1"/>
    <n v="0"/>
    <n v="1"/>
  </r>
  <r>
    <x v="17"/>
    <n v="1"/>
    <n v="0"/>
    <n v="1"/>
    <n v="0"/>
    <n v="0"/>
    <n v="1"/>
    <n v="1"/>
    <n v="1"/>
    <n v="1"/>
    <n v="1"/>
    <n v="0"/>
    <n v="1"/>
    <n v="0"/>
    <n v="0"/>
    <n v="0"/>
    <n v="0"/>
    <n v="0"/>
    <n v="1"/>
    <n v="0"/>
    <n v="1"/>
    <n v="1"/>
    <n v="1"/>
    <n v="1"/>
  </r>
  <r>
    <x v="17"/>
    <n v="1"/>
    <n v="0"/>
    <n v="1"/>
    <n v="0"/>
    <n v="0"/>
    <n v="0"/>
    <n v="1"/>
    <n v="1"/>
    <n v="0"/>
    <n v="0"/>
    <n v="0"/>
    <n v="1"/>
    <n v="0"/>
    <n v="1"/>
    <n v="0"/>
    <n v="0"/>
    <n v="0"/>
    <n v="0"/>
    <n v="0"/>
    <n v="0"/>
    <n v="1"/>
    <n v="0"/>
    <n v="0"/>
  </r>
  <r>
    <x v="17"/>
    <n v="0"/>
    <n v="0"/>
    <n v="0"/>
    <n v="0"/>
    <n v="0"/>
    <n v="0"/>
    <n v="0"/>
    <n v="0"/>
    <n v="0"/>
    <n v="1"/>
    <n v="0"/>
    <n v="1"/>
    <n v="0"/>
    <n v="0"/>
    <n v="0"/>
    <n v="0"/>
    <n v="0"/>
    <n v="0"/>
    <n v="0"/>
    <n v="0"/>
    <n v="0"/>
    <n v="0"/>
    <n v="0"/>
  </r>
  <r>
    <x v="10"/>
    <n v="1"/>
    <n v="0"/>
    <n v="1"/>
    <n v="1"/>
    <n v="1"/>
    <n v="1"/>
    <n v="1"/>
    <n v="1"/>
    <n v="1"/>
    <n v="0"/>
    <n v="0"/>
    <n v="1"/>
    <n v="0"/>
    <n v="0"/>
    <n v="1"/>
    <n v="0"/>
    <n v="0"/>
    <n v="0"/>
    <n v="0"/>
    <n v="0"/>
    <n v="1"/>
    <n v="1"/>
    <n v="1"/>
  </r>
  <r>
    <x v="17"/>
    <n v="0"/>
    <n v="0"/>
    <n v="0"/>
    <n v="0"/>
    <n v="0"/>
    <n v="1"/>
    <n v="1"/>
    <n v="0"/>
    <n v="1"/>
    <n v="1"/>
    <n v="0"/>
    <n v="0"/>
    <n v="0"/>
    <n v="0"/>
    <n v="0"/>
    <n v="0"/>
    <n v="0"/>
    <n v="1"/>
    <n v="1"/>
    <n v="1"/>
    <n v="0"/>
    <n v="0"/>
    <n v="1"/>
  </r>
  <r>
    <x v="18"/>
    <n v="0"/>
    <n v="0"/>
    <n v="0"/>
    <n v="0"/>
    <n v="0"/>
    <n v="0"/>
    <n v="0"/>
    <n v="0"/>
    <n v="0"/>
    <n v="0"/>
    <n v="0"/>
    <n v="0"/>
    <n v="0"/>
    <n v="0"/>
    <n v="1"/>
    <n v="0"/>
    <n v="0"/>
    <n v="0"/>
    <n v="1"/>
    <n v="0"/>
    <n v="0"/>
    <n v="0"/>
    <n v="0"/>
  </r>
  <r>
    <x v="2"/>
    <n v="0"/>
    <n v="0"/>
    <n v="0"/>
    <n v="0"/>
    <n v="0"/>
    <n v="0"/>
    <n v="0"/>
    <n v="0"/>
    <n v="0"/>
    <n v="0"/>
    <n v="0"/>
    <n v="0"/>
    <n v="0"/>
    <n v="0"/>
    <n v="0"/>
    <n v="0"/>
    <n v="0"/>
    <n v="0"/>
    <n v="0"/>
    <n v="0"/>
    <n v="0"/>
    <n v="0"/>
    <n v="0"/>
  </r>
  <r>
    <x v="9"/>
    <n v="0"/>
    <n v="0"/>
    <n v="0"/>
    <n v="0"/>
    <n v="0"/>
    <n v="0"/>
    <n v="0"/>
    <n v="0"/>
    <n v="0"/>
    <n v="0"/>
    <n v="0"/>
    <n v="0"/>
    <n v="0"/>
    <n v="0"/>
    <n v="0"/>
    <n v="0"/>
    <n v="0"/>
    <n v="0"/>
    <n v="0"/>
    <n v="0"/>
    <n v="0"/>
    <n v="0"/>
    <n v="0"/>
  </r>
  <r>
    <x v="15"/>
    <n v="1"/>
    <n v="1"/>
    <n v="0"/>
    <n v="0"/>
    <n v="0"/>
    <n v="0"/>
    <n v="1"/>
    <n v="1"/>
    <n v="0"/>
    <n v="1"/>
    <n v="0"/>
    <n v="0"/>
    <n v="0"/>
    <n v="0"/>
    <n v="0"/>
    <n v="0"/>
    <n v="0"/>
    <n v="0"/>
    <n v="0"/>
    <n v="0"/>
    <n v="1"/>
    <n v="0"/>
    <n v="1"/>
  </r>
  <r>
    <x v="6"/>
    <n v="1"/>
    <n v="0"/>
    <n v="1"/>
    <n v="0"/>
    <n v="0"/>
    <n v="0"/>
    <n v="1"/>
    <n v="1"/>
    <n v="0"/>
    <n v="1"/>
    <n v="0"/>
    <n v="0"/>
    <n v="0"/>
    <n v="0"/>
    <n v="0"/>
    <n v="0"/>
    <n v="0"/>
    <n v="0"/>
    <n v="0"/>
    <n v="0"/>
    <n v="1"/>
    <n v="0"/>
    <n v="1"/>
  </r>
  <r>
    <x v="6"/>
    <n v="0"/>
    <n v="0"/>
    <n v="0"/>
    <n v="0"/>
    <n v="0"/>
    <n v="0"/>
    <n v="0"/>
    <n v="0"/>
    <n v="0"/>
    <n v="0"/>
    <n v="0"/>
    <n v="0"/>
    <n v="0"/>
    <n v="0"/>
    <n v="0"/>
    <n v="0"/>
    <n v="0"/>
    <n v="0"/>
    <n v="0"/>
    <n v="0"/>
    <n v="1"/>
    <n v="0"/>
    <n v="1"/>
  </r>
  <r>
    <x v="5"/>
    <n v="0"/>
    <n v="0"/>
    <n v="0"/>
    <n v="0"/>
    <n v="0"/>
    <n v="0"/>
    <n v="0"/>
    <n v="0"/>
    <n v="0"/>
    <n v="0"/>
    <n v="0"/>
    <n v="1"/>
    <n v="0"/>
    <n v="0"/>
    <n v="1"/>
    <n v="0"/>
    <n v="0"/>
    <n v="1"/>
    <n v="0"/>
    <n v="0"/>
    <n v="0"/>
    <n v="0"/>
    <n v="1"/>
  </r>
  <r>
    <x v="4"/>
    <n v="2"/>
    <n v="0"/>
    <n v="1"/>
    <n v="1"/>
    <n v="0"/>
    <n v="0"/>
    <n v="1"/>
    <n v="1"/>
    <n v="0"/>
    <n v="0"/>
    <n v="0"/>
    <n v="1"/>
    <n v="0"/>
    <n v="0"/>
    <n v="0"/>
    <n v="0"/>
    <n v="0"/>
    <n v="0"/>
    <n v="0"/>
    <n v="1"/>
    <n v="1"/>
    <n v="0"/>
    <n v="1"/>
  </r>
  <r>
    <x v="2"/>
    <n v="0"/>
    <n v="0"/>
    <n v="0"/>
    <n v="1"/>
    <n v="0"/>
    <n v="0"/>
    <n v="1"/>
    <n v="1"/>
    <n v="0"/>
    <n v="1"/>
    <n v="0"/>
    <n v="0"/>
    <n v="0"/>
    <n v="0"/>
    <n v="0"/>
    <n v="0"/>
    <n v="0"/>
    <n v="0"/>
    <n v="0"/>
    <n v="0"/>
    <n v="1"/>
    <n v="0"/>
    <n v="1"/>
  </r>
  <r>
    <x v="16"/>
    <n v="0"/>
    <n v="0"/>
    <n v="0"/>
    <n v="0"/>
    <n v="0"/>
    <n v="0"/>
    <n v="0"/>
    <n v="0"/>
    <n v="0"/>
    <n v="0"/>
    <n v="0"/>
    <n v="1"/>
    <n v="0"/>
    <n v="0"/>
    <n v="0"/>
    <n v="0"/>
    <n v="0"/>
    <n v="0"/>
    <n v="0"/>
    <n v="0"/>
    <n v="1"/>
    <n v="0"/>
    <n v="1"/>
  </r>
  <r>
    <x v="13"/>
    <n v="1"/>
    <n v="1"/>
    <n v="0"/>
    <n v="0"/>
    <n v="0"/>
    <n v="0"/>
    <n v="1"/>
    <n v="1"/>
    <n v="0"/>
    <n v="1"/>
    <n v="0"/>
    <n v="1"/>
    <n v="0"/>
    <n v="0"/>
    <n v="0"/>
    <n v="0"/>
    <n v="0"/>
    <n v="0"/>
    <n v="1"/>
    <n v="1"/>
    <n v="1"/>
    <n v="0"/>
    <n v="1"/>
  </r>
  <r>
    <x v="13"/>
    <n v="0"/>
    <n v="0"/>
    <n v="0"/>
    <n v="0"/>
    <n v="0"/>
    <n v="0"/>
    <n v="0"/>
    <n v="0"/>
    <n v="0"/>
    <n v="0"/>
    <n v="0"/>
    <n v="0"/>
    <n v="0"/>
    <n v="0"/>
    <n v="0"/>
    <n v="0"/>
    <n v="0"/>
    <n v="0"/>
    <n v="0"/>
    <n v="0"/>
    <n v="0"/>
    <n v="0"/>
    <n v="1"/>
  </r>
  <r>
    <x v="6"/>
    <n v="1"/>
    <n v="1"/>
    <n v="1"/>
    <n v="0"/>
    <n v="0"/>
    <n v="0"/>
    <n v="1"/>
    <n v="1"/>
    <n v="0"/>
    <n v="0"/>
    <n v="0"/>
    <n v="1"/>
    <n v="0"/>
    <n v="0"/>
    <n v="0"/>
    <n v="1"/>
    <n v="0"/>
    <n v="0"/>
    <n v="0"/>
    <n v="0"/>
    <n v="1"/>
    <n v="0"/>
    <n v="1"/>
  </r>
  <r>
    <x v="5"/>
    <n v="1"/>
    <n v="1"/>
    <n v="2"/>
    <n v="0"/>
    <n v="1"/>
    <n v="0"/>
    <n v="1"/>
    <n v="1"/>
    <n v="1"/>
    <n v="0"/>
    <n v="0"/>
    <n v="1"/>
    <n v="0"/>
    <n v="0"/>
    <n v="0"/>
    <n v="0"/>
    <n v="0"/>
    <n v="0"/>
    <n v="0"/>
    <n v="0"/>
    <n v="1"/>
    <n v="0"/>
    <n v="1"/>
  </r>
  <r>
    <x v="5"/>
    <n v="1"/>
    <n v="1"/>
    <n v="0"/>
    <n v="0"/>
    <n v="0"/>
    <n v="0"/>
    <n v="1"/>
    <n v="1"/>
    <n v="0"/>
    <n v="1"/>
    <n v="0"/>
    <n v="1"/>
    <n v="0"/>
    <n v="0"/>
    <n v="0"/>
    <n v="0"/>
    <n v="0"/>
    <n v="0"/>
    <n v="0"/>
    <n v="0"/>
    <n v="1"/>
    <n v="0"/>
    <n v="1"/>
  </r>
  <r>
    <x v="6"/>
    <n v="1"/>
    <n v="0"/>
    <n v="3"/>
    <n v="0"/>
    <n v="0"/>
    <n v="1"/>
    <n v="1"/>
    <n v="1"/>
    <n v="1"/>
    <n v="0"/>
    <n v="1"/>
    <n v="0"/>
    <n v="0"/>
    <n v="0"/>
    <n v="1"/>
    <n v="0"/>
    <n v="0"/>
    <n v="0"/>
    <n v="0"/>
    <n v="1"/>
    <n v="0"/>
    <n v="0"/>
    <n v="1"/>
  </r>
  <r>
    <x v="16"/>
    <n v="1"/>
    <n v="0"/>
    <n v="2"/>
    <n v="1"/>
    <n v="0"/>
    <n v="0"/>
    <n v="1"/>
    <n v="1"/>
    <n v="0"/>
    <n v="0"/>
    <n v="0"/>
    <n v="0"/>
    <n v="0"/>
    <n v="0"/>
    <n v="1"/>
    <n v="0"/>
    <n v="0"/>
    <n v="0"/>
    <n v="1"/>
    <n v="1"/>
    <n v="1"/>
    <n v="0"/>
    <n v="1"/>
  </r>
  <r>
    <x v="15"/>
    <n v="0"/>
    <n v="0"/>
    <n v="0"/>
    <n v="0"/>
    <n v="0"/>
    <n v="0"/>
    <n v="0"/>
    <n v="0"/>
    <n v="0"/>
    <n v="1"/>
    <n v="0"/>
    <n v="0"/>
    <n v="0"/>
    <n v="0"/>
    <n v="0"/>
    <n v="0"/>
    <n v="0"/>
    <n v="0"/>
    <n v="0"/>
    <n v="1"/>
    <n v="0"/>
    <n v="0"/>
    <n v="1"/>
  </r>
  <r>
    <x v="17"/>
    <n v="1"/>
    <n v="1"/>
    <n v="0"/>
    <n v="0"/>
    <n v="0"/>
    <n v="0"/>
    <n v="1"/>
    <n v="1"/>
    <n v="0"/>
    <n v="0"/>
    <n v="0"/>
    <n v="1"/>
    <n v="0"/>
    <n v="0"/>
    <n v="0"/>
    <n v="0"/>
    <n v="0"/>
    <n v="0"/>
    <n v="0"/>
    <n v="1"/>
    <n v="1"/>
    <n v="0"/>
    <n v="1"/>
  </r>
  <r>
    <x v="9"/>
    <n v="1"/>
    <n v="0"/>
    <n v="1"/>
    <n v="1"/>
    <n v="1"/>
    <n v="1"/>
    <n v="1"/>
    <n v="1"/>
    <n v="1"/>
    <n v="0"/>
    <n v="0"/>
    <n v="1"/>
    <n v="0"/>
    <n v="0"/>
    <n v="1"/>
    <n v="0"/>
    <n v="0"/>
    <n v="0"/>
    <n v="0"/>
    <n v="0"/>
    <n v="0"/>
    <n v="0"/>
    <n v="0"/>
  </r>
  <r>
    <x v="18"/>
    <n v="0"/>
    <n v="0"/>
    <n v="0"/>
    <n v="0"/>
    <n v="0"/>
    <n v="0"/>
    <n v="0"/>
    <n v="0"/>
    <n v="0"/>
    <n v="0"/>
    <n v="0"/>
    <n v="0"/>
    <n v="0"/>
    <n v="0"/>
    <n v="0"/>
    <n v="0"/>
    <n v="0"/>
    <n v="0"/>
    <n v="0"/>
    <n v="0"/>
    <n v="0"/>
    <n v="0"/>
    <n v="1"/>
  </r>
  <r>
    <x v="19"/>
    <n v="1"/>
    <n v="0"/>
    <n v="1"/>
    <n v="1"/>
    <n v="0"/>
    <n v="0"/>
    <n v="1"/>
    <n v="1"/>
    <n v="0"/>
    <n v="0"/>
    <n v="0"/>
    <n v="1"/>
    <n v="0"/>
    <n v="0"/>
    <n v="0"/>
    <n v="0"/>
    <n v="0"/>
    <n v="0"/>
    <n v="0"/>
    <n v="1"/>
    <n v="1"/>
    <n v="0"/>
    <n v="0"/>
  </r>
  <r>
    <x v="5"/>
    <n v="1"/>
    <n v="0"/>
    <n v="1"/>
    <n v="0"/>
    <n v="1"/>
    <n v="0"/>
    <n v="1"/>
    <n v="1"/>
    <n v="1"/>
    <n v="0"/>
    <n v="0"/>
    <n v="1"/>
    <n v="0"/>
    <n v="0"/>
    <n v="0"/>
    <n v="0"/>
    <n v="0"/>
    <n v="0"/>
    <n v="0"/>
    <n v="0"/>
    <n v="0"/>
    <n v="0"/>
    <n v="0"/>
  </r>
  <r>
    <x v="16"/>
    <n v="0"/>
    <n v="0"/>
    <n v="0"/>
    <n v="0"/>
    <n v="0"/>
    <n v="0"/>
    <n v="0"/>
    <n v="0"/>
    <n v="0"/>
    <n v="1"/>
    <n v="0"/>
    <n v="1"/>
    <n v="0"/>
    <n v="0"/>
    <n v="0"/>
    <n v="0"/>
    <n v="0"/>
    <n v="0"/>
    <n v="0"/>
    <n v="1"/>
    <n v="1"/>
    <n v="0"/>
    <n v="1"/>
  </r>
  <r>
    <x v="13"/>
    <n v="1"/>
    <n v="0"/>
    <n v="1"/>
    <n v="1"/>
    <n v="1"/>
    <n v="0"/>
    <n v="1"/>
    <n v="1"/>
    <n v="1"/>
    <n v="0"/>
    <n v="0"/>
    <n v="1"/>
    <n v="0"/>
    <n v="0"/>
    <n v="0"/>
    <n v="0"/>
    <n v="0"/>
    <n v="0"/>
    <n v="1"/>
    <n v="0"/>
    <n v="0"/>
    <n v="0"/>
    <n v="0"/>
  </r>
  <r>
    <x v="2"/>
    <n v="2"/>
    <n v="0"/>
    <n v="1"/>
    <n v="0"/>
    <n v="0"/>
    <n v="0"/>
    <n v="1"/>
    <n v="1"/>
    <n v="0"/>
    <n v="0"/>
    <n v="0"/>
    <n v="0"/>
    <n v="0"/>
    <n v="0"/>
    <n v="0"/>
    <n v="0"/>
    <n v="0"/>
    <n v="0"/>
    <n v="0"/>
    <n v="0"/>
    <n v="0"/>
    <n v="0"/>
    <n v="1"/>
  </r>
  <r>
    <x v="17"/>
    <n v="0"/>
    <n v="0"/>
    <n v="0"/>
    <n v="0"/>
    <n v="0"/>
    <n v="0"/>
    <n v="0"/>
    <n v="0"/>
    <n v="0"/>
    <n v="0"/>
    <n v="0"/>
    <n v="0"/>
    <n v="0"/>
    <n v="0"/>
    <n v="0"/>
    <n v="0"/>
    <n v="0"/>
    <n v="0"/>
    <n v="1"/>
    <n v="1"/>
    <n v="1"/>
    <n v="0"/>
    <n v="1"/>
  </r>
  <r>
    <x v="15"/>
    <n v="1"/>
    <n v="0"/>
    <n v="0"/>
    <n v="0"/>
    <n v="0"/>
    <n v="0"/>
    <n v="1"/>
    <n v="0"/>
    <n v="0"/>
    <n v="0"/>
    <n v="0"/>
    <n v="1"/>
    <n v="0"/>
    <n v="0"/>
    <n v="0"/>
    <n v="0"/>
    <n v="0"/>
    <n v="0"/>
    <n v="0"/>
    <n v="1"/>
    <n v="1"/>
    <n v="0"/>
    <n v="0"/>
  </r>
  <r>
    <x v="35"/>
    <n v="0"/>
    <n v="0"/>
    <n v="0"/>
    <n v="0"/>
    <n v="1"/>
    <n v="0"/>
    <n v="1"/>
    <n v="0"/>
    <n v="1"/>
    <n v="0"/>
    <n v="0"/>
    <n v="0"/>
    <n v="0"/>
    <n v="0"/>
    <n v="0"/>
    <n v="0"/>
    <n v="0"/>
    <n v="0"/>
    <n v="1"/>
    <n v="1"/>
    <n v="1"/>
    <n v="1"/>
    <n v="0"/>
  </r>
  <r>
    <x v="7"/>
    <n v="0"/>
    <n v="0"/>
    <n v="0"/>
    <n v="0"/>
    <n v="0"/>
    <n v="0"/>
    <n v="0"/>
    <n v="0"/>
    <n v="0"/>
    <n v="1"/>
    <n v="0"/>
    <n v="1"/>
    <n v="0"/>
    <n v="0"/>
    <n v="0"/>
    <n v="0"/>
    <n v="0"/>
    <n v="0"/>
    <n v="0"/>
    <n v="1"/>
    <n v="1"/>
    <n v="0"/>
    <n v="1"/>
  </r>
  <r>
    <x v="7"/>
    <n v="1"/>
    <n v="0"/>
    <n v="0"/>
    <n v="1"/>
    <n v="0"/>
    <n v="0"/>
    <n v="1"/>
    <n v="1"/>
    <n v="0"/>
    <n v="0"/>
    <n v="0"/>
    <n v="0"/>
    <n v="0"/>
    <n v="0"/>
    <n v="0"/>
    <n v="0"/>
    <n v="0"/>
    <n v="0"/>
    <n v="1"/>
    <n v="0"/>
    <n v="1"/>
    <n v="1"/>
    <n v="0"/>
  </r>
  <r>
    <x v="2"/>
    <n v="1"/>
    <n v="1"/>
    <n v="0"/>
    <n v="0"/>
    <n v="0"/>
    <n v="0"/>
    <n v="1"/>
    <n v="1"/>
    <n v="0"/>
    <n v="0"/>
    <n v="0"/>
    <n v="1"/>
    <n v="0"/>
    <n v="0"/>
    <n v="0"/>
    <n v="0"/>
    <n v="0"/>
    <n v="0"/>
    <n v="0"/>
    <n v="0"/>
    <n v="1"/>
    <n v="0"/>
    <n v="1"/>
  </r>
  <r>
    <x v="2"/>
    <n v="0"/>
    <n v="0"/>
    <n v="0"/>
    <n v="0"/>
    <n v="0"/>
    <n v="0"/>
    <n v="0"/>
    <n v="0"/>
    <n v="0"/>
    <n v="1"/>
    <n v="0"/>
    <n v="0"/>
    <n v="0"/>
    <n v="0"/>
    <n v="0"/>
    <n v="0"/>
    <n v="0"/>
    <n v="0"/>
    <n v="0"/>
    <n v="0"/>
    <n v="1"/>
    <n v="0"/>
    <n v="0"/>
  </r>
  <r>
    <x v="16"/>
    <n v="1"/>
    <n v="0"/>
    <n v="0"/>
    <n v="0"/>
    <n v="0"/>
    <n v="0"/>
    <n v="1"/>
    <n v="0"/>
    <n v="0"/>
    <n v="0"/>
    <n v="0"/>
    <n v="1"/>
    <n v="0"/>
    <n v="0"/>
    <n v="1"/>
    <n v="0"/>
    <n v="0"/>
    <n v="0"/>
    <n v="0"/>
    <n v="1"/>
    <n v="1"/>
    <n v="0"/>
    <n v="1"/>
  </r>
  <r>
    <x v="10"/>
    <n v="1"/>
    <n v="2"/>
    <n v="1"/>
    <n v="1"/>
    <n v="1"/>
    <n v="0"/>
    <n v="1"/>
    <n v="1"/>
    <n v="1"/>
    <n v="0"/>
    <n v="0"/>
    <n v="1"/>
    <n v="0"/>
    <n v="0"/>
    <n v="0"/>
    <n v="0"/>
    <n v="0"/>
    <n v="1"/>
    <n v="0"/>
    <n v="0"/>
    <n v="0"/>
    <n v="1"/>
    <n v="1"/>
  </r>
  <r>
    <x v="9"/>
    <n v="1"/>
    <n v="0"/>
    <n v="1"/>
    <n v="0"/>
    <n v="0"/>
    <n v="0"/>
    <n v="1"/>
    <n v="1"/>
    <n v="0"/>
    <n v="1"/>
    <n v="0"/>
    <n v="1"/>
    <n v="0"/>
    <n v="0"/>
    <n v="1"/>
    <n v="1"/>
    <n v="0"/>
    <n v="0"/>
    <n v="0"/>
    <n v="0"/>
    <n v="1"/>
    <n v="1"/>
    <n v="1"/>
  </r>
  <r>
    <x v="15"/>
    <n v="0"/>
    <n v="0"/>
    <n v="0"/>
    <n v="0"/>
    <n v="0"/>
    <n v="0"/>
    <n v="0"/>
    <n v="0"/>
    <n v="0"/>
    <n v="1"/>
    <n v="0"/>
    <n v="0"/>
    <n v="0"/>
    <n v="0"/>
    <n v="0"/>
    <n v="0"/>
    <n v="0"/>
    <n v="1"/>
    <n v="0"/>
    <n v="0"/>
    <n v="1"/>
    <n v="0"/>
    <n v="0"/>
  </r>
  <r>
    <x v="8"/>
    <n v="0"/>
    <n v="0"/>
    <n v="0"/>
    <n v="0"/>
    <n v="0"/>
    <n v="0"/>
    <n v="0"/>
    <n v="0"/>
    <n v="0"/>
    <n v="0"/>
    <n v="0"/>
    <n v="1"/>
    <n v="0"/>
    <n v="0"/>
    <n v="1"/>
    <n v="0"/>
    <n v="0"/>
    <n v="0"/>
    <n v="0"/>
    <n v="1"/>
    <n v="1"/>
    <n v="0"/>
    <n v="1"/>
  </r>
  <r>
    <x v="7"/>
    <n v="1"/>
    <n v="1"/>
    <n v="1"/>
    <n v="1"/>
    <n v="4"/>
    <n v="1"/>
    <n v="1"/>
    <n v="1"/>
    <n v="1"/>
    <n v="0"/>
    <n v="0"/>
    <n v="1"/>
    <n v="0"/>
    <n v="0"/>
    <n v="0"/>
    <n v="0"/>
    <n v="0"/>
    <n v="1"/>
    <n v="0"/>
    <n v="0"/>
    <n v="1"/>
    <n v="0"/>
    <n v="0"/>
  </r>
  <r>
    <x v="7"/>
    <n v="1"/>
    <n v="0"/>
    <n v="1"/>
    <n v="0"/>
    <n v="1"/>
    <n v="0"/>
    <n v="1"/>
    <n v="1"/>
    <n v="1"/>
    <n v="0"/>
    <n v="0"/>
    <n v="1"/>
    <n v="0"/>
    <n v="0"/>
    <n v="0"/>
    <n v="0"/>
    <n v="0"/>
    <n v="0"/>
    <n v="0"/>
    <n v="1"/>
    <n v="1"/>
    <n v="0"/>
    <n v="0"/>
  </r>
  <r>
    <x v="15"/>
    <n v="2"/>
    <n v="0"/>
    <n v="1"/>
    <n v="2"/>
    <n v="0"/>
    <n v="0"/>
    <n v="1"/>
    <n v="1"/>
    <n v="0"/>
    <n v="0"/>
    <n v="0"/>
    <n v="1"/>
    <n v="0"/>
    <n v="0"/>
    <n v="0"/>
    <n v="0"/>
    <n v="0"/>
    <n v="0"/>
    <n v="0"/>
    <n v="0"/>
    <n v="0"/>
    <n v="0"/>
    <n v="1"/>
  </r>
  <r>
    <x v="15"/>
    <n v="1"/>
    <n v="1"/>
    <n v="0"/>
    <n v="0"/>
    <n v="3"/>
    <n v="0"/>
    <n v="1"/>
    <n v="1"/>
    <n v="1"/>
    <n v="0"/>
    <n v="0"/>
    <n v="1"/>
    <n v="0"/>
    <n v="0"/>
    <n v="1"/>
    <n v="0"/>
    <n v="0"/>
    <n v="0"/>
    <n v="0"/>
    <n v="0"/>
    <n v="0"/>
    <n v="0"/>
    <n v="1"/>
  </r>
  <r>
    <x v="15"/>
    <n v="1"/>
    <n v="0"/>
    <n v="1"/>
    <n v="0"/>
    <n v="1"/>
    <n v="0"/>
    <n v="1"/>
    <n v="1"/>
    <n v="1"/>
    <n v="1"/>
    <n v="0"/>
    <n v="1"/>
    <n v="0"/>
    <n v="0"/>
    <n v="0"/>
    <n v="0"/>
    <n v="0"/>
    <n v="0"/>
    <n v="0"/>
    <n v="1"/>
    <n v="1"/>
    <n v="0"/>
    <n v="0"/>
  </r>
  <r>
    <x v="16"/>
    <n v="1"/>
    <n v="1"/>
    <n v="1"/>
    <n v="0"/>
    <n v="1"/>
    <n v="1"/>
    <n v="1"/>
    <n v="1"/>
    <n v="1"/>
    <n v="0"/>
    <n v="0"/>
    <n v="1"/>
    <n v="0"/>
    <n v="1"/>
    <n v="1"/>
    <n v="0"/>
    <n v="0"/>
    <n v="0"/>
    <n v="0"/>
    <n v="0"/>
    <n v="1"/>
    <n v="0"/>
    <n v="0"/>
  </r>
  <r>
    <x v="4"/>
    <n v="1"/>
    <n v="0"/>
    <n v="1"/>
    <n v="1"/>
    <n v="0"/>
    <n v="0"/>
    <n v="1"/>
    <n v="1"/>
    <n v="0"/>
    <n v="1"/>
    <n v="0"/>
    <n v="1"/>
    <n v="0"/>
    <n v="0"/>
    <n v="0"/>
    <n v="0"/>
    <n v="0"/>
    <n v="0"/>
    <n v="0"/>
    <n v="0"/>
    <n v="0"/>
    <n v="0"/>
    <n v="1"/>
  </r>
  <r>
    <x v="24"/>
    <n v="0"/>
    <n v="0"/>
    <n v="0"/>
    <n v="0"/>
    <n v="0"/>
    <n v="0"/>
    <n v="0"/>
    <n v="0"/>
    <n v="0"/>
    <n v="1"/>
    <n v="0"/>
    <n v="0"/>
    <n v="0"/>
    <n v="0"/>
    <n v="0"/>
    <n v="0"/>
    <n v="0"/>
    <n v="0"/>
    <n v="0"/>
    <n v="0"/>
    <n v="1"/>
    <n v="0"/>
    <n v="1"/>
  </r>
  <r>
    <x v="8"/>
    <n v="1"/>
    <n v="0"/>
    <n v="0"/>
    <n v="0"/>
    <n v="0"/>
    <n v="0"/>
    <n v="1"/>
    <n v="0"/>
    <n v="0"/>
    <n v="1"/>
    <n v="0"/>
    <n v="1"/>
    <n v="0"/>
    <n v="0"/>
    <n v="0"/>
    <n v="0"/>
    <n v="0"/>
    <n v="0"/>
    <n v="0"/>
    <n v="1"/>
    <n v="1"/>
    <n v="0"/>
    <n v="1"/>
  </r>
  <r>
    <x v="2"/>
    <n v="2"/>
    <n v="1"/>
    <n v="3"/>
    <n v="1"/>
    <n v="3"/>
    <n v="1"/>
    <n v="1"/>
    <n v="1"/>
    <n v="1"/>
    <n v="1"/>
    <n v="1"/>
    <n v="0"/>
    <n v="0"/>
    <n v="0"/>
    <n v="1"/>
    <n v="0"/>
    <n v="0"/>
    <n v="0"/>
    <n v="0"/>
    <n v="0"/>
    <n v="1"/>
    <n v="1"/>
    <n v="1"/>
  </r>
  <r>
    <x v="7"/>
    <n v="1"/>
    <n v="0"/>
    <n v="1"/>
    <n v="0"/>
    <n v="0"/>
    <n v="0"/>
    <n v="1"/>
    <n v="1"/>
    <n v="0"/>
    <n v="1"/>
    <n v="0"/>
    <n v="1"/>
    <n v="0"/>
    <n v="0"/>
    <n v="0"/>
    <n v="0"/>
    <n v="0"/>
    <n v="0"/>
    <n v="1"/>
    <n v="1"/>
    <n v="1"/>
    <n v="1"/>
    <n v="1"/>
  </r>
  <r>
    <x v="36"/>
    <n v="1"/>
    <n v="1"/>
    <n v="1"/>
    <n v="1"/>
    <n v="3"/>
    <n v="0"/>
    <n v="1"/>
    <n v="1"/>
    <n v="1"/>
    <n v="0"/>
    <n v="0"/>
    <n v="1"/>
    <n v="0"/>
    <n v="0"/>
    <n v="1"/>
    <n v="0"/>
    <n v="0"/>
    <n v="0"/>
    <n v="0"/>
    <n v="0"/>
    <n v="0"/>
    <n v="0"/>
    <n v="1"/>
  </r>
  <r>
    <x v="7"/>
    <n v="0"/>
    <n v="0"/>
    <n v="0"/>
    <n v="0"/>
    <n v="0"/>
    <n v="0"/>
    <n v="0"/>
    <n v="0"/>
    <n v="0"/>
    <n v="0"/>
    <n v="0"/>
    <n v="0"/>
    <n v="0"/>
    <n v="0"/>
    <n v="0"/>
    <n v="0"/>
    <n v="0"/>
    <n v="0"/>
    <n v="0"/>
    <n v="0"/>
    <n v="1"/>
    <n v="0"/>
    <n v="0"/>
  </r>
  <r>
    <x v="36"/>
    <n v="2"/>
    <n v="2"/>
    <n v="2"/>
    <n v="1"/>
    <n v="5"/>
    <n v="1"/>
    <n v="1"/>
    <n v="1"/>
    <n v="1"/>
    <n v="0"/>
    <n v="1"/>
    <n v="0"/>
    <n v="1"/>
    <n v="0"/>
    <n v="1"/>
    <n v="0"/>
    <n v="0"/>
    <n v="1"/>
    <n v="1"/>
    <n v="0"/>
    <n v="0"/>
    <n v="0"/>
    <n v="1"/>
  </r>
  <r>
    <x v="7"/>
    <n v="1"/>
    <n v="1"/>
    <n v="0"/>
    <n v="0"/>
    <n v="3"/>
    <n v="1"/>
    <n v="1"/>
    <n v="1"/>
    <n v="1"/>
    <n v="1"/>
    <n v="0"/>
    <n v="0"/>
    <n v="0"/>
    <n v="0"/>
    <n v="0"/>
    <n v="0"/>
    <n v="0"/>
    <n v="1"/>
    <n v="0"/>
    <n v="1"/>
    <n v="1"/>
    <n v="0"/>
    <n v="1"/>
  </r>
  <r>
    <x v="35"/>
    <n v="0"/>
    <n v="0"/>
    <n v="1"/>
    <n v="0"/>
    <n v="0"/>
    <n v="1"/>
    <n v="1"/>
    <n v="1"/>
    <n v="1"/>
    <n v="1"/>
    <n v="0"/>
    <n v="1"/>
    <n v="0"/>
    <n v="0"/>
    <n v="1"/>
    <n v="0"/>
    <n v="0"/>
    <n v="0"/>
    <n v="0"/>
    <n v="1"/>
    <n v="1"/>
    <n v="0"/>
    <n v="1"/>
  </r>
  <r>
    <x v="9"/>
    <n v="1"/>
    <n v="1"/>
    <n v="1"/>
    <n v="0"/>
    <n v="0"/>
    <n v="0"/>
    <n v="1"/>
    <n v="1"/>
    <n v="0"/>
    <n v="0"/>
    <n v="0"/>
    <n v="1"/>
    <n v="1"/>
    <n v="0"/>
    <n v="1"/>
    <n v="0"/>
    <n v="0"/>
    <n v="1"/>
    <n v="1"/>
    <n v="0"/>
    <n v="1"/>
    <n v="0"/>
    <n v="1"/>
  </r>
  <r>
    <x v="9"/>
    <n v="1"/>
    <n v="0"/>
    <n v="1"/>
    <n v="0"/>
    <n v="0"/>
    <n v="0"/>
    <n v="1"/>
    <n v="1"/>
    <n v="0"/>
    <n v="1"/>
    <n v="1"/>
    <n v="0"/>
    <n v="0"/>
    <n v="0"/>
    <n v="1"/>
    <n v="0"/>
    <n v="0"/>
    <n v="0"/>
    <n v="1"/>
    <n v="1"/>
    <n v="1"/>
    <n v="0"/>
    <n v="1"/>
  </r>
  <r>
    <x v="9"/>
    <n v="1"/>
    <n v="0"/>
    <n v="0"/>
    <n v="0"/>
    <n v="0"/>
    <n v="0"/>
    <n v="1"/>
    <n v="0"/>
    <n v="0"/>
    <n v="1"/>
    <n v="0"/>
    <n v="1"/>
    <n v="0"/>
    <n v="0"/>
    <n v="0"/>
    <n v="0"/>
    <n v="0"/>
    <n v="0"/>
    <n v="0"/>
    <n v="1"/>
    <n v="1"/>
    <n v="0"/>
    <n v="1"/>
  </r>
  <r>
    <x v="9"/>
    <n v="0"/>
    <n v="0"/>
    <n v="1"/>
    <n v="0"/>
    <n v="0"/>
    <n v="0"/>
    <n v="1"/>
    <n v="1"/>
    <n v="0"/>
    <n v="0"/>
    <n v="0"/>
    <n v="1"/>
    <n v="0"/>
    <n v="0"/>
    <n v="1"/>
    <n v="0"/>
    <n v="0"/>
    <n v="0"/>
    <n v="0"/>
    <n v="0"/>
    <n v="1"/>
    <n v="0"/>
    <n v="1"/>
  </r>
  <r>
    <x v="7"/>
    <n v="1"/>
    <n v="0"/>
    <n v="1"/>
    <n v="0"/>
    <n v="0"/>
    <n v="0"/>
    <n v="1"/>
    <n v="1"/>
    <n v="0"/>
    <n v="0"/>
    <n v="0"/>
    <n v="1"/>
    <n v="0"/>
    <n v="0"/>
    <n v="0"/>
    <n v="0"/>
    <n v="0"/>
    <n v="0"/>
    <n v="0"/>
    <n v="0"/>
    <n v="1"/>
    <n v="0"/>
    <n v="1"/>
  </r>
  <r>
    <x v="37"/>
    <n v="0"/>
    <n v="0"/>
    <n v="0"/>
    <n v="0"/>
    <n v="0"/>
    <n v="0"/>
    <n v="0"/>
    <n v="0"/>
    <n v="0"/>
    <n v="0"/>
    <n v="0"/>
    <n v="1"/>
    <n v="0"/>
    <n v="0"/>
    <n v="0"/>
    <n v="1"/>
    <n v="0"/>
    <n v="0"/>
    <n v="0"/>
    <n v="1"/>
    <n v="1"/>
    <n v="0"/>
    <n v="1"/>
  </r>
  <r>
    <x v="37"/>
    <n v="0"/>
    <n v="0"/>
    <n v="0"/>
    <n v="0"/>
    <n v="0"/>
    <n v="1"/>
    <n v="1"/>
    <n v="0"/>
    <n v="1"/>
    <n v="0"/>
    <n v="0"/>
    <n v="0"/>
    <n v="0"/>
    <n v="0"/>
    <n v="0"/>
    <n v="0"/>
    <n v="0"/>
    <n v="0"/>
    <n v="0"/>
    <n v="0"/>
    <n v="1"/>
    <n v="0"/>
    <n v="1"/>
  </r>
  <r>
    <x v="7"/>
    <n v="0"/>
    <n v="0"/>
    <n v="0"/>
    <n v="0"/>
    <n v="0"/>
    <n v="0"/>
    <n v="0"/>
    <n v="0"/>
    <n v="0"/>
    <n v="0"/>
    <n v="0"/>
    <n v="1"/>
    <n v="0"/>
    <n v="0"/>
    <n v="0"/>
    <n v="0"/>
    <n v="0"/>
    <n v="0"/>
    <n v="1"/>
    <n v="0"/>
    <n v="1"/>
    <n v="0"/>
    <n v="1"/>
  </r>
  <r>
    <x v="29"/>
    <n v="0"/>
    <n v="0"/>
    <n v="0"/>
    <n v="0"/>
    <n v="0"/>
    <n v="1"/>
    <n v="1"/>
    <n v="0"/>
    <n v="1"/>
    <n v="1"/>
    <n v="0"/>
    <n v="0"/>
    <n v="0"/>
    <n v="0"/>
    <n v="0"/>
    <n v="0"/>
    <n v="0"/>
    <n v="0"/>
    <n v="1"/>
    <n v="0"/>
    <n v="1"/>
    <n v="0"/>
    <n v="1"/>
  </r>
  <r>
    <x v="38"/>
    <n v="1"/>
    <n v="1"/>
    <n v="0"/>
    <n v="1"/>
    <n v="0"/>
    <n v="0"/>
    <n v="1"/>
    <n v="1"/>
    <n v="0"/>
    <n v="0"/>
    <n v="0"/>
    <n v="0"/>
    <n v="0"/>
    <n v="0"/>
    <n v="1"/>
    <n v="0"/>
    <n v="0"/>
    <n v="0"/>
    <n v="1"/>
    <n v="0"/>
    <n v="1"/>
    <n v="0"/>
    <n v="1"/>
  </r>
  <r>
    <x v="39"/>
    <n v="1"/>
    <n v="0"/>
    <n v="0"/>
    <n v="0"/>
    <n v="0"/>
    <n v="0"/>
    <n v="1"/>
    <n v="0"/>
    <n v="0"/>
    <n v="0"/>
    <n v="0"/>
    <n v="1"/>
    <n v="0"/>
    <n v="0"/>
    <n v="1"/>
    <n v="0"/>
    <n v="0"/>
    <n v="0"/>
    <n v="0"/>
    <n v="1"/>
    <n v="1"/>
    <n v="0"/>
    <n v="1"/>
  </r>
  <r>
    <x v="40"/>
    <n v="1"/>
    <n v="0"/>
    <n v="2"/>
    <n v="1"/>
    <n v="0"/>
    <n v="0"/>
    <n v="1"/>
    <n v="1"/>
    <n v="0"/>
    <n v="0"/>
    <n v="0"/>
    <n v="0"/>
    <n v="0"/>
    <n v="0"/>
    <n v="1"/>
    <n v="0"/>
    <n v="0"/>
    <n v="0"/>
    <n v="0"/>
    <n v="0"/>
    <n v="0"/>
    <n v="0"/>
    <n v="1"/>
  </r>
  <r>
    <x v="40"/>
    <n v="1"/>
    <n v="1"/>
    <n v="1"/>
    <n v="0"/>
    <n v="0"/>
    <n v="0"/>
    <n v="1"/>
    <n v="1"/>
    <n v="0"/>
    <n v="0"/>
    <n v="0"/>
    <n v="0"/>
    <n v="0"/>
    <n v="0"/>
    <n v="0"/>
    <n v="0"/>
    <n v="0"/>
    <n v="0"/>
    <n v="1"/>
    <n v="0"/>
    <n v="1"/>
    <n v="0"/>
    <n v="1"/>
  </r>
  <r>
    <x v="40"/>
    <n v="1"/>
    <n v="0"/>
    <n v="0"/>
    <n v="0"/>
    <n v="0"/>
    <n v="0"/>
    <n v="1"/>
    <n v="0"/>
    <n v="0"/>
    <n v="0"/>
    <n v="0"/>
    <n v="1"/>
    <n v="0"/>
    <n v="0"/>
    <n v="0"/>
    <n v="0"/>
    <n v="0"/>
    <n v="0"/>
    <n v="0"/>
    <n v="0"/>
    <n v="1"/>
    <n v="0"/>
    <n v="1"/>
  </r>
  <r>
    <x v="41"/>
    <n v="2"/>
    <n v="0"/>
    <n v="0"/>
    <n v="0"/>
    <n v="0"/>
    <n v="0"/>
    <n v="1"/>
    <n v="0"/>
    <n v="0"/>
    <n v="1"/>
    <n v="0"/>
    <n v="1"/>
    <n v="0"/>
    <n v="0"/>
    <n v="1"/>
    <n v="0"/>
    <n v="0"/>
    <n v="0"/>
    <n v="0"/>
    <n v="1"/>
    <n v="1"/>
    <n v="0"/>
    <n v="1"/>
  </r>
  <r>
    <x v="42"/>
    <n v="1"/>
    <n v="0"/>
    <n v="0"/>
    <n v="0"/>
    <n v="0"/>
    <n v="0"/>
    <n v="1"/>
    <n v="0"/>
    <n v="0"/>
    <n v="0"/>
    <n v="0"/>
    <n v="0"/>
    <n v="0"/>
    <n v="0"/>
    <n v="1"/>
    <n v="0"/>
    <n v="0"/>
    <n v="0"/>
    <n v="1"/>
    <n v="0"/>
    <n v="0"/>
    <n v="0"/>
    <n v="1"/>
  </r>
  <r>
    <x v="43"/>
    <n v="0"/>
    <n v="0"/>
    <n v="0"/>
    <n v="0"/>
    <n v="0"/>
    <n v="0"/>
    <n v="0"/>
    <n v="0"/>
    <n v="0"/>
    <n v="0"/>
    <n v="0"/>
    <n v="1"/>
    <n v="0"/>
    <n v="0"/>
    <n v="1"/>
    <n v="0"/>
    <n v="0"/>
    <n v="0"/>
    <n v="1"/>
    <n v="0"/>
    <n v="1"/>
    <n v="0"/>
    <n v="1"/>
  </r>
  <r>
    <x v="43"/>
    <n v="0"/>
    <n v="0"/>
    <n v="2"/>
    <n v="0"/>
    <n v="0"/>
    <n v="0"/>
    <n v="1"/>
    <n v="1"/>
    <n v="0"/>
    <n v="1"/>
    <n v="0"/>
    <n v="1"/>
    <n v="0"/>
    <n v="0"/>
    <n v="1"/>
    <n v="0"/>
    <n v="0"/>
    <n v="0"/>
    <n v="0"/>
    <n v="0"/>
    <n v="1"/>
    <n v="0"/>
    <n v="0"/>
  </r>
  <r>
    <x v="44"/>
    <n v="1"/>
    <n v="0"/>
    <n v="0"/>
    <n v="1"/>
    <n v="0"/>
    <n v="0"/>
    <n v="1"/>
    <n v="1"/>
    <n v="0"/>
    <n v="0"/>
    <n v="0"/>
    <n v="0"/>
    <n v="0"/>
    <n v="0"/>
    <n v="0"/>
    <n v="0"/>
    <n v="0"/>
    <n v="0"/>
    <n v="0"/>
    <n v="0"/>
    <n v="0"/>
    <n v="0"/>
    <n v="1"/>
  </r>
  <r>
    <x v="44"/>
    <n v="2"/>
    <n v="1"/>
    <n v="0"/>
    <n v="0"/>
    <n v="1"/>
    <n v="0"/>
    <n v="1"/>
    <n v="1"/>
    <n v="1"/>
    <n v="0"/>
    <n v="0"/>
    <n v="1"/>
    <n v="0"/>
    <n v="0"/>
    <n v="1"/>
    <n v="0"/>
    <n v="1"/>
    <n v="0"/>
    <n v="0"/>
    <n v="0"/>
    <n v="0"/>
    <n v="0"/>
    <n v="1"/>
  </r>
  <r>
    <x v="45"/>
    <n v="1"/>
    <n v="1"/>
    <n v="1"/>
    <n v="0"/>
    <n v="0"/>
    <n v="0"/>
    <n v="1"/>
    <n v="1"/>
    <n v="0"/>
    <n v="0"/>
    <n v="0"/>
    <n v="0"/>
    <n v="0"/>
    <n v="0"/>
    <n v="0"/>
    <n v="0"/>
    <n v="0"/>
    <n v="0"/>
    <n v="1"/>
    <n v="0"/>
    <n v="1"/>
    <n v="0"/>
    <n v="1"/>
  </r>
  <r>
    <x v="45"/>
    <n v="1"/>
    <n v="0"/>
    <n v="0"/>
    <n v="0"/>
    <n v="0"/>
    <n v="0"/>
    <n v="1"/>
    <n v="0"/>
    <n v="0"/>
    <n v="1"/>
    <n v="0"/>
    <n v="0"/>
    <n v="0"/>
    <n v="0"/>
    <n v="1"/>
    <n v="0"/>
    <n v="0"/>
    <n v="0"/>
    <n v="0"/>
    <n v="1"/>
    <n v="1"/>
    <n v="0"/>
    <n v="1"/>
  </r>
  <r>
    <x v="46"/>
    <n v="1"/>
    <n v="1"/>
    <n v="0"/>
    <n v="0"/>
    <n v="0"/>
    <n v="0"/>
    <n v="1"/>
    <n v="1"/>
    <n v="0"/>
    <n v="1"/>
    <n v="0"/>
    <n v="0"/>
    <n v="0"/>
    <n v="0"/>
    <n v="0"/>
    <n v="0"/>
    <n v="0"/>
    <n v="0"/>
    <n v="0"/>
    <n v="0"/>
    <n v="1"/>
    <n v="0"/>
    <n v="1"/>
  </r>
  <r>
    <x v="47"/>
    <n v="1"/>
    <n v="0"/>
    <n v="0"/>
    <n v="0"/>
    <n v="0"/>
    <n v="0"/>
    <n v="1"/>
    <n v="0"/>
    <n v="0"/>
    <n v="1"/>
    <n v="0"/>
    <n v="0"/>
    <n v="0"/>
    <n v="0"/>
    <n v="0"/>
    <n v="0"/>
    <n v="0"/>
    <n v="0"/>
    <n v="0"/>
    <n v="1"/>
    <n v="1"/>
    <n v="0"/>
    <n v="0"/>
  </r>
  <r>
    <x v="47"/>
    <n v="2"/>
    <n v="0"/>
    <n v="1"/>
    <n v="0"/>
    <n v="0"/>
    <n v="0"/>
    <n v="1"/>
    <n v="1"/>
    <n v="0"/>
    <n v="0"/>
    <n v="0"/>
    <n v="1"/>
    <n v="0"/>
    <n v="0"/>
    <n v="1"/>
    <n v="0"/>
    <n v="0"/>
    <n v="0"/>
    <n v="1"/>
    <n v="0"/>
    <n v="1"/>
    <n v="0"/>
    <n v="1"/>
  </r>
  <r>
    <x v="33"/>
    <n v="1"/>
    <n v="0"/>
    <n v="0"/>
    <n v="1"/>
    <n v="0"/>
    <n v="0"/>
    <n v="1"/>
    <n v="1"/>
    <n v="0"/>
    <n v="0"/>
    <n v="0"/>
    <n v="0"/>
    <n v="0"/>
    <n v="0"/>
    <n v="0"/>
    <n v="0"/>
    <n v="0"/>
    <n v="0"/>
    <n v="0"/>
    <n v="1"/>
    <n v="1"/>
    <n v="0"/>
    <n v="1"/>
  </r>
  <r>
    <x v="48"/>
    <n v="0"/>
    <n v="0"/>
    <n v="0"/>
    <n v="0"/>
    <n v="0"/>
    <n v="0"/>
    <n v="0"/>
    <n v="0"/>
    <n v="0"/>
    <n v="0"/>
    <n v="0"/>
    <n v="0"/>
    <n v="0"/>
    <n v="0"/>
    <n v="0"/>
    <n v="0"/>
    <n v="0"/>
    <n v="0"/>
    <n v="0"/>
    <n v="0"/>
    <n v="0"/>
    <n v="0"/>
    <n v="1"/>
  </r>
  <r>
    <x v="23"/>
    <n v="1"/>
    <n v="1"/>
    <n v="1"/>
    <n v="0"/>
    <n v="0"/>
    <n v="0"/>
    <n v="1"/>
    <n v="1"/>
    <n v="0"/>
    <n v="0"/>
    <n v="0"/>
    <n v="1"/>
    <n v="0"/>
    <n v="0"/>
    <n v="1"/>
    <n v="0"/>
    <n v="0"/>
    <n v="0"/>
    <n v="0"/>
    <n v="1"/>
    <n v="1"/>
    <n v="0"/>
    <n v="0"/>
  </r>
  <r>
    <x v="23"/>
    <n v="2"/>
    <n v="1"/>
    <n v="0"/>
    <n v="0"/>
    <n v="1"/>
    <n v="0"/>
    <n v="1"/>
    <n v="1"/>
    <n v="1"/>
    <n v="0"/>
    <n v="0"/>
    <n v="0"/>
    <n v="0"/>
    <n v="0"/>
    <n v="0"/>
    <n v="0"/>
    <n v="0"/>
    <n v="1"/>
    <n v="0"/>
    <n v="0"/>
    <n v="0"/>
    <n v="0"/>
    <n v="0"/>
  </r>
  <r>
    <x v="14"/>
    <n v="0"/>
    <n v="0"/>
    <n v="0"/>
    <n v="0"/>
    <n v="0"/>
    <n v="0"/>
    <n v="0"/>
    <n v="0"/>
    <n v="0"/>
    <n v="0"/>
    <n v="0"/>
    <n v="1"/>
    <n v="0"/>
    <n v="0"/>
    <n v="1"/>
    <n v="0"/>
    <n v="0"/>
    <n v="0"/>
    <n v="0"/>
    <n v="1"/>
    <n v="1"/>
    <n v="0"/>
    <n v="1"/>
  </r>
  <r>
    <x v="19"/>
    <n v="0"/>
    <n v="0"/>
    <n v="0"/>
    <n v="0"/>
    <n v="0"/>
    <n v="0"/>
    <n v="0"/>
    <n v="0"/>
    <n v="0"/>
    <n v="0"/>
    <n v="0"/>
    <n v="1"/>
    <n v="0"/>
    <n v="0"/>
    <n v="0"/>
    <n v="0"/>
    <n v="0"/>
    <n v="0"/>
    <n v="0"/>
    <n v="0"/>
    <n v="1"/>
    <n v="0"/>
    <n v="1"/>
  </r>
</pivotCacheRecords>
</file>

<file path=xl/pivotCache/pivotCacheRecords2.xml><?xml version="1.0" encoding="utf-8"?>
<pivotCacheRecords xmlns="http://schemas.openxmlformats.org/spreadsheetml/2006/main" xmlns:r="http://schemas.openxmlformats.org/officeDocument/2006/relationships" count="238">
  <r>
    <n v="1"/>
    <n v="1988"/>
    <x v="0"/>
    <n v="1"/>
    <n v="2"/>
    <n v="1"/>
    <n v="1"/>
    <n v="0"/>
    <n v="1"/>
    <x v="0"/>
    <x v="0"/>
    <n v="1"/>
    <n v="0"/>
    <n v="1"/>
    <n v="0"/>
    <n v="0"/>
    <n v="0"/>
    <n v="0"/>
    <n v="0"/>
    <n v="1"/>
    <n v="1"/>
    <n v="1"/>
    <n v="1"/>
    <n v="1"/>
    <n v="1"/>
    <n v="1"/>
    <n v="0"/>
    <n v="1"/>
    <n v="1"/>
    <n v="0"/>
    <n v="0"/>
    <n v="0"/>
    <n v="0"/>
    <n v="0"/>
    <n v="0"/>
    <n v="0"/>
    <n v="1"/>
    <n v="0"/>
    <n v="0"/>
    <n v="2"/>
  </r>
  <r>
    <n v="2"/>
    <n v="1989"/>
    <x v="1"/>
    <n v="0"/>
    <n v="1"/>
    <n v="1"/>
    <n v="0"/>
    <n v="0"/>
    <n v="1"/>
    <x v="0"/>
    <x v="1"/>
    <n v="0"/>
    <n v="0"/>
    <n v="1"/>
    <n v="0"/>
    <n v="0"/>
    <n v="0"/>
    <n v="0"/>
    <n v="0"/>
    <n v="1"/>
    <n v="0"/>
    <n v="1"/>
    <n v="1"/>
    <n v="0"/>
    <n v="1"/>
    <n v="0"/>
    <n v="0"/>
    <n v="0"/>
    <n v="1"/>
    <n v="0"/>
    <n v="0"/>
    <n v="0"/>
    <n v="0"/>
    <n v="0"/>
    <n v="0"/>
    <n v="0"/>
    <n v="0"/>
    <n v="0"/>
    <n v="0"/>
    <n v="1"/>
  </r>
  <r>
    <n v="3"/>
    <n v="2009"/>
    <x v="2"/>
    <n v="2"/>
    <n v="1"/>
    <n v="0"/>
    <n v="1"/>
    <n v="1"/>
    <n v="1"/>
    <x v="0"/>
    <x v="0"/>
    <n v="0"/>
    <n v="0"/>
    <n v="0"/>
    <n v="0"/>
    <n v="0"/>
    <n v="0"/>
    <n v="0"/>
    <n v="0"/>
    <n v="1"/>
    <n v="0"/>
    <n v="0"/>
    <n v="1"/>
    <n v="1"/>
    <n v="0"/>
    <n v="0"/>
    <n v="0"/>
    <n v="1"/>
    <n v="0"/>
    <n v="0"/>
    <n v="0"/>
    <n v="0"/>
    <n v="0"/>
    <n v="0"/>
    <n v="0"/>
    <n v="0"/>
    <n v="0"/>
    <n v="0"/>
    <n v="1"/>
    <n v="1"/>
  </r>
  <r>
    <n v="4"/>
    <n v="1989"/>
    <x v="1"/>
    <n v="0"/>
    <n v="2"/>
    <n v="1"/>
    <n v="0"/>
    <n v="0"/>
    <n v="1"/>
    <x v="0"/>
    <x v="1"/>
    <n v="1"/>
    <n v="0"/>
    <n v="0"/>
    <n v="0"/>
    <n v="0"/>
    <n v="0"/>
    <n v="0"/>
    <n v="0"/>
    <n v="0"/>
    <n v="0"/>
    <n v="0"/>
    <n v="1"/>
    <n v="0"/>
    <n v="1"/>
    <n v="0"/>
    <n v="0"/>
    <n v="0"/>
    <n v="1"/>
    <n v="0"/>
    <n v="0"/>
    <n v="0"/>
    <n v="0"/>
    <n v="0"/>
    <n v="0"/>
    <n v="0"/>
    <n v="0"/>
    <n v="0"/>
    <n v="0"/>
    <n v="1"/>
  </r>
  <r>
    <n v="5"/>
    <n v="1991"/>
    <x v="1"/>
    <n v="0"/>
    <n v="0"/>
    <n v="1"/>
    <n v="0"/>
    <n v="0"/>
    <n v="1"/>
    <x v="0"/>
    <x v="1"/>
    <n v="1"/>
    <n v="0"/>
    <n v="0"/>
    <n v="0"/>
    <n v="0"/>
    <n v="0"/>
    <n v="0"/>
    <n v="0"/>
    <n v="0"/>
    <n v="0"/>
    <n v="0"/>
    <n v="1"/>
    <n v="0"/>
    <n v="1"/>
    <n v="0"/>
    <n v="0"/>
    <n v="1"/>
    <n v="0"/>
    <n v="0"/>
    <n v="0"/>
    <n v="0"/>
    <n v="0"/>
    <n v="0"/>
    <n v="0"/>
    <n v="0"/>
    <n v="0"/>
    <n v="0"/>
    <n v="0"/>
    <n v="1"/>
  </r>
  <r>
    <n v="6"/>
    <n v="2001"/>
    <x v="0"/>
    <n v="0"/>
    <n v="0"/>
    <n v="1"/>
    <n v="0"/>
    <n v="0"/>
    <n v="1"/>
    <x v="0"/>
    <x v="1"/>
    <n v="1"/>
    <n v="0"/>
    <n v="0"/>
    <n v="0"/>
    <n v="0"/>
    <n v="0"/>
    <n v="0"/>
    <n v="0"/>
    <n v="0"/>
    <n v="0"/>
    <n v="1"/>
    <n v="1"/>
    <n v="0"/>
    <n v="1"/>
    <n v="0"/>
    <n v="0"/>
    <n v="1"/>
    <n v="0"/>
    <n v="0"/>
    <n v="0"/>
    <n v="0"/>
    <n v="0"/>
    <n v="0"/>
    <n v="0"/>
    <n v="0"/>
    <n v="0"/>
    <n v="0"/>
    <n v="0"/>
    <n v="1"/>
  </r>
  <r>
    <n v="7"/>
    <n v="1998"/>
    <x v="1"/>
    <n v="0"/>
    <n v="0"/>
    <n v="1"/>
    <n v="0"/>
    <n v="0"/>
    <n v="1"/>
    <x v="0"/>
    <x v="1"/>
    <n v="1"/>
    <n v="0"/>
    <n v="0"/>
    <n v="0"/>
    <n v="0"/>
    <n v="0"/>
    <n v="0"/>
    <n v="0"/>
    <n v="1"/>
    <n v="0"/>
    <n v="0"/>
    <n v="1"/>
    <n v="0"/>
    <n v="1"/>
    <n v="1"/>
    <n v="0"/>
    <n v="1"/>
    <n v="1"/>
    <n v="0"/>
    <n v="0"/>
    <n v="0"/>
    <n v="0"/>
    <n v="0"/>
    <n v="0"/>
    <n v="0"/>
    <n v="0"/>
    <n v="0"/>
    <n v="0"/>
    <n v="2"/>
  </r>
  <r>
    <n v="8"/>
    <n v="1988"/>
    <x v="1"/>
    <n v="0"/>
    <n v="1"/>
    <n v="0"/>
    <n v="0"/>
    <n v="0"/>
    <n v="1"/>
    <x v="0"/>
    <x v="1"/>
    <n v="1"/>
    <n v="0"/>
    <n v="0"/>
    <n v="0"/>
    <n v="0"/>
    <n v="0"/>
    <n v="0"/>
    <n v="0"/>
    <n v="0"/>
    <n v="0"/>
    <n v="0"/>
    <n v="1"/>
    <n v="0"/>
    <n v="0"/>
    <n v="1"/>
    <n v="0"/>
    <n v="1"/>
    <n v="0"/>
    <n v="0"/>
    <n v="0"/>
    <n v="0"/>
    <n v="0"/>
    <n v="0"/>
    <n v="0"/>
    <n v="0"/>
    <n v="0"/>
    <n v="0"/>
    <n v="0"/>
    <n v="1"/>
  </r>
  <r>
    <n v="9"/>
    <n v="2001"/>
    <x v="3"/>
    <n v="0"/>
    <n v="0"/>
    <n v="0"/>
    <n v="0"/>
    <n v="0"/>
    <n v="0"/>
    <x v="1"/>
    <x v="1"/>
    <n v="0"/>
    <n v="0"/>
    <n v="1"/>
    <n v="0"/>
    <n v="0"/>
    <n v="0"/>
    <n v="0"/>
    <n v="0"/>
    <n v="0"/>
    <n v="0"/>
    <n v="0"/>
    <n v="0"/>
    <n v="0"/>
    <n v="0"/>
    <n v="1"/>
    <n v="0"/>
    <n v="0"/>
    <n v="1"/>
    <n v="0"/>
    <n v="0"/>
    <n v="0"/>
    <n v="0"/>
    <n v="0"/>
    <n v="0"/>
    <n v="0"/>
    <n v="0"/>
    <n v="0"/>
    <n v="0"/>
    <n v="1"/>
  </r>
  <r>
    <n v="10"/>
    <n v="1988"/>
    <x v="1"/>
    <n v="0"/>
    <n v="0"/>
    <n v="1"/>
    <n v="0"/>
    <n v="0"/>
    <n v="1"/>
    <x v="0"/>
    <x v="1"/>
    <n v="0"/>
    <n v="0"/>
    <n v="1"/>
    <n v="0"/>
    <n v="0"/>
    <n v="0"/>
    <n v="0"/>
    <n v="0"/>
    <n v="0"/>
    <n v="0"/>
    <n v="0"/>
    <n v="0"/>
    <n v="0"/>
    <n v="0"/>
    <n v="1"/>
    <n v="0"/>
    <n v="0"/>
    <n v="0"/>
    <n v="0"/>
    <n v="0"/>
    <n v="0"/>
    <n v="0"/>
    <n v="0"/>
    <n v="0"/>
    <n v="0"/>
    <n v="0"/>
    <n v="0"/>
    <n v="0"/>
    <n v="0"/>
  </r>
  <r>
    <n v="11"/>
    <n v="2004"/>
    <x v="1"/>
    <n v="0"/>
    <n v="1"/>
    <n v="0"/>
    <n v="0"/>
    <n v="0"/>
    <n v="1"/>
    <x v="0"/>
    <x v="1"/>
    <n v="0"/>
    <n v="0"/>
    <n v="0"/>
    <n v="0"/>
    <n v="0"/>
    <n v="0"/>
    <n v="0"/>
    <n v="0"/>
    <n v="0"/>
    <n v="0"/>
    <n v="1"/>
    <n v="0"/>
    <n v="0"/>
    <n v="1"/>
    <n v="0"/>
    <n v="0"/>
    <n v="1"/>
    <n v="0"/>
    <n v="0"/>
    <n v="0"/>
    <n v="0"/>
    <n v="0"/>
    <n v="0"/>
    <n v="0"/>
    <n v="0"/>
    <n v="0"/>
    <n v="0"/>
    <n v="0"/>
    <n v="1"/>
  </r>
  <r>
    <n v="12"/>
    <n v="1988"/>
    <x v="1"/>
    <n v="0"/>
    <n v="1"/>
    <n v="1"/>
    <n v="0"/>
    <n v="0"/>
    <n v="1"/>
    <x v="0"/>
    <x v="1"/>
    <n v="1"/>
    <n v="0"/>
    <n v="0"/>
    <n v="0"/>
    <n v="0"/>
    <n v="0"/>
    <n v="0"/>
    <n v="0"/>
    <n v="0"/>
    <n v="0"/>
    <n v="0"/>
    <n v="1"/>
    <n v="0"/>
    <n v="1"/>
    <n v="0"/>
    <n v="0"/>
    <n v="1"/>
    <n v="0"/>
    <n v="0"/>
    <n v="0"/>
    <n v="0"/>
    <n v="0"/>
    <n v="0"/>
    <n v="0"/>
    <n v="0"/>
    <n v="0"/>
    <n v="0"/>
    <n v="0"/>
    <n v="1"/>
  </r>
  <r>
    <n v="13"/>
    <n v="2011"/>
    <x v="1"/>
    <n v="0"/>
    <n v="0"/>
    <n v="1"/>
    <n v="0"/>
    <n v="0"/>
    <n v="1"/>
    <x v="0"/>
    <x v="1"/>
    <n v="0"/>
    <n v="0"/>
    <n v="0"/>
    <n v="0"/>
    <n v="0"/>
    <n v="0"/>
    <n v="0"/>
    <n v="0"/>
    <n v="0"/>
    <n v="0"/>
    <n v="0"/>
    <n v="1"/>
    <n v="0"/>
    <n v="0"/>
    <n v="0"/>
    <n v="0"/>
    <n v="0"/>
    <n v="0"/>
    <n v="0"/>
    <n v="0"/>
    <n v="0"/>
    <n v="0"/>
    <n v="0"/>
    <n v="0"/>
    <n v="0"/>
    <n v="0"/>
    <n v="0"/>
    <n v="0"/>
    <n v="0"/>
  </r>
  <r>
    <n v="14"/>
    <n v="2000"/>
    <x v="3"/>
    <n v="0"/>
    <n v="0"/>
    <n v="0"/>
    <n v="0"/>
    <n v="0"/>
    <n v="0"/>
    <x v="1"/>
    <x v="1"/>
    <n v="1"/>
    <n v="0"/>
    <n v="0"/>
    <n v="0"/>
    <n v="0"/>
    <n v="0"/>
    <n v="0"/>
    <n v="1"/>
    <n v="0"/>
    <n v="0"/>
    <n v="1"/>
    <n v="1"/>
    <n v="0"/>
    <n v="0"/>
    <n v="0"/>
    <n v="0"/>
    <n v="0"/>
    <n v="0"/>
    <n v="0"/>
    <n v="0"/>
    <n v="0"/>
    <n v="0"/>
    <n v="0"/>
    <n v="0"/>
    <n v="0"/>
    <n v="0"/>
    <n v="0"/>
    <n v="0"/>
    <n v="0"/>
  </r>
  <r>
    <n v="15"/>
    <n v="2010"/>
    <x v="0"/>
    <n v="1"/>
    <n v="1"/>
    <n v="2"/>
    <n v="0"/>
    <n v="0"/>
    <n v="1"/>
    <x v="0"/>
    <x v="1"/>
    <n v="1"/>
    <n v="0"/>
    <n v="1"/>
    <n v="0"/>
    <n v="0"/>
    <n v="1"/>
    <n v="0"/>
    <n v="0"/>
    <n v="0"/>
    <n v="1"/>
    <n v="0"/>
    <n v="1"/>
    <n v="1"/>
    <n v="1"/>
    <n v="0"/>
    <n v="0"/>
    <n v="1"/>
    <n v="1"/>
    <n v="0"/>
    <n v="0"/>
    <n v="0"/>
    <n v="0"/>
    <n v="0"/>
    <n v="0"/>
    <n v="1"/>
    <n v="0"/>
    <n v="0"/>
    <n v="0"/>
    <n v="2"/>
  </r>
  <r>
    <n v="16"/>
    <n v="2008"/>
    <x v="3"/>
    <n v="0"/>
    <n v="0"/>
    <n v="0"/>
    <n v="0"/>
    <n v="0"/>
    <n v="0"/>
    <x v="1"/>
    <x v="1"/>
    <n v="1"/>
    <n v="0"/>
    <n v="0"/>
    <n v="0"/>
    <n v="0"/>
    <n v="0"/>
    <n v="0"/>
    <n v="0"/>
    <n v="0"/>
    <n v="0"/>
    <n v="0"/>
    <n v="0"/>
    <n v="0"/>
    <n v="1"/>
    <n v="0"/>
    <n v="0"/>
    <n v="0"/>
    <n v="0"/>
    <n v="0"/>
    <n v="0"/>
    <n v="0"/>
    <n v="0"/>
    <n v="0"/>
    <n v="1"/>
    <n v="0"/>
    <n v="0"/>
    <n v="0"/>
    <n v="0"/>
    <n v="0"/>
  </r>
  <r>
    <n v="17"/>
    <n v="1992"/>
    <x v="3"/>
    <n v="0"/>
    <n v="0"/>
    <n v="0"/>
    <n v="0"/>
    <n v="0"/>
    <n v="0"/>
    <x v="1"/>
    <x v="1"/>
    <n v="1"/>
    <n v="0"/>
    <n v="1"/>
    <n v="0"/>
    <n v="0"/>
    <n v="0"/>
    <n v="0"/>
    <n v="0"/>
    <n v="0"/>
    <n v="0"/>
    <n v="0"/>
    <n v="1"/>
    <n v="0"/>
    <n v="0"/>
    <n v="0"/>
    <n v="0"/>
    <n v="0"/>
    <n v="0"/>
    <n v="0"/>
    <n v="0"/>
    <n v="0"/>
    <n v="0"/>
    <n v="0"/>
    <n v="0"/>
    <n v="0"/>
    <n v="0"/>
    <n v="0"/>
    <n v="0"/>
    <n v="0"/>
  </r>
  <r>
    <n v="18"/>
    <n v="1987"/>
    <x v="1"/>
    <n v="1"/>
    <n v="0"/>
    <n v="0"/>
    <n v="0"/>
    <n v="0"/>
    <n v="1"/>
    <x v="0"/>
    <x v="1"/>
    <n v="1"/>
    <n v="0"/>
    <n v="1"/>
    <n v="0"/>
    <n v="0"/>
    <n v="1"/>
    <n v="0"/>
    <n v="0"/>
    <n v="0"/>
    <n v="0"/>
    <n v="0"/>
    <n v="1"/>
    <n v="0"/>
    <n v="0"/>
    <n v="0"/>
    <n v="0"/>
    <n v="1"/>
    <n v="0"/>
    <n v="0"/>
    <n v="0"/>
    <n v="0"/>
    <n v="0"/>
    <n v="0"/>
    <n v="0"/>
    <n v="0"/>
    <n v="0"/>
    <n v="0"/>
    <n v="0"/>
    <n v="1"/>
  </r>
  <r>
    <n v="19"/>
    <n v="2005"/>
    <x v="1"/>
    <n v="0"/>
    <n v="1"/>
    <n v="0"/>
    <n v="0"/>
    <n v="0"/>
    <n v="1"/>
    <x v="0"/>
    <x v="1"/>
    <n v="1"/>
    <n v="0"/>
    <n v="0"/>
    <n v="0"/>
    <n v="0"/>
    <n v="0"/>
    <n v="0"/>
    <n v="0"/>
    <n v="0"/>
    <n v="0"/>
    <n v="0"/>
    <n v="1"/>
    <n v="0"/>
    <n v="1"/>
    <n v="0"/>
    <n v="0"/>
    <n v="1"/>
    <n v="0"/>
    <n v="0"/>
    <n v="0"/>
    <n v="0"/>
    <n v="0"/>
    <n v="0"/>
    <n v="1"/>
    <n v="0"/>
    <n v="0"/>
    <n v="0"/>
    <n v="0"/>
    <n v="1"/>
  </r>
  <r>
    <n v="20"/>
    <n v="1997"/>
    <x v="3"/>
    <n v="0"/>
    <n v="0"/>
    <n v="0"/>
    <n v="0"/>
    <n v="0"/>
    <n v="0"/>
    <x v="1"/>
    <x v="1"/>
    <n v="1"/>
    <n v="0"/>
    <n v="0"/>
    <n v="0"/>
    <n v="0"/>
    <n v="0"/>
    <n v="0"/>
    <n v="0"/>
    <n v="0"/>
    <n v="0"/>
    <n v="0"/>
    <n v="0"/>
    <n v="0"/>
    <n v="1"/>
    <n v="1"/>
    <n v="0"/>
    <n v="0"/>
    <n v="0"/>
    <n v="0"/>
    <n v="0"/>
    <n v="0"/>
    <n v="0"/>
    <n v="0"/>
    <n v="1"/>
    <n v="0"/>
    <n v="0"/>
    <n v="0"/>
    <n v="0"/>
    <n v="0"/>
  </r>
  <r>
    <n v="21"/>
    <n v="1998"/>
    <x v="3"/>
    <n v="0"/>
    <n v="0"/>
    <n v="0"/>
    <n v="0"/>
    <n v="0"/>
    <n v="0"/>
    <x v="1"/>
    <x v="1"/>
    <n v="1"/>
    <n v="0"/>
    <n v="0"/>
    <n v="0"/>
    <n v="0"/>
    <n v="0"/>
    <n v="0"/>
    <n v="0"/>
    <n v="0"/>
    <n v="0"/>
    <n v="0"/>
    <n v="0"/>
    <n v="0"/>
    <n v="0"/>
    <n v="0"/>
    <n v="0"/>
    <n v="0"/>
    <n v="0"/>
    <n v="0"/>
    <n v="0"/>
    <n v="0"/>
    <n v="0"/>
    <n v="0"/>
    <n v="0"/>
    <n v="0"/>
    <n v="0"/>
    <n v="0"/>
    <n v="0"/>
    <n v="0"/>
  </r>
  <r>
    <n v="22"/>
    <n v="2007"/>
    <x v="3"/>
    <n v="0"/>
    <n v="0"/>
    <n v="0"/>
    <n v="0"/>
    <n v="0"/>
    <n v="0"/>
    <x v="1"/>
    <x v="1"/>
    <n v="1"/>
    <n v="0"/>
    <n v="1"/>
    <n v="0"/>
    <n v="0"/>
    <n v="0"/>
    <n v="0"/>
    <n v="0"/>
    <n v="0"/>
    <n v="0"/>
    <n v="1"/>
    <n v="0"/>
    <n v="0"/>
    <n v="1"/>
    <n v="0"/>
    <n v="0"/>
    <n v="1"/>
    <n v="0"/>
    <n v="0"/>
    <n v="0"/>
    <n v="0"/>
    <n v="0"/>
    <n v="0"/>
    <n v="0"/>
    <n v="0"/>
    <n v="0"/>
    <n v="0"/>
    <n v="0"/>
    <n v="1"/>
  </r>
  <r>
    <n v="23"/>
    <n v="2006"/>
    <x v="3"/>
    <n v="0"/>
    <n v="0"/>
    <n v="0"/>
    <n v="0"/>
    <n v="0"/>
    <n v="0"/>
    <x v="1"/>
    <x v="1"/>
    <n v="1"/>
    <n v="0"/>
    <n v="0"/>
    <n v="0"/>
    <n v="0"/>
    <n v="0"/>
    <n v="0"/>
    <n v="0"/>
    <n v="0"/>
    <n v="0"/>
    <n v="0"/>
    <n v="1"/>
    <n v="0"/>
    <n v="0"/>
    <n v="0"/>
    <n v="0"/>
    <n v="0"/>
    <n v="0"/>
    <n v="0"/>
    <n v="0"/>
    <n v="0"/>
    <n v="0"/>
    <n v="0"/>
    <n v="0"/>
    <n v="0"/>
    <n v="0"/>
    <n v="0"/>
    <n v="0"/>
    <n v="0"/>
  </r>
  <r>
    <n v="24"/>
    <n v="2005"/>
    <x v="1"/>
    <n v="0"/>
    <n v="0"/>
    <n v="0"/>
    <n v="1"/>
    <n v="1"/>
    <n v="1"/>
    <x v="1"/>
    <x v="0"/>
    <n v="1"/>
    <n v="0"/>
    <n v="1"/>
    <n v="0"/>
    <n v="1"/>
    <n v="1"/>
    <n v="0"/>
    <n v="0"/>
    <n v="0"/>
    <n v="1"/>
    <n v="1"/>
    <n v="1"/>
    <n v="0"/>
    <n v="1"/>
    <n v="0"/>
    <n v="0"/>
    <n v="1"/>
    <n v="1"/>
    <n v="0"/>
    <n v="0"/>
    <n v="0"/>
    <n v="0"/>
    <n v="0"/>
    <n v="0"/>
    <n v="0"/>
    <n v="0"/>
    <n v="0"/>
    <n v="1"/>
    <n v="2"/>
  </r>
  <r>
    <n v="25"/>
    <n v="2003"/>
    <x v="3"/>
    <n v="0"/>
    <n v="0"/>
    <n v="0"/>
    <n v="0"/>
    <n v="0"/>
    <n v="0"/>
    <x v="1"/>
    <x v="1"/>
    <n v="1"/>
    <n v="0"/>
    <n v="0"/>
    <n v="0"/>
    <n v="0"/>
    <n v="0"/>
    <n v="0"/>
    <n v="0"/>
    <n v="0"/>
    <n v="0"/>
    <n v="0"/>
    <n v="0"/>
    <n v="0"/>
    <n v="0"/>
    <n v="0"/>
    <n v="0"/>
    <n v="0"/>
    <n v="0"/>
    <n v="0"/>
    <n v="0"/>
    <n v="0"/>
    <n v="0"/>
    <n v="0"/>
    <n v="0"/>
    <n v="0"/>
    <n v="0"/>
    <n v="0"/>
    <n v="0"/>
    <n v="0"/>
  </r>
  <r>
    <n v="26"/>
    <n v="2002"/>
    <x v="1"/>
    <n v="0"/>
    <n v="0"/>
    <n v="1"/>
    <n v="0"/>
    <n v="0"/>
    <n v="1"/>
    <x v="0"/>
    <x v="1"/>
    <n v="0"/>
    <n v="0"/>
    <n v="1"/>
    <n v="0"/>
    <n v="0"/>
    <n v="0"/>
    <n v="0"/>
    <n v="0"/>
    <n v="0"/>
    <n v="0"/>
    <n v="0"/>
    <n v="0"/>
    <n v="0"/>
    <n v="1"/>
    <n v="0"/>
    <n v="0"/>
    <n v="0"/>
    <n v="1"/>
    <n v="0"/>
    <n v="0"/>
    <n v="0"/>
    <n v="0"/>
    <n v="0"/>
    <n v="1"/>
    <n v="0"/>
    <n v="0"/>
    <n v="0"/>
    <n v="0"/>
    <n v="1"/>
  </r>
  <r>
    <n v="27"/>
    <n v="2001"/>
    <x v="3"/>
    <n v="0"/>
    <n v="0"/>
    <n v="0"/>
    <n v="0"/>
    <n v="0"/>
    <n v="0"/>
    <x v="1"/>
    <x v="1"/>
    <n v="1"/>
    <n v="0"/>
    <n v="0"/>
    <n v="0"/>
    <n v="0"/>
    <n v="0"/>
    <n v="0"/>
    <n v="0"/>
    <n v="0"/>
    <n v="0"/>
    <n v="0"/>
    <n v="0"/>
    <n v="0"/>
    <n v="1"/>
    <n v="0"/>
    <n v="0"/>
    <n v="0"/>
    <n v="0"/>
    <n v="0"/>
    <n v="0"/>
    <n v="0"/>
    <n v="0"/>
    <n v="0"/>
    <n v="0"/>
    <n v="0"/>
    <n v="0"/>
    <n v="0"/>
    <n v="0"/>
    <n v="0"/>
  </r>
  <r>
    <n v="28"/>
    <n v="2001"/>
    <x v="3"/>
    <n v="0"/>
    <n v="0"/>
    <n v="0"/>
    <n v="0"/>
    <n v="0"/>
    <n v="0"/>
    <x v="1"/>
    <x v="1"/>
    <n v="1"/>
    <n v="0"/>
    <n v="0"/>
    <n v="0"/>
    <n v="0"/>
    <n v="0"/>
    <n v="0"/>
    <n v="0"/>
    <n v="0"/>
    <n v="0"/>
    <n v="0"/>
    <n v="0"/>
    <n v="0"/>
    <n v="0"/>
    <n v="0"/>
    <n v="0"/>
    <n v="0"/>
    <n v="0"/>
    <n v="0"/>
    <n v="0"/>
    <n v="0"/>
    <n v="0"/>
    <n v="0"/>
    <n v="0"/>
    <n v="0"/>
    <n v="0"/>
    <n v="0"/>
    <n v="0"/>
    <n v="0"/>
  </r>
  <r>
    <n v="29"/>
    <n v="2001"/>
    <x v="3"/>
    <n v="0"/>
    <n v="0"/>
    <n v="0"/>
    <n v="0"/>
    <n v="0"/>
    <n v="0"/>
    <x v="1"/>
    <x v="1"/>
    <n v="1"/>
    <n v="0"/>
    <n v="1"/>
    <n v="0"/>
    <n v="0"/>
    <n v="0"/>
    <n v="0"/>
    <n v="0"/>
    <n v="0"/>
    <n v="0"/>
    <n v="1"/>
    <n v="1"/>
    <n v="0"/>
    <n v="1"/>
    <n v="0"/>
    <n v="0"/>
    <n v="1"/>
    <n v="0"/>
    <n v="0"/>
    <n v="0"/>
    <n v="0"/>
    <n v="0"/>
    <n v="0"/>
    <n v="0"/>
    <n v="0"/>
    <n v="0"/>
    <n v="0"/>
    <n v="0"/>
    <n v="1"/>
  </r>
  <r>
    <n v="30"/>
    <n v="1999"/>
    <x v="3"/>
    <n v="0"/>
    <n v="0"/>
    <n v="0"/>
    <n v="0"/>
    <n v="0"/>
    <n v="0"/>
    <x v="1"/>
    <x v="1"/>
    <n v="1"/>
    <n v="0"/>
    <n v="0"/>
    <n v="0"/>
    <n v="0"/>
    <n v="0"/>
    <n v="0"/>
    <n v="0"/>
    <n v="0"/>
    <n v="0"/>
    <n v="1"/>
    <n v="0"/>
    <n v="0"/>
    <n v="1"/>
    <n v="0"/>
    <n v="0"/>
    <n v="0"/>
    <n v="0"/>
    <n v="0"/>
    <n v="0"/>
    <n v="0"/>
    <n v="0"/>
    <n v="0"/>
    <n v="1"/>
    <n v="0"/>
    <n v="0"/>
    <n v="0"/>
    <n v="0"/>
    <n v="0"/>
  </r>
  <r>
    <n v="31"/>
    <n v="1999"/>
    <x v="3"/>
    <n v="0"/>
    <n v="0"/>
    <n v="0"/>
    <n v="0"/>
    <n v="0"/>
    <n v="0"/>
    <x v="1"/>
    <x v="1"/>
    <n v="1"/>
    <n v="0"/>
    <n v="0"/>
    <n v="0"/>
    <n v="0"/>
    <n v="0"/>
    <n v="0"/>
    <n v="0"/>
    <n v="0"/>
    <n v="0"/>
    <n v="0"/>
    <n v="0"/>
    <n v="0"/>
    <n v="0"/>
    <n v="0"/>
    <n v="0"/>
    <n v="0"/>
    <n v="0"/>
    <n v="0"/>
    <n v="0"/>
    <n v="0"/>
    <n v="0"/>
    <n v="0"/>
    <n v="0"/>
    <n v="0"/>
    <n v="0"/>
    <n v="0"/>
    <n v="0"/>
    <n v="0"/>
  </r>
  <r>
    <n v="32"/>
    <n v="1998"/>
    <x v="3"/>
    <n v="0"/>
    <n v="0"/>
    <n v="0"/>
    <n v="0"/>
    <n v="0"/>
    <n v="0"/>
    <x v="1"/>
    <x v="1"/>
    <n v="1"/>
    <n v="0"/>
    <n v="0"/>
    <n v="0"/>
    <n v="0"/>
    <n v="0"/>
    <n v="0"/>
    <n v="0"/>
    <n v="0"/>
    <n v="0"/>
    <n v="0"/>
    <n v="0"/>
    <n v="0"/>
    <n v="1"/>
    <n v="0"/>
    <n v="0"/>
    <n v="0"/>
    <n v="0"/>
    <n v="0"/>
    <n v="0"/>
    <n v="0"/>
    <n v="0"/>
    <n v="0"/>
    <n v="1"/>
    <n v="0"/>
    <n v="0"/>
    <n v="0"/>
    <n v="0"/>
    <n v="0"/>
  </r>
  <r>
    <n v="33"/>
    <n v="1994"/>
    <x v="1"/>
    <n v="1"/>
    <n v="1"/>
    <n v="1"/>
    <n v="1"/>
    <n v="0"/>
    <n v="1"/>
    <x v="0"/>
    <x v="0"/>
    <n v="1"/>
    <n v="0"/>
    <n v="0"/>
    <n v="0"/>
    <n v="1"/>
    <n v="1"/>
    <n v="0"/>
    <n v="0"/>
    <n v="0"/>
    <n v="0"/>
    <n v="1"/>
    <n v="1"/>
    <n v="0"/>
    <n v="1"/>
    <n v="0"/>
    <n v="0"/>
    <n v="0"/>
    <n v="1"/>
    <n v="0"/>
    <n v="0"/>
    <n v="0"/>
    <n v="0"/>
    <n v="0"/>
    <n v="1"/>
    <n v="0"/>
    <n v="0"/>
    <n v="0"/>
    <n v="0"/>
    <n v="1"/>
  </r>
  <r>
    <n v="34"/>
    <n v="1992"/>
    <x v="3"/>
    <n v="0"/>
    <n v="0"/>
    <n v="0"/>
    <n v="0"/>
    <n v="0"/>
    <n v="0"/>
    <x v="1"/>
    <x v="1"/>
    <n v="1"/>
    <n v="0"/>
    <n v="0"/>
    <n v="0"/>
    <n v="0"/>
    <n v="0"/>
    <n v="0"/>
    <n v="0"/>
    <n v="0"/>
    <n v="0"/>
    <n v="1"/>
    <n v="1"/>
    <n v="0"/>
    <n v="1"/>
    <n v="0"/>
    <n v="0"/>
    <n v="0"/>
    <n v="0"/>
    <n v="0"/>
    <n v="0"/>
    <n v="0"/>
    <n v="0"/>
    <n v="0"/>
    <n v="0"/>
    <n v="0"/>
    <n v="0"/>
    <n v="0"/>
    <n v="0"/>
    <n v="0"/>
  </r>
  <r>
    <n v="35"/>
    <n v="1992"/>
    <x v="3"/>
    <n v="0"/>
    <n v="0"/>
    <n v="0"/>
    <n v="0"/>
    <n v="0"/>
    <n v="0"/>
    <x v="1"/>
    <x v="1"/>
    <n v="1"/>
    <n v="0"/>
    <n v="1"/>
    <n v="0"/>
    <n v="0"/>
    <n v="0"/>
    <n v="0"/>
    <n v="0"/>
    <n v="0"/>
    <n v="0"/>
    <n v="1"/>
    <n v="1"/>
    <n v="0"/>
    <n v="0"/>
    <n v="0"/>
    <n v="0"/>
    <n v="0"/>
    <n v="1"/>
    <n v="0"/>
    <n v="0"/>
    <n v="0"/>
    <n v="0"/>
    <n v="0"/>
    <n v="0"/>
    <n v="0"/>
    <n v="0"/>
    <n v="0"/>
    <n v="0"/>
    <n v="1"/>
  </r>
  <r>
    <n v="36"/>
    <n v="1992"/>
    <x v="3"/>
    <n v="0"/>
    <n v="0"/>
    <n v="0"/>
    <n v="0"/>
    <n v="0"/>
    <n v="0"/>
    <x v="1"/>
    <x v="1"/>
    <n v="1"/>
    <n v="0"/>
    <n v="0"/>
    <n v="0"/>
    <n v="0"/>
    <n v="0"/>
    <n v="0"/>
    <n v="0"/>
    <n v="0"/>
    <n v="0"/>
    <n v="1"/>
    <n v="0"/>
    <n v="0"/>
    <n v="0"/>
    <n v="0"/>
    <n v="0"/>
    <n v="0"/>
    <n v="0"/>
    <n v="0"/>
    <n v="0"/>
    <n v="0"/>
    <n v="0"/>
    <n v="0"/>
    <n v="0"/>
    <n v="0"/>
    <n v="0"/>
    <n v="0"/>
    <n v="0"/>
    <n v="0"/>
  </r>
  <r>
    <n v="37"/>
    <n v="1989"/>
    <x v="3"/>
    <n v="0"/>
    <n v="0"/>
    <n v="0"/>
    <n v="0"/>
    <n v="0"/>
    <n v="0"/>
    <x v="1"/>
    <x v="1"/>
    <n v="1"/>
    <n v="0"/>
    <n v="0"/>
    <n v="0"/>
    <n v="0"/>
    <n v="0"/>
    <n v="0"/>
    <n v="0"/>
    <n v="0"/>
    <n v="0"/>
    <n v="0"/>
    <n v="0"/>
    <n v="0"/>
    <n v="1"/>
    <n v="0"/>
    <n v="0"/>
    <n v="0"/>
    <n v="0"/>
    <n v="1"/>
    <n v="0"/>
    <n v="0"/>
    <n v="0"/>
    <n v="0"/>
    <n v="0"/>
    <n v="0"/>
    <n v="0"/>
    <n v="0"/>
    <n v="0"/>
    <n v="0"/>
  </r>
  <r>
    <n v="38"/>
    <n v="1989"/>
    <x v="3"/>
    <n v="0"/>
    <n v="0"/>
    <n v="0"/>
    <n v="0"/>
    <n v="0"/>
    <n v="0"/>
    <x v="1"/>
    <x v="1"/>
    <n v="0"/>
    <n v="0"/>
    <n v="0"/>
    <n v="0"/>
    <n v="0"/>
    <n v="0"/>
    <n v="0"/>
    <n v="0"/>
    <n v="0"/>
    <n v="0"/>
    <n v="0"/>
    <n v="0"/>
    <n v="0"/>
    <n v="1"/>
    <n v="0"/>
    <n v="0"/>
    <n v="0"/>
    <n v="0"/>
    <n v="0"/>
    <n v="0"/>
    <n v="0"/>
    <n v="0"/>
    <n v="0"/>
    <n v="1"/>
    <n v="0"/>
    <n v="0"/>
    <n v="0"/>
    <n v="0"/>
    <n v="0"/>
  </r>
  <r>
    <n v="39"/>
    <n v="1989"/>
    <x v="3"/>
    <n v="0"/>
    <n v="0"/>
    <n v="0"/>
    <n v="0"/>
    <n v="0"/>
    <n v="0"/>
    <x v="1"/>
    <x v="1"/>
    <n v="1"/>
    <n v="0"/>
    <n v="0"/>
    <n v="0"/>
    <n v="0"/>
    <n v="0"/>
    <n v="0"/>
    <n v="0"/>
    <n v="0"/>
    <n v="0"/>
    <n v="0"/>
    <n v="1"/>
    <n v="0"/>
    <n v="0"/>
    <n v="0"/>
    <n v="0"/>
    <n v="1"/>
    <n v="0"/>
    <n v="0"/>
    <n v="0"/>
    <n v="0"/>
    <n v="0"/>
    <n v="0"/>
    <n v="0"/>
    <n v="0"/>
    <n v="0"/>
    <n v="0"/>
    <n v="0"/>
    <n v="1"/>
  </r>
  <r>
    <n v="40"/>
    <n v="1988"/>
    <x v="3"/>
    <n v="0"/>
    <n v="0"/>
    <n v="0"/>
    <n v="0"/>
    <n v="0"/>
    <n v="0"/>
    <x v="1"/>
    <x v="1"/>
    <n v="1"/>
    <n v="0"/>
    <n v="0"/>
    <n v="0"/>
    <n v="0"/>
    <n v="0"/>
    <n v="0"/>
    <n v="0"/>
    <n v="0"/>
    <n v="0"/>
    <n v="1"/>
    <n v="1"/>
    <n v="0"/>
    <n v="1"/>
    <n v="0"/>
    <n v="0"/>
    <n v="0"/>
    <n v="0"/>
    <n v="0"/>
    <n v="0"/>
    <n v="0"/>
    <n v="0"/>
    <n v="0"/>
    <n v="0"/>
    <n v="0"/>
    <n v="0"/>
    <n v="0"/>
    <n v="0"/>
    <n v="0"/>
  </r>
  <r>
    <n v="41"/>
    <n v="1984"/>
    <x v="3"/>
    <n v="0"/>
    <n v="0"/>
    <n v="0"/>
    <n v="0"/>
    <n v="0"/>
    <n v="0"/>
    <x v="1"/>
    <x v="1"/>
    <n v="1"/>
    <n v="0"/>
    <n v="0"/>
    <n v="0"/>
    <n v="0"/>
    <n v="0"/>
    <n v="0"/>
    <n v="0"/>
    <n v="0"/>
    <n v="0"/>
    <n v="0"/>
    <n v="1"/>
    <n v="0"/>
    <n v="0"/>
    <n v="0"/>
    <n v="0"/>
    <n v="0"/>
    <n v="1"/>
    <n v="0"/>
    <n v="0"/>
    <n v="0"/>
    <n v="0"/>
    <n v="0"/>
    <n v="0"/>
    <n v="0"/>
    <n v="0"/>
    <n v="0"/>
    <n v="0"/>
    <n v="1"/>
  </r>
  <r>
    <n v="42"/>
    <n v="1984"/>
    <x v="3"/>
    <n v="0"/>
    <n v="0"/>
    <n v="0"/>
    <n v="0"/>
    <n v="0"/>
    <n v="0"/>
    <x v="1"/>
    <x v="1"/>
    <n v="1"/>
    <n v="0"/>
    <n v="0"/>
    <n v="0"/>
    <n v="0"/>
    <n v="0"/>
    <n v="0"/>
    <n v="0"/>
    <n v="0"/>
    <n v="0"/>
    <n v="1"/>
    <n v="1"/>
    <n v="0"/>
    <n v="1"/>
    <n v="0"/>
    <n v="0"/>
    <n v="0"/>
    <n v="0"/>
    <n v="0"/>
    <n v="0"/>
    <n v="0"/>
    <n v="0"/>
    <n v="0"/>
    <n v="0"/>
    <n v="0"/>
    <n v="0"/>
    <n v="0"/>
    <n v="0"/>
    <n v="0"/>
  </r>
  <r>
    <n v="43"/>
    <n v="1984"/>
    <x v="3"/>
    <n v="0"/>
    <n v="0"/>
    <n v="0"/>
    <n v="0"/>
    <n v="0"/>
    <n v="0"/>
    <x v="1"/>
    <x v="1"/>
    <n v="1"/>
    <n v="0"/>
    <n v="0"/>
    <n v="0"/>
    <n v="0"/>
    <n v="0"/>
    <n v="0"/>
    <n v="0"/>
    <n v="0"/>
    <n v="0"/>
    <n v="0"/>
    <n v="1"/>
    <n v="0"/>
    <n v="0"/>
    <n v="0"/>
    <n v="0"/>
    <n v="0"/>
    <n v="0"/>
    <n v="0"/>
    <n v="0"/>
    <n v="0"/>
    <n v="0"/>
    <n v="0"/>
    <n v="0"/>
    <n v="0"/>
    <n v="0"/>
    <n v="0"/>
    <n v="0"/>
    <n v="0"/>
  </r>
  <r>
    <n v="44"/>
    <n v="1979"/>
    <x v="1"/>
    <n v="1"/>
    <n v="1"/>
    <n v="0"/>
    <n v="0"/>
    <n v="0"/>
    <n v="1"/>
    <x v="0"/>
    <x v="1"/>
    <n v="0"/>
    <n v="0"/>
    <n v="1"/>
    <n v="0"/>
    <n v="0"/>
    <n v="0"/>
    <n v="0"/>
    <n v="0"/>
    <n v="0"/>
    <n v="0"/>
    <n v="0"/>
    <n v="0"/>
    <n v="0"/>
    <n v="0"/>
    <n v="1"/>
    <n v="0"/>
    <n v="0"/>
    <n v="0"/>
    <n v="0"/>
    <n v="0"/>
    <n v="0"/>
    <n v="0"/>
    <n v="0"/>
    <n v="1"/>
    <n v="0"/>
    <n v="0"/>
    <n v="0"/>
    <n v="0"/>
    <n v="0"/>
  </r>
  <r>
    <n v="45"/>
    <n v="1978"/>
    <x v="3"/>
    <n v="0"/>
    <n v="0"/>
    <n v="0"/>
    <n v="0"/>
    <n v="0"/>
    <n v="0"/>
    <x v="1"/>
    <x v="1"/>
    <n v="1"/>
    <n v="0"/>
    <n v="0"/>
    <n v="0"/>
    <n v="0"/>
    <n v="0"/>
    <n v="0"/>
    <n v="0"/>
    <n v="0"/>
    <n v="0"/>
    <n v="0"/>
    <n v="0"/>
    <n v="0"/>
    <n v="1"/>
    <n v="0"/>
    <n v="0"/>
    <n v="0"/>
    <n v="0"/>
    <n v="0"/>
    <n v="0"/>
    <n v="0"/>
    <n v="0"/>
    <n v="0"/>
    <n v="0"/>
    <n v="0"/>
    <n v="0"/>
    <n v="0"/>
    <n v="0"/>
    <n v="0"/>
  </r>
  <r>
    <n v="46"/>
    <n v="2008"/>
    <x v="3"/>
    <n v="0"/>
    <n v="0"/>
    <n v="0"/>
    <n v="0"/>
    <n v="0"/>
    <n v="0"/>
    <x v="1"/>
    <x v="1"/>
    <n v="1"/>
    <n v="0"/>
    <n v="1"/>
    <n v="0"/>
    <n v="0"/>
    <n v="0"/>
    <n v="1"/>
    <n v="0"/>
    <n v="0"/>
    <n v="0"/>
    <n v="1"/>
    <n v="1"/>
    <n v="0"/>
    <n v="1"/>
    <n v="1"/>
    <n v="0"/>
    <n v="0"/>
    <n v="1"/>
    <n v="0"/>
    <n v="0"/>
    <n v="0"/>
    <n v="0"/>
    <n v="0"/>
    <n v="0"/>
    <n v="0"/>
    <n v="0"/>
    <n v="0"/>
    <n v="0"/>
    <n v="1"/>
  </r>
  <r>
    <n v="47"/>
    <n v="1996"/>
    <x v="3"/>
    <n v="0"/>
    <n v="0"/>
    <n v="0"/>
    <n v="0"/>
    <n v="0"/>
    <n v="0"/>
    <x v="1"/>
    <x v="1"/>
    <n v="0"/>
    <n v="0"/>
    <n v="0"/>
    <n v="0"/>
    <n v="0"/>
    <n v="0"/>
    <n v="0"/>
    <n v="0"/>
    <n v="0"/>
    <n v="0"/>
    <n v="1"/>
    <n v="1"/>
    <n v="0"/>
    <n v="0"/>
    <n v="0"/>
    <n v="0"/>
    <n v="0"/>
    <n v="0"/>
    <n v="0"/>
    <n v="0"/>
    <n v="0"/>
    <n v="0"/>
    <n v="0"/>
    <n v="0"/>
    <n v="0"/>
    <n v="0"/>
    <n v="0"/>
    <n v="0"/>
    <n v="0"/>
  </r>
  <r>
    <n v="48"/>
    <n v="1987"/>
    <x v="3"/>
    <n v="0"/>
    <n v="0"/>
    <n v="0"/>
    <n v="0"/>
    <n v="0"/>
    <n v="0"/>
    <x v="1"/>
    <x v="1"/>
    <n v="1"/>
    <n v="0"/>
    <n v="0"/>
    <n v="0"/>
    <n v="0"/>
    <n v="0"/>
    <n v="0"/>
    <n v="0"/>
    <n v="0"/>
    <n v="0"/>
    <n v="0"/>
    <n v="0"/>
    <n v="0"/>
    <n v="0"/>
    <n v="0"/>
    <n v="0"/>
    <n v="0"/>
    <n v="0"/>
    <n v="0"/>
    <n v="0"/>
    <n v="0"/>
    <n v="0"/>
    <n v="0"/>
    <n v="0"/>
    <n v="0"/>
    <n v="0"/>
    <n v="0"/>
    <n v="0"/>
    <n v="0"/>
  </r>
  <r>
    <n v="49"/>
    <n v="1978"/>
    <x v="3"/>
    <n v="0"/>
    <n v="0"/>
    <n v="0"/>
    <n v="0"/>
    <n v="0"/>
    <n v="0"/>
    <x v="1"/>
    <x v="1"/>
    <n v="1"/>
    <n v="0"/>
    <n v="0"/>
    <n v="0"/>
    <n v="0"/>
    <n v="0"/>
    <n v="0"/>
    <n v="0"/>
    <n v="0"/>
    <n v="0"/>
    <n v="0"/>
    <n v="1"/>
    <n v="0"/>
    <n v="1"/>
    <n v="0"/>
    <n v="0"/>
    <n v="0"/>
    <n v="0"/>
    <n v="0"/>
    <n v="0"/>
    <n v="0"/>
    <n v="0"/>
    <n v="0"/>
    <n v="0"/>
    <n v="0"/>
    <n v="0"/>
    <n v="0"/>
    <n v="0"/>
    <n v="0"/>
  </r>
  <r>
    <n v="50"/>
    <n v="1977"/>
    <x v="3"/>
    <n v="0"/>
    <n v="0"/>
    <n v="0"/>
    <n v="0"/>
    <n v="0"/>
    <n v="0"/>
    <x v="1"/>
    <x v="1"/>
    <n v="1"/>
    <n v="0"/>
    <n v="0"/>
    <n v="0"/>
    <n v="0"/>
    <n v="0"/>
    <n v="0"/>
    <n v="0"/>
    <n v="0"/>
    <n v="0"/>
    <n v="0"/>
    <n v="0"/>
    <n v="0"/>
    <n v="0"/>
    <n v="1"/>
    <n v="0"/>
    <n v="0"/>
    <n v="1"/>
    <n v="0"/>
    <n v="0"/>
    <n v="0"/>
    <n v="0"/>
    <n v="0"/>
    <n v="0"/>
    <n v="0"/>
    <n v="0"/>
    <n v="0"/>
    <n v="0"/>
    <n v="1"/>
  </r>
  <r>
    <n v="51"/>
    <n v="1977"/>
    <x v="3"/>
    <n v="0"/>
    <n v="0"/>
    <n v="0"/>
    <n v="0"/>
    <n v="0"/>
    <n v="0"/>
    <x v="1"/>
    <x v="1"/>
    <n v="1"/>
    <n v="0"/>
    <n v="1"/>
    <n v="0"/>
    <n v="0"/>
    <n v="0"/>
    <n v="0"/>
    <n v="0"/>
    <n v="0"/>
    <n v="0"/>
    <n v="0"/>
    <n v="0"/>
    <n v="0"/>
    <n v="0"/>
    <n v="1"/>
    <n v="0"/>
    <n v="0"/>
    <n v="0"/>
    <n v="0"/>
    <n v="0"/>
    <n v="0"/>
    <n v="0"/>
    <n v="0"/>
    <n v="0"/>
    <n v="0"/>
    <n v="0"/>
    <n v="0"/>
    <n v="0"/>
    <n v="0"/>
  </r>
  <r>
    <n v="52"/>
    <n v="2003"/>
    <x v="1"/>
    <n v="0"/>
    <n v="0"/>
    <n v="0"/>
    <n v="1"/>
    <n v="0"/>
    <n v="1"/>
    <x v="1"/>
    <x v="0"/>
    <n v="0"/>
    <n v="0"/>
    <n v="0"/>
    <n v="0"/>
    <n v="0"/>
    <n v="0"/>
    <n v="0"/>
    <n v="0"/>
    <n v="0"/>
    <n v="0"/>
    <n v="0"/>
    <n v="0"/>
    <n v="0"/>
    <n v="0"/>
    <n v="0"/>
    <n v="0"/>
    <n v="0"/>
    <n v="0"/>
    <n v="0"/>
    <n v="0"/>
    <n v="0"/>
    <n v="0"/>
    <n v="0"/>
    <n v="0"/>
    <n v="0"/>
    <n v="0"/>
    <n v="0"/>
    <n v="0"/>
    <n v="0"/>
  </r>
  <r>
    <n v="53"/>
    <n v="1987"/>
    <x v="3"/>
    <n v="0"/>
    <n v="0"/>
    <n v="0"/>
    <n v="0"/>
    <n v="0"/>
    <n v="0"/>
    <x v="1"/>
    <x v="1"/>
    <n v="0"/>
    <n v="0"/>
    <n v="0"/>
    <n v="0"/>
    <n v="0"/>
    <n v="0"/>
    <n v="0"/>
    <n v="0"/>
    <n v="0"/>
    <n v="0"/>
    <n v="0"/>
    <n v="0"/>
    <n v="0"/>
    <n v="1"/>
    <n v="0"/>
    <n v="0"/>
    <n v="0"/>
    <n v="0"/>
    <n v="0"/>
    <n v="0"/>
    <n v="0"/>
    <n v="0"/>
    <n v="0"/>
    <n v="1"/>
    <n v="0"/>
    <n v="0"/>
    <n v="0"/>
    <n v="0"/>
    <n v="0"/>
  </r>
  <r>
    <n v="54"/>
    <n v="1979"/>
    <x v="1"/>
    <n v="1"/>
    <n v="0"/>
    <n v="0"/>
    <n v="0"/>
    <n v="0"/>
    <n v="1"/>
    <x v="0"/>
    <x v="1"/>
    <n v="1"/>
    <n v="0"/>
    <n v="0"/>
    <n v="0"/>
    <n v="0"/>
    <n v="0"/>
    <n v="0"/>
    <n v="0"/>
    <n v="0"/>
    <n v="0"/>
    <n v="1"/>
    <n v="0"/>
    <n v="0"/>
    <n v="1"/>
    <n v="0"/>
    <n v="0"/>
    <n v="0"/>
    <n v="0"/>
    <n v="0"/>
    <n v="0"/>
    <n v="0"/>
    <n v="0"/>
    <n v="0"/>
    <n v="0"/>
    <n v="0"/>
    <n v="0"/>
    <n v="0"/>
    <n v="0"/>
    <n v="0"/>
  </r>
  <r>
    <n v="55"/>
    <n v="1977"/>
    <x v="3"/>
    <n v="0"/>
    <n v="0"/>
    <n v="0"/>
    <n v="0"/>
    <n v="0"/>
    <n v="0"/>
    <x v="1"/>
    <x v="1"/>
    <n v="0"/>
    <n v="0"/>
    <n v="0"/>
    <n v="0"/>
    <n v="0"/>
    <n v="0"/>
    <n v="0"/>
    <n v="0"/>
    <n v="0"/>
    <n v="1"/>
    <n v="1"/>
    <n v="0"/>
    <n v="1"/>
    <n v="0"/>
    <n v="0"/>
    <n v="0"/>
    <n v="0"/>
    <n v="0"/>
    <n v="0"/>
    <n v="0"/>
    <n v="0"/>
    <n v="0"/>
    <n v="0"/>
    <n v="0"/>
    <n v="0"/>
    <n v="0"/>
    <n v="0"/>
    <n v="0"/>
    <n v="0"/>
  </r>
  <r>
    <n v="56"/>
    <n v="1975"/>
    <x v="1"/>
    <n v="1"/>
    <n v="1"/>
    <n v="0"/>
    <n v="1"/>
    <n v="0"/>
    <n v="1"/>
    <x v="0"/>
    <x v="0"/>
    <n v="0"/>
    <n v="0"/>
    <n v="0"/>
    <n v="0"/>
    <n v="0"/>
    <n v="0"/>
    <n v="0"/>
    <n v="0"/>
    <n v="1"/>
    <n v="0"/>
    <n v="1"/>
    <n v="0"/>
    <n v="0"/>
    <n v="1"/>
    <n v="0"/>
    <n v="0"/>
    <n v="0"/>
    <n v="0"/>
    <n v="0"/>
    <n v="0"/>
    <n v="0"/>
    <n v="0"/>
    <n v="0"/>
    <n v="0"/>
    <n v="1"/>
    <n v="0"/>
    <n v="0"/>
    <n v="0"/>
    <n v="0"/>
  </r>
  <r>
    <n v="57"/>
    <n v="2011"/>
    <x v="1"/>
    <n v="0"/>
    <n v="0"/>
    <n v="0"/>
    <n v="1"/>
    <n v="0"/>
    <n v="1"/>
    <x v="1"/>
    <x v="0"/>
    <n v="1"/>
    <n v="0"/>
    <n v="0"/>
    <n v="0"/>
    <n v="0"/>
    <n v="0"/>
    <n v="0"/>
    <n v="0"/>
    <n v="0"/>
    <n v="1"/>
    <n v="0"/>
    <n v="0"/>
    <n v="0"/>
    <n v="1"/>
    <n v="0"/>
    <n v="0"/>
    <n v="0"/>
    <n v="0"/>
    <n v="0"/>
    <n v="0"/>
    <n v="0"/>
    <n v="0"/>
    <n v="0"/>
    <n v="0"/>
    <n v="0"/>
    <n v="0"/>
    <n v="0"/>
    <n v="0"/>
    <n v="0"/>
  </r>
  <r>
    <n v="58"/>
    <n v="2011"/>
    <x v="1"/>
    <n v="0"/>
    <n v="1"/>
    <n v="1"/>
    <n v="0"/>
    <n v="0"/>
    <n v="1"/>
    <x v="0"/>
    <x v="1"/>
    <n v="1"/>
    <n v="0"/>
    <n v="1"/>
    <n v="0"/>
    <n v="0"/>
    <n v="0"/>
    <n v="0"/>
    <n v="0"/>
    <n v="0"/>
    <n v="0"/>
    <n v="0"/>
    <n v="0"/>
    <n v="0"/>
    <n v="0"/>
    <n v="0"/>
    <n v="0"/>
    <n v="1"/>
    <n v="0"/>
    <n v="0"/>
    <n v="0"/>
    <n v="0"/>
    <n v="0"/>
    <n v="0"/>
    <n v="1"/>
    <n v="0"/>
    <n v="0"/>
    <n v="0"/>
    <n v="0"/>
    <n v="1"/>
  </r>
  <r>
    <n v="59"/>
    <n v="2011"/>
    <x v="3"/>
    <n v="0"/>
    <n v="0"/>
    <n v="0"/>
    <n v="0"/>
    <n v="0"/>
    <n v="0"/>
    <x v="1"/>
    <x v="1"/>
    <n v="1"/>
    <n v="0"/>
    <n v="0"/>
    <n v="0"/>
    <n v="0"/>
    <n v="0"/>
    <n v="0"/>
    <n v="0"/>
    <n v="0"/>
    <n v="0"/>
    <n v="0"/>
    <n v="0"/>
    <n v="0"/>
    <n v="0"/>
    <n v="0"/>
    <n v="0"/>
    <n v="0"/>
    <n v="0"/>
    <n v="0"/>
    <n v="0"/>
    <n v="0"/>
    <n v="0"/>
    <n v="0"/>
    <n v="0"/>
    <n v="0"/>
    <n v="0"/>
    <n v="0"/>
    <n v="0"/>
    <n v="0"/>
  </r>
  <r>
    <n v="60"/>
    <n v="2009"/>
    <x v="1"/>
    <n v="1"/>
    <n v="3"/>
    <n v="1"/>
    <n v="0"/>
    <n v="0"/>
    <n v="1"/>
    <x v="0"/>
    <x v="1"/>
    <n v="1"/>
    <n v="0"/>
    <n v="0"/>
    <n v="0"/>
    <n v="0"/>
    <n v="0"/>
    <n v="0"/>
    <n v="0"/>
    <n v="1"/>
    <n v="0"/>
    <n v="0"/>
    <n v="1"/>
    <n v="1"/>
    <n v="0"/>
    <n v="0"/>
    <n v="0"/>
    <n v="1"/>
    <n v="1"/>
    <n v="0"/>
    <n v="0"/>
    <n v="0"/>
    <n v="0"/>
    <n v="0"/>
    <n v="0"/>
    <n v="0"/>
    <n v="0"/>
    <n v="0"/>
    <n v="0"/>
    <n v="2"/>
  </r>
  <r>
    <n v="61"/>
    <n v="2006"/>
    <x v="3"/>
    <n v="0"/>
    <n v="0"/>
    <n v="0"/>
    <n v="0"/>
    <n v="0"/>
    <n v="0"/>
    <x v="1"/>
    <x v="1"/>
    <n v="1"/>
    <n v="0"/>
    <n v="0"/>
    <n v="0"/>
    <n v="0"/>
    <n v="0"/>
    <n v="0"/>
    <n v="0"/>
    <n v="0"/>
    <n v="0"/>
    <n v="0"/>
    <n v="0"/>
    <n v="0"/>
    <n v="1"/>
    <n v="0"/>
    <n v="0"/>
    <n v="0"/>
    <n v="0"/>
    <n v="0"/>
    <n v="0"/>
    <n v="0"/>
    <n v="0"/>
    <n v="0"/>
    <n v="0"/>
    <n v="0"/>
    <n v="0"/>
    <n v="0"/>
    <n v="0"/>
    <n v="0"/>
  </r>
  <r>
    <n v="62"/>
    <n v="2006"/>
    <x v="3"/>
    <n v="0"/>
    <n v="0"/>
    <n v="0"/>
    <n v="0"/>
    <n v="0"/>
    <n v="0"/>
    <x v="1"/>
    <x v="1"/>
    <n v="1"/>
    <n v="0"/>
    <n v="0"/>
    <n v="0"/>
    <n v="0"/>
    <n v="0"/>
    <n v="0"/>
    <n v="0"/>
    <n v="0"/>
    <n v="0"/>
    <n v="0"/>
    <n v="1"/>
    <n v="0"/>
    <n v="0"/>
    <n v="0"/>
    <n v="0"/>
    <n v="0"/>
    <n v="0"/>
    <n v="0"/>
    <n v="0"/>
    <n v="0"/>
    <n v="0"/>
    <n v="0"/>
    <n v="0"/>
    <n v="0"/>
    <n v="0"/>
    <n v="0"/>
    <n v="0"/>
    <n v="0"/>
  </r>
  <r>
    <n v="63"/>
    <n v="2005"/>
    <x v="3"/>
    <n v="0"/>
    <n v="0"/>
    <n v="0"/>
    <n v="0"/>
    <n v="0"/>
    <n v="0"/>
    <x v="1"/>
    <x v="1"/>
    <n v="1"/>
    <n v="0"/>
    <n v="0"/>
    <n v="0"/>
    <n v="0"/>
    <n v="0"/>
    <n v="0"/>
    <n v="0"/>
    <n v="0"/>
    <n v="0"/>
    <n v="0"/>
    <n v="1"/>
    <n v="0"/>
    <n v="1"/>
    <n v="0"/>
    <n v="0"/>
    <n v="0"/>
    <n v="0"/>
    <n v="0"/>
    <n v="0"/>
    <n v="0"/>
    <n v="0"/>
    <n v="0"/>
    <n v="0"/>
    <n v="0"/>
    <n v="0"/>
    <n v="0"/>
    <n v="0"/>
    <n v="0"/>
  </r>
  <r>
    <n v="64"/>
    <n v="2004"/>
    <x v="3"/>
    <n v="0"/>
    <n v="0"/>
    <n v="0"/>
    <n v="0"/>
    <n v="0"/>
    <n v="0"/>
    <x v="1"/>
    <x v="1"/>
    <n v="0"/>
    <n v="0"/>
    <n v="1"/>
    <n v="0"/>
    <n v="0"/>
    <n v="0"/>
    <n v="0"/>
    <n v="0"/>
    <n v="0"/>
    <n v="0"/>
    <n v="0"/>
    <n v="0"/>
    <n v="0"/>
    <n v="0"/>
    <n v="0"/>
    <n v="0"/>
    <n v="1"/>
    <n v="0"/>
    <n v="0"/>
    <n v="0"/>
    <n v="0"/>
    <n v="0"/>
    <n v="0"/>
    <n v="0"/>
    <n v="0"/>
    <n v="0"/>
    <n v="0"/>
    <n v="0"/>
    <n v="1"/>
  </r>
  <r>
    <n v="65"/>
    <n v="2002"/>
    <x v="3"/>
    <n v="0"/>
    <n v="0"/>
    <n v="0"/>
    <n v="0"/>
    <n v="0"/>
    <n v="0"/>
    <x v="1"/>
    <x v="1"/>
    <n v="1"/>
    <n v="0"/>
    <n v="0"/>
    <n v="0"/>
    <n v="0"/>
    <n v="0"/>
    <n v="0"/>
    <n v="0"/>
    <n v="0"/>
    <n v="0"/>
    <n v="1"/>
    <n v="0"/>
    <n v="0"/>
    <n v="0"/>
    <n v="0"/>
    <n v="0"/>
    <n v="0"/>
    <n v="0"/>
    <n v="0"/>
    <n v="0"/>
    <n v="0"/>
    <n v="0"/>
    <n v="0"/>
    <n v="0"/>
    <n v="0"/>
    <n v="0"/>
    <n v="0"/>
    <n v="0"/>
    <n v="0"/>
  </r>
  <r>
    <n v="66"/>
    <n v="1999"/>
    <x v="1"/>
    <n v="1"/>
    <n v="1"/>
    <n v="0"/>
    <n v="0"/>
    <n v="0"/>
    <n v="1"/>
    <x v="0"/>
    <x v="1"/>
    <n v="0"/>
    <n v="0"/>
    <n v="0"/>
    <n v="0"/>
    <n v="0"/>
    <n v="0"/>
    <n v="0"/>
    <n v="0"/>
    <n v="0"/>
    <n v="0"/>
    <n v="0"/>
    <n v="0"/>
    <n v="0"/>
    <n v="0"/>
    <n v="0"/>
    <n v="0"/>
    <n v="0"/>
    <n v="0"/>
    <n v="0"/>
    <n v="0"/>
    <n v="0"/>
    <n v="0"/>
    <n v="0"/>
    <n v="0"/>
    <n v="0"/>
    <n v="0"/>
    <n v="0"/>
    <n v="0"/>
    <n v="0"/>
  </r>
  <r>
    <n v="67"/>
    <n v="1993"/>
    <x v="3"/>
    <n v="0"/>
    <n v="0"/>
    <n v="0"/>
    <n v="0"/>
    <n v="0"/>
    <n v="0"/>
    <x v="1"/>
    <x v="1"/>
    <n v="1"/>
    <n v="0"/>
    <n v="0"/>
    <n v="0"/>
    <n v="0"/>
    <n v="0"/>
    <n v="0"/>
    <n v="0"/>
    <n v="0"/>
    <n v="0"/>
    <n v="1"/>
    <n v="1"/>
    <n v="0"/>
    <n v="0"/>
    <n v="0"/>
    <n v="0"/>
    <n v="0"/>
    <n v="0"/>
    <n v="0"/>
    <n v="0"/>
    <n v="0"/>
    <n v="0"/>
    <n v="0"/>
    <n v="0"/>
    <n v="0"/>
    <n v="0"/>
    <n v="0"/>
    <n v="0"/>
    <n v="0"/>
  </r>
  <r>
    <n v="68"/>
    <n v="1989"/>
    <x v="3"/>
    <n v="0"/>
    <n v="0"/>
    <n v="0"/>
    <n v="0"/>
    <n v="0"/>
    <n v="0"/>
    <x v="1"/>
    <x v="1"/>
    <n v="1"/>
    <n v="0"/>
    <n v="0"/>
    <n v="0"/>
    <n v="0"/>
    <n v="0"/>
    <n v="0"/>
    <n v="0"/>
    <n v="0"/>
    <n v="0"/>
    <n v="0"/>
    <n v="0"/>
    <n v="0"/>
    <n v="0"/>
    <n v="1"/>
    <n v="0"/>
    <n v="0"/>
    <n v="0"/>
    <n v="0"/>
    <n v="0"/>
    <n v="0"/>
    <n v="0"/>
    <n v="0"/>
    <n v="0"/>
    <n v="0"/>
    <n v="0"/>
    <n v="0"/>
    <n v="0"/>
    <n v="0"/>
  </r>
  <r>
    <n v="69"/>
    <n v="1988"/>
    <x v="3"/>
    <n v="0"/>
    <n v="0"/>
    <n v="0"/>
    <n v="0"/>
    <n v="0"/>
    <n v="0"/>
    <x v="1"/>
    <x v="1"/>
    <n v="1"/>
    <n v="0"/>
    <n v="1"/>
    <n v="0"/>
    <n v="0"/>
    <n v="1"/>
    <n v="0"/>
    <n v="0"/>
    <n v="0"/>
    <n v="0"/>
    <n v="0"/>
    <n v="0"/>
    <n v="0"/>
    <n v="1"/>
    <n v="1"/>
    <n v="0"/>
    <n v="1"/>
    <n v="0"/>
    <n v="0"/>
    <n v="0"/>
    <n v="0"/>
    <n v="0"/>
    <n v="0"/>
    <n v="1"/>
    <n v="0"/>
    <n v="0"/>
    <n v="0"/>
    <n v="0"/>
    <n v="1"/>
  </r>
  <r>
    <n v="70"/>
    <n v="1987"/>
    <x v="3"/>
    <n v="0"/>
    <n v="0"/>
    <n v="0"/>
    <n v="0"/>
    <n v="0"/>
    <n v="0"/>
    <x v="1"/>
    <x v="1"/>
    <n v="0"/>
    <n v="0"/>
    <n v="1"/>
    <n v="0"/>
    <n v="0"/>
    <n v="0"/>
    <n v="0"/>
    <n v="0"/>
    <n v="0"/>
    <n v="0"/>
    <n v="0"/>
    <n v="0"/>
    <n v="0"/>
    <n v="1"/>
    <n v="0"/>
    <n v="0"/>
    <n v="1"/>
    <n v="0"/>
    <n v="0"/>
    <n v="0"/>
    <n v="0"/>
    <n v="0"/>
    <n v="0"/>
    <n v="1"/>
    <n v="0"/>
    <n v="0"/>
    <n v="0"/>
    <n v="0"/>
    <n v="1"/>
  </r>
  <r>
    <n v="71"/>
    <n v="1987"/>
    <x v="3"/>
    <n v="0"/>
    <n v="0"/>
    <n v="0"/>
    <n v="0"/>
    <n v="0"/>
    <n v="0"/>
    <x v="1"/>
    <x v="1"/>
    <n v="1"/>
    <n v="0"/>
    <n v="0"/>
    <n v="0"/>
    <n v="0"/>
    <n v="0"/>
    <n v="0"/>
    <n v="0"/>
    <n v="0"/>
    <n v="0"/>
    <n v="0"/>
    <n v="0"/>
    <n v="0"/>
    <n v="0"/>
    <n v="0"/>
    <n v="0"/>
    <n v="0"/>
    <n v="0"/>
    <n v="0"/>
    <n v="0"/>
    <n v="0"/>
    <n v="0"/>
    <n v="0"/>
    <n v="0"/>
    <n v="0"/>
    <n v="0"/>
    <n v="0"/>
    <n v="0"/>
    <n v="0"/>
  </r>
  <r>
    <n v="72"/>
    <n v="1986"/>
    <x v="3"/>
    <n v="0"/>
    <n v="0"/>
    <n v="0"/>
    <n v="0"/>
    <n v="0"/>
    <n v="0"/>
    <x v="1"/>
    <x v="1"/>
    <n v="0"/>
    <n v="0"/>
    <n v="0"/>
    <n v="0"/>
    <n v="0"/>
    <n v="0"/>
    <n v="0"/>
    <n v="0"/>
    <n v="0"/>
    <n v="0"/>
    <n v="0"/>
    <n v="0"/>
    <n v="0"/>
    <n v="0"/>
    <n v="0"/>
    <n v="0"/>
    <n v="0"/>
    <n v="0"/>
    <n v="0"/>
    <n v="0"/>
    <n v="0"/>
    <n v="0"/>
    <n v="0"/>
    <n v="1"/>
    <n v="0"/>
    <n v="0"/>
    <n v="0"/>
    <n v="0"/>
    <n v="0"/>
  </r>
  <r>
    <n v="73"/>
    <n v="1975"/>
    <x v="3"/>
    <n v="0"/>
    <n v="0"/>
    <n v="0"/>
    <n v="0"/>
    <n v="0"/>
    <n v="0"/>
    <x v="1"/>
    <x v="1"/>
    <n v="1"/>
    <n v="0"/>
    <n v="0"/>
    <n v="0"/>
    <n v="0"/>
    <n v="0"/>
    <n v="0"/>
    <n v="0"/>
    <n v="0"/>
    <n v="0"/>
    <n v="0"/>
    <n v="0"/>
    <n v="0"/>
    <n v="1"/>
    <n v="0"/>
    <n v="0"/>
    <n v="0"/>
    <n v="0"/>
    <n v="0"/>
    <n v="0"/>
    <n v="0"/>
    <n v="0"/>
    <n v="0"/>
    <n v="0"/>
    <n v="0"/>
    <n v="0"/>
    <n v="0"/>
    <n v="0"/>
    <n v="0"/>
  </r>
  <r>
    <n v="74"/>
    <n v="2008"/>
    <x v="3"/>
    <n v="0"/>
    <n v="0"/>
    <n v="0"/>
    <n v="0"/>
    <n v="0"/>
    <n v="0"/>
    <x v="1"/>
    <x v="1"/>
    <n v="0"/>
    <n v="0"/>
    <n v="0"/>
    <n v="0"/>
    <n v="0"/>
    <n v="0"/>
    <n v="0"/>
    <n v="0"/>
    <n v="0"/>
    <n v="0"/>
    <n v="0"/>
    <n v="0"/>
    <n v="0"/>
    <n v="1"/>
    <n v="0"/>
    <n v="0"/>
    <n v="0"/>
    <n v="0"/>
    <n v="0"/>
    <n v="0"/>
    <n v="0"/>
    <n v="0"/>
    <n v="0"/>
    <n v="1"/>
    <n v="0"/>
    <n v="0"/>
    <n v="0"/>
    <n v="0"/>
    <n v="0"/>
  </r>
  <r>
    <n v="75"/>
    <n v="2007"/>
    <x v="3"/>
    <n v="0"/>
    <n v="0"/>
    <n v="0"/>
    <n v="0"/>
    <n v="0"/>
    <n v="0"/>
    <x v="1"/>
    <x v="1"/>
    <n v="0"/>
    <n v="0"/>
    <n v="1"/>
    <n v="0"/>
    <n v="0"/>
    <n v="0"/>
    <n v="0"/>
    <n v="0"/>
    <n v="0"/>
    <n v="0"/>
    <n v="0"/>
    <n v="0"/>
    <n v="0"/>
    <n v="0"/>
    <n v="1"/>
    <n v="0"/>
    <n v="0"/>
    <n v="0"/>
    <n v="0"/>
    <n v="0"/>
    <n v="0"/>
    <n v="0"/>
    <n v="0"/>
    <n v="0"/>
    <n v="0"/>
    <n v="0"/>
    <n v="0"/>
    <n v="0"/>
    <n v="0"/>
  </r>
  <r>
    <n v="76"/>
    <n v="2006"/>
    <x v="3"/>
    <n v="0"/>
    <n v="0"/>
    <n v="0"/>
    <n v="0"/>
    <n v="0"/>
    <n v="0"/>
    <x v="1"/>
    <x v="1"/>
    <n v="1"/>
    <n v="0"/>
    <n v="0"/>
    <n v="0"/>
    <n v="0"/>
    <n v="0"/>
    <n v="0"/>
    <n v="0"/>
    <n v="0"/>
    <n v="0"/>
    <n v="0"/>
    <n v="0"/>
    <n v="0"/>
    <n v="0"/>
    <n v="0"/>
    <n v="0"/>
    <n v="0"/>
    <n v="0"/>
    <n v="0"/>
    <n v="0"/>
    <n v="0"/>
    <n v="0"/>
    <n v="0"/>
    <n v="0"/>
    <n v="0"/>
    <n v="0"/>
    <n v="0"/>
    <n v="0"/>
    <n v="0"/>
  </r>
  <r>
    <n v="77"/>
    <n v="2004"/>
    <x v="0"/>
    <n v="0"/>
    <n v="2"/>
    <n v="0"/>
    <n v="0"/>
    <n v="0"/>
    <n v="1"/>
    <x v="0"/>
    <x v="1"/>
    <n v="1"/>
    <n v="0"/>
    <n v="1"/>
    <n v="0"/>
    <n v="0"/>
    <n v="0"/>
    <n v="0"/>
    <n v="0"/>
    <n v="1"/>
    <n v="0"/>
    <n v="1"/>
    <n v="1"/>
    <n v="1"/>
    <n v="1"/>
    <n v="1"/>
    <n v="0"/>
    <n v="1"/>
    <n v="1"/>
    <n v="0"/>
    <n v="0"/>
    <n v="0"/>
    <n v="0"/>
    <n v="0"/>
    <n v="0"/>
    <n v="0"/>
    <n v="0"/>
    <n v="0"/>
    <n v="0"/>
    <n v="2"/>
  </r>
  <r>
    <n v="78"/>
    <n v="1997"/>
    <x v="1"/>
    <n v="1"/>
    <n v="1"/>
    <n v="0"/>
    <n v="0"/>
    <n v="0"/>
    <n v="1"/>
    <x v="0"/>
    <x v="1"/>
    <n v="1"/>
    <n v="0"/>
    <n v="1"/>
    <n v="0"/>
    <n v="0"/>
    <n v="1"/>
    <n v="0"/>
    <n v="0"/>
    <n v="1"/>
    <n v="0"/>
    <n v="1"/>
    <n v="1"/>
    <n v="1"/>
    <n v="1"/>
    <n v="1"/>
    <n v="0"/>
    <n v="0"/>
    <n v="0"/>
    <n v="0"/>
    <n v="0"/>
    <n v="0"/>
    <n v="0"/>
    <n v="0"/>
    <n v="0"/>
    <n v="0"/>
    <n v="0"/>
    <n v="0"/>
    <n v="0"/>
    <n v="0"/>
  </r>
  <r>
    <n v="79"/>
    <n v="1994"/>
    <x v="1"/>
    <n v="0"/>
    <n v="0"/>
    <n v="1"/>
    <n v="0"/>
    <n v="0"/>
    <n v="1"/>
    <x v="0"/>
    <x v="1"/>
    <n v="1"/>
    <n v="0"/>
    <n v="1"/>
    <n v="0"/>
    <n v="0"/>
    <n v="0"/>
    <n v="0"/>
    <n v="0"/>
    <n v="0"/>
    <n v="0"/>
    <n v="0"/>
    <n v="1"/>
    <n v="1"/>
    <n v="0"/>
    <n v="1"/>
    <n v="0"/>
    <n v="1"/>
    <n v="1"/>
    <n v="0"/>
    <n v="0"/>
    <n v="0"/>
    <n v="0"/>
    <n v="0"/>
    <n v="0"/>
    <n v="0"/>
    <n v="0"/>
    <n v="1"/>
    <n v="0"/>
    <n v="2"/>
  </r>
  <r>
    <n v="80"/>
    <n v="1994"/>
    <x v="3"/>
    <n v="0"/>
    <n v="0"/>
    <n v="0"/>
    <n v="0"/>
    <n v="0"/>
    <n v="0"/>
    <x v="1"/>
    <x v="1"/>
    <n v="1"/>
    <n v="0"/>
    <n v="0"/>
    <n v="0"/>
    <n v="0"/>
    <n v="0"/>
    <n v="0"/>
    <n v="0"/>
    <n v="0"/>
    <n v="0"/>
    <n v="1"/>
    <n v="0"/>
    <n v="0"/>
    <n v="1"/>
    <n v="1"/>
    <n v="0"/>
    <n v="1"/>
    <n v="0"/>
    <n v="0"/>
    <n v="0"/>
    <n v="0"/>
    <n v="0"/>
    <n v="0"/>
    <n v="0"/>
    <n v="0"/>
    <n v="0"/>
    <n v="0"/>
    <n v="0"/>
    <n v="1"/>
  </r>
  <r>
    <n v="81"/>
    <n v="1991"/>
    <x v="3"/>
    <n v="0"/>
    <n v="0"/>
    <n v="0"/>
    <n v="0"/>
    <n v="0"/>
    <n v="0"/>
    <x v="1"/>
    <x v="1"/>
    <n v="1"/>
    <n v="0"/>
    <n v="0"/>
    <n v="0"/>
    <n v="0"/>
    <n v="0"/>
    <n v="0"/>
    <n v="0"/>
    <n v="0"/>
    <n v="0"/>
    <n v="0"/>
    <n v="1"/>
    <n v="0"/>
    <n v="0"/>
    <n v="0"/>
    <n v="0"/>
    <n v="0"/>
    <n v="0"/>
    <n v="0"/>
    <n v="0"/>
    <n v="0"/>
    <n v="0"/>
    <n v="0"/>
    <n v="0"/>
    <n v="0"/>
    <n v="0"/>
    <n v="0"/>
    <n v="0"/>
    <n v="0"/>
  </r>
  <r>
    <n v="82"/>
    <n v="1991"/>
    <x v="3"/>
    <n v="0"/>
    <n v="0"/>
    <n v="0"/>
    <n v="0"/>
    <n v="0"/>
    <n v="0"/>
    <x v="1"/>
    <x v="1"/>
    <n v="1"/>
    <n v="0"/>
    <n v="0"/>
    <n v="0"/>
    <n v="0"/>
    <n v="0"/>
    <n v="0"/>
    <n v="0"/>
    <n v="0"/>
    <n v="0"/>
    <n v="0"/>
    <n v="0"/>
    <n v="0"/>
    <n v="0"/>
    <n v="0"/>
    <n v="0"/>
    <n v="0"/>
    <n v="0"/>
    <n v="0"/>
    <n v="0"/>
    <n v="0"/>
    <n v="0"/>
    <n v="0"/>
    <n v="0"/>
    <n v="0"/>
    <n v="0"/>
    <n v="0"/>
    <n v="0"/>
    <n v="0"/>
  </r>
  <r>
    <n v="83"/>
    <n v="1991"/>
    <x v="3"/>
    <n v="0"/>
    <n v="0"/>
    <n v="0"/>
    <n v="0"/>
    <n v="0"/>
    <n v="0"/>
    <x v="1"/>
    <x v="1"/>
    <n v="1"/>
    <n v="0"/>
    <n v="0"/>
    <n v="0"/>
    <n v="0"/>
    <n v="0"/>
    <n v="0"/>
    <n v="0"/>
    <n v="0"/>
    <n v="0"/>
    <n v="1"/>
    <n v="0"/>
    <n v="0"/>
    <n v="0"/>
    <n v="0"/>
    <n v="0"/>
    <n v="0"/>
    <n v="0"/>
    <n v="0"/>
    <n v="0"/>
    <n v="0"/>
    <n v="0"/>
    <n v="0"/>
    <n v="0"/>
    <n v="0"/>
    <n v="0"/>
    <n v="0"/>
    <n v="0"/>
    <n v="0"/>
  </r>
  <r>
    <n v="84"/>
    <n v="1989"/>
    <x v="3"/>
    <n v="0"/>
    <n v="0"/>
    <n v="0"/>
    <n v="0"/>
    <n v="0"/>
    <n v="0"/>
    <x v="1"/>
    <x v="1"/>
    <n v="1"/>
    <n v="0"/>
    <n v="0"/>
    <n v="0"/>
    <n v="0"/>
    <n v="0"/>
    <n v="0"/>
    <n v="0"/>
    <n v="0"/>
    <n v="0"/>
    <n v="0"/>
    <n v="1"/>
    <n v="0"/>
    <n v="1"/>
    <n v="0"/>
    <n v="0"/>
    <n v="0"/>
    <n v="0"/>
    <n v="0"/>
    <n v="0"/>
    <n v="0"/>
    <n v="0"/>
    <n v="0"/>
    <n v="0"/>
    <n v="0"/>
    <n v="0"/>
    <n v="0"/>
    <n v="0"/>
    <n v="0"/>
  </r>
  <r>
    <n v="85"/>
    <n v="1985"/>
    <x v="3"/>
    <n v="0"/>
    <n v="0"/>
    <n v="0"/>
    <n v="0"/>
    <n v="0"/>
    <n v="0"/>
    <x v="1"/>
    <x v="1"/>
    <n v="1"/>
    <n v="0"/>
    <n v="0"/>
    <n v="0"/>
    <n v="0"/>
    <n v="0"/>
    <n v="0"/>
    <n v="0"/>
    <n v="0"/>
    <n v="0"/>
    <n v="0"/>
    <n v="0"/>
    <n v="0"/>
    <n v="1"/>
    <n v="0"/>
    <n v="0"/>
    <n v="0"/>
    <n v="0"/>
    <n v="0"/>
    <n v="0"/>
    <n v="0"/>
    <n v="0"/>
    <n v="0"/>
    <n v="0"/>
    <n v="0"/>
    <n v="0"/>
    <n v="0"/>
    <n v="0"/>
    <n v="0"/>
  </r>
  <r>
    <n v="86"/>
    <n v="1980"/>
    <x v="3"/>
    <n v="0"/>
    <n v="0"/>
    <n v="0"/>
    <n v="0"/>
    <n v="0"/>
    <n v="0"/>
    <x v="1"/>
    <x v="1"/>
    <n v="0"/>
    <n v="0"/>
    <n v="1"/>
    <n v="0"/>
    <n v="0"/>
    <n v="0"/>
    <n v="0"/>
    <n v="0"/>
    <n v="0"/>
    <n v="0"/>
    <n v="1"/>
    <n v="0"/>
    <n v="0"/>
    <n v="0"/>
    <n v="0"/>
    <n v="0"/>
    <n v="0"/>
    <n v="0"/>
    <n v="0"/>
    <n v="0"/>
    <n v="0"/>
    <n v="0"/>
    <n v="0"/>
    <n v="0"/>
    <n v="0"/>
    <n v="0"/>
    <n v="0"/>
    <n v="0"/>
    <n v="0"/>
  </r>
  <r>
    <n v="87"/>
    <n v="1975"/>
    <x v="3"/>
    <n v="0"/>
    <n v="0"/>
    <n v="0"/>
    <n v="0"/>
    <n v="0"/>
    <n v="0"/>
    <x v="1"/>
    <x v="1"/>
    <n v="1"/>
    <n v="0"/>
    <n v="0"/>
    <n v="0"/>
    <n v="0"/>
    <n v="0"/>
    <n v="0"/>
    <n v="0"/>
    <n v="0"/>
    <n v="0"/>
    <n v="0"/>
    <n v="0"/>
    <n v="0"/>
    <n v="1"/>
    <n v="0"/>
    <n v="0"/>
    <n v="0"/>
    <n v="0"/>
    <n v="0"/>
    <n v="0"/>
    <n v="0"/>
    <n v="0"/>
    <n v="0"/>
    <n v="0"/>
    <n v="0"/>
    <n v="0"/>
    <n v="0"/>
    <n v="0"/>
    <n v="0"/>
  </r>
  <r>
    <n v="88"/>
    <n v="1974"/>
    <x v="3"/>
    <n v="0"/>
    <n v="0"/>
    <n v="0"/>
    <n v="0"/>
    <n v="0"/>
    <n v="0"/>
    <x v="1"/>
    <x v="1"/>
    <n v="1"/>
    <n v="0"/>
    <n v="0"/>
    <n v="0"/>
    <n v="0"/>
    <n v="0"/>
    <n v="0"/>
    <n v="0"/>
    <n v="0"/>
    <n v="0"/>
    <n v="0"/>
    <n v="1"/>
    <n v="0"/>
    <n v="1"/>
    <n v="1"/>
    <n v="0"/>
    <n v="1"/>
    <n v="0"/>
    <n v="0"/>
    <n v="0"/>
    <n v="0"/>
    <n v="0"/>
    <n v="0"/>
    <n v="0"/>
    <n v="0"/>
    <n v="0"/>
    <n v="0"/>
    <n v="0"/>
    <n v="1"/>
  </r>
  <r>
    <n v="89"/>
    <n v="2007"/>
    <x v="1"/>
    <n v="1"/>
    <n v="1"/>
    <n v="0"/>
    <n v="0"/>
    <n v="0"/>
    <n v="1"/>
    <x v="0"/>
    <x v="1"/>
    <n v="1"/>
    <n v="0"/>
    <n v="1"/>
    <n v="0"/>
    <n v="0"/>
    <n v="1"/>
    <n v="0"/>
    <n v="0"/>
    <n v="0"/>
    <n v="0"/>
    <n v="0"/>
    <n v="0"/>
    <n v="0"/>
    <n v="1"/>
    <n v="1"/>
    <n v="0"/>
    <n v="0"/>
    <n v="0"/>
    <n v="0"/>
    <n v="0"/>
    <n v="0"/>
    <n v="0"/>
    <n v="0"/>
    <n v="0"/>
    <n v="0"/>
    <n v="0"/>
    <n v="0"/>
    <n v="0"/>
    <n v="0"/>
  </r>
  <r>
    <n v="90"/>
    <n v="2005"/>
    <x v="0"/>
    <n v="0"/>
    <n v="1"/>
    <n v="0"/>
    <n v="1"/>
    <n v="0"/>
    <n v="1"/>
    <x v="0"/>
    <x v="0"/>
    <n v="1"/>
    <n v="0"/>
    <n v="1"/>
    <n v="0"/>
    <n v="1"/>
    <n v="0"/>
    <n v="0"/>
    <n v="0"/>
    <n v="0"/>
    <n v="1"/>
    <n v="1"/>
    <n v="1"/>
    <n v="1"/>
    <n v="1"/>
    <n v="1"/>
    <n v="1"/>
    <n v="0"/>
    <n v="1"/>
    <n v="0"/>
    <n v="0"/>
    <n v="0"/>
    <n v="0"/>
    <n v="0"/>
    <n v="0"/>
    <n v="1"/>
    <n v="0"/>
    <n v="0"/>
    <n v="1"/>
    <n v="1"/>
  </r>
  <r>
    <n v="91"/>
    <n v="1994"/>
    <x v="1"/>
    <n v="1"/>
    <n v="1"/>
    <n v="0"/>
    <n v="0"/>
    <n v="0"/>
    <n v="1"/>
    <x v="0"/>
    <x v="1"/>
    <n v="1"/>
    <n v="0"/>
    <n v="1"/>
    <n v="0"/>
    <n v="0"/>
    <n v="0"/>
    <n v="0"/>
    <n v="0"/>
    <n v="1"/>
    <n v="0"/>
    <n v="1"/>
    <n v="1"/>
    <n v="0"/>
    <n v="1"/>
    <n v="1"/>
    <n v="0"/>
    <n v="0"/>
    <n v="0"/>
    <n v="0"/>
    <n v="0"/>
    <n v="0"/>
    <n v="0"/>
    <n v="0"/>
    <n v="0"/>
    <n v="0"/>
    <n v="0"/>
    <n v="0"/>
    <n v="0"/>
    <n v="0"/>
  </r>
  <r>
    <n v="92"/>
    <n v="1992"/>
    <x v="1"/>
    <n v="0"/>
    <n v="2"/>
    <n v="0"/>
    <n v="0"/>
    <n v="0"/>
    <n v="1"/>
    <x v="0"/>
    <x v="1"/>
    <n v="0"/>
    <n v="0"/>
    <n v="1"/>
    <n v="0"/>
    <n v="0"/>
    <n v="1"/>
    <n v="0"/>
    <n v="0"/>
    <n v="0"/>
    <n v="0"/>
    <n v="0"/>
    <n v="0"/>
    <n v="0"/>
    <n v="1"/>
    <n v="1"/>
    <n v="0"/>
    <n v="1"/>
    <n v="0"/>
    <n v="0"/>
    <n v="0"/>
    <n v="0"/>
    <n v="0"/>
    <n v="0"/>
    <n v="0"/>
    <n v="0"/>
    <n v="0"/>
    <n v="0"/>
    <n v="0"/>
    <n v="1"/>
  </r>
  <r>
    <n v="93"/>
    <n v="1992"/>
    <x v="3"/>
    <n v="0"/>
    <n v="0"/>
    <n v="0"/>
    <n v="0"/>
    <n v="0"/>
    <n v="0"/>
    <x v="1"/>
    <x v="1"/>
    <n v="0"/>
    <n v="0"/>
    <n v="1"/>
    <n v="0"/>
    <n v="0"/>
    <n v="0"/>
    <n v="0"/>
    <n v="0"/>
    <n v="0"/>
    <n v="1"/>
    <n v="0"/>
    <n v="0"/>
    <n v="0"/>
    <n v="0"/>
    <n v="1"/>
    <n v="0"/>
    <n v="1"/>
    <n v="0"/>
    <n v="0"/>
    <n v="0"/>
    <n v="0"/>
    <n v="0"/>
    <n v="0"/>
    <n v="0"/>
    <n v="0"/>
    <n v="0"/>
    <n v="0"/>
    <n v="0"/>
    <n v="1"/>
  </r>
  <r>
    <n v="94"/>
    <n v="1991"/>
    <x v="1"/>
    <n v="1"/>
    <n v="0"/>
    <n v="0"/>
    <n v="0"/>
    <n v="0"/>
    <n v="1"/>
    <x v="0"/>
    <x v="1"/>
    <n v="1"/>
    <n v="0"/>
    <n v="1"/>
    <n v="0"/>
    <n v="0"/>
    <n v="0"/>
    <n v="0"/>
    <n v="0"/>
    <n v="1"/>
    <n v="0"/>
    <n v="0"/>
    <n v="0"/>
    <n v="0"/>
    <n v="0"/>
    <n v="1"/>
    <n v="0"/>
    <n v="0"/>
    <n v="0"/>
    <n v="0"/>
    <n v="0"/>
    <n v="0"/>
    <n v="0"/>
    <n v="0"/>
    <n v="0"/>
    <n v="0"/>
    <n v="0"/>
    <n v="0"/>
    <n v="0"/>
    <n v="0"/>
  </r>
  <r>
    <n v="95"/>
    <n v="1987"/>
    <x v="1"/>
    <n v="0"/>
    <n v="2"/>
    <n v="0"/>
    <n v="0"/>
    <n v="0"/>
    <n v="1"/>
    <x v="0"/>
    <x v="1"/>
    <n v="1"/>
    <n v="0"/>
    <n v="1"/>
    <n v="1"/>
    <n v="0"/>
    <n v="1"/>
    <n v="0"/>
    <n v="0"/>
    <n v="0"/>
    <n v="0"/>
    <n v="1"/>
    <n v="1"/>
    <n v="0"/>
    <n v="1"/>
    <n v="1"/>
    <n v="0"/>
    <n v="0"/>
    <n v="1"/>
    <n v="0"/>
    <n v="0"/>
    <n v="0"/>
    <n v="0"/>
    <n v="0"/>
    <n v="0"/>
    <n v="0"/>
    <n v="0"/>
    <n v="0"/>
    <n v="0"/>
    <n v="1"/>
  </r>
  <r>
    <n v="96"/>
    <n v="1987"/>
    <x v="1"/>
    <n v="0"/>
    <n v="1"/>
    <n v="1"/>
    <n v="0"/>
    <n v="0"/>
    <n v="1"/>
    <x v="0"/>
    <x v="1"/>
    <n v="1"/>
    <n v="0"/>
    <n v="0"/>
    <n v="0"/>
    <n v="0"/>
    <n v="0"/>
    <n v="0"/>
    <n v="0"/>
    <n v="0"/>
    <n v="1"/>
    <n v="1"/>
    <n v="1"/>
    <n v="0"/>
    <n v="1"/>
    <n v="1"/>
    <n v="0"/>
    <n v="1"/>
    <n v="0"/>
    <n v="0"/>
    <n v="0"/>
    <n v="0"/>
    <n v="0"/>
    <n v="0"/>
    <n v="0"/>
    <n v="0"/>
    <n v="0"/>
    <n v="0"/>
    <n v="0"/>
    <n v="1"/>
  </r>
  <r>
    <n v="97"/>
    <n v="1987"/>
    <x v="1"/>
    <n v="0"/>
    <n v="1"/>
    <n v="0"/>
    <n v="0"/>
    <n v="0"/>
    <n v="1"/>
    <x v="0"/>
    <x v="1"/>
    <n v="0"/>
    <n v="0"/>
    <n v="1"/>
    <n v="0"/>
    <n v="0"/>
    <n v="0"/>
    <n v="0"/>
    <n v="0"/>
    <n v="0"/>
    <n v="1"/>
    <n v="0"/>
    <n v="1"/>
    <n v="0"/>
    <n v="1"/>
    <n v="1"/>
    <n v="0"/>
    <n v="1"/>
    <n v="1"/>
    <n v="0"/>
    <n v="0"/>
    <n v="0"/>
    <n v="0"/>
    <n v="0"/>
    <n v="0"/>
    <n v="0"/>
    <n v="0"/>
    <n v="0"/>
    <n v="0"/>
    <n v="2"/>
  </r>
  <r>
    <n v="98"/>
    <n v="1984"/>
    <x v="1"/>
    <n v="0"/>
    <n v="0"/>
    <n v="1"/>
    <n v="0"/>
    <n v="0"/>
    <n v="1"/>
    <x v="0"/>
    <x v="1"/>
    <n v="0"/>
    <n v="0"/>
    <n v="0"/>
    <n v="0"/>
    <n v="0"/>
    <n v="0"/>
    <n v="0"/>
    <n v="0"/>
    <n v="1"/>
    <n v="0"/>
    <n v="0"/>
    <n v="1"/>
    <n v="0"/>
    <n v="1"/>
    <n v="1"/>
    <n v="0"/>
    <n v="1"/>
    <n v="1"/>
    <n v="0"/>
    <n v="0"/>
    <n v="0"/>
    <n v="0"/>
    <n v="0"/>
    <n v="0"/>
    <n v="0"/>
    <n v="0"/>
    <n v="0"/>
    <n v="0"/>
    <n v="2"/>
  </r>
  <r>
    <n v="99"/>
    <n v="1980"/>
    <x v="1"/>
    <n v="0"/>
    <n v="0"/>
    <n v="1"/>
    <n v="0"/>
    <n v="0"/>
    <n v="1"/>
    <x v="0"/>
    <x v="1"/>
    <n v="0"/>
    <n v="0"/>
    <n v="0"/>
    <n v="0"/>
    <n v="0"/>
    <n v="0"/>
    <n v="0"/>
    <n v="0"/>
    <n v="0"/>
    <n v="0"/>
    <n v="0"/>
    <n v="0"/>
    <n v="1"/>
    <n v="1"/>
    <n v="0"/>
    <n v="0"/>
    <n v="0"/>
    <n v="0"/>
    <n v="0"/>
    <n v="0"/>
    <n v="0"/>
    <n v="0"/>
    <n v="0"/>
    <n v="0"/>
    <n v="0"/>
    <n v="0"/>
    <n v="0"/>
    <n v="0"/>
    <n v="0"/>
  </r>
  <r>
    <n v="100"/>
    <n v="1976"/>
    <x v="1"/>
    <n v="1"/>
    <n v="0"/>
    <n v="0"/>
    <n v="0"/>
    <n v="0"/>
    <n v="1"/>
    <x v="0"/>
    <x v="1"/>
    <n v="1"/>
    <n v="0"/>
    <n v="1"/>
    <n v="0"/>
    <n v="0"/>
    <n v="0"/>
    <n v="0"/>
    <n v="0"/>
    <n v="0"/>
    <n v="1"/>
    <n v="0"/>
    <n v="0"/>
    <n v="0"/>
    <n v="1"/>
    <n v="1"/>
    <n v="0"/>
    <n v="0"/>
    <n v="1"/>
    <n v="0"/>
    <n v="0"/>
    <n v="0"/>
    <n v="0"/>
    <n v="0"/>
    <n v="0"/>
    <n v="0"/>
    <n v="0"/>
    <n v="0"/>
    <n v="0"/>
    <n v="1"/>
  </r>
  <r>
    <n v="101"/>
    <n v="1975"/>
    <x v="1"/>
    <n v="0"/>
    <n v="1"/>
    <n v="0"/>
    <n v="0"/>
    <n v="0"/>
    <n v="1"/>
    <x v="0"/>
    <x v="1"/>
    <n v="1"/>
    <n v="0"/>
    <n v="0"/>
    <n v="0"/>
    <n v="0"/>
    <n v="0"/>
    <n v="0"/>
    <n v="0"/>
    <n v="0"/>
    <n v="1"/>
    <n v="1"/>
    <n v="1"/>
    <n v="0"/>
    <n v="1"/>
    <n v="1"/>
    <n v="0"/>
    <n v="0"/>
    <n v="1"/>
    <n v="0"/>
    <n v="0"/>
    <n v="0"/>
    <n v="0"/>
    <n v="0"/>
    <n v="0"/>
    <n v="0"/>
    <n v="0"/>
    <n v="0"/>
    <n v="0"/>
    <n v="1"/>
  </r>
  <r>
    <n v="102"/>
    <n v="1975"/>
    <x v="1"/>
    <n v="0"/>
    <n v="2"/>
    <n v="0"/>
    <n v="0"/>
    <n v="0"/>
    <n v="1"/>
    <x v="0"/>
    <x v="1"/>
    <n v="1"/>
    <n v="0"/>
    <n v="0"/>
    <n v="0"/>
    <n v="0"/>
    <n v="0"/>
    <n v="0"/>
    <n v="0"/>
    <n v="0"/>
    <n v="0"/>
    <n v="0"/>
    <n v="1"/>
    <n v="0"/>
    <n v="1"/>
    <n v="1"/>
    <n v="0"/>
    <n v="0"/>
    <n v="1"/>
    <n v="0"/>
    <n v="0"/>
    <n v="0"/>
    <n v="0"/>
    <n v="0"/>
    <n v="0"/>
    <n v="0"/>
    <n v="0"/>
    <n v="0"/>
    <n v="0"/>
    <n v="1"/>
  </r>
  <r>
    <n v="103"/>
    <n v="1991"/>
    <x v="3"/>
    <n v="0"/>
    <n v="1"/>
    <n v="0"/>
    <n v="0"/>
    <n v="0"/>
    <n v="1"/>
    <x v="0"/>
    <x v="1"/>
    <n v="1"/>
    <n v="0"/>
    <n v="0"/>
    <n v="0"/>
    <n v="0"/>
    <n v="0"/>
    <n v="0"/>
    <n v="0"/>
    <n v="0"/>
    <n v="0"/>
    <n v="0"/>
    <n v="1"/>
    <n v="0"/>
    <n v="1"/>
    <n v="1"/>
    <n v="0"/>
    <n v="0"/>
    <n v="1"/>
    <n v="0"/>
    <n v="0"/>
    <n v="0"/>
    <n v="0"/>
    <n v="0"/>
    <n v="0"/>
    <n v="0"/>
    <n v="0"/>
    <n v="0"/>
    <n v="0"/>
    <n v="1"/>
  </r>
  <r>
    <n v="104"/>
    <n v="1968"/>
    <x v="3"/>
    <n v="0"/>
    <n v="0"/>
    <n v="0"/>
    <n v="1"/>
    <n v="0"/>
    <n v="1"/>
    <x v="1"/>
    <x v="0"/>
    <n v="0"/>
    <n v="0"/>
    <n v="0"/>
    <n v="0"/>
    <n v="0"/>
    <n v="0"/>
    <n v="0"/>
    <n v="0"/>
    <n v="0"/>
    <n v="1"/>
    <n v="0"/>
    <n v="1"/>
    <n v="0"/>
    <n v="0"/>
    <n v="0"/>
    <n v="0"/>
    <n v="0"/>
    <n v="0"/>
    <n v="0"/>
    <n v="0"/>
    <n v="0"/>
    <n v="0"/>
    <n v="0"/>
    <n v="0"/>
    <n v="1"/>
    <n v="0"/>
    <n v="0"/>
    <n v="0"/>
    <n v="0"/>
  </r>
  <r>
    <n v="105"/>
    <n v="1975"/>
    <x v="1"/>
    <n v="0"/>
    <n v="0"/>
    <n v="0"/>
    <n v="1"/>
    <n v="0"/>
    <n v="1"/>
    <x v="1"/>
    <x v="0"/>
    <n v="0"/>
    <n v="0"/>
    <n v="0"/>
    <n v="0"/>
    <n v="0"/>
    <n v="0"/>
    <n v="0"/>
    <n v="0"/>
    <n v="0"/>
    <n v="1"/>
    <n v="0"/>
    <n v="1"/>
    <n v="0"/>
    <n v="0"/>
    <n v="0"/>
    <n v="0"/>
    <n v="0"/>
    <n v="0"/>
    <n v="0"/>
    <n v="0"/>
    <n v="0"/>
    <n v="0"/>
    <n v="0"/>
    <n v="0"/>
    <n v="0"/>
    <n v="0"/>
    <n v="0"/>
    <n v="0"/>
    <n v="0"/>
  </r>
  <r>
    <n v="106"/>
    <n v="1998"/>
    <x v="3"/>
    <n v="0"/>
    <n v="0"/>
    <n v="0"/>
    <n v="0"/>
    <n v="0"/>
    <n v="0"/>
    <x v="1"/>
    <x v="1"/>
    <n v="1"/>
    <n v="0"/>
    <n v="0"/>
    <n v="0"/>
    <n v="0"/>
    <n v="0"/>
    <n v="0"/>
    <n v="0"/>
    <n v="0"/>
    <n v="0"/>
    <n v="0"/>
    <n v="1"/>
    <n v="0"/>
    <n v="1"/>
    <n v="0"/>
    <n v="0"/>
    <n v="1"/>
    <n v="1"/>
    <n v="0"/>
    <n v="0"/>
    <n v="0"/>
    <n v="0"/>
    <n v="0"/>
    <n v="0"/>
    <n v="0"/>
    <n v="0"/>
    <n v="0"/>
    <n v="0"/>
    <n v="2"/>
  </r>
  <r>
    <n v="107"/>
    <n v="2002"/>
    <x v="3"/>
    <n v="0"/>
    <n v="2"/>
    <n v="0"/>
    <n v="0"/>
    <n v="0"/>
    <n v="1"/>
    <x v="0"/>
    <x v="1"/>
    <n v="0"/>
    <n v="0"/>
    <n v="0"/>
    <n v="0"/>
    <n v="0"/>
    <n v="0"/>
    <n v="0"/>
    <n v="0"/>
    <n v="0"/>
    <n v="0"/>
    <n v="0"/>
    <n v="1"/>
    <n v="0"/>
    <n v="1"/>
    <n v="1"/>
    <n v="0"/>
    <n v="1"/>
    <n v="1"/>
    <n v="0"/>
    <n v="0"/>
    <n v="0"/>
    <n v="0"/>
    <n v="0"/>
    <n v="0"/>
    <n v="0"/>
    <n v="0"/>
    <n v="0"/>
    <n v="0"/>
    <n v="2"/>
  </r>
  <r>
    <n v="108"/>
    <n v="1995"/>
    <x v="1"/>
    <n v="1"/>
    <n v="0"/>
    <n v="0"/>
    <n v="0"/>
    <n v="0"/>
    <n v="1"/>
    <x v="0"/>
    <x v="1"/>
    <n v="0"/>
    <n v="0"/>
    <n v="0"/>
    <n v="0"/>
    <n v="0"/>
    <n v="0"/>
    <n v="0"/>
    <n v="0"/>
    <n v="0"/>
    <n v="1"/>
    <n v="0"/>
    <n v="1"/>
    <n v="0"/>
    <n v="0"/>
    <n v="0"/>
    <n v="0"/>
    <n v="0"/>
    <n v="0"/>
    <n v="0"/>
    <n v="0"/>
    <n v="0"/>
    <n v="0"/>
    <n v="0"/>
    <n v="0"/>
    <n v="0"/>
    <n v="0"/>
    <n v="0"/>
    <n v="0"/>
    <n v="0"/>
  </r>
  <r>
    <n v="109"/>
    <n v="2008"/>
    <x v="3"/>
    <n v="0"/>
    <n v="0"/>
    <n v="0"/>
    <n v="0"/>
    <n v="0"/>
    <n v="0"/>
    <x v="1"/>
    <x v="1"/>
    <n v="1"/>
    <n v="0"/>
    <n v="0"/>
    <n v="0"/>
    <n v="0"/>
    <n v="0"/>
    <n v="0"/>
    <n v="0"/>
    <n v="0"/>
    <n v="0"/>
    <n v="0"/>
    <n v="1"/>
    <n v="0"/>
    <n v="1"/>
    <n v="0"/>
    <n v="0"/>
    <n v="0"/>
    <n v="1"/>
    <n v="0"/>
    <n v="0"/>
    <n v="0"/>
    <n v="0"/>
    <n v="0"/>
    <n v="0"/>
    <n v="0"/>
    <n v="0"/>
    <n v="0"/>
    <n v="0"/>
    <n v="1"/>
  </r>
  <r>
    <n v="110"/>
    <n v="2008"/>
    <x v="3"/>
    <n v="0"/>
    <n v="0"/>
    <n v="0"/>
    <n v="0"/>
    <n v="0"/>
    <n v="0"/>
    <x v="1"/>
    <x v="1"/>
    <n v="0"/>
    <n v="0"/>
    <n v="0"/>
    <n v="0"/>
    <n v="0"/>
    <n v="0"/>
    <n v="0"/>
    <n v="0"/>
    <n v="0"/>
    <n v="0"/>
    <n v="0"/>
    <n v="0"/>
    <n v="0"/>
    <n v="0"/>
    <n v="1"/>
    <n v="0"/>
    <n v="0"/>
    <n v="0"/>
    <n v="0"/>
    <n v="0"/>
    <n v="0"/>
    <n v="0"/>
    <n v="0"/>
    <n v="0"/>
    <n v="0"/>
    <n v="0"/>
    <n v="0"/>
    <n v="0"/>
    <n v="0"/>
  </r>
  <r>
    <n v="111"/>
    <n v="2009"/>
    <x v="1"/>
    <n v="1"/>
    <n v="0"/>
    <n v="0"/>
    <n v="1"/>
    <n v="0"/>
    <n v="1"/>
    <x v="0"/>
    <x v="0"/>
    <n v="1"/>
    <n v="0"/>
    <n v="0"/>
    <n v="0"/>
    <n v="0"/>
    <n v="0"/>
    <n v="0"/>
    <n v="0"/>
    <n v="0"/>
    <n v="0"/>
    <n v="0"/>
    <n v="1"/>
    <n v="0"/>
    <n v="0"/>
    <n v="0"/>
    <n v="0"/>
    <n v="0"/>
    <n v="0"/>
    <n v="0"/>
    <n v="0"/>
    <n v="0"/>
    <n v="0"/>
    <n v="0"/>
    <n v="0"/>
    <n v="0"/>
    <n v="0"/>
    <n v="0"/>
    <n v="0"/>
    <n v="0"/>
  </r>
  <r>
    <n v="112"/>
    <n v="2010"/>
    <x v="1"/>
    <n v="1"/>
    <n v="0"/>
    <n v="0"/>
    <n v="0"/>
    <n v="0"/>
    <n v="1"/>
    <x v="0"/>
    <x v="1"/>
    <n v="0"/>
    <n v="0"/>
    <n v="0"/>
    <n v="0"/>
    <n v="0"/>
    <n v="0"/>
    <n v="0"/>
    <n v="0"/>
    <n v="0"/>
    <n v="0"/>
    <n v="0"/>
    <n v="0"/>
    <n v="0"/>
    <n v="0"/>
    <n v="0"/>
    <n v="1"/>
    <n v="0"/>
    <n v="1"/>
    <n v="0"/>
    <n v="0"/>
    <n v="0"/>
    <n v="0"/>
    <n v="0"/>
    <n v="0"/>
    <n v="0"/>
    <n v="0"/>
    <n v="0"/>
    <n v="0"/>
    <n v="1"/>
  </r>
  <r>
    <n v="113"/>
    <n v="1996"/>
    <x v="1"/>
    <n v="0"/>
    <n v="0"/>
    <n v="0"/>
    <n v="0"/>
    <n v="0"/>
    <n v="1"/>
    <x v="1"/>
    <x v="1"/>
    <n v="0"/>
    <n v="0"/>
    <n v="0"/>
    <n v="0"/>
    <n v="0"/>
    <n v="0"/>
    <n v="0"/>
    <n v="0"/>
    <n v="0"/>
    <n v="0"/>
    <n v="0"/>
    <n v="1"/>
    <n v="0"/>
    <n v="0"/>
    <n v="1"/>
    <n v="0"/>
    <n v="0"/>
    <n v="0"/>
    <n v="0"/>
    <n v="0"/>
    <n v="0"/>
    <n v="0"/>
    <n v="0"/>
    <n v="0"/>
    <n v="1"/>
    <n v="0"/>
    <n v="0"/>
    <n v="0"/>
    <n v="0"/>
  </r>
  <r>
    <n v="114"/>
    <n v="1999"/>
    <x v="3"/>
    <n v="0"/>
    <n v="0"/>
    <n v="0"/>
    <n v="0"/>
    <n v="0"/>
    <n v="0"/>
    <x v="1"/>
    <x v="1"/>
    <n v="1"/>
    <n v="0"/>
    <n v="0"/>
    <n v="0"/>
    <n v="0"/>
    <n v="0"/>
    <n v="0"/>
    <n v="0"/>
    <n v="0"/>
    <n v="0"/>
    <n v="1"/>
    <n v="1"/>
    <n v="0"/>
    <n v="0"/>
    <n v="1"/>
    <n v="0"/>
    <n v="0"/>
    <n v="0"/>
    <n v="0"/>
    <n v="0"/>
    <n v="0"/>
    <n v="0"/>
    <n v="0"/>
    <n v="0"/>
    <n v="0"/>
    <n v="0"/>
    <n v="0"/>
    <n v="0"/>
    <n v="0"/>
  </r>
  <r>
    <n v="115"/>
    <n v="1998"/>
    <x v="3"/>
    <n v="0"/>
    <n v="0"/>
    <n v="0"/>
    <n v="0"/>
    <n v="0"/>
    <n v="0"/>
    <x v="1"/>
    <x v="1"/>
    <n v="1"/>
    <n v="0"/>
    <n v="1"/>
    <n v="0"/>
    <n v="0"/>
    <n v="0"/>
    <n v="0"/>
    <n v="0"/>
    <n v="0"/>
    <n v="1"/>
    <n v="0"/>
    <n v="1"/>
    <n v="0"/>
    <n v="0"/>
    <n v="1"/>
    <n v="0"/>
    <n v="0"/>
    <n v="1"/>
    <n v="0"/>
    <n v="0"/>
    <n v="0"/>
    <n v="0"/>
    <n v="0"/>
    <n v="0"/>
    <n v="0"/>
    <n v="0"/>
    <n v="0"/>
    <n v="0"/>
    <n v="1"/>
  </r>
  <r>
    <n v="116"/>
    <n v="1987"/>
    <x v="1"/>
    <n v="0"/>
    <n v="1"/>
    <n v="0"/>
    <n v="0"/>
    <n v="0"/>
    <n v="1"/>
    <x v="0"/>
    <x v="1"/>
    <n v="1"/>
    <n v="0"/>
    <n v="0"/>
    <n v="0"/>
    <n v="0"/>
    <n v="0"/>
    <n v="0"/>
    <n v="0"/>
    <n v="0"/>
    <n v="0"/>
    <n v="0"/>
    <n v="0"/>
    <n v="0"/>
    <n v="1"/>
    <n v="1"/>
    <n v="0"/>
    <n v="0"/>
    <n v="0"/>
    <n v="0"/>
    <n v="0"/>
    <n v="0"/>
    <n v="0"/>
    <n v="0"/>
    <n v="0"/>
    <n v="0"/>
    <n v="0"/>
    <n v="0"/>
    <n v="0"/>
    <n v="0"/>
  </r>
  <r>
    <n v="117"/>
    <n v="2008"/>
    <x v="3"/>
    <n v="0"/>
    <n v="0"/>
    <n v="0"/>
    <n v="0"/>
    <n v="0"/>
    <n v="0"/>
    <x v="1"/>
    <x v="1"/>
    <n v="1"/>
    <n v="0"/>
    <n v="1"/>
    <n v="0"/>
    <n v="0"/>
    <n v="0"/>
    <n v="0"/>
    <n v="0"/>
    <n v="0"/>
    <n v="0"/>
    <n v="1"/>
    <n v="0"/>
    <n v="0"/>
    <n v="1"/>
    <n v="1"/>
    <n v="0"/>
    <n v="0"/>
    <n v="1"/>
    <n v="0"/>
    <n v="0"/>
    <n v="0"/>
    <n v="0"/>
    <n v="0"/>
    <n v="0"/>
    <n v="0"/>
    <n v="0"/>
    <n v="0"/>
    <n v="0"/>
    <n v="1"/>
  </r>
  <r>
    <n v="118"/>
    <n v="2008"/>
    <x v="1"/>
    <n v="0"/>
    <n v="1"/>
    <n v="0"/>
    <n v="0"/>
    <n v="0"/>
    <n v="1"/>
    <x v="0"/>
    <x v="1"/>
    <n v="1"/>
    <n v="0"/>
    <n v="1"/>
    <n v="0"/>
    <n v="0"/>
    <n v="0"/>
    <n v="0"/>
    <n v="0"/>
    <n v="0"/>
    <n v="0"/>
    <n v="0"/>
    <n v="1"/>
    <n v="0"/>
    <n v="0"/>
    <n v="1"/>
    <n v="0"/>
    <n v="1"/>
    <n v="0"/>
    <n v="0"/>
    <n v="0"/>
    <n v="0"/>
    <n v="0"/>
    <n v="0"/>
    <n v="0"/>
    <n v="0"/>
    <n v="0"/>
    <n v="0"/>
    <n v="0"/>
    <n v="1"/>
  </r>
  <r>
    <n v="119"/>
    <n v="2008"/>
    <x v="0"/>
    <n v="0"/>
    <n v="2"/>
    <n v="0"/>
    <n v="2"/>
    <n v="0"/>
    <n v="1"/>
    <x v="0"/>
    <x v="0"/>
    <n v="1"/>
    <n v="1"/>
    <n v="1"/>
    <n v="0"/>
    <n v="0"/>
    <n v="0"/>
    <n v="0"/>
    <n v="0"/>
    <n v="1"/>
    <n v="1"/>
    <n v="1"/>
    <n v="1"/>
    <n v="0"/>
    <n v="1"/>
    <n v="1"/>
    <n v="1"/>
    <n v="1"/>
    <n v="1"/>
    <n v="0"/>
    <n v="0"/>
    <n v="0"/>
    <n v="0"/>
    <n v="0"/>
    <n v="0"/>
    <n v="1"/>
    <n v="0"/>
    <n v="0"/>
    <n v="1"/>
    <n v="2"/>
  </r>
  <r>
    <n v="120"/>
    <n v="2001"/>
    <x v="3"/>
    <n v="0"/>
    <n v="0"/>
    <n v="0"/>
    <n v="0"/>
    <n v="0"/>
    <n v="0"/>
    <x v="1"/>
    <x v="1"/>
    <n v="0"/>
    <n v="0"/>
    <n v="1"/>
    <n v="0"/>
    <n v="0"/>
    <n v="0"/>
    <n v="0"/>
    <n v="0"/>
    <n v="0"/>
    <n v="1"/>
    <n v="1"/>
    <n v="1"/>
    <n v="0"/>
    <n v="0"/>
    <n v="1"/>
    <n v="0"/>
    <n v="0"/>
    <n v="1"/>
    <n v="0"/>
    <n v="0"/>
    <n v="0"/>
    <n v="0"/>
    <n v="0"/>
    <n v="0"/>
    <n v="0"/>
    <n v="0"/>
    <n v="0"/>
    <n v="0"/>
    <n v="1"/>
  </r>
  <r>
    <n v="121"/>
    <n v="2006"/>
    <x v="3"/>
    <n v="0"/>
    <n v="0"/>
    <n v="0"/>
    <n v="0"/>
    <n v="0"/>
    <n v="0"/>
    <x v="1"/>
    <x v="1"/>
    <n v="1"/>
    <n v="0"/>
    <n v="0"/>
    <n v="0"/>
    <n v="0"/>
    <n v="0"/>
    <n v="0"/>
    <n v="0"/>
    <n v="0"/>
    <n v="0"/>
    <n v="1"/>
    <n v="1"/>
    <n v="0"/>
    <n v="1"/>
    <n v="1"/>
    <n v="0"/>
    <n v="1"/>
    <n v="1"/>
    <n v="0"/>
    <n v="0"/>
    <n v="0"/>
    <n v="0"/>
    <n v="0"/>
    <n v="0"/>
    <n v="0"/>
    <n v="0"/>
    <n v="0"/>
    <n v="0"/>
    <n v="2"/>
  </r>
  <r>
    <n v="122"/>
    <n v="2003"/>
    <x v="1"/>
    <n v="0"/>
    <n v="1"/>
    <n v="0"/>
    <n v="0"/>
    <n v="0"/>
    <n v="1"/>
    <x v="0"/>
    <x v="1"/>
    <n v="0"/>
    <n v="0"/>
    <n v="1"/>
    <n v="0"/>
    <n v="0"/>
    <n v="0"/>
    <n v="0"/>
    <n v="0"/>
    <n v="0"/>
    <n v="1"/>
    <n v="0"/>
    <n v="1"/>
    <n v="0"/>
    <n v="1"/>
    <n v="1"/>
    <n v="0"/>
    <n v="1"/>
    <n v="1"/>
    <n v="0"/>
    <n v="0"/>
    <n v="0"/>
    <n v="0"/>
    <n v="0"/>
    <n v="0"/>
    <n v="0"/>
    <n v="0"/>
    <n v="0"/>
    <n v="0"/>
    <n v="2"/>
  </r>
  <r>
    <n v="123"/>
    <n v="2001"/>
    <x v="1"/>
    <n v="0"/>
    <n v="1"/>
    <n v="0"/>
    <n v="0"/>
    <n v="1"/>
    <n v="1"/>
    <x v="0"/>
    <x v="0"/>
    <n v="1"/>
    <n v="0"/>
    <n v="1"/>
    <n v="0"/>
    <n v="0"/>
    <n v="1"/>
    <n v="0"/>
    <n v="0"/>
    <n v="0"/>
    <n v="1"/>
    <n v="1"/>
    <n v="1"/>
    <n v="0"/>
    <n v="1"/>
    <n v="1"/>
    <n v="0"/>
    <n v="0"/>
    <n v="1"/>
    <n v="0"/>
    <n v="0"/>
    <n v="0"/>
    <n v="0"/>
    <n v="0"/>
    <n v="0"/>
    <n v="0"/>
    <n v="0"/>
    <n v="0"/>
    <n v="0"/>
    <n v="1"/>
  </r>
  <r>
    <n v="124"/>
    <n v="2006"/>
    <x v="0"/>
    <n v="0"/>
    <n v="0"/>
    <n v="0"/>
    <n v="0"/>
    <n v="0"/>
    <n v="1"/>
    <x v="1"/>
    <x v="1"/>
    <n v="0"/>
    <n v="0"/>
    <n v="1"/>
    <n v="0"/>
    <n v="0"/>
    <n v="0"/>
    <n v="0"/>
    <n v="0"/>
    <n v="0"/>
    <n v="0"/>
    <n v="0"/>
    <n v="1"/>
    <n v="0"/>
    <n v="1"/>
    <n v="1"/>
    <n v="0"/>
    <n v="0"/>
    <n v="0"/>
    <n v="0"/>
    <n v="0"/>
    <n v="0"/>
    <n v="0"/>
    <n v="0"/>
    <n v="0"/>
    <n v="0"/>
    <n v="0"/>
    <n v="0"/>
    <n v="0"/>
    <n v="0"/>
  </r>
  <r>
    <n v="125"/>
    <n v="2011"/>
    <x v="3"/>
    <n v="0"/>
    <n v="0"/>
    <n v="0"/>
    <n v="0"/>
    <n v="0"/>
    <n v="0"/>
    <x v="1"/>
    <x v="1"/>
    <n v="0"/>
    <n v="0"/>
    <n v="0"/>
    <n v="0"/>
    <n v="0"/>
    <n v="0"/>
    <n v="0"/>
    <n v="0"/>
    <n v="0"/>
    <n v="0"/>
    <n v="0"/>
    <n v="0"/>
    <n v="0"/>
    <n v="1"/>
    <n v="1"/>
    <n v="0"/>
    <n v="0"/>
    <n v="0"/>
    <n v="0"/>
    <n v="0"/>
    <n v="0"/>
    <n v="0"/>
    <n v="0"/>
    <n v="0"/>
    <n v="0"/>
    <n v="0"/>
    <n v="0"/>
    <n v="0"/>
    <n v="0"/>
  </r>
  <r>
    <n v="126"/>
    <n v="2003"/>
    <x v="3"/>
    <n v="0"/>
    <n v="0"/>
    <n v="0"/>
    <n v="0"/>
    <n v="0"/>
    <n v="0"/>
    <x v="1"/>
    <x v="1"/>
    <n v="0"/>
    <n v="0"/>
    <n v="1"/>
    <n v="0"/>
    <n v="0"/>
    <n v="0"/>
    <n v="0"/>
    <n v="0"/>
    <n v="0"/>
    <n v="1"/>
    <n v="1"/>
    <n v="1"/>
    <n v="0"/>
    <n v="1"/>
    <n v="1"/>
    <n v="0"/>
    <n v="1"/>
    <n v="0"/>
    <n v="0"/>
    <n v="0"/>
    <n v="0"/>
    <n v="0"/>
    <n v="0"/>
    <n v="0"/>
    <n v="0"/>
    <n v="0"/>
    <n v="0"/>
    <n v="0"/>
    <n v="1"/>
  </r>
  <r>
    <n v="127"/>
    <n v="1999"/>
    <x v="3"/>
    <n v="0"/>
    <n v="0"/>
    <n v="0"/>
    <n v="0"/>
    <n v="0"/>
    <n v="0"/>
    <x v="1"/>
    <x v="1"/>
    <n v="1"/>
    <n v="0"/>
    <n v="1"/>
    <n v="0"/>
    <n v="0"/>
    <n v="0"/>
    <n v="0"/>
    <n v="0"/>
    <n v="0"/>
    <n v="1"/>
    <n v="0"/>
    <n v="0"/>
    <n v="0"/>
    <n v="1"/>
    <n v="1"/>
    <n v="0"/>
    <n v="1"/>
    <n v="0"/>
    <n v="0"/>
    <n v="0"/>
    <n v="0"/>
    <n v="0"/>
    <n v="0"/>
    <n v="0"/>
    <n v="0"/>
    <n v="0"/>
    <n v="0"/>
    <n v="0"/>
    <n v="1"/>
  </r>
  <r>
    <n v="128"/>
    <n v="2003"/>
    <x v="1"/>
    <n v="0"/>
    <n v="1"/>
    <n v="0"/>
    <n v="0"/>
    <n v="0"/>
    <n v="1"/>
    <x v="0"/>
    <x v="1"/>
    <n v="1"/>
    <n v="0"/>
    <n v="1"/>
    <n v="0"/>
    <n v="0"/>
    <n v="0"/>
    <n v="0"/>
    <n v="0"/>
    <n v="0"/>
    <n v="1"/>
    <n v="1"/>
    <n v="1"/>
    <n v="0"/>
    <n v="1"/>
    <n v="1"/>
    <n v="0"/>
    <n v="0"/>
    <n v="1"/>
    <n v="0"/>
    <n v="0"/>
    <n v="0"/>
    <n v="0"/>
    <n v="0"/>
    <n v="0"/>
    <n v="0"/>
    <n v="0"/>
    <n v="0"/>
    <n v="0"/>
    <n v="1"/>
  </r>
  <r>
    <n v="129"/>
    <n v="2003"/>
    <x v="1"/>
    <n v="0"/>
    <n v="0"/>
    <n v="0"/>
    <n v="1"/>
    <n v="0"/>
    <n v="1"/>
    <x v="1"/>
    <x v="0"/>
    <n v="1"/>
    <n v="0"/>
    <n v="1"/>
    <n v="0"/>
    <n v="0"/>
    <n v="1"/>
    <n v="0"/>
    <n v="0"/>
    <n v="0"/>
    <n v="1"/>
    <n v="0"/>
    <n v="1"/>
    <n v="1"/>
    <n v="1"/>
    <n v="1"/>
    <n v="0"/>
    <n v="1"/>
    <n v="0"/>
    <n v="0"/>
    <n v="0"/>
    <n v="0"/>
    <n v="0"/>
    <n v="0"/>
    <n v="0"/>
    <n v="0"/>
    <n v="0"/>
    <n v="0"/>
    <n v="0"/>
    <n v="1"/>
  </r>
  <r>
    <n v="130"/>
    <n v="2011"/>
    <x v="3"/>
    <n v="0"/>
    <n v="0"/>
    <n v="0"/>
    <n v="0"/>
    <n v="0"/>
    <n v="0"/>
    <x v="1"/>
    <x v="1"/>
    <n v="0"/>
    <n v="0"/>
    <n v="0"/>
    <n v="0"/>
    <n v="0"/>
    <n v="0"/>
    <n v="0"/>
    <n v="0"/>
    <n v="0"/>
    <n v="0"/>
    <n v="0"/>
    <n v="0"/>
    <n v="0"/>
    <n v="1"/>
    <n v="1"/>
    <n v="0"/>
    <n v="1"/>
    <n v="1"/>
    <n v="0"/>
    <n v="0"/>
    <n v="0"/>
    <n v="0"/>
    <n v="0"/>
    <n v="0"/>
    <n v="0"/>
    <n v="0"/>
    <n v="0"/>
    <n v="0"/>
    <n v="2"/>
  </r>
  <r>
    <n v="131"/>
    <n v="2002"/>
    <x v="3"/>
    <n v="0"/>
    <n v="0"/>
    <n v="0"/>
    <n v="0"/>
    <n v="0"/>
    <n v="0"/>
    <x v="1"/>
    <x v="1"/>
    <n v="1"/>
    <n v="0"/>
    <n v="0"/>
    <n v="0"/>
    <n v="0"/>
    <n v="0"/>
    <n v="0"/>
    <n v="0"/>
    <n v="1"/>
    <n v="0"/>
    <n v="1"/>
    <n v="1"/>
    <n v="1"/>
    <n v="1"/>
    <n v="0"/>
    <n v="0"/>
    <n v="1"/>
    <n v="1"/>
    <n v="0"/>
    <n v="0"/>
    <n v="0"/>
    <n v="0"/>
    <n v="0"/>
    <n v="0"/>
    <n v="0"/>
    <n v="0"/>
    <n v="0"/>
    <n v="0"/>
    <n v="2"/>
  </r>
  <r>
    <n v="132"/>
    <n v="2003"/>
    <x v="1"/>
    <n v="0"/>
    <n v="1"/>
    <n v="0"/>
    <n v="0"/>
    <n v="0"/>
    <n v="1"/>
    <x v="0"/>
    <x v="1"/>
    <n v="0"/>
    <n v="0"/>
    <n v="1"/>
    <n v="0"/>
    <n v="0"/>
    <n v="0"/>
    <n v="0"/>
    <n v="0"/>
    <n v="0"/>
    <n v="1"/>
    <n v="0"/>
    <n v="1"/>
    <n v="0"/>
    <n v="1"/>
    <n v="1"/>
    <n v="1"/>
    <n v="1"/>
    <n v="1"/>
    <n v="0"/>
    <n v="0"/>
    <n v="0"/>
    <n v="0"/>
    <n v="0"/>
    <n v="0"/>
    <n v="0"/>
    <n v="0"/>
    <n v="0"/>
    <n v="0"/>
    <n v="2"/>
  </r>
  <r>
    <n v="133"/>
    <n v="2010"/>
    <x v="1"/>
    <n v="1"/>
    <n v="0"/>
    <n v="0"/>
    <n v="0"/>
    <n v="0"/>
    <n v="1"/>
    <x v="0"/>
    <x v="1"/>
    <n v="0"/>
    <n v="0"/>
    <n v="0"/>
    <n v="0"/>
    <n v="0"/>
    <n v="1"/>
    <n v="0"/>
    <n v="0"/>
    <n v="0"/>
    <n v="0"/>
    <n v="0"/>
    <n v="0"/>
    <n v="0"/>
    <n v="1"/>
    <n v="0"/>
    <n v="1"/>
    <n v="0"/>
    <n v="0"/>
    <n v="0"/>
    <n v="0"/>
    <n v="0"/>
    <n v="0"/>
    <n v="0"/>
    <n v="0"/>
    <n v="0"/>
    <n v="0"/>
    <n v="0"/>
    <n v="0"/>
    <n v="0"/>
  </r>
  <r>
    <n v="134"/>
    <n v="2010"/>
    <x v="3"/>
    <n v="0"/>
    <n v="0"/>
    <n v="0"/>
    <n v="0"/>
    <n v="0"/>
    <n v="0"/>
    <x v="1"/>
    <x v="1"/>
    <n v="1"/>
    <n v="0"/>
    <n v="0"/>
    <n v="0"/>
    <n v="0"/>
    <n v="0"/>
    <n v="0"/>
    <n v="0"/>
    <n v="0"/>
    <n v="1"/>
    <n v="1"/>
    <n v="0"/>
    <n v="0"/>
    <n v="1"/>
    <n v="0"/>
    <n v="0"/>
    <n v="0"/>
    <n v="0"/>
    <n v="0"/>
    <n v="0"/>
    <n v="0"/>
    <n v="0"/>
    <n v="0"/>
    <n v="0"/>
    <n v="0"/>
    <n v="0"/>
    <n v="0"/>
    <n v="0"/>
    <n v="0"/>
  </r>
  <r>
    <n v="135"/>
    <n v="2010"/>
    <x v="1"/>
    <n v="0"/>
    <n v="0"/>
    <n v="0"/>
    <n v="0"/>
    <n v="1"/>
    <n v="1"/>
    <x v="1"/>
    <x v="0"/>
    <n v="1"/>
    <n v="0"/>
    <n v="0"/>
    <n v="0"/>
    <n v="0"/>
    <n v="0"/>
    <n v="0"/>
    <n v="0"/>
    <n v="0"/>
    <n v="1"/>
    <n v="1"/>
    <n v="1"/>
    <n v="1"/>
    <n v="0"/>
    <n v="1"/>
    <n v="0"/>
    <n v="0"/>
    <n v="1"/>
    <n v="0"/>
    <n v="0"/>
    <n v="0"/>
    <n v="0"/>
    <n v="0"/>
    <n v="0"/>
    <n v="0"/>
    <n v="0"/>
    <n v="0"/>
    <n v="0"/>
    <n v="1"/>
  </r>
  <r>
    <n v="136"/>
    <n v="2010"/>
    <x v="1"/>
    <n v="0"/>
    <n v="1"/>
    <n v="0"/>
    <n v="0"/>
    <n v="0"/>
    <n v="1"/>
    <x v="0"/>
    <x v="1"/>
    <n v="1"/>
    <n v="0"/>
    <n v="1"/>
    <n v="0"/>
    <n v="0"/>
    <n v="0"/>
    <n v="0"/>
    <n v="0"/>
    <n v="0"/>
    <n v="0"/>
    <n v="0"/>
    <n v="0"/>
    <n v="0"/>
    <n v="0"/>
    <n v="1"/>
    <n v="0"/>
    <n v="0"/>
    <n v="1"/>
    <n v="0"/>
    <n v="0"/>
    <n v="0"/>
    <n v="0"/>
    <n v="0"/>
    <n v="0"/>
    <n v="0"/>
    <n v="0"/>
    <n v="0"/>
    <n v="0"/>
    <n v="1"/>
  </r>
  <r>
    <n v="137"/>
    <n v="2002"/>
    <x v="0"/>
    <n v="0"/>
    <n v="2"/>
    <n v="0"/>
    <n v="0"/>
    <n v="0"/>
    <n v="1"/>
    <x v="0"/>
    <x v="1"/>
    <n v="1"/>
    <n v="0"/>
    <n v="1"/>
    <n v="0"/>
    <n v="0"/>
    <n v="0"/>
    <n v="0"/>
    <n v="0"/>
    <n v="0"/>
    <n v="1"/>
    <n v="1"/>
    <n v="1"/>
    <n v="1"/>
    <n v="1"/>
    <n v="1"/>
    <n v="1"/>
    <n v="1"/>
    <n v="1"/>
    <n v="0"/>
    <n v="0"/>
    <n v="0"/>
    <n v="0"/>
    <n v="0"/>
    <n v="0"/>
    <n v="0"/>
    <n v="0"/>
    <n v="0"/>
    <n v="0"/>
    <n v="2"/>
  </r>
  <r>
    <n v="138"/>
    <n v="2006"/>
    <x v="3"/>
    <n v="0"/>
    <n v="0"/>
    <n v="0"/>
    <n v="0"/>
    <n v="0"/>
    <n v="0"/>
    <x v="1"/>
    <x v="1"/>
    <n v="0"/>
    <n v="0"/>
    <n v="0"/>
    <n v="0"/>
    <n v="0"/>
    <n v="0"/>
    <n v="0"/>
    <n v="0"/>
    <n v="0"/>
    <n v="1"/>
    <n v="0"/>
    <n v="0"/>
    <n v="0"/>
    <n v="1"/>
    <n v="1"/>
    <n v="0"/>
    <n v="0"/>
    <n v="0"/>
    <n v="0"/>
    <n v="0"/>
    <n v="0"/>
    <n v="0"/>
    <n v="0"/>
    <n v="0"/>
    <n v="0"/>
    <n v="0"/>
    <n v="0"/>
    <n v="0"/>
    <n v="0"/>
  </r>
  <r>
    <n v="139"/>
    <n v="2002"/>
    <x v="1"/>
    <n v="1"/>
    <n v="2"/>
    <n v="0"/>
    <n v="0"/>
    <n v="0"/>
    <n v="1"/>
    <x v="0"/>
    <x v="1"/>
    <n v="1"/>
    <n v="0"/>
    <n v="1"/>
    <n v="0"/>
    <n v="0"/>
    <n v="0"/>
    <n v="0"/>
    <n v="0"/>
    <n v="1"/>
    <n v="0"/>
    <n v="1"/>
    <n v="1"/>
    <n v="0"/>
    <n v="1"/>
    <n v="1"/>
    <n v="0"/>
    <n v="1"/>
    <n v="1"/>
    <n v="0"/>
    <n v="0"/>
    <n v="0"/>
    <n v="0"/>
    <n v="0"/>
    <n v="0"/>
    <n v="0"/>
    <n v="0"/>
    <n v="0"/>
    <n v="0"/>
    <n v="2"/>
  </r>
  <r>
    <n v="140"/>
    <n v="2005"/>
    <x v="1"/>
    <n v="0"/>
    <n v="1"/>
    <n v="0"/>
    <n v="0"/>
    <n v="0"/>
    <n v="1"/>
    <x v="0"/>
    <x v="1"/>
    <n v="0"/>
    <n v="0"/>
    <n v="1"/>
    <n v="0"/>
    <n v="0"/>
    <n v="0"/>
    <n v="0"/>
    <n v="1"/>
    <n v="0"/>
    <n v="0"/>
    <n v="0"/>
    <n v="0"/>
    <n v="0"/>
    <n v="1"/>
    <n v="1"/>
    <n v="0"/>
    <n v="0"/>
    <n v="0"/>
    <n v="0"/>
    <n v="0"/>
    <n v="0"/>
    <n v="0"/>
    <n v="0"/>
    <n v="0"/>
    <n v="0"/>
    <n v="0"/>
    <n v="0"/>
    <n v="0"/>
    <n v="0"/>
  </r>
  <r>
    <n v="141"/>
    <n v="2002"/>
    <x v="1"/>
    <n v="1"/>
    <n v="0"/>
    <n v="0"/>
    <n v="0"/>
    <n v="0"/>
    <n v="1"/>
    <x v="0"/>
    <x v="1"/>
    <n v="1"/>
    <n v="0"/>
    <n v="1"/>
    <n v="0"/>
    <n v="0"/>
    <n v="0"/>
    <n v="0"/>
    <n v="0"/>
    <n v="0"/>
    <n v="0"/>
    <n v="1"/>
    <n v="1"/>
    <n v="0"/>
    <n v="1"/>
    <n v="1"/>
    <n v="0"/>
    <n v="1"/>
    <n v="0"/>
    <n v="0"/>
    <n v="0"/>
    <n v="0"/>
    <n v="0"/>
    <n v="0"/>
    <n v="0"/>
    <n v="0"/>
    <n v="0"/>
    <n v="0"/>
    <n v="0"/>
    <n v="1"/>
  </r>
  <r>
    <n v="142"/>
    <n v="2004"/>
    <x v="1"/>
    <n v="2"/>
    <n v="1"/>
    <n v="1"/>
    <n v="0"/>
    <n v="1"/>
    <n v="1"/>
    <x v="0"/>
    <x v="0"/>
    <n v="0"/>
    <n v="0"/>
    <n v="0"/>
    <n v="0"/>
    <n v="1"/>
    <n v="0"/>
    <n v="0"/>
    <n v="0"/>
    <n v="0"/>
    <n v="0"/>
    <n v="1"/>
    <n v="1"/>
    <n v="0"/>
    <n v="1"/>
    <n v="0"/>
    <n v="0"/>
    <n v="0"/>
    <n v="0"/>
    <n v="0"/>
    <n v="0"/>
    <n v="0"/>
    <n v="0"/>
    <n v="0"/>
    <n v="0"/>
    <n v="0"/>
    <n v="0"/>
    <n v="0"/>
    <n v="0"/>
    <n v="0"/>
  </r>
  <r>
    <n v="143"/>
    <n v="2008"/>
    <x v="1"/>
    <n v="1"/>
    <n v="0"/>
    <n v="0"/>
    <n v="0"/>
    <n v="0"/>
    <n v="1"/>
    <x v="0"/>
    <x v="1"/>
    <n v="0"/>
    <n v="1"/>
    <n v="1"/>
    <n v="0"/>
    <n v="0"/>
    <n v="0"/>
    <n v="0"/>
    <n v="0"/>
    <n v="1"/>
    <n v="0"/>
    <n v="1"/>
    <n v="1"/>
    <n v="0"/>
    <n v="1"/>
    <n v="1"/>
    <n v="1"/>
    <n v="1"/>
    <n v="0"/>
    <n v="0"/>
    <n v="0"/>
    <n v="0"/>
    <n v="0"/>
    <n v="0"/>
    <n v="0"/>
    <n v="0"/>
    <n v="0"/>
    <n v="0"/>
    <n v="0"/>
    <n v="1"/>
  </r>
  <r>
    <n v="144"/>
    <n v="2003"/>
    <x v="3"/>
    <n v="0"/>
    <n v="0"/>
    <n v="0"/>
    <n v="0"/>
    <n v="0"/>
    <n v="0"/>
    <x v="1"/>
    <x v="1"/>
    <n v="0"/>
    <n v="0"/>
    <n v="1"/>
    <n v="0"/>
    <n v="0"/>
    <n v="0"/>
    <n v="0"/>
    <n v="0"/>
    <n v="0"/>
    <n v="1"/>
    <n v="1"/>
    <n v="1"/>
    <n v="0"/>
    <n v="1"/>
    <n v="1"/>
    <n v="1"/>
    <n v="1"/>
    <n v="1"/>
    <n v="0"/>
    <n v="0"/>
    <n v="0"/>
    <n v="0"/>
    <n v="0"/>
    <n v="0"/>
    <n v="0"/>
    <n v="0"/>
    <n v="0"/>
    <n v="0"/>
    <n v="2"/>
  </r>
  <r>
    <n v="145"/>
    <n v="1998"/>
    <x v="1"/>
    <n v="0"/>
    <n v="1"/>
    <n v="0"/>
    <n v="0"/>
    <n v="0"/>
    <n v="1"/>
    <x v="0"/>
    <x v="1"/>
    <n v="1"/>
    <n v="0"/>
    <n v="0"/>
    <n v="0"/>
    <n v="0"/>
    <n v="0"/>
    <n v="0"/>
    <n v="0"/>
    <n v="0"/>
    <n v="0"/>
    <n v="0"/>
    <n v="0"/>
    <n v="0"/>
    <n v="1"/>
    <n v="0"/>
    <n v="0"/>
    <n v="1"/>
    <n v="1"/>
    <n v="0"/>
    <n v="0"/>
    <n v="0"/>
    <n v="0"/>
    <n v="0"/>
    <n v="0"/>
    <n v="0"/>
    <n v="0"/>
    <n v="0"/>
    <n v="0"/>
    <n v="2"/>
  </r>
  <r>
    <n v="146"/>
    <n v="2011"/>
    <x v="3"/>
    <n v="0"/>
    <n v="0"/>
    <n v="0"/>
    <n v="0"/>
    <n v="0"/>
    <n v="0"/>
    <x v="1"/>
    <x v="1"/>
    <n v="1"/>
    <n v="0"/>
    <n v="0"/>
    <n v="0"/>
    <n v="0"/>
    <n v="0"/>
    <n v="0"/>
    <n v="0"/>
    <n v="0"/>
    <n v="0"/>
    <n v="1"/>
    <n v="1"/>
    <n v="0"/>
    <n v="1"/>
    <n v="1"/>
    <n v="1"/>
    <n v="0"/>
    <n v="1"/>
    <n v="0"/>
    <n v="0"/>
    <n v="0"/>
    <n v="0"/>
    <n v="0"/>
    <n v="0"/>
    <n v="0"/>
    <n v="0"/>
    <n v="0"/>
    <n v="0"/>
    <n v="1"/>
  </r>
  <r>
    <n v="147"/>
    <n v="2011"/>
    <x v="3"/>
    <n v="0"/>
    <n v="0"/>
    <n v="0"/>
    <n v="0"/>
    <n v="0"/>
    <n v="0"/>
    <x v="1"/>
    <x v="1"/>
    <n v="0"/>
    <n v="0"/>
    <n v="0"/>
    <n v="0"/>
    <n v="0"/>
    <n v="0"/>
    <n v="0"/>
    <n v="0"/>
    <n v="0"/>
    <n v="0"/>
    <n v="0"/>
    <n v="1"/>
    <n v="0"/>
    <n v="1"/>
    <n v="1"/>
    <n v="0"/>
    <n v="0"/>
    <n v="0"/>
    <n v="0"/>
    <n v="0"/>
    <n v="0"/>
    <n v="0"/>
    <n v="0"/>
    <n v="0"/>
    <n v="0"/>
    <n v="0"/>
    <n v="0"/>
    <n v="0"/>
    <n v="0"/>
  </r>
  <r>
    <n v="148"/>
    <n v="2011"/>
    <x v="1"/>
    <n v="1"/>
    <n v="1"/>
    <n v="0"/>
    <n v="0"/>
    <n v="0"/>
    <n v="1"/>
    <x v="0"/>
    <x v="1"/>
    <n v="1"/>
    <n v="0"/>
    <n v="1"/>
    <n v="0"/>
    <n v="0"/>
    <n v="0"/>
    <n v="0"/>
    <n v="1"/>
    <n v="0"/>
    <n v="0"/>
    <n v="1"/>
    <n v="1"/>
    <n v="0"/>
    <n v="1"/>
    <n v="1"/>
    <n v="0"/>
    <n v="0"/>
    <n v="0"/>
    <n v="0"/>
    <n v="0"/>
    <n v="0"/>
    <n v="0"/>
    <n v="0"/>
    <n v="0"/>
    <n v="0"/>
    <n v="0"/>
    <n v="0"/>
    <n v="0"/>
    <n v="0"/>
  </r>
  <r>
    <n v="149"/>
    <n v="2003"/>
    <x v="1"/>
    <n v="0"/>
    <n v="1"/>
    <n v="0"/>
    <n v="0"/>
    <n v="1"/>
    <n v="1"/>
    <x v="0"/>
    <x v="0"/>
    <n v="1"/>
    <n v="0"/>
    <n v="1"/>
    <n v="0"/>
    <n v="0"/>
    <n v="0"/>
    <n v="0"/>
    <n v="0"/>
    <n v="1"/>
    <n v="0"/>
    <n v="1"/>
    <n v="1"/>
    <n v="1"/>
    <n v="1"/>
    <n v="1"/>
    <n v="0"/>
    <n v="0"/>
    <n v="0"/>
    <n v="0"/>
    <n v="0"/>
    <n v="0"/>
    <n v="0"/>
    <n v="0"/>
    <n v="0"/>
    <n v="0"/>
    <n v="0"/>
    <n v="0"/>
    <n v="0"/>
    <n v="0"/>
  </r>
  <r>
    <n v="150"/>
    <n v="2003"/>
    <x v="1"/>
    <n v="0"/>
    <n v="1"/>
    <n v="0"/>
    <n v="0"/>
    <n v="0"/>
    <n v="1"/>
    <x v="0"/>
    <x v="1"/>
    <n v="0"/>
    <n v="0"/>
    <n v="1"/>
    <n v="0"/>
    <n v="1"/>
    <n v="0"/>
    <n v="0"/>
    <n v="0"/>
    <n v="0"/>
    <n v="0"/>
    <n v="0"/>
    <n v="1"/>
    <n v="0"/>
    <n v="0"/>
    <n v="1"/>
    <n v="0"/>
    <n v="1"/>
    <n v="0"/>
    <n v="0"/>
    <n v="0"/>
    <n v="0"/>
    <n v="0"/>
    <n v="0"/>
    <n v="0"/>
    <n v="0"/>
    <n v="0"/>
    <n v="0"/>
    <n v="0"/>
    <n v="1"/>
  </r>
  <r>
    <n v="151"/>
    <n v="2003"/>
    <x v="3"/>
    <n v="0"/>
    <n v="0"/>
    <n v="0"/>
    <n v="0"/>
    <n v="0"/>
    <n v="0"/>
    <x v="1"/>
    <x v="1"/>
    <n v="1"/>
    <n v="0"/>
    <n v="1"/>
    <n v="0"/>
    <n v="0"/>
    <n v="0"/>
    <n v="0"/>
    <n v="0"/>
    <n v="0"/>
    <n v="0"/>
    <n v="0"/>
    <n v="0"/>
    <n v="0"/>
    <n v="0"/>
    <n v="1"/>
    <n v="1"/>
    <n v="0"/>
    <n v="0"/>
    <n v="0"/>
    <n v="0"/>
    <n v="0"/>
    <n v="0"/>
    <n v="0"/>
    <n v="0"/>
    <n v="0"/>
    <n v="0"/>
    <n v="0"/>
    <n v="0"/>
    <n v="0"/>
  </r>
  <r>
    <n v="152"/>
    <n v="2008"/>
    <x v="1"/>
    <n v="0"/>
    <n v="1"/>
    <n v="1"/>
    <n v="1"/>
    <n v="1"/>
    <n v="1"/>
    <x v="0"/>
    <x v="0"/>
    <n v="0"/>
    <n v="0"/>
    <n v="1"/>
    <n v="0"/>
    <n v="0"/>
    <n v="1"/>
    <n v="0"/>
    <n v="0"/>
    <n v="0"/>
    <n v="0"/>
    <n v="0"/>
    <n v="1"/>
    <n v="1"/>
    <n v="1"/>
    <n v="1"/>
    <n v="1"/>
    <n v="0"/>
    <n v="1"/>
    <n v="0"/>
    <n v="0"/>
    <n v="0"/>
    <n v="0"/>
    <n v="0"/>
    <n v="0"/>
    <n v="0"/>
    <n v="0"/>
    <n v="0"/>
    <n v="0"/>
    <n v="1"/>
  </r>
  <r>
    <n v="153"/>
    <n v="2003"/>
    <x v="3"/>
    <n v="0"/>
    <n v="0"/>
    <n v="0"/>
    <n v="0"/>
    <n v="1"/>
    <n v="1"/>
    <x v="1"/>
    <x v="0"/>
    <n v="1"/>
    <n v="0"/>
    <n v="0"/>
    <n v="0"/>
    <n v="0"/>
    <n v="0"/>
    <n v="0"/>
    <n v="0"/>
    <n v="1"/>
    <n v="1"/>
    <n v="1"/>
    <n v="0"/>
    <n v="0"/>
    <n v="1"/>
    <n v="1"/>
    <n v="0"/>
    <n v="0"/>
    <n v="1"/>
    <n v="0"/>
    <n v="0"/>
    <n v="0"/>
    <n v="0"/>
    <n v="0"/>
    <n v="0"/>
    <n v="0"/>
    <n v="0"/>
    <n v="0"/>
    <n v="0"/>
    <n v="1"/>
  </r>
  <r>
    <n v="154"/>
    <n v="2002"/>
    <x v="3"/>
    <n v="0"/>
    <n v="0"/>
    <n v="0"/>
    <n v="0"/>
    <n v="0"/>
    <n v="0"/>
    <x v="1"/>
    <x v="1"/>
    <n v="0"/>
    <n v="0"/>
    <n v="0"/>
    <n v="0"/>
    <n v="0"/>
    <n v="1"/>
    <n v="0"/>
    <n v="0"/>
    <n v="0"/>
    <n v="1"/>
    <n v="0"/>
    <n v="0"/>
    <n v="0"/>
    <n v="0"/>
    <n v="1"/>
    <n v="0"/>
    <n v="1"/>
    <n v="1"/>
    <n v="0"/>
    <n v="0"/>
    <n v="0"/>
    <n v="0"/>
    <n v="0"/>
    <n v="0"/>
    <n v="0"/>
    <n v="0"/>
    <n v="0"/>
    <n v="0"/>
    <n v="2"/>
  </r>
  <r>
    <n v="155"/>
    <n v="2009"/>
    <x v="3"/>
    <n v="0"/>
    <n v="0"/>
    <n v="0"/>
    <n v="0"/>
    <n v="0"/>
    <n v="0"/>
    <x v="1"/>
    <x v="1"/>
    <n v="0"/>
    <n v="0"/>
    <n v="0"/>
    <n v="0"/>
    <n v="0"/>
    <n v="0"/>
    <n v="0"/>
    <n v="0"/>
    <n v="0"/>
    <n v="0"/>
    <n v="0"/>
    <n v="0"/>
    <n v="0"/>
    <n v="0"/>
    <n v="1"/>
    <n v="0"/>
    <n v="0"/>
    <n v="0"/>
    <n v="0"/>
    <n v="0"/>
    <n v="0"/>
    <n v="0"/>
    <n v="0"/>
    <n v="0"/>
    <n v="0"/>
    <n v="0"/>
    <n v="0"/>
    <n v="0"/>
    <n v="0"/>
  </r>
  <r>
    <n v="156"/>
    <n v="2010"/>
    <x v="3"/>
    <n v="0"/>
    <n v="0"/>
    <n v="0"/>
    <n v="0"/>
    <n v="0"/>
    <n v="0"/>
    <x v="1"/>
    <x v="1"/>
    <n v="0"/>
    <n v="0"/>
    <n v="0"/>
    <n v="0"/>
    <n v="0"/>
    <n v="0"/>
    <n v="0"/>
    <n v="0"/>
    <n v="0"/>
    <n v="0"/>
    <n v="0"/>
    <n v="0"/>
    <n v="0"/>
    <n v="0"/>
    <n v="1"/>
    <n v="0"/>
    <n v="1"/>
    <n v="0"/>
    <n v="0"/>
    <n v="0"/>
    <n v="0"/>
    <n v="0"/>
    <n v="0"/>
    <n v="0"/>
    <n v="0"/>
    <n v="0"/>
    <n v="0"/>
    <n v="0"/>
    <n v="1"/>
  </r>
  <r>
    <n v="157"/>
    <n v="2007"/>
    <x v="1"/>
    <n v="1"/>
    <n v="0"/>
    <n v="0"/>
    <n v="0"/>
    <n v="0"/>
    <n v="1"/>
    <x v="0"/>
    <x v="1"/>
    <n v="1"/>
    <n v="0"/>
    <n v="0"/>
    <n v="0"/>
    <n v="0"/>
    <n v="0"/>
    <n v="0"/>
    <n v="0"/>
    <n v="0"/>
    <n v="0"/>
    <n v="0"/>
    <n v="1"/>
    <n v="0"/>
    <n v="1"/>
    <n v="0"/>
    <n v="0"/>
    <n v="1"/>
    <n v="1"/>
    <n v="0"/>
    <n v="0"/>
    <n v="0"/>
    <n v="0"/>
    <n v="0"/>
    <n v="0"/>
    <n v="0"/>
    <n v="0"/>
    <n v="1"/>
    <n v="0"/>
    <n v="2"/>
  </r>
  <r>
    <n v="158"/>
    <n v="2004"/>
    <x v="1"/>
    <n v="0"/>
    <n v="1"/>
    <n v="0"/>
    <n v="0"/>
    <n v="0"/>
    <n v="1"/>
    <x v="0"/>
    <x v="1"/>
    <n v="1"/>
    <n v="0"/>
    <n v="0"/>
    <n v="0"/>
    <n v="0"/>
    <n v="0"/>
    <n v="0"/>
    <n v="0"/>
    <n v="0"/>
    <n v="0"/>
    <n v="0"/>
    <n v="1"/>
    <n v="0"/>
    <n v="1"/>
    <n v="1"/>
    <n v="0"/>
    <n v="0"/>
    <n v="1"/>
    <n v="0"/>
    <n v="0"/>
    <n v="0"/>
    <n v="0"/>
    <n v="0"/>
    <n v="0"/>
    <n v="0"/>
    <n v="0"/>
    <n v="0"/>
    <n v="0"/>
    <n v="1"/>
  </r>
  <r>
    <n v="159"/>
    <n v="2004"/>
    <x v="3"/>
    <n v="0"/>
    <n v="0"/>
    <n v="0"/>
    <n v="0"/>
    <n v="0"/>
    <n v="0"/>
    <x v="1"/>
    <x v="1"/>
    <n v="0"/>
    <n v="0"/>
    <n v="0"/>
    <n v="0"/>
    <n v="0"/>
    <n v="0"/>
    <n v="0"/>
    <n v="0"/>
    <n v="0"/>
    <n v="0"/>
    <n v="0"/>
    <n v="1"/>
    <n v="0"/>
    <n v="1"/>
    <n v="1"/>
    <n v="0"/>
    <n v="1"/>
    <n v="1"/>
    <n v="0"/>
    <n v="0"/>
    <n v="0"/>
    <n v="0"/>
    <n v="0"/>
    <n v="0"/>
    <n v="0"/>
    <n v="0"/>
    <n v="0"/>
    <n v="0"/>
    <n v="2"/>
  </r>
  <r>
    <n v="160"/>
    <n v="1998"/>
    <x v="3"/>
    <n v="0"/>
    <n v="0"/>
    <n v="0"/>
    <n v="0"/>
    <n v="0"/>
    <n v="0"/>
    <x v="1"/>
    <x v="1"/>
    <n v="0"/>
    <n v="0"/>
    <n v="1"/>
    <n v="0"/>
    <n v="0"/>
    <n v="1"/>
    <n v="0"/>
    <n v="0"/>
    <n v="1"/>
    <n v="0"/>
    <n v="0"/>
    <n v="0"/>
    <n v="0"/>
    <n v="1"/>
    <n v="1"/>
    <n v="0"/>
    <n v="1"/>
    <n v="1"/>
    <n v="0"/>
    <n v="0"/>
    <n v="0"/>
    <n v="0"/>
    <n v="0"/>
    <n v="0"/>
    <n v="0"/>
    <n v="0"/>
    <n v="0"/>
    <n v="0"/>
    <n v="2"/>
  </r>
  <r>
    <n v="161"/>
    <n v="2001"/>
    <x v="0"/>
    <n v="0"/>
    <n v="1"/>
    <n v="1"/>
    <n v="0"/>
    <n v="0"/>
    <n v="1"/>
    <x v="0"/>
    <x v="1"/>
    <n v="0"/>
    <n v="0"/>
    <n v="1"/>
    <n v="0"/>
    <n v="0"/>
    <n v="0"/>
    <n v="0"/>
    <n v="0"/>
    <n v="0"/>
    <n v="0"/>
    <n v="1"/>
    <n v="1"/>
    <n v="0"/>
    <n v="1"/>
    <n v="1"/>
    <n v="0"/>
    <n v="0"/>
    <n v="1"/>
    <n v="0"/>
    <n v="0"/>
    <n v="0"/>
    <n v="0"/>
    <n v="0"/>
    <n v="0"/>
    <n v="0"/>
    <n v="0"/>
    <n v="0"/>
    <n v="0"/>
    <n v="1"/>
  </r>
  <r>
    <n v="162"/>
    <n v="2009"/>
    <x v="3"/>
    <n v="0"/>
    <n v="0"/>
    <n v="1"/>
    <n v="0"/>
    <n v="0"/>
    <n v="1"/>
    <x v="0"/>
    <x v="1"/>
    <n v="1"/>
    <n v="0"/>
    <n v="0"/>
    <n v="0"/>
    <n v="0"/>
    <n v="0"/>
    <n v="0"/>
    <n v="0"/>
    <n v="0"/>
    <n v="0"/>
    <n v="0"/>
    <n v="1"/>
    <n v="0"/>
    <n v="1"/>
    <n v="1"/>
    <n v="0"/>
    <n v="0"/>
    <n v="0"/>
    <n v="0"/>
    <n v="0"/>
    <n v="0"/>
    <n v="0"/>
    <n v="0"/>
    <n v="0"/>
    <n v="0"/>
    <n v="0"/>
    <n v="0"/>
    <n v="0"/>
    <n v="0"/>
  </r>
  <r>
    <n v="163"/>
    <n v="2006"/>
    <x v="3"/>
    <n v="0"/>
    <n v="0"/>
    <n v="0"/>
    <n v="0"/>
    <n v="0"/>
    <n v="0"/>
    <x v="1"/>
    <x v="1"/>
    <n v="0"/>
    <n v="0"/>
    <n v="1"/>
    <n v="0"/>
    <n v="0"/>
    <n v="0"/>
    <n v="0"/>
    <n v="0"/>
    <n v="0"/>
    <n v="0"/>
    <n v="0"/>
    <n v="1"/>
    <n v="0"/>
    <n v="1"/>
    <n v="1"/>
    <n v="0"/>
    <n v="1"/>
    <n v="1"/>
    <n v="0"/>
    <n v="0"/>
    <n v="0"/>
    <n v="0"/>
    <n v="0"/>
    <n v="0"/>
    <n v="0"/>
    <n v="0"/>
    <n v="0"/>
    <n v="0"/>
    <n v="2"/>
  </r>
  <r>
    <n v="164"/>
    <n v="2005"/>
    <x v="1"/>
    <n v="1"/>
    <n v="0"/>
    <n v="0"/>
    <n v="0"/>
    <n v="0"/>
    <n v="1"/>
    <x v="0"/>
    <x v="1"/>
    <n v="1"/>
    <n v="0"/>
    <n v="1"/>
    <n v="0"/>
    <n v="0"/>
    <n v="0"/>
    <n v="0"/>
    <n v="0"/>
    <n v="0"/>
    <n v="1"/>
    <n v="1"/>
    <n v="1"/>
    <n v="0"/>
    <n v="1"/>
    <n v="1"/>
    <n v="0"/>
    <n v="0"/>
    <n v="0"/>
    <n v="0"/>
    <n v="0"/>
    <n v="0"/>
    <n v="0"/>
    <n v="0"/>
    <n v="0"/>
    <n v="0"/>
    <n v="0"/>
    <n v="0"/>
    <n v="0"/>
    <n v="0"/>
  </r>
  <r>
    <n v="165"/>
    <n v="2005"/>
    <x v="3"/>
    <n v="0"/>
    <n v="0"/>
    <n v="0"/>
    <n v="0"/>
    <n v="0"/>
    <n v="0"/>
    <x v="1"/>
    <x v="1"/>
    <n v="0"/>
    <n v="0"/>
    <n v="0"/>
    <n v="0"/>
    <n v="0"/>
    <n v="0"/>
    <n v="0"/>
    <n v="0"/>
    <n v="0"/>
    <n v="0"/>
    <n v="0"/>
    <n v="0"/>
    <n v="0"/>
    <n v="1"/>
    <n v="0"/>
    <n v="0"/>
    <n v="0"/>
    <n v="0"/>
    <n v="0"/>
    <n v="0"/>
    <n v="0"/>
    <n v="0"/>
    <n v="0"/>
    <n v="0"/>
    <n v="0"/>
    <n v="0"/>
    <n v="0"/>
    <n v="0"/>
    <n v="0"/>
  </r>
  <r>
    <n v="166"/>
    <n v="2004"/>
    <x v="1"/>
    <n v="1"/>
    <n v="1"/>
    <n v="0"/>
    <n v="0"/>
    <n v="0"/>
    <n v="1"/>
    <x v="0"/>
    <x v="1"/>
    <n v="0"/>
    <n v="0"/>
    <n v="1"/>
    <n v="0"/>
    <n v="0"/>
    <n v="0"/>
    <n v="1"/>
    <n v="0"/>
    <n v="0"/>
    <n v="0"/>
    <n v="0"/>
    <n v="1"/>
    <n v="0"/>
    <n v="1"/>
    <n v="1"/>
    <n v="0"/>
    <n v="0"/>
    <n v="1"/>
    <n v="0"/>
    <n v="0"/>
    <n v="0"/>
    <n v="0"/>
    <n v="0"/>
    <n v="0"/>
    <n v="0"/>
    <n v="0"/>
    <n v="0"/>
    <n v="0"/>
    <n v="1"/>
  </r>
  <r>
    <n v="167"/>
    <n v="1998"/>
    <x v="1"/>
    <n v="1"/>
    <n v="2"/>
    <n v="0"/>
    <n v="1"/>
    <n v="0"/>
    <n v="1"/>
    <x v="0"/>
    <x v="0"/>
    <n v="0"/>
    <n v="0"/>
    <n v="1"/>
    <n v="0"/>
    <n v="0"/>
    <n v="0"/>
    <n v="0"/>
    <n v="0"/>
    <n v="0"/>
    <n v="0"/>
    <n v="0"/>
    <n v="1"/>
    <n v="0"/>
    <n v="1"/>
    <n v="1"/>
    <n v="1"/>
    <n v="1"/>
    <n v="1"/>
    <n v="0"/>
    <n v="0"/>
    <n v="0"/>
    <n v="0"/>
    <n v="0"/>
    <n v="0"/>
    <n v="0"/>
    <n v="0"/>
    <n v="0"/>
    <n v="0"/>
    <n v="2"/>
  </r>
  <r>
    <n v="168"/>
    <n v="1998"/>
    <x v="1"/>
    <n v="1"/>
    <n v="0"/>
    <n v="0"/>
    <n v="0"/>
    <n v="0"/>
    <n v="1"/>
    <x v="0"/>
    <x v="1"/>
    <n v="1"/>
    <n v="0"/>
    <n v="1"/>
    <n v="0"/>
    <n v="0"/>
    <n v="0"/>
    <n v="0"/>
    <n v="0"/>
    <n v="0"/>
    <n v="0"/>
    <n v="0"/>
    <n v="1"/>
    <n v="0"/>
    <n v="1"/>
    <n v="1"/>
    <n v="0"/>
    <n v="1"/>
    <n v="0"/>
    <n v="0"/>
    <n v="0"/>
    <n v="0"/>
    <n v="0"/>
    <n v="0"/>
    <n v="0"/>
    <n v="0"/>
    <n v="0"/>
    <n v="0"/>
    <n v="0"/>
    <n v="1"/>
  </r>
  <r>
    <n v="169"/>
    <n v="2004"/>
    <x v="1"/>
    <n v="0"/>
    <n v="3"/>
    <n v="0"/>
    <n v="0"/>
    <n v="1"/>
    <n v="1"/>
    <x v="0"/>
    <x v="0"/>
    <n v="0"/>
    <n v="1"/>
    <n v="0"/>
    <n v="0"/>
    <n v="0"/>
    <n v="1"/>
    <n v="0"/>
    <n v="0"/>
    <n v="0"/>
    <n v="0"/>
    <n v="1"/>
    <n v="0"/>
    <n v="0"/>
    <n v="1"/>
    <n v="1"/>
    <n v="0"/>
    <n v="1"/>
    <n v="1"/>
    <n v="0"/>
    <n v="0"/>
    <n v="0"/>
    <n v="0"/>
    <n v="0"/>
    <n v="0"/>
    <n v="0"/>
    <n v="0"/>
    <n v="0"/>
    <n v="0"/>
    <n v="2"/>
  </r>
  <r>
    <n v="170"/>
    <n v="2006"/>
    <x v="1"/>
    <n v="0"/>
    <n v="2"/>
    <n v="1"/>
    <n v="0"/>
    <n v="0"/>
    <n v="1"/>
    <x v="0"/>
    <x v="1"/>
    <n v="0"/>
    <n v="0"/>
    <n v="0"/>
    <n v="0"/>
    <n v="0"/>
    <n v="1"/>
    <n v="0"/>
    <n v="0"/>
    <n v="0"/>
    <n v="1"/>
    <n v="1"/>
    <n v="1"/>
    <n v="0"/>
    <n v="1"/>
    <n v="1"/>
    <n v="1"/>
    <n v="1"/>
    <n v="1"/>
    <n v="0"/>
    <n v="0"/>
    <n v="0"/>
    <n v="0"/>
    <n v="0"/>
    <n v="0"/>
    <n v="0"/>
    <n v="0"/>
    <n v="1"/>
    <n v="0"/>
    <n v="2"/>
  </r>
  <r>
    <n v="171"/>
    <n v="2007"/>
    <x v="3"/>
    <n v="0"/>
    <n v="0"/>
    <n v="0"/>
    <n v="0"/>
    <n v="0"/>
    <n v="0"/>
    <x v="1"/>
    <x v="1"/>
    <n v="1"/>
    <n v="0"/>
    <n v="0"/>
    <n v="0"/>
    <n v="0"/>
    <n v="0"/>
    <n v="0"/>
    <n v="0"/>
    <n v="0"/>
    <n v="0"/>
    <n v="1"/>
    <n v="0"/>
    <n v="0"/>
    <n v="1"/>
    <n v="1"/>
    <n v="0"/>
    <n v="1"/>
    <n v="1"/>
    <n v="0"/>
    <n v="0"/>
    <n v="0"/>
    <n v="0"/>
    <n v="0"/>
    <n v="0"/>
    <n v="0"/>
    <n v="0"/>
    <n v="0"/>
    <n v="0"/>
    <n v="2"/>
  </r>
  <r>
    <n v="172"/>
    <n v="2003"/>
    <x v="1"/>
    <n v="1"/>
    <n v="0"/>
    <n v="0"/>
    <n v="0"/>
    <n v="0"/>
    <n v="1"/>
    <x v="0"/>
    <x v="1"/>
    <n v="0"/>
    <n v="0"/>
    <n v="1"/>
    <n v="0"/>
    <n v="0"/>
    <n v="0"/>
    <n v="0"/>
    <n v="0"/>
    <n v="0"/>
    <n v="0"/>
    <n v="1"/>
    <n v="1"/>
    <n v="0"/>
    <n v="1"/>
    <n v="1"/>
    <n v="0"/>
    <n v="1"/>
    <n v="0"/>
    <n v="0"/>
    <n v="0"/>
    <n v="0"/>
    <n v="0"/>
    <n v="0"/>
    <n v="0"/>
    <n v="0"/>
    <n v="0"/>
    <n v="0"/>
    <n v="0"/>
    <n v="1"/>
  </r>
  <r>
    <n v="173"/>
    <n v="2010"/>
    <x v="1"/>
    <n v="0"/>
    <n v="1"/>
    <n v="1"/>
    <n v="1"/>
    <n v="1"/>
    <n v="1"/>
    <x v="0"/>
    <x v="0"/>
    <n v="0"/>
    <n v="0"/>
    <n v="1"/>
    <n v="0"/>
    <n v="0"/>
    <n v="1"/>
    <n v="0"/>
    <n v="0"/>
    <n v="0"/>
    <n v="0"/>
    <n v="0"/>
    <n v="0"/>
    <n v="0"/>
    <n v="0"/>
    <n v="1"/>
    <n v="0"/>
    <n v="0"/>
    <n v="1"/>
    <n v="0"/>
    <n v="0"/>
    <n v="0"/>
    <n v="0"/>
    <n v="0"/>
    <n v="0"/>
    <n v="0"/>
    <n v="0"/>
    <n v="0"/>
    <n v="0"/>
    <n v="1"/>
  </r>
  <r>
    <n v="174"/>
    <n v="2002"/>
    <x v="3"/>
    <n v="0"/>
    <n v="0"/>
    <n v="0"/>
    <n v="0"/>
    <n v="0"/>
    <n v="0"/>
    <x v="1"/>
    <x v="1"/>
    <n v="0"/>
    <n v="0"/>
    <n v="0"/>
    <n v="0"/>
    <n v="0"/>
    <n v="0"/>
    <n v="0"/>
    <n v="0"/>
    <n v="0"/>
    <n v="0"/>
    <n v="0"/>
    <n v="0"/>
    <n v="0"/>
    <n v="1"/>
    <n v="1"/>
    <n v="0"/>
    <n v="0"/>
    <n v="0"/>
    <n v="0"/>
    <n v="0"/>
    <n v="0"/>
    <n v="0"/>
    <n v="0"/>
    <n v="0"/>
    <n v="0"/>
    <n v="0"/>
    <n v="0"/>
    <n v="0"/>
    <n v="0"/>
  </r>
  <r>
    <n v="175"/>
    <n v="1999"/>
    <x v="1"/>
    <n v="0"/>
    <n v="1"/>
    <n v="1"/>
    <n v="0"/>
    <n v="0"/>
    <n v="1"/>
    <x v="0"/>
    <x v="1"/>
    <n v="0"/>
    <n v="0"/>
    <n v="1"/>
    <n v="0"/>
    <n v="0"/>
    <n v="0"/>
    <n v="0"/>
    <n v="0"/>
    <n v="0"/>
    <n v="0"/>
    <n v="1"/>
    <n v="1"/>
    <n v="0"/>
    <n v="0"/>
    <n v="1"/>
    <n v="0"/>
    <n v="0"/>
    <n v="0"/>
    <n v="0"/>
    <n v="0"/>
    <n v="0"/>
    <n v="0"/>
    <n v="0"/>
    <n v="0"/>
    <n v="0"/>
    <n v="0"/>
    <n v="0"/>
    <n v="0"/>
    <n v="0"/>
  </r>
  <r>
    <n v="176"/>
    <n v="1998"/>
    <x v="1"/>
    <n v="0"/>
    <n v="1"/>
    <n v="0"/>
    <n v="1"/>
    <n v="0"/>
    <n v="1"/>
    <x v="0"/>
    <x v="0"/>
    <n v="0"/>
    <n v="0"/>
    <n v="1"/>
    <n v="0"/>
    <n v="0"/>
    <n v="0"/>
    <n v="0"/>
    <n v="0"/>
    <n v="0"/>
    <n v="0"/>
    <n v="0"/>
    <n v="0"/>
    <n v="0"/>
    <n v="0"/>
    <n v="1"/>
    <n v="0"/>
    <n v="0"/>
    <n v="0"/>
    <n v="0"/>
    <n v="0"/>
    <n v="0"/>
    <n v="0"/>
    <n v="0"/>
    <n v="0"/>
    <n v="0"/>
    <n v="1"/>
    <n v="0"/>
    <n v="0"/>
    <n v="0"/>
  </r>
  <r>
    <n v="177"/>
    <n v="2006"/>
    <x v="3"/>
    <n v="0"/>
    <n v="0"/>
    <n v="0"/>
    <n v="0"/>
    <n v="0"/>
    <n v="0"/>
    <x v="1"/>
    <x v="1"/>
    <n v="1"/>
    <n v="0"/>
    <n v="1"/>
    <n v="0"/>
    <n v="0"/>
    <n v="0"/>
    <n v="0"/>
    <n v="0"/>
    <n v="0"/>
    <n v="0"/>
    <n v="1"/>
    <n v="1"/>
    <n v="0"/>
    <n v="1"/>
    <n v="1"/>
    <n v="0"/>
    <n v="1"/>
    <n v="0"/>
    <n v="0"/>
    <n v="0"/>
    <n v="0"/>
    <n v="0"/>
    <n v="0"/>
    <n v="0"/>
    <n v="0"/>
    <n v="0"/>
    <n v="0"/>
    <n v="0"/>
    <n v="1"/>
  </r>
  <r>
    <n v="178"/>
    <n v="2005"/>
    <x v="1"/>
    <n v="0"/>
    <n v="1"/>
    <n v="1"/>
    <n v="1"/>
    <n v="0"/>
    <n v="1"/>
    <x v="0"/>
    <x v="0"/>
    <n v="0"/>
    <n v="0"/>
    <n v="1"/>
    <n v="0"/>
    <n v="0"/>
    <n v="0"/>
    <n v="0"/>
    <n v="0"/>
    <n v="0"/>
    <n v="1"/>
    <n v="0"/>
    <n v="0"/>
    <n v="0"/>
    <n v="0"/>
    <n v="1"/>
    <n v="0"/>
    <n v="1"/>
    <n v="0"/>
    <n v="0"/>
    <n v="0"/>
    <n v="0"/>
    <n v="0"/>
    <n v="0"/>
    <n v="0"/>
    <n v="1"/>
    <n v="1"/>
    <n v="0"/>
    <n v="0"/>
    <n v="1"/>
  </r>
  <r>
    <n v="179"/>
    <n v="2009"/>
    <x v="0"/>
    <n v="0"/>
    <n v="1"/>
    <n v="0"/>
    <n v="0"/>
    <n v="0"/>
    <n v="1"/>
    <x v="0"/>
    <x v="1"/>
    <n v="0"/>
    <n v="0"/>
    <n v="0"/>
    <n v="0"/>
    <n v="0"/>
    <n v="0"/>
    <n v="0"/>
    <n v="0"/>
    <n v="0"/>
    <n v="0"/>
    <n v="0"/>
    <n v="0"/>
    <n v="0"/>
    <n v="1"/>
    <n v="1"/>
    <n v="0"/>
    <n v="0"/>
    <n v="0"/>
    <n v="0"/>
    <n v="0"/>
    <n v="0"/>
    <n v="0"/>
    <n v="0"/>
    <n v="0"/>
    <n v="0"/>
    <n v="0"/>
    <n v="0"/>
    <n v="0"/>
    <n v="0"/>
  </r>
  <r>
    <n v="180"/>
    <n v="2003"/>
    <x v="3"/>
    <n v="0"/>
    <n v="0"/>
    <n v="0"/>
    <n v="0"/>
    <n v="0"/>
    <n v="0"/>
    <x v="1"/>
    <x v="1"/>
    <n v="0"/>
    <n v="0"/>
    <n v="0"/>
    <n v="0"/>
    <n v="0"/>
    <n v="0"/>
    <n v="0"/>
    <n v="0"/>
    <n v="0"/>
    <n v="1"/>
    <n v="1"/>
    <n v="1"/>
    <n v="0"/>
    <n v="1"/>
    <n v="1"/>
    <n v="0"/>
    <n v="0"/>
    <n v="1"/>
    <n v="0"/>
    <n v="0"/>
    <n v="0"/>
    <n v="0"/>
    <n v="0"/>
    <n v="0"/>
    <n v="0"/>
    <n v="0"/>
    <n v="0"/>
    <n v="0"/>
    <n v="1"/>
  </r>
  <r>
    <n v="181"/>
    <n v="2007"/>
    <x v="1"/>
    <n v="0"/>
    <n v="0"/>
    <n v="0"/>
    <n v="0"/>
    <n v="0"/>
    <n v="1"/>
    <x v="1"/>
    <x v="1"/>
    <n v="0"/>
    <n v="0"/>
    <n v="1"/>
    <n v="0"/>
    <n v="0"/>
    <n v="0"/>
    <n v="0"/>
    <n v="0"/>
    <n v="0"/>
    <n v="0"/>
    <n v="1"/>
    <n v="1"/>
    <n v="0"/>
    <n v="0"/>
    <n v="1"/>
    <n v="0"/>
    <n v="1"/>
    <n v="0"/>
    <n v="0"/>
    <n v="0"/>
    <n v="0"/>
    <n v="0"/>
    <n v="0"/>
    <n v="0"/>
    <n v="1"/>
    <n v="1"/>
    <n v="0"/>
    <n v="1"/>
    <n v="1"/>
  </r>
  <r>
    <n v="182"/>
    <n v="2012"/>
    <x v="3"/>
    <n v="0"/>
    <n v="0"/>
    <n v="0"/>
    <n v="1"/>
    <n v="0"/>
    <n v="1"/>
    <x v="1"/>
    <x v="0"/>
    <n v="0"/>
    <n v="0"/>
    <n v="0"/>
    <n v="0"/>
    <n v="0"/>
    <n v="0"/>
    <n v="0"/>
    <n v="0"/>
    <n v="0"/>
    <n v="1"/>
    <n v="1"/>
    <n v="1"/>
    <n v="1"/>
    <n v="0"/>
    <n v="1"/>
    <n v="0"/>
    <n v="1"/>
    <n v="0"/>
    <n v="0"/>
    <n v="0"/>
    <n v="0"/>
    <n v="0"/>
    <n v="0"/>
    <n v="0"/>
    <n v="0"/>
    <n v="0"/>
    <n v="1"/>
    <n v="0"/>
    <n v="1"/>
  </r>
  <r>
    <n v="183"/>
    <n v="2011"/>
    <x v="3"/>
    <n v="0"/>
    <n v="0"/>
    <n v="0"/>
    <n v="0"/>
    <n v="0"/>
    <n v="0"/>
    <x v="1"/>
    <x v="1"/>
    <n v="1"/>
    <n v="0"/>
    <n v="1"/>
    <n v="0"/>
    <n v="0"/>
    <n v="0"/>
    <n v="0"/>
    <n v="0"/>
    <n v="0"/>
    <n v="0"/>
    <n v="1"/>
    <n v="1"/>
    <n v="0"/>
    <n v="1"/>
    <n v="1"/>
    <n v="0"/>
    <n v="0"/>
    <n v="0"/>
    <n v="0"/>
    <n v="0"/>
    <n v="0"/>
    <n v="0"/>
    <n v="0"/>
    <n v="0"/>
    <n v="0"/>
    <n v="0"/>
    <n v="0"/>
    <n v="0"/>
    <n v="0"/>
  </r>
  <r>
    <n v="184"/>
    <n v="2011"/>
    <x v="1"/>
    <n v="0"/>
    <n v="0"/>
    <n v="1"/>
    <n v="0"/>
    <n v="0"/>
    <n v="1"/>
    <x v="0"/>
    <x v="1"/>
    <n v="0"/>
    <n v="0"/>
    <n v="0"/>
    <n v="0"/>
    <n v="0"/>
    <n v="0"/>
    <n v="0"/>
    <n v="0"/>
    <n v="0"/>
    <n v="1"/>
    <n v="0"/>
    <n v="1"/>
    <n v="1"/>
    <n v="0"/>
    <n v="1"/>
    <n v="0"/>
    <n v="1"/>
    <n v="0"/>
    <n v="0"/>
    <n v="0"/>
    <n v="0"/>
    <n v="1"/>
    <n v="0"/>
    <n v="0"/>
    <n v="0"/>
    <n v="1"/>
    <n v="0"/>
    <n v="0"/>
    <n v="1"/>
  </r>
  <r>
    <n v="185"/>
    <n v="2009"/>
    <x v="1"/>
    <n v="1"/>
    <n v="0"/>
    <n v="0"/>
    <n v="0"/>
    <n v="0"/>
    <n v="1"/>
    <x v="0"/>
    <x v="1"/>
    <n v="0"/>
    <n v="0"/>
    <n v="1"/>
    <n v="0"/>
    <n v="0"/>
    <n v="0"/>
    <n v="0"/>
    <n v="0"/>
    <n v="0"/>
    <n v="0"/>
    <n v="0"/>
    <n v="1"/>
    <n v="0"/>
    <n v="1"/>
    <n v="1"/>
    <n v="1"/>
    <n v="1"/>
    <n v="0"/>
    <n v="1"/>
    <n v="0"/>
    <n v="0"/>
    <n v="0"/>
    <n v="0"/>
    <n v="0"/>
    <n v="1"/>
    <n v="0"/>
    <n v="0"/>
    <n v="0"/>
    <n v="1"/>
  </r>
  <r>
    <n v="186"/>
    <n v="2009"/>
    <x v="3"/>
    <n v="0"/>
    <n v="0"/>
    <n v="0"/>
    <n v="0"/>
    <n v="0"/>
    <n v="0"/>
    <x v="1"/>
    <x v="1"/>
    <n v="1"/>
    <n v="0"/>
    <n v="0"/>
    <n v="0"/>
    <n v="0"/>
    <n v="0"/>
    <n v="0"/>
    <n v="0"/>
    <n v="0"/>
    <n v="0"/>
    <n v="0"/>
    <n v="1"/>
    <n v="0"/>
    <n v="0"/>
    <n v="1"/>
    <n v="0"/>
    <n v="0"/>
    <n v="0"/>
    <n v="0"/>
    <n v="0"/>
    <n v="0"/>
    <n v="0"/>
    <n v="0"/>
    <n v="0"/>
    <n v="0"/>
    <n v="0"/>
    <n v="0"/>
    <n v="0"/>
    <n v="0"/>
  </r>
  <r>
    <n v="187"/>
    <n v="2006"/>
    <x v="1"/>
    <n v="0"/>
    <n v="0"/>
    <n v="0"/>
    <n v="0"/>
    <n v="0"/>
    <n v="1"/>
    <x v="1"/>
    <x v="1"/>
    <n v="0"/>
    <n v="0"/>
    <n v="1"/>
    <n v="0"/>
    <n v="0"/>
    <n v="1"/>
    <n v="0"/>
    <n v="0"/>
    <n v="0"/>
    <n v="0"/>
    <n v="1"/>
    <n v="1"/>
    <n v="0"/>
    <n v="1"/>
    <n v="1"/>
    <n v="0"/>
    <n v="1"/>
    <n v="0"/>
    <n v="0"/>
    <n v="0"/>
    <n v="0"/>
    <n v="0"/>
    <n v="0"/>
    <n v="0"/>
    <n v="0"/>
    <n v="1"/>
    <n v="0"/>
    <n v="0"/>
    <n v="1"/>
  </r>
  <r>
    <n v="188"/>
    <n v="2008"/>
    <x v="1"/>
    <n v="2"/>
    <n v="1"/>
    <n v="1"/>
    <n v="1"/>
    <n v="0"/>
    <n v="1"/>
    <x v="0"/>
    <x v="0"/>
    <n v="0"/>
    <n v="0"/>
    <n v="1"/>
    <n v="0"/>
    <n v="0"/>
    <n v="0"/>
    <n v="0"/>
    <n v="0"/>
    <n v="1"/>
    <n v="0"/>
    <n v="0"/>
    <n v="0"/>
    <n v="1"/>
    <n v="1"/>
    <n v="1"/>
    <n v="0"/>
    <n v="1"/>
    <n v="0"/>
    <n v="0"/>
    <n v="0"/>
    <n v="0"/>
    <n v="0"/>
    <n v="0"/>
    <n v="0"/>
    <n v="0"/>
    <n v="0"/>
    <n v="0"/>
    <n v="1"/>
    <n v="1"/>
  </r>
  <r>
    <n v="189"/>
    <n v="2010"/>
    <x v="1"/>
    <n v="0"/>
    <n v="1"/>
    <n v="0"/>
    <n v="0"/>
    <n v="0"/>
    <n v="1"/>
    <x v="0"/>
    <x v="1"/>
    <n v="1"/>
    <n v="0"/>
    <n v="1"/>
    <n v="0"/>
    <n v="0"/>
    <n v="1"/>
    <n v="1"/>
    <n v="0"/>
    <n v="0"/>
    <n v="0"/>
    <n v="0"/>
    <n v="1"/>
    <n v="1"/>
    <n v="1"/>
    <n v="0"/>
    <n v="0"/>
    <n v="0"/>
    <n v="0"/>
    <n v="0"/>
    <n v="0"/>
    <n v="0"/>
    <n v="0"/>
    <n v="0"/>
    <n v="0"/>
    <n v="0"/>
    <n v="0"/>
    <n v="0"/>
    <n v="0"/>
    <n v="0"/>
  </r>
  <r>
    <n v="190"/>
    <n v="2007"/>
    <x v="3"/>
    <n v="0"/>
    <n v="0"/>
    <n v="0"/>
    <n v="0"/>
    <n v="0"/>
    <n v="0"/>
    <x v="1"/>
    <x v="1"/>
    <n v="1"/>
    <n v="0"/>
    <n v="0"/>
    <n v="0"/>
    <n v="0"/>
    <n v="0"/>
    <n v="0"/>
    <n v="0"/>
    <n v="1"/>
    <n v="0"/>
    <n v="0"/>
    <n v="1"/>
    <n v="0"/>
    <n v="0"/>
    <n v="1"/>
    <n v="0"/>
    <n v="0"/>
    <n v="0"/>
    <n v="0"/>
    <n v="0"/>
    <n v="0"/>
    <n v="0"/>
    <n v="0"/>
    <n v="0"/>
    <n v="0"/>
    <n v="0"/>
    <n v="0"/>
    <n v="0"/>
    <n v="0"/>
  </r>
  <r>
    <n v="191"/>
    <n v="2000"/>
    <x v="3"/>
    <n v="0"/>
    <n v="0"/>
    <n v="0"/>
    <n v="0"/>
    <n v="0"/>
    <n v="0"/>
    <x v="1"/>
    <x v="1"/>
    <n v="0"/>
    <n v="0"/>
    <n v="1"/>
    <n v="0"/>
    <n v="0"/>
    <n v="1"/>
    <n v="0"/>
    <n v="0"/>
    <n v="0"/>
    <n v="0"/>
    <n v="1"/>
    <n v="1"/>
    <n v="0"/>
    <n v="1"/>
    <n v="1"/>
    <n v="0"/>
    <n v="0"/>
    <n v="1"/>
    <n v="0"/>
    <n v="0"/>
    <n v="0"/>
    <n v="0"/>
    <n v="0"/>
    <n v="0"/>
    <n v="0"/>
    <n v="0"/>
    <n v="0"/>
    <n v="0"/>
    <n v="1"/>
  </r>
  <r>
    <n v="192"/>
    <n v="2011"/>
    <x v="1"/>
    <n v="1"/>
    <n v="1"/>
    <n v="1"/>
    <n v="4"/>
    <n v="1"/>
    <n v="1"/>
    <x v="0"/>
    <x v="0"/>
    <n v="0"/>
    <n v="0"/>
    <n v="1"/>
    <n v="0"/>
    <n v="0"/>
    <n v="0"/>
    <n v="0"/>
    <n v="0"/>
    <n v="1"/>
    <n v="0"/>
    <n v="0"/>
    <n v="1"/>
    <n v="0"/>
    <n v="0"/>
    <n v="0"/>
    <n v="0"/>
    <n v="1"/>
    <n v="1"/>
    <n v="0"/>
    <n v="0"/>
    <n v="0"/>
    <n v="0"/>
    <n v="0"/>
    <n v="0"/>
    <n v="0"/>
    <n v="0"/>
    <n v="0"/>
    <n v="0"/>
    <n v="2"/>
  </r>
  <r>
    <n v="193"/>
    <n v="2011"/>
    <x v="1"/>
    <n v="0"/>
    <n v="1"/>
    <n v="0"/>
    <n v="1"/>
    <n v="0"/>
    <n v="1"/>
    <x v="0"/>
    <x v="0"/>
    <n v="0"/>
    <n v="0"/>
    <n v="1"/>
    <n v="0"/>
    <n v="0"/>
    <n v="0"/>
    <n v="0"/>
    <n v="0"/>
    <n v="0"/>
    <n v="0"/>
    <n v="1"/>
    <n v="1"/>
    <n v="0"/>
    <n v="0"/>
    <n v="1"/>
    <n v="0"/>
    <n v="1"/>
    <n v="1"/>
    <n v="0"/>
    <n v="0"/>
    <n v="0"/>
    <n v="0"/>
    <n v="0"/>
    <n v="0"/>
    <n v="0"/>
    <n v="0"/>
    <n v="0"/>
    <n v="1"/>
    <n v="2"/>
  </r>
  <r>
    <n v="194"/>
    <n v="2007"/>
    <x v="0"/>
    <n v="0"/>
    <n v="1"/>
    <n v="2"/>
    <n v="0"/>
    <n v="0"/>
    <n v="1"/>
    <x v="0"/>
    <x v="1"/>
    <n v="0"/>
    <n v="0"/>
    <n v="1"/>
    <n v="0"/>
    <n v="0"/>
    <n v="0"/>
    <n v="0"/>
    <n v="0"/>
    <n v="0"/>
    <n v="0"/>
    <n v="0"/>
    <n v="0"/>
    <n v="0"/>
    <n v="1"/>
    <n v="1"/>
    <n v="0"/>
    <n v="1"/>
    <n v="1"/>
    <n v="0"/>
    <n v="0"/>
    <n v="0"/>
    <n v="0"/>
    <n v="0"/>
    <n v="0"/>
    <n v="0"/>
    <n v="0"/>
    <n v="1"/>
    <n v="0"/>
    <n v="2"/>
  </r>
  <r>
    <n v="195"/>
    <n v="2007"/>
    <x v="1"/>
    <n v="1"/>
    <n v="0"/>
    <n v="0"/>
    <n v="3"/>
    <n v="0"/>
    <n v="1"/>
    <x v="0"/>
    <x v="0"/>
    <n v="0"/>
    <n v="0"/>
    <n v="1"/>
    <n v="0"/>
    <n v="0"/>
    <n v="1"/>
    <n v="0"/>
    <n v="0"/>
    <n v="0"/>
    <n v="0"/>
    <n v="0"/>
    <n v="0"/>
    <n v="0"/>
    <n v="1"/>
    <n v="1"/>
    <n v="0"/>
    <n v="1"/>
    <n v="0"/>
    <n v="0"/>
    <n v="0"/>
    <n v="0"/>
    <n v="0"/>
    <n v="0"/>
    <n v="0"/>
    <n v="1"/>
    <n v="0"/>
    <n v="0"/>
    <n v="0"/>
    <n v="1"/>
  </r>
  <r>
    <n v="196"/>
    <n v="2007"/>
    <x v="1"/>
    <n v="0"/>
    <n v="1"/>
    <n v="0"/>
    <n v="1"/>
    <n v="0"/>
    <n v="1"/>
    <x v="0"/>
    <x v="0"/>
    <n v="1"/>
    <n v="0"/>
    <n v="1"/>
    <n v="0"/>
    <n v="0"/>
    <n v="0"/>
    <n v="0"/>
    <n v="0"/>
    <n v="0"/>
    <n v="0"/>
    <n v="1"/>
    <n v="1"/>
    <n v="0"/>
    <n v="0"/>
    <n v="1"/>
    <n v="0"/>
    <n v="0"/>
    <n v="0"/>
    <n v="0"/>
    <n v="0"/>
    <n v="0"/>
    <n v="0"/>
    <n v="0"/>
    <n v="0"/>
    <n v="0"/>
    <n v="0"/>
    <n v="0"/>
    <n v="0"/>
    <n v="0"/>
  </r>
  <r>
    <n v="197"/>
    <n v="2006"/>
    <x v="1"/>
    <n v="1"/>
    <n v="1"/>
    <n v="0"/>
    <n v="1"/>
    <n v="1"/>
    <n v="1"/>
    <x v="0"/>
    <x v="0"/>
    <n v="0"/>
    <n v="0"/>
    <n v="1"/>
    <n v="0"/>
    <n v="1"/>
    <n v="1"/>
    <n v="0"/>
    <n v="0"/>
    <n v="0"/>
    <n v="0"/>
    <n v="0"/>
    <n v="1"/>
    <n v="0"/>
    <n v="0"/>
    <n v="1"/>
    <n v="0"/>
    <n v="0"/>
    <n v="0"/>
    <n v="0"/>
    <n v="0"/>
    <n v="0"/>
    <n v="0"/>
    <n v="0"/>
    <n v="0"/>
    <n v="0"/>
    <n v="0"/>
    <n v="0"/>
    <n v="0"/>
    <n v="0"/>
  </r>
  <r>
    <n v="198"/>
    <n v="2001"/>
    <x v="1"/>
    <n v="0"/>
    <n v="1"/>
    <n v="1"/>
    <n v="0"/>
    <n v="0"/>
    <n v="1"/>
    <x v="0"/>
    <x v="1"/>
    <n v="1"/>
    <n v="0"/>
    <n v="1"/>
    <n v="0"/>
    <n v="0"/>
    <n v="0"/>
    <n v="0"/>
    <n v="0"/>
    <n v="0"/>
    <n v="0"/>
    <n v="0"/>
    <n v="0"/>
    <n v="0"/>
    <n v="1"/>
    <n v="0"/>
    <n v="0"/>
    <n v="1"/>
    <n v="1"/>
    <n v="0"/>
    <n v="0"/>
    <n v="0"/>
    <n v="0"/>
    <n v="0"/>
    <n v="0"/>
    <n v="0"/>
    <n v="0"/>
    <n v="0"/>
    <n v="0"/>
    <n v="2"/>
  </r>
  <r>
    <n v="199"/>
    <n v="1996"/>
    <x v="3"/>
    <n v="0"/>
    <n v="0"/>
    <n v="0"/>
    <n v="0"/>
    <n v="0"/>
    <n v="0"/>
    <x v="1"/>
    <x v="1"/>
    <n v="1"/>
    <n v="0"/>
    <n v="0"/>
    <n v="0"/>
    <n v="0"/>
    <n v="0"/>
    <n v="0"/>
    <n v="0"/>
    <n v="0"/>
    <n v="0"/>
    <n v="0"/>
    <n v="1"/>
    <n v="0"/>
    <n v="1"/>
    <n v="1"/>
    <n v="0"/>
    <n v="0"/>
    <n v="0"/>
    <n v="0"/>
    <n v="0"/>
    <n v="0"/>
    <n v="0"/>
    <n v="0"/>
    <n v="0"/>
    <n v="0"/>
    <n v="0"/>
    <n v="0"/>
    <n v="0"/>
    <n v="0"/>
  </r>
  <r>
    <n v="200"/>
    <n v="2000"/>
    <x v="1"/>
    <n v="0"/>
    <n v="0"/>
    <n v="0"/>
    <n v="0"/>
    <n v="0"/>
    <n v="1"/>
    <x v="1"/>
    <x v="1"/>
    <n v="1"/>
    <n v="0"/>
    <n v="1"/>
    <n v="0"/>
    <n v="0"/>
    <n v="0"/>
    <n v="0"/>
    <n v="0"/>
    <n v="0"/>
    <n v="0"/>
    <n v="1"/>
    <n v="1"/>
    <n v="0"/>
    <n v="1"/>
    <n v="1"/>
    <n v="0"/>
    <n v="0"/>
    <n v="0"/>
    <n v="0"/>
    <n v="0"/>
    <n v="0"/>
    <n v="0"/>
    <n v="0"/>
    <n v="0"/>
    <n v="0"/>
    <n v="0"/>
    <n v="0"/>
    <n v="0"/>
    <n v="0"/>
  </r>
  <r>
    <n v="201"/>
    <n v="2009"/>
    <x v="0"/>
    <n v="1"/>
    <n v="3"/>
    <n v="1"/>
    <n v="3"/>
    <n v="1"/>
    <n v="1"/>
    <x v="0"/>
    <x v="0"/>
    <n v="1"/>
    <n v="1"/>
    <n v="0"/>
    <n v="0"/>
    <n v="0"/>
    <n v="1"/>
    <n v="0"/>
    <n v="0"/>
    <n v="0"/>
    <n v="0"/>
    <n v="0"/>
    <n v="1"/>
    <n v="1"/>
    <n v="1"/>
    <n v="1"/>
    <n v="0"/>
    <n v="1"/>
    <n v="1"/>
    <n v="0"/>
    <n v="0"/>
    <n v="0"/>
    <n v="0"/>
    <n v="0"/>
    <n v="0"/>
    <n v="1"/>
    <n v="0"/>
    <n v="1"/>
    <n v="0"/>
    <n v="2"/>
  </r>
  <r>
    <n v="202"/>
    <n v="2011"/>
    <x v="1"/>
    <n v="0"/>
    <n v="1"/>
    <n v="0"/>
    <n v="0"/>
    <n v="0"/>
    <n v="1"/>
    <x v="0"/>
    <x v="1"/>
    <n v="1"/>
    <n v="0"/>
    <n v="1"/>
    <n v="0"/>
    <n v="0"/>
    <n v="0"/>
    <n v="0"/>
    <n v="0"/>
    <n v="0"/>
    <n v="1"/>
    <n v="1"/>
    <n v="1"/>
    <n v="1"/>
    <n v="1"/>
    <n v="1"/>
    <n v="0"/>
    <n v="1"/>
    <n v="0"/>
    <n v="0"/>
    <n v="0"/>
    <n v="0"/>
    <n v="1"/>
    <n v="0"/>
    <n v="1"/>
    <n v="0"/>
    <n v="0"/>
    <n v="0"/>
    <n v="0"/>
    <n v="1"/>
  </r>
  <r>
    <n v="203"/>
    <n v="2013"/>
    <x v="1"/>
    <n v="1"/>
    <n v="1"/>
    <n v="1"/>
    <n v="3"/>
    <n v="0"/>
    <n v="1"/>
    <x v="0"/>
    <x v="0"/>
    <n v="0"/>
    <n v="0"/>
    <n v="1"/>
    <n v="0"/>
    <n v="0"/>
    <n v="1"/>
    <n v="0"/>
    <n v="0"/>
    <n v="0"/>
    <n v="0"/>
    <n v="0"/>
    <n v="0"/>
    <n v="0"/>
    <n v="1"/>
    <n v="1"/>
    <n v="0"/>
    <n v="1"/>
    <n v="1"/>
    <n v="0"/>
    <n v="0"/>
    <n v="0"/>
    <n v="0"/>
    <n v="0"/>
    <n v="0"/>
    <n v="0"/>
    <n v="0"/>
    <n v="1"/>
    <n v="1"/>
    <n v="2"/>
  </r>
  <r>
    <n v="204"/>
    <n v="2011"/>
    <x v="3"/>
    <n v="0"/>
    <n v="0"/>
    <n v="0"/>
    <n v="0"/>
    <n v="0"/>
    <n v="0"/>
    <x v="1"/>
    <x v="1"/>
    <n v="0"/>
    <n v="0"/>
    <n v="0"/>
    <n v="0"/>
    <n v="0"/>
    <n v="0"/>
    <n v="0"/>
    <n v="0"/>
    <n v="0"/>
    <n v="0"/>
    <n v="0"/>
    <n v="1"/>
    <n v="0"/>
    <n v="0"/>
    <n v="0"/>
    <n v="0"/>
    <n v="0"/>
    <n v="0"/>
    <n v="0"/>
    <n v="0"/>
    <n v="0"/>
    <n v="0"/>
    <n v="0"/>
    <n v="0"/>
    <n v="0"/>
    <n v="0"/>
    <n v="0"/>
    <n v="0"/>
    <n v="0"/>
  </r>
  <r>
    <n v="205"/>
    <n v="2013"/>
    <x v="0"/>
    <n v="2"/>
    <n v="2"/>
    <n v="1"/>
    <n v="5"/>
    <n v="1"/>
    <n v="1"/>
    <x v="0"/>
    <x v="0"/>
    <n v="0"/>
    <n v="1"/>
    <n v="0"/>
    <n v="1"/>
    <n v="0"/>
    <n v="1"/>
    <n v="0"/>
    <n v="0"/>
    <n v="1"/>
    <n v="1"/>
    <n v="0"/>
    <n v="0"/>
    <n v="0"/>
    <n v="1"/>
    <n v="1"/>
    <n v="0"/>
    <n v="1"/>
    <n v="0"/>
    <n v="0"/>
    <n v="0"/>
    <n v="0"/>
    <n v="0"/>
    <n v="0"/>
    <n v="0"/>
    <n v="1"/>
    <n v="0"/>
    <n v="1"/>
    <n v="1"/>
    <n v="1"/>
  </r>
  <r>
    <n v="206"/>
    <n v="2011"/>
    <x v="1"/>
    <n v="1"/>
    <n v="0"/>
    <n v="0"/>
    <n v="3"/>
    <n v="1"/>
    <n v="1"/>
    <x v="0"/>
    <x v="0"/>
    <n v="1"/>
    <n v="0"/>
    <n v="0"/>
    <n v="0"/>
    <n v="0"/>
    <n v="0"/>
    <n v="0"/>
    <n v="0"/>
    <n v="1"/>
    <n v="0"/>
    <n v="1"/>
    <n v="1"/>
    <n v="0"/>
    <n v="1"/>
    <n v="0"/>
    <n v="0"/>
    <n v="0"/>
    <n v="0"/>
    <n v="1"/>
    <n v="0"/>
    <n v="0"/>
    <n v="0"/>
    <n v="0"/>
    <n v="0"/>
    <n v="0"/>
    <n v="0"/>
    <n v="0"/>
    <n v="0"/>
    <n v="0"/>
  </r>
  <r>
    <n v="207"/>
    <n v="2012"/>
    <x v="3"/>
    <n v="0"/>
    <n v="1"/>
    <n v="0"/>
    <n v="0"/>
    <n v="1"/>
    <n v="1"/>
    <x v="0"/>
    <x v="0"/>
    <n v="1"/>
    <n v="0"/>
    <n v="1"/>
    <n v="0"/>
    <n v="0"/>
    <n v="1"/>
    <n v="0"/>
    <n v="0"/>
    <n v="0"/>
    <n v="0"/>
    <n v="1"/>
    <n v="1"/>
    <n v="0"/>
    <n v="1"/>
    <n v="1"/>
    <n v="0"/>
    <n v="1"/>
    <n v="0"/>
    <n v="0"/>
    <n v="0"/>
    <n v="0"/>
    <n v="0"/>
    <n v="0"/>
    <n v="0"/>
    <n v="0"/>
    <n v="0"/>
    <n v="0"/>
    <n v="0"/>
    <n v="1"/>
  </r>
  <r>
    <n v="208"/>
    <n v="2010"/>
    <x v="1"/>
    <n v="1"/>
    <n v="1"/>
    <n v="0"/>
    <n v="0"/>
    <n v="0"/>
    <n v="1"/>
    <x v="0"/>
    <x v="1"/>
    <n v="0"/>
    <n v="0"/>
    <n v="1"/>
    <n v="1"/>
    <n v="0"/>
    <n v="1"/>
    <n v="0"/>
    <n v="0"/>
    <n v="1"/>
    <n v="1"/>
    <n v="0"/>
    <n v="1"/>
    <n v="0"/>
    <n v="1"/>
    <n v="1"/>
    <n v="0"/>
    <n v="1"/>
    <n v="0"/>
    <n v="0"/>
    <n v="0"/>
    <n v="0"/>
    <n v="0"/>
    <n v="0"/>
    <n v="0"/>
    <n v="0"/>
    <n v="0"/>
    <n v="0"/>
    <n v="0"/>
    <n v="1"/>
  </r>
  <r>
    <n v="209"/>
    <n v="2010"/>
    <x v="1"/>
    <n v="0"/>
    <n v="1"/>
    <n v="0"/>
    <n v="0"/>
    <n v="0"/>
    <n v="1"/>
    <x v="0"/>
    <x v="1"/>
    <n v="1"/>
    <n v="1"/>
    <n v="0"/>
    <n v="0"/>
    <n v="0"/>
    <n v="1"/>
    <n v="0"/>
    <n v="0"/>
    <n v="0"/>
    <n v="1"/>
    <n v="1"/>
    <n v="1"/>
    <n v="0"/>
    <n v="1"/>
    <n v="1"/>
    <n v="0"/>
    <n v="0"/>
    <n v="0"/>
    <n v="0"/>
    <n v="0"/>
    <n v="0"/>
    <n v="0"/>
    <n v="0"/>
    <n v="0"/>
    <n v="0"/>
    <n v="0"/>
    <n v="0"/>
    <n v="0"/>
    <n v="0"/>
  </r>
  <r>
    <n v="210"/>
    <n v="2010"/>
    <x v="1"/>
    <n v="0"/>
    <n v="0"/>
    <n v="0"/>
    <n v="0"/>
    <n v="0"/>
    <n v="1"/>
    <x v="1"/>
    <x v="1"/>
    <n v="1"/>
    <n v="0"/>
    <n v="1"/>
    <n v="0"/>
    <n v="0"/>
    <n v="0"/>
    <n v="0"/>
    <n v="0"/>
    <n v="0"/>
    <n v="0"/>
    <n v="1"/>
    <n v="1"/>
    <n v="0"/>
    <n v="1"/>
    <n v="1"/>
    <n v="1"/>
    <n v="0"/>
    <n v="1"/>
    <n v="0"/>
    <n v="0"/>
    <n v="0"/>
    <n v="0"/>
    <n v="0"/>
    <n v="0"/>
    <n v="0"/>
    <n v="0"/>
    <n v="0"/>
    <n v="0"/>
    <n v="1"/>
  </r>
  <r>
    <n v="211"/>
    <n v="2010"/>
    <x v="3"/>
    <n v="0"/>
    <n v="1"/>
    <n v="0"/>
    <n v="0"/>
    <n v="0"/>
    <n v="1"/>
    <x v="0"/>
    <x v="1"/>
    <n v="0"/>
    <n v="0"/>
    <n v="1"/>
    <n v="0"/>
    <n v="0"/>
    <n v="1"/>
    <n v="0"/>
    <n v="0"/>
    <n v="0"/>
    <n v="0"/>
    <n v="0"/>
    <n v="1"/>
    <n v="0"/>
    <n v="1"/>
    <n v="1"/>
    <n v="0"/>
    <n v="0"/>
    <n v="1"/>
    <n v="0"/>
    <n v="0"/>
    <n v="0"/>
    <n v="0"/>
    <n v="0"/>
    <n v="0"/>
    <n v="0"/>
    <n v="0"/>
    <n v="0"/>
    <n v="0"/>
    <n v="1"/>
  </r>
  <r>
    <n v="212"/>
    <n v="2011"/>
    <x v="1"/>
    <n v="0"/>
    <n v="1"/>
    <n v="0"/>
    <n v="0"/>
    <n v="0"/>
    <n v="1"/>
    <x v="0"/>
    <x v="1"/>
    <n v="0"/>
    <n v="0"/>
    <n v="1"/>
    <n v="0"/>
    <n v="0"/>
    <n v="0"/>
    <n v="0"/>
    <n v="0"/>
    <n v="0"/>
    <n v="0"/>
    <n v="0"/>
    <n v="1"/>
    <n v="0"/>
    <n v="1"/>
    <n v="1"/>
    <n v="0"/>
    <n v="0"/>
    <n v="1"/>
    <n v="0"/>
    <n v="0"/>
    <n v="0"/>
    <n v="0"/>
    <n v="0"/>
    <n v="0"/>
    <n v="0"/>
    <n v="0"/>
    <n v="0"/>
    <n v="0"/>
    <n v="1"/>
  </r>
  <r>
    <n v="213"/>
    <s v="?"/>
    <x v="3"/>
    <n v="0"/>
    <n v="0"/>
    <n v="0"/>
    <n v="0"/>
    <n v="0"/>
    <n v="0"/>
    <x v="1"/>
    <x v="1"/>
    <n v="0"/>
    <n v="0"/>
    <n v="1"/>
    <n v="0"/>
    <n v="0"/>
    <n v="0"/>
    <n v="1"/>
    <n v="0"/>
    <n v="0"/>
    <n v="0"/>
    <n v="1"/>
    <n v="1"/>
    <n v="0"/>
    <n v="1"/>
    <n v="1"/>
    <n v="0"/>
    <n v="0"/>
    <n v="1"/>
    <n v="0"/>
    <n v="0"/>
    <n v="0"/>
    <n v="0"/>
    <n v="0"/>
    <n v="0"/>
    <n v="0"/>
    <n v="0"/>
    <n v="0"/>
    <n v="0"/>
    <n v="1"/>
  </r>
  <r>
    <n v="214"/>
    <s v="?"/>
    <x v="3"/>
    <n v="0"/>
    <n v="0"/>
    <n v="0"/>
    <n v="0"/>
    <n v="1"/>
    <n v="1"/>
    <x v="1"/>
    <x v="0"/>
    <n v="0"/>
    <n v="0"/>
    <n v="0"/>
    <n v="0"/>
    <n v="0"/>
    <n v="0"/>
    <n v="0"/>
    <n v="0"/>
    <n v="0"/>
    <n v="0"/>
    <n v="0"/>
    <n v="1"/>
    <n v="0"/>
    <n v="1"/>
    <n v="1"/>
    <n v="0"/>
    <n v="0"/>
    <n v="0"/>
    <n v="0"/>
    <n v="0"/>
    <n v="0"/>
    <n v="0"/>
    <n v="0"/>
    <n v="0"/>
    <n v="0"/>
    <n v="0"/>
    <n v="0"/>
    <n v="0"/>
    <n v="0"/>
  </r>
  <r>
    <n v="215"/>
    <n v="2011"/>
    <x v="3"/>
    <n v="0"/>
    <n v="0"/>
    <n v="0"/>
    <n v="0"/>
    <n v="0"/>
    <n v="0"/>
    <x v="1"/>
    <x v="1"/>
    <n v="0"/>
    <n v="0"/>
    <n v="1"/>
    <n v="0"/>
    <n v="0"/>
    <n v="0"/>
    <n v="0"/>
    <n v="0"/>
    <n v="0"/>
    <n v="1"/>
    <n v="0"/>
    <n v="1"/>
    <n v="0"/>
    <n v="1"/>
    <n v="1"/>
    <n v="0"/>
    <n v="1"/>
    <n v="0"/>
    <n v="0"/>
    <n v="0"/>
    <n v="0"/>
    <n v="0"/>
    <n v="0"/>
    <n v="1"/>
    <n v="0"/>
    <n v="0"/>
    <n v="0"/>
    <n v="0"/>
    <n v="1"/>
  </r>
  <r>
    <n v="216"/>
    <n v="1985"/>
    <x v="3"/>
    <n v="0"/>
    <n v="0"/>
    <n v="0"/>
    <n v="0"/>
    <n v="1"/>
    <n v="1"/>
    <x v="1"/>
    <x v="0"/>
    <n v="1"/>
    <n v="0"/>
    <n v="0"/>
    <n v="0"/>
    <n v="0"/>
    <n v="0"/>
    <n v="0"/>
    <n v="0"/>
    <n v="0"/>
    <n v="1"/>
    <n v="0"/>
    <n v="1"/>
    <n v="0"/>
    <n v="1"/>
    <n v="1"/>
    <n v="0"/>
    <n v="1"/>
    <n v="1"/>
    <n v="0"/>
    <n v="0"/>
    <n v="0"/>
    <n v="0"/>
    <n v="0"/>
    <n v="0"/>
    <n v="0"/>
    <n v="0"/>
    <n v="0"/>
    <n v="0"/>
    <n v="2"/>
  </r>
  <r>
    <n v="217"/>
    <n v="1953"/>
    <x v="1"/>
    <n v="1"/>
    <n v="0"/>
    <n v="1"/>
    <n v="0"/>
    <n v="0"/>
    <n v="1"/>
    <x v="0"/>
    <x v="1"/>
    <n v="0"/>
    <n v="0"/>
    <n v="0"/>
    <n v="0"/>
    <n v="0"/>
    <n v="1"/>
    <n v="0"/>
    <n v="0"/>
    <n v="0"/>
    <n v="1"/>
    <n v="0"/>
    <n v="1"/>
    <n v="0"/>
    <n v="1"/>
    <n v="1"/>
    <n v="1"/>
    <n v="1"/>
    <n v="1"/>
    <n v="0"/>
    <n v="0"/>
    <n v="0"/>
    <n v="0"/>
    <n v="0"/>
    <n v="0"/>
    <n v="0"/>
    <n v="0"/>
    <n v="0"/>
    <n v="0"/>
    <n v="2"/>
  </r>
  <r>
    <n v="218"/>
    <n v="1957"/>
    <x v="1"/>
    <n v="0"/>
    <n v="0"/>
    <n v="0"/>
    <n v="0"/>
    <n v="0"/>
    <n v="1"/>
    <x v="1"/>
    <x v="1"/>
    <n v="0"/>
    <n v="0"/>
    <n v="1"/>
    <n v="0"/>
    <n v="0"/>
    <n v="1"/>
    <n v="0"/>
    <n v="0"/>
    <n v="0"/>
    <n v="0"/>
    <n v="1"/>
    <n v="1"/>
    <n v="0"/>
    <n v="1"/>
    <n v="1"/>
    <n v="0"/>
    <n v="1"/>
    <n v="1"/>
    <n v="0"/>
    <n v="0"/>
    <n v="0"/>
    <n v="0"/>
    <n v="0"/>
    <n v="0"/>
    <n v="0"/>
    <n v="0"/>
    <n v="0"/>
    <n v="0"/>
    <n v="2"/>
  </r>
  <r>
    <n v="219"/>
    <n v="1958"/>
    <x v="1"/>
    <n v="0"/>
    <n v="2"/>
    <n v="1"/>
    <n v="0"/>
    <n v="0"/>
    <n v="1"/>
    <x v="0"/>
    <x v="1"/>
    <n v="0"/>
    <n v="0"/>
    <n v="0"/>
    <n v="0"/>
    <n v="0"/>
    <n v="1"/>
    <n v="0"/>
    <n v="0"/>
    <n v="0"/>
    <n v="0"/>
    <n v="0"/>
    <n v="0"/>
    <n v="0"/>
    <n v="1"/>
    <n v="0"/>
    <n v="0"/>
    <n v="0"/>
    <n v="1"/>
    <n v="0"/>
    <n v="0"/>
    <n v="0"/>
    <n v="0"/>
    <n v="0"/>
    <n v="0"/>
    <n v="0"/>
    <n v="0"/>
    <n v="0"/>
    <n v="0"/>
    <n v="1"/>
  </r>
  <r>
    <n v="220"/>
    <n v="1958"/>
    <x v="1"/>
    <n v="1"/>
    <n v="1"/>
    <n v="0"/>
    <n v="0"/>
    <n v="0"/>
    <n v="1"/>
    <x v="0"/>
    <x v="1"/>
    <n v="0"/>
    <n v="0"/>
    <n v="0"/>
    <n v="0"/>
    <n v="0"/>
    <n v="0"/>
    <n v="0"/>
    <n v="0"/>
    <n v="0"/>
    <n v="1"/>
    <n v="0"/>
    <n v="1"/>
    <n v="0"/>
    <n v="1"/>
    <n v="1"/>
    <n v="0"/>
    <n v="0"/>
    <n v="0"/>
    <n v="0"/>
    <n v="0"/>
    <n v="0"/>
    <n v="0"/>
    <n v="0"/>
    <n v="0"/>
    <n v="0"/>
    <n v="0"/>
    <n v="0"/>
    <n v="0"/>
    <n v="0"/>
  </r>
  <r>
    <n v="221"/>
    <n v="1958"/>
    <x v="1"/>
    <n v="0"/>
    <n v="0"/>
    <n v="0"/>
    <n v="0"/>
    <n v="0"/>
    <n v="1"/>
    <x v="1"/>
    <x v="1"/>
    <n v="0"/>
    <n v="0"/>
    <n v="1"/>
    <n v="0"/>
    <n v="0"/>
    <n v="0"/>
    <n v="0"/>
    <n v="0"/>
    <n v="0"/>
    <n v="0"/>
    <n v="0"/>
    <n v="1"/>
    <n v="0"/>
    <n v="1"/>
    <n v="1"/>
    <n v="0"/>
    <n v="0"/>
    <n v="0"/>
    <n v="0"/>
    <n v="0"/>
    <n v="0"/>
    <n v="0"/>
    <n v="0"/>
    <n v="0"/>
    <n v="0"/>
    <n v="0"/>
    <n v="0"/>
    <n v="0"/>
    <n v="0"/>
  </r>
  <r>
    <n v="222"/>
    <n v="1959"/>
    <x v="0"/>
    <n v="0"/>
    <n v="0"/>
    <n v="0"/>
    <n v="0"/>
    <n v="0"/>
    <n v="1"/>
    <x v="1"/>
    <x v="1"/>
    <n v="1"/>
    <n v="0"/>
    <n v="1"/>
    <n v="0"/>
    <n v="0"/>
    <n v="1"/>
    <n v="0"/>
    <n v="0"/>
    <n v="0"/>
    <n v="0"/>
    <n v="1"/>
    <n v="1"/>
    <n v="0"/>
    <n v="1"/>
    <n v="0"/>
    <n v="0"/>
    <n v="1"/>
    <n v="0"/>
    <n v="0"/>
    <n v="0"/>
    <n v="0"/>
    <n v="0"/>
    <n v="0"/>
    <n v="0"/>
    <n v="0"/>
    <n v="0"/>
    <n v="0"/>
    <n v="0"/>
    <n v="1"/>
  </r>
  <r>
    <n v="223"/>
    <n v="1960"/>
    <x v="1"/>
    <n v="0"/>
    <n v="0"/>
    <n v="0"/>
    <n v="0"/>
    <n v="0"/>
    <n v="1"/>
    <x v="1"/>
    <x v="1"/>
    <n v="0"/>
    <n v="0"/>
    <n v="0"/>
    <n v="0"/>
    <n v="0"/>
    <n v="1"/>
    <n v="0"/>
    <n v="0"/>
    <n v="0"/>
    <n v="1"/>
    <n v="0"/>
    <n v="0"/>
    <n v="0"/>
    <n v="1"/>
    <n v="1"/>
    <n v="0"/>
    <n v="0"/>
    <n v="0"/>
    <n v="0"/>
    <n v="0"/>
    <n v="0"/>
    <n v="0"/>
    <n v="0"/>
    <n v="0"/>
    <n v="0"/>
    <n v="0"/>
    <n v="0"/>
    <n v="0"/>
    <n v="0"/>
  </r>
  <r>
    <n v="224"/>
    <n v="1961"/>
    <x v="3"/>
    <n v="0"/>
    <n v="0"/>
    <n v="0"/>
    <n v="0"/>
    <n v="0"/>
    <n v="0"/>
    <x v="1"/>
    <x v="1"/>
    <n v="0"/>
    <n v="0"/>
    <n v="1"/>
    <n v="0"/>
    <n v="0"/>
    <n v="1"/>
    <n v="0"/>
    <n v="0"/>
    <n v="0"/>
    <n v="1"/>
    <n v="0"/>
    <n v="1"/>
    <n v="0"/>
    <n v="1"/>
    <n v="1"/>
    <n v="0"/>
    <n v="1"/>
    <n v="1"/>
    <n v="0"/>
    <n v="0"/>
    <n v="0"/>
    <n v="0"/>
    <n v="0"/>
    <n v="0"/>
    <n v="0"/>
    <n v="0"/>
    <n v="0"/>
    <n v="0"/>
    <n v="2"/>
  </r>
  <r>
    <n v="225"/>
    <n v="1961"/>
    <x v="3"/>
    <n v="0"/>
    <n v="2"/>
    <n v="0"/>
    <n v="0"/>
    <n v="0"/>
    <n v="1"/>
    <x v="0"/>
    <x v="1"/>
    <n v="1"/>
    <n v="0"/>
    <n v="1"/>
    <n v="0"/>
    <n v="0"/>
    <n v="1"/>
    <n v="0"/>
    <n v="0"/>
    <n v="0"/>
    <n v="0"/>
    <n v="0"/>
    <n v="1"/>
    <n v="0"/>
    <n v="0"/>
    <n v="1"/>
    <n v="0"/>
    <n v="0"/>
    <n v="1"/>
    <n v="0"/>
    <n v="0"/>
    <n v="0"/>
    <n v="0"/>
    <n v="0"/>
    <n v="0"/>
    <n v="0"/>
    <n v="0"/>
    <n v="0"/>
    <n v="0"/>
    <n v="1"/>
  </r>
  <r>
    <n v="226"/>
    <n v="1962"/>
    <x v="1"/>
    <n v="0"/>
    <n v="0"/>
    <n v="1"/>
    <n v="0"/>
    <n v="0"/>
    <n v="1"/>
    <x v="0"/>
    <x v="1"/>
    <n v="0"/>
    <n v="0"/>
    <n v="0"/>
    <n v="0"/>
    <n v="0"/>
    <n v="0"/>
    <n v="0"/>
    <n v="0"/>
    <n v="0"/>
    <n v="0"/>
    <n v="0"/>
    <n v="0"/>
    <n v="0"/>
    <n v="1"/>
    <n v="0"/>
    <n v="0"/>
    <n v="0"/>
    <n v="1"/>
    <n v="0"/>
    <n v="0"/>
    <n v="0"/>
    <n v="0"/>
    <n v="0"/>
    <n v="0"/>
    <n v="0"/>
    <n v="0"/>
    <n v="0"/>
    <n v="0"/>
    <n v="1"/>
  </r>
  <r>
    <n v="227"/>
    <n v="1962"/>
    <x v="0"/>
    <n v="1"/>
    <n v="0"/>
    <n v="0"/>
    <n v="1"/>
    <n v="0"/>
    <n v="1"/>
    <x v="0"/>
    <x v="0"/>
    <n v="0"/>
    <n v="0"/>
    <n v="1"/>
    <n v="0"/>
    <n v="0"/>
    <n v="1"/>
    <n v="0"/>
    <n v="1"/>
    <n v="0"/>
    <n v="0"/>
    <n v="0"/>
    <n v="0"/>
    <n v="0"/>
    <n v="1"/>
    <n v="1"/>
    <n v="0"/>
    <n v="0"/>
    <n v="0"/>
    <n v="0"/>
    <n v="0"/>
    <n v="0"/>
    <n v="0"/>
    <n v="0"/>
    <n v="0"/>
    <n v="0"/>
    <n v="0"/>
    <n v="0"/>
    <n v="0"/>
    <n v="0"/>
  </r>
  <r>
    <n v="228"/>
    <n v="1963"/>
    <x v="1"/>
    <n v="1"/>
    <n v="1"/>
    <n v="0"/>
    <n v="0"/>
    <n v="0"/>
    <n v="1"/>
    <x v="0"/>
    <x v="1"/>
    <n v="0"/>
    <n v="0"/>
    <n v="0"/>
    <n v="0"/>
    <n v="0"/>
    <n v="0"/>
    <n v="0"/>
    <n v="0"/>
    <n v="0"/>
    <n v="1"/>
    <n v="0"/>
    <n v="1"/>
    <n v="0"/>
    <n v="1"/>
    <n v="1"/>
    <n v="0"/>
    <n v="0"/>
    <n v="0"/>
    <n v="0"/>
    <n v="0"/>
    <n v="0"/>
    <n v="0"/>
    <n v="0"/>
    <n v="0"/>
    <n v="0"/>
    <n v="0"/>
    <n v="0"/>
    <n v="0"/>
    <n v="0"/>
  </r>
  <r>
    <n v="229"/>
    <n v="1963"/>
    <x v="1"/>
    <n v="0"/>
    <n v="0"/>
    <n v="0"/>
    <n v="0"/>
    <n v="0"/>
    <n v="1"/>
    <x v="1"/>
    <x v="1"/>
    <n v="1"/>
    <n v="0"/>
    <n v="0"/>
    <n v="0"/>
    <n v="0"/>
    <n v="1"/>
    <n v="0"/>
    <n v="0"/>
    <n v="0"/>
    <n v="0"/>
    <n v="1"/>
    <n v="1"/>
    <n v="0"/>
    <n v="1"/>
    <n v="0"/>
    <n v="0"/>
    <n v="0"/>
    <n v="0"/>
    <n v="0"/>
    <n v="0"/>
    <n v="0"/>
    <n v="0"/>
    <n v="0"/>
    <n v="0"/>
    <n v="0"/>
    <n v="0"/>
    <n v="0"/>
    <n v="0"/>
    <n v="0"/>
  </r>
  <r>
    <n v="230"/>
    <n v="1964"/>
    <x v="1"/>
    <n v="1"/>
    <n v="0"/>
    <n v="0"/>
    <n v="0"/>
    <n v="0"/>
    <n v="1"/>
    <x v="0"/>
    <x v="1"/>
    <n v="1"/>
    <n v="0"/>
    <n v="0"/>
    <n v="0"/>
    <n v="0"/>
    <n v="0"/>
    <n v="0"/>
    <n v="0"/>
    <n v="0"/>
    <n v="0"/>
    <n v="0"/>
    <n v="1"/>
    <n v="0"/>
    <n v="1"/>
    <n v="1"/>
    <n v="0"/>
    <n v="0"/>
    <n v="0"/>
    <n v="0"/>
    <n v="0"/>
    <n v="0"/>
    <n v="0"/>
    <n v="0"/>
    <n v="0"/>
    <n v="0"/>
    <n v="0"/>
    <n v="0"/>
    <n v="0"/>
    <n v="0"/>
  </r>
  <r>
    <n v="231"/>
    <n v="1965"/>
    <x v="1"/>
    <n v="0"/>
    <n v="0"/>
    <n v="0"/>
    <n v="0"/>
    <n v="0"/>
    <n v="1"/>
    <x v="1"/>
    <x v="1"/>
    <n v="1"/>
    <n v="0"/>
    <n v="0"/>
    <n v="0"/>
    <n v="0"/>
    <n v="0"/>
    <n v="0"/>
    <n v="0"/>
    <n v="0"/>
    <n v="0"/>
    <n v="1"/>
    <n v="1"/>
    <n v="0"/>
    <n v="0"/>
    <n v="1"/>
    <n v="0"/>
    <n v="0"/>
    <n v="0"/>
    <n v="0"/>
    <n v="0"/>
    <n v="0"/>
    <n v="0"/>
    <n v="0"/>
    <n v="0"/>
    <n v="0"/>
    <n v="0"/>
    <n v="0"/>
    <n v="0"/>
    <n v="0"/>
  </r>
  <r>
    <n v="232"/>
    <n v="1965"/>
    <x v="0"/>
    <n v="0"/>
    <n v="1"/>
    <n v="0"/>
    <n v="0"/>
    <n v="0"/>
    <n v="1"/>
    <x v="0"/>
    <x v="1"/>
    <n v="0"/>
    <n v="0"/>
    <n v="1"/>
    <n v="0"/>
    <n v="0"/>
    <n v="1"/>
    <n v="0"/>
    <n v="0"/>
    <n v="0"/>
    <n v="1"/>
    <n v="0"/>
    <n v="1"/>
    <n v="0"/>
    <n v="1"/>
    <n v="1"/>
    <n v="0"/>
    <n v="0"/>
    <n v="0"/>
    <n v="0"/>
    <n v="0"/>
    <n v="0"/>
    <n v="0"/>
    <n v="0"/>
    <n v="0"/>
    <n v="0"/>
    <n v="0"/>
    <n v="0"/>
    <n v="0"/>
    <n v="0"/>
  </r>
  <r>
    <n v="233"/>
    <n v="1968"/>
    <x v="1"/>
    <n v="0"/>
    <n v="0"/>
    <n v="1"/>
    <n v="0"/>
    <n v="0"/>
    <n v="1"/>
    <x v="0"/>
    <x v="1"/>
    <n v="0"/>
    <n v="0"/>
    <n v="0"/>
    <n v="0"/>
    <n v="0"/>
    <n v="0"/>
    <n v="0"/>
    <n v="0"/>
    <n v="0"/>
    <n v="0"/>
    <n v="1"/>
    <n v="1"/>
    <n v="0"/>
    <n v="1"/>
    <n v="1"/>
    <n v="0"/>
    <n v="0"/>
    <n v="0"/>
    <n v="0"/>
    <n v="0"/>
    <n v="0"/>
    <n v="0"/>
    <n v="0"/>
    <n v="0"/>
    <n v="0"/>
    <n v="0"/>
    <n v="0"/>
    <n v="0"/>
    <n v="0"/>
  </r>
  <r>
    <n v="234"/>
    <n v="1970"/>
    <x v="3"/>
    <n v="0"/>
    <n v="0"/>
    <n v="0"/>
    <n v="0"/>
    <n v="0"/>
    <n v="0"/>
    <x v="1"/>
    <x v="1"/>
    <n v="0"/>
    <n v="0"/>
    <n v="0"/>
    <n v="0"/>
    <n v="0"/>
    <n v="0"/>
    <n v="0"/>
    <n v="0"/>
    <n v="0"/>
    <n v="0"/>
    <n v="0"/>
    <n v="0"/>
    <n v="0"/>
    <n v="1"/>
    <n v="0"/>
    <n v="0"/>
    <n v="0"/>
    <n v="1"/>
    <n v="0"/>
    <n v="0"/>
    <n v="0"/>
    <n v="0"/>
    <n v="0"/>
    <n v="0"/>
    <n v="0"/>
    <n v="0"/>
    <n v="0"/>
    <n v="0"/>
    <n v="1"/>
  </r>
  <r>
    <n v="235"/>
    <n v="1978"/>
    <x v="1"/>
    <n v="1"/>
    <n v="1"/>
    <n v="0"/>
    <n v="0"/>
    <n v="0"/>
    <n v="1"/>
    <x v="0"/>
    <x v="1"/>
    <n v="0"/>
    <n v="0"/>
    <n v="1"/>
    <n v="0"/>
    <n v="0"/>
    <n v="1"/>
    <n v="0"/>
    <n v="0"/>
    <n v="0"/>
    <n v="0"/>
    <n v="1"/>
    <n v="1"/>
    <n v="0"/>
    <n v="0"/>
    <n v="1"/>
    <n v="0"/>
    <n v="1"/>
    <n v="1"/>
    <n v="0"/>
    <n v="0"/>
    <n v="0"/>
    <n v="0"/>
    <n v="0"/>
    <n v="0"/>
    <n v="0"/>
    <n v="0"/>
    <n v="0"/>
    <n v="0"/>
    <n v="2"/>
  </r>
  <r>
    <n v="236"/>
    <n v="1978"/>
    <x v="0"/>
    <n v="1"/>
    <n v="0"/>
    <n v="0"/>
    <n v="1"/>
    <n v="0"/>
    <n v="1"/>
    <x v="0"/>
    <x v="0"/>
    <n v="0"/>
    <n v="0"/>
    <n v="0"/>
    <n v="0"/>
    <n v="0"/>
    <n v="0"/>
    <n v="0"/>
    <n v="0"/>
    <n v="1"/>
    <n v="0"/>
    <n v="0"/>
    <n v="0"/>
    <n v="0"/>
    <n v="0"/>
    <n v="1"/>
    <n v="0"/>
    <n v="0"/>
    <n v="0"/>
    <n v="0"/>
    <n v="0"/>
    <n v="0"/>
    <n v="0"/>
    <n v="0"/>
    <n v="0"/>
    <n v="1"/>
    <n v="0"/>
    <n v="0"/>
    <n v="0"/>
    <n v="0"/>
  </r>
  <r>
    <n v="237"/>
    <n v="1997"/>
    <x v="3"/>
    <n v="0"/>
    <n v="0"/>
    <n v="0"/>
    <n v="0"/>
    <n v="0"/>
    <n v="0"/>
    <x v="1"/>
    <x v="1"/>
    <n v="0"/>
    <n v="0"/>
    <n v="1"/>
    <n v="0"/>
    <n v="0"/>
    <n v="1"/>
    <n v="0"/>
    <n v="0"/>
    <n v="0"/>
    <n v="0"/>
    <n v="1"/>
    <n v="1"/>
    <n v="0"/>
    <n v="1"/>
    <n v="1"/>
    <n v="0"/>
    <n v="0"/>
    <n v="1"/>
    <n v="0"/>
    <n v="0"/>
    <n v="0"/>
    <n v="0"/>
    <n v="0"/>
    <n v="0"/>
    <n v="0"/>
    <n v="0"/>
    <n v="0"/>
    <n v="0"/>
    <n v="1"/>
  </r>
  <r>
    <n v="238"/>
    <n v="1999"/>
    <x v="3"/>
    <n v="0"/>
    <n v="0"/>
    <n v="0"/>
    <n v="0"/>
    <n v="0"/>
    <n v="0"/>
    <x v="1"/>
    <x v="1"/>
    <n v="0"/>
    <n v="0"/>
    <n v="1"/>
    <n v="0"/>
    <n v="0"/>
    <n v="0"/>
    <n v="0"/>
    <n v="0"/>
    <n v="0"/>
    <n v="0"/>
    <n v="0"/>
    <n v="1"/>
    <n v="0"/>
    <n v="1"/>
    <n v="1"/>
    <n v="1"/>
    <n v="0"/>
    <n v="1"/>
    <n v="0"/>
    <n v="0"/>
    <n v="0"/>
    <n v="0"/>
    <n v="0"/>
    <n v="0"/>
    <n v="0"/>
    <n v="0"/>
    <n v="0"/>
    <n v="0"/>
    <n v="1"/>
  </r>
</pivotCacheRecords>
</file>

<file path=xl/pivotCache/pivotCacheRecords3.xml><?xml version="1.0" encoding="utf-8"?>
<pivotCacheRecords xmlns="http://schemas.openxmlformats.org/spreadsheetml/2006/main" xmlns:r="http://schemas.openxmlformats.org/officeDocument/2006/relationships" count="238">
  <r>
    <x v="0"/>
  </r>
  <r>
    <x v="1"/>
  </r>
  <r>
    <x v="0"/>
  </r>
  <r>
    <x v="0"/>
  </r>
  <r>
    <x v="0"/>
  </r>
  <r>
    <x v="0"/>
  </r>
  <r>
    <x v="2"/>
  </r>
  <r>
    <x v="0"/>
  </r>
  <r>
    <x v="1"/>
  </r>
  <r>
    <x v="1"/>
  </r>
  <r>
    <x v="2"/>
  </r>
  <r>
    <x v="3"/>
  </r>
  <r>
    <x v="3"/>
  </r>
  <r>
    <x v="3"/>
  </r>
  <r>
    <x v="0"/>
  </r>
  <r>
    <x v="3"/>
  </r>
  <r>
    <x v="0"/>
  </r>
  <r>
    <x v="1"/>
  </r>
  <r>
    <x v="0"/>
  </r>
  <r>
    <x v="2"/>
  </r>
  <r>
    <x v="3"/>
  </r>
  <r>
    <x v="3"/>
  </r>
  <r>
    <x v="3"/>
  </r>
  <r>
    <x v="3"/>
  </r>
  <r>
    <x v="3"/>
  </r>
  <r>
    <x v="3"/>
  </r>
  <r>
    <x v="3"/>
  </r>
  <r>
    <x v="3"/>
  </r>
  <r>
    <x v="3"/>
  </r>
  <r>
    <x v="3"/>
  </r>
  <r>
    <x v="3"/>
  </r>
  <r>
    <x v="3"/>
  </r>
  <r>
    <x v="3"/>
  </r>
  <r>
    <x v="3"/>
  </r>
  <r>
    <x v="3"/>
  </r>
  <r>
    <x v="3"/>
  </r>
  <r>
    <x v="3"/>
  </r>
  <r>
    <x v="3"/>
  </r>
  <r>
    <x v="3"/>
  </r>
  <r>
    <x v="3"/>
  </r>
  <r>
    <x v="3"/>
  </r>
  <r>
    <x v="3"/>
  </r>
  <r>
    <x v="3"/>
  </r>
  <r>
    <x v="3"/>
  </r>
  <r>
    <x v="3"/>
  </r>
  <r>
    <x v="2"/>
  </r>
  <r>
    <x v="2"/>
  </r>
  <r>
    <x v="2"/>
  </r>
  <r>
    <x v="2"/>
  </r>
  <r>
    <x v="2"/>
  </r>
  <r>
    <x v="2"/>
  </r>
  <r>
    <x v="4"/>
  </r>
  <r>
    <x v="4"/>
  </r>
  <r>
    <x v="4"/>
  </r>
  <r>
    <x v="4"/>
  </r>
  <r>
    <x v="4"/>
  </r>
  <r>
    <x v="0"/>
  </r>
  <r>
    <x v="0"/>
  </r>
  <r>
    <x v="0"/>
  </r>
  <r>
    <x v="0"/>
  </r>
  <r>
    <x v="0"/>
  </r>
  <r>
    <x v="0"/>
  </r>
  <r>
    <x v="0"/>
  </r>
  <r>
    <x v="0"/>
  </r>
  <r>
    <x v="0"/>
  </r>
  <r>
    <x v="0"/>
  </r>
  <r>
    <x v="0"/>
  </r>
  <r>
    <x v="0"/>
  </r>
  <r>
    <x v="0"/>
  </r>
  <r>
    <x v="0"/>
  </r>
  <r>
    <x v="0"/>
  </r>
  <r>
    <x v="0"/>
  </r>
  <r>
    <x v="0"/>
  </r>
  <r>
    <x v="1"/>
  </r>
  <r>
    <x v="1"/>
  </r>
  <r>
    <x v="1"/>
  </r>
  <r>
    <x v="1"/>
  </r>
  <r>
    <x v="1"/>
  </r>
  <r>
    <x v="1"/>
  </r>
  <r>
    <x v="1"/>
  </r>
  <r>
    <x v="1"/>
  </r>
  <r>
    <x v="1"/>
  </r>
  <r>
    <x v="1"/>
  </r>
  <r>
    <x v="1"/>
  </r>
  <r>
    <x v="1"/>
  </r>
  <r>
    <x v="1"/>
  </r>
  <r>
    <x v="1"/>
  </r>
  <r>
    <x v="1"/>
  </r>
  <r>
    <x v="3"/>
  </r>
  <r>
    <x v="4"/>
  </r>
  <r>
    <x v="1"/>
  </r>
  <r>
    <x v="1"/>
  </r>
  <r>
    <x v="1"/>
  </r>
  <r>
    <x v="1"/>
  </r>
  <r>
    <x v="3"/>
  </r>
  <r>
    <x v="3"/>
  </r>
  <r>
    <x v="4"/>
  </r>
  <r>
    <x v="5"/>
  </r>
  <r>
    <x v="6"/>
  </r>
  <r>
    <x v="7"/>
  </r>
  <r>
    <x v="8"/>
  </r>
  <r>
    <x v="7"/>
  </r>
  <r>
    <x v="9"/>
  </r>
  <r>
    <x v="9"/>
  </r>
  <r>
    <x v="9"/>
  </r>
  <r>
    <x v="9"/>
  </r>
  <r>
    <x v="9"/>
  </r>
  <r>
    <x v="9"/>
  </r>
  <r>
    <x v="9"/>
  </r>
  <r>
    <x v="9"/>
  </r>
  <r>
    <x v="9"/>
  </r>
  <r>
    <x v="9"/>
  </r>
  <r>
    <x v="9"/>
  </r>
  <r>
    <x v="9"/>
  </r>
  <r>
    <x v="3"/>
  </r>
  <r>
    <x v="0"/>
  </r>
  <r>
    <x v="10"/>
  </r>
  <r>
    <x v="4"/>
  </r>
  <r>
    <x v="7"/>
  </r>
  <r>
    <x v="8"/>
  </r>
  <r>
    <x v="11"/>
  </r>
  <r>
    <x v="12"/>
  </r>
  <r>
    <x v="13"/>
  </r>
  <r>
    <x v="14"/>
  </r>
  <r>
    <x v="7"/>
  </r>
  <r>
    <x v="7"/>
  </r>
  <r>
    <x v="7"/>
  </r>
  <r>
    <x v="15"/>
  </r>
  <r>
    <x v="16"/>
  </r>
  <r>
    <x v="17"/>
  </r>
  <r>
    <x v="7"/>
  </r>
  <r>
    <x v="7"/>
  </r>
  <r>
    <x v="7"/>
  </r>
  <r>
    <x v="7"/>
  </r>
  <r>
    <x v="7"/>
  </r>
  <r>
    <x v="7"/>
  </r>
  <r>
    <x v="18"/>
  </r>
  <r>
    <x v="18"/>
  </r>
  <r>
    <x v="7"/>
  </r>
  <r>
    <x v="1"/>
  </r>
  <r>
    <x v="7"/>
  </r>
  <r>
    <x v="3"/>
  </r>
  <r>
    <x v="19"/>
  </r>
  <r>
    <x v="8"/>
  </r>
  <r>
    <x v="16"/>
  </r>
  <r>
    <x v="8"/>
  </r>
  <r>
    <x v="8"/>
  </r>
  <r>
    <x v="8"/>
  </r>
  <r>
    <x v="7"/>
  </r>
  <r>
    <x v="7"/>
  </r>
  <r>
    <x v="7"/>
  </r>
  <r>
    <x v="7"/>
  </r>
  <r>
    <x v="7"/>
  </r>
  <r>
    <x v="20"/>
  </r>
  <r>
    <x v="16"/>
  </r>
  <r>
    <x v="21"/>
  </r>
  <r>
    <x v="22"/>
  </r>
  <r>
    <x v="7"/>
  </r>
  <r>
    <x v="7"/>
  </r>
  <r>
    <x v="7"/>
  </r>
  <r>
    <x v="3"/>
  </r>
  <r>
    <x v="23"/>
  </r>
  <r>
    <x v="0"/>
  </r>
  <r>
    <x v="3"/>
  </r>
  <r>
    <x v="4"/>
  </r>
  <r>
    <x v="1"/>
  </r>
  <r>
    <x v="7"/>
  </r>
  <r>
    <x v="0"/>
  </r>
  <r>
    <x v="24"/>
  </r>
  <r>
    <x v="7"/>
  </r>
  <r>
    <x v="7"/>
  </r>
  <r>
    <x v="7"/>
  </r>
  <r>
    <x v="25"/>
  </r>
  <r>
    <x v="7"/>
  </r>
  <r>
    <x v="3"/>
  </r>
  <r>
    <x v="7"/>
  </r>
  <r>
    <x v="7"/>
  </r>
  <r>
    <x v="3"/>
  </r>
  <r>
    <x v="18"/>
  </r>
  <r>
    <x v="26"/>
  </r>
  <r>
    <x v="27"/>
  </r>
  <r>
    <x v="0"/>
  </r>
  <r>
    <x v="0"/>
  </r>
  <r>
    <x v="0"/>
  </r>
  <r>
    <x v="0"/>
  </r>
  <r>
    <x v="0"/>
  </r>
  <r>
    <x v="0"/>
  </r>
  <r>
    <x v="0"/>
  </r>
  <r>
    <x v="4"/>
  </r>
  <r>
    <x v="4"/>
  </r>
  <r>
    <x v="4"/>
  </r>
  <r>
    <x v="28"/>
  </r>
  <r>
    <x v="28"/>
  </r>
  <r>
    <x v="28"/>
  </r>
  <r>
    <x v="28"/>
  </r>
  <r>
    <x v="28"/>
  </r>
  <r>
    <x v="28"/>
  </r>
  <r>
    <x v="28"/>
  </r>
  <r>
    <x v="28"/>
  </r>
  <r>
    <x v="28"/>
  </r>
  <r>
    <x v="28"/>
  </r>
  <r>
    <x v="29"/>
  </r>
  <r>
    <x v="28"/>
  </r>
  <r>
    <x v="28"/>
  </r>
  <r>
    <x v="28"/>
  </r>
  <r>
    <x v="30"/>
  </r>
  <r>
    <x v="4"/>
  </r>
  <r>
    <x v="4"/>
  </r>
  <r>
    <x v="4"/>
  </r>
  <r>
    <x v="8"/>
  </r>
  <r>
    <x v="3"/>
  </r>
  <r>
    <x v="0"/>
  </r>
  <r>
    <x v="9"/>
  </r>
  <r>
    <x v="9"/>
  </r>
  <r>
    <x v="9"/>
  </r>
  <r>
    <x v="9"/>
  </r>
  <r>
    <x v="29"/>
  </r>
  <r>
    <x v="29"/>
  </r>
  <r>
    <x v="29"/>
  </r>
  <r>
    <x v="29"/>
  </r>
  <r>
    <x v="29"/>
  </r>
  <r>
    <x v="29"/>
  </r>
  <r>
    <x v="29"/>
  </r>
  <r>
    <x v="29"/>
  </r>
  <r>
    <x v="29"/>
  </r>
  <r>
    <x v="29"/>
  </r>
  <r>
    <x v="29"/>
  </r>
  <r>
    <x v="29"/>
  </r>
  <r>
    <x v="29"/>
  </r>
  <r>
    <x v="29"/>
  </r>
  <r>
    <x v="29"/>
  </r>
  <r>
    <x v="29"/>
  </r>
  <r>
    <x v="29"/>
  </r>
  <r>
    <x v="29"/>
  </r>
  <r>
    <x v="29"/>
  </r>
  <r>
    <x v="29"/>
  </r>
  <r>
    <x v="29"/>
  </r>
  <r>
    <x v="29"/>
  </r>
</pivotCacheRecords>
</file>

<file path=xl/pivotCache/pivotCacheRecords4.xml><?xml version="1.0" encoding="utf-8"?>
<pivotCacheRecords xmlns="http://schemas.openxmlformats.org/spreadsheetml/2006/main" xmlns:r="http://schemas.openxmlformats.org/officeDocument/2006/relationships" count="238">
  <r>
    <x v="0"/>
    <n v="1"/>
    <n v="1"/>
    <m/>
    <m/>
    <n v="1"/>
    <m/>
    <m/>
    <n v="1"/>
    <m/>
    <n v="1"/>
    <m/>
    <m/>
    <m/>
    <n v="1"/>
    <m/>
    <n v="1"/>
    <m/>
    <m/>
    <m/>
    <m/>
    <m/>
    <m/>
    <m/>
    <m/>
    <m/>
    <n v="1"/>
    <m/>
    <n v="1"/>
    <m/>
    <m/>
    <m/>
    <m/>
    <m/>
    <n v="1"/>
    <n v="1"/>
    <n v="1"/>
    <n v="1"/>
    <n v="1"/>
    <n v="1"/>
    <n v="1"/>
    <m/>
    <n v="1"/>
    <n v="1"/>
    <m/>
    <m/>
    <m/>
    <m/>
    <m/>
    <m/>
    <m/>
    <n v="1"/>
    <m/>
    <m/>
    <n v="2"/>
    <n v="1"/>
    <n v="2"/>
    <n v="1"/>
    <n v="1"/>
    <n v="0"/>
    <n v="7"/>
    <n v="4"/>
    <n v="1"/>
    <n v="1"/>
    <n v="0"/>
    <n v="0"/>
    <n v="2"/>
    <n v="2"/>
    <n v="5"/>
    <n v="2"/>
    <n v="0"/>
    <n v="1"/>
    <n v="10"/>
  </r>
  <r>
    <x v="1"/>
    <n v="1"/>
    <m/>
    <m/>
    <m/>
    <m/>
    <m/>
    <m/>
    <n v="1"/>
    <m/>
    <m/>
    <m/>
    <m/>
    <n v="1"/>
    <m/>
    <m/>
    <m/>
    <m/>
    <m/>
    <m/>
    <m/>
    <m/>
    <m/>
    <m/>
    <m/>
    <m/>
    <m/>
    <m/>
    <n v="1"/>
    <m/>
    <m/>
    <m/>
    <m/>
    <m/>
    <n v="1"/>
    <m/>
    <n v="1"/>
    <n v="1"/>
    <m/>
    <n v="1"/>
    <m/>
    <m/>
    <m/>
    <n v="1"/>
    <m/>
    <m/>
    <m/>
    <m/>
    <m/>
    <m/>
    <m/>
    <m/>
    <m/>
    <m/>
    <n v="1"/>
    <n v="0"/>
    <n v="1"/>
    <n v="1"/>
    <n v="0"/>
    <n v="0"/>
    <n v="3"/>
    <n v="2"/>
    <n v="0"/>
    <n v="1"/>
    <n v="0"/>
    <n v="0"/>
    <n v="1"/>
    <n v="1"/>
    <n v="3"/>
    <n v="1"/>
    <n v="0"/>
    <n v="0"/>
    <n v="5"/>
  </r>
  <r>
    <x v="2"/>
    <n v="1"/>
    <n v="1"/>
    <m/>
    <n v="1"/>
    <n v="1"/>
    <n v="1"/>
    <m/>
    <n v="1"/>
    <m/>
    <m/>
    <m/>
    <m/>
    <m/>
    <m/>
    <m/>
    <m/>
    <n v="1"/>
    <m/>
    <m/>
    <m/>
    <m/>
    <m/>
    <m/>
    <m/>
    <n v="1"/>
    <m/>
    <m/>
    <m/>
    <m/>
    <m/>
    <m/>
    <m/>
    <m/>
    <n v="1"/>
    <m/>
    <m/>
    <n v="1"/>
    <n v="1"/>
    <m/>
    <m/>
    <m/>
    <n v="1"/>
    <m/>
    <m/>
    <m/>
    <m/>
    <m/>
    <m/>
    <m/>
    <m/>
    <m/>
    <m/>
    <n v="1"/>
    <n v="3"/>
    <n v="2"/>
    <n v="1"/>
    <n v="0"/>
    <n v="1"/>
    <n v="1"/>
    <n v="8"/>
    <n v="3"/>
    <n v="0"/>
    <n v="0"/>
    <n v="0"/>
    <n v="0"/>
    <n v="0"/>
    <n v="1"/>
    <n v="2"/>
    <n v="1"/>
    <n v="0"/>
    <n v="1"/>
    <n v="5"/>
  </r>
  <r>
    <x v="3"/>
    <n v="1"/>
    <m/>
    <m/>
    <m/>
    <m/>
    <m/>
    <m/>
    <m/>
    <m/>
    <n v="1"/>
    <m/>
    <n v="1"/>
    <n v="1"/>
    <m/>
    <m/>
    <m/>
    <m/>
    <m/>
    <m/>
    <m/>
    <m/>
    <m/>
    <m/>
    <m/>
    <m/>
    <n v="1"/>
    <m/>
    <m/>
    <m/>
    <m/>
    <m/>
    <m/>
    <m/>
    <m/>
    <m/>
    <m/>
    <n v="1"/>
    <m/>
    <n v="1"/>
    <m/>
    <m/>
    <m/>
    <n v="1"/>
    <m/>
    <m/>
    <m/>
    <m/>
    <m/>
    <m/>
    <m/>
    <m/>
    <m/>
    <m/>
    <n v="1"/>
    <n v="0"/>
    <n v="2"/>
    <n v="1"/>
    <n v="0"/>
    <n v="0"/>
    <n v="4"/>
    <n v="3"/>
    <n v="1"/>
    <n v="0"/>
    <n v="0"/>
    <n v="0"/>
    <n v="1"/>
    <n v="0"/>
    <n v="2"/>
    <n v="1"/>
    <n v="0"/>
    <n v="0"/>
    <n v="3"/>
  </r>
  <r>
    <x v="4"/>
    <m/>
    <n v="1"/>
    <m/>
    <m/>
    <m/>
    <m/>
    <m/>
    <m/>
    <m/>
    <m/>
    <m/>
    <m/>
    <n v="1"/>
    <m/>
    <m/>
    <m/>
    <m/>
    <m/>
    <m/>
    <m/>
    <m/>
    <m/>
    <m/>
    <m/>
    <m/>
    <n v="1"/>
    <m/>
    <m/>
    <m/>
    <m/>
    <m/>
    <m/>
    <m/>
    <m/>
    <m/>
    <m/>
    <n v="1"/>
    <m/>
    <n v="1"/>
    <m/>
    <m/>
    <n v="1"/>
    <m/>
    <m/>
    <m/>
    <m/>
    <m/>
    <m/>
    <m/>
    <m/>
    <m/>
    <m/>
    <m/>
    <n v="1"/>
    <n v="0"/>
    <n v="0"/>
    <n v="1"/>
    <n v="0"/>
    <n v="0"/>
    <n v="2"/>
    <n v="1"/>
    <n v="1"/>
    <n v="0"/>
    <n v="0"/>
    <n v="0"/>
    <n v="1"/>
    <n v="0"/>
    <n v="2"/>
    <n v="1"/>
    <n v="0"/>
    <n v="0"/>
    <n v="3"/>
  </r>
  <r>
    <x v="5"/>
    <n v="1"/>
    <m/>
    <m/>
    <n v="1"/>
    <m/>
    <m/>
    <m/>
    <m/>
    <m/>
    <m/>
    <m/>
    <m/>
    <n v="1"/>
    <m/>
    <m/>
    <m/>
    <m/>
    <m/>
    <m/>
    <m/>
    <m/>
    <m/>
    <m/>
    <m/>
    <m/>
    <n v="1"/>
    <m/>
    <m/>
    <m/>
    <m/>
    <m/>
    <m/>
    <m/>
    <m/>
    <m/>
    <n v="1"/>
    <n v="1"/>
    <m/>
    <n v="1"/>
    <m/>
    <m/>
    <n v="1"/>
    <m/>
    <m/>
    <m/>
    <m/>
    <m/>
    <m/>
    <m/>
    <m/>
    <m/>
    <m/>
    <m/>
    <n v="2"/>
    <n v="0"/>
    <n v="0"/>
    <n v="1"/>
    <n v="0"/>
    <n v="0"/>
    <n v="3"/>
    <n v="1"/>
    <n v="1"/>
    <n v="0"/>
    <n v="0"/>
    <n v="0"/>
    <n v="1"/>
    <n v="0"/>
    <n v="3"/>
    <n v="1"/>
    <n v="0"/>
    <n v="0"/>
    <n v="4"/>
  </r>
  <r>
    <x v="6"/>
    <m/>
    <m/>
    <m/>
    <n v="1"/>
    <m/>
    <m/>
    <m/>
    <m/>
    <m/>
    <m/>
    <m/>
    <m/>
    <n v="1"/>
    <m/>
    <m/>
    <m/>
    <m/>
    <m/>
    <m/>
    <m/>
    <m/>
    <m/>
    <m/>
    <m/>
    <m/>
    <n v="1"/>
    <m/>
    <m/>
    <m/>
    <m/>
    <m/>
    <m/>
    <m/>
    <n v="1"/>
    <m/>
    <m/>
    <n v="1"/>
    <m/>
    <n v="1"/>
    <n v="1"/>
    <m/>
    <n v="1"/>
    <n v="1"/>
    <m/>
    <m/>
    <m/>
    <m/>
    <m/>
    <m/>
    <m/>
    <m/>
    <m/>
    <m/>
    <n v="1"/>
    <n v="0"/>
    <n v="0"/>
    <n v="1"/>
    <n v="0"/>
    <n v="0"/>
    <n v="2"/>
    <n v="1"/>
    <n v="1"/>
    <n v="0"/>
    <n v="0"/>
    <n v="0"/>
    <n v="1"/>
    <n v="1"/>
    <n v="3"/>
    <n v="2"/>
    <n v="0"/>
    <n v="0"/>
    <n v="6"/>
  </r>
  <r>
    <x v="7"/>
    <n v="1"/>
    <m/>
    <m/>
    <m/>
    <m/>
    <m/>
    <m/>
    <m/>
    <m/>
    <m/>
    <m/>
    <n v="1"/>
    <m/>
    <m/>
    <m/>
    <m/>
    <m/>
    <m/>
    <m/>
    <m/>
    <m/>
    <m/>
    <m/>
    <m/>
    <m/>
    <n v="1"/>
    <m/>
    <m/>
    <m/>
    <m/>
    <m/>
    <m/>
    <m/>
    <m/>
    <m/>
    <m/>
    <n v="1"/>
    <m/>
    <m/>
    <n v="1"/>
    <m/>
    <n v="1"/>
    <m/>
    <m/>
    <m/>
    <m/>
    <m/>
    <m/>
    <m/>
    <m/>
    <m/>
    <m/>
    <m/>
    <n v="1"/>
    <n v="0"/>
    <n v="1"/>
    <n v="0"/>
    <n v="0"/>
    <n v="0"/>
    <n v="2"/>
    <n v="1"/>
    <n v="1"/>
    <n v="0"/>
    <n v="0"/>
    <n v="0"/>
    <n v="1"/>
    <n v="0"/>
    <n v="2"/>
    <n v="1"/>
    <n v="0"/>
    <n v="0"/>
    <n v="3"/>
  </r>
  <r>
    <x v="8"/>
    <m/>
    <m/>
    <m/>
    <m/>
    <m/>
    <m/>
    <m/>
    <m/>
    <m/>
    <m/>
    <m/>
    <m/>
    <m/>
    <m/>
    <m/>
    <m/>
    <m/>
    <m/>
    <m/>
    <m/>
    <m/>
    <m/>
    <m/>
    <m/>
    <m/>
    <m/>
    <m/>
    <n v="1"/>
    <m/>
    <m/>
    <m/>
    <m/>
    <m/>
    <m/>
    <m/>
    <m/>
    <m/>
    <m/>
    <m/>
    <n v="1"/>
    <m/>
    <m/>
    <n v="1"/>
    <m/>
    <m/>
    <m/>
    <m/>
    <m/>
    <m/>
    <m/>
    <m/>
    <m/>
    <m/>
    <n v="0"/>
    <n v="0"/>
    <n v="0"/>
    <n v="0"/>
    <n v="0"/>
    <n v="0"/>
    <n v="0"/>
    <n v="0"/>
    <n v="0"/>
    <n v="1"/>
    <n v="0"/>
    <n v="0"/>
    <n v="1"/>
    <n v="0"/>
    <n v="1"/>
    <n v="1"/>
    <n v="0"/>
    <n v="0"/>
    <n v="2"/>
  </r>
  <r>
    <x v="9"/>
    <m/>
    <m/>
    <m/>
    <n v="1"/>
    <m/>
    <m/>
    <m/>
    <m/>
    <m/>
    <m/>
    <m/>
    <m/>
    <n v="1"/>
    <m/>
    <m/>
    <m/>
    <m/>
    <m/>
    <m/>
    <m/>
    <m/>
    <m/>
    <m/>
    <m/>
    <m/>
    <m/>
    <m/>
    <n v="1"/>
    <m/>
    <m/>
    <m/>
    <m/>
    <m/>
    <m/>
    <m/>
    <m/>
    <m/>
    <m/>
    <m/>
    <n v="1"/>
    <m/>
    <m/>
    <m/>
    <m/>
    <m/>
    <m/>
    <m/>
    <m/>
    <m/>
    <m/>
    <m/>
    <m/>
    <m/>
    <n v="1"/>
    <n v="0"/>
    <n v="0"/>
    <n v="1"/>
    <n v="0"/>
    <n v="0"/>
    <n v="2"/>
    <n v="1"/>
    <n v="0"/>
    <n v="1"/>
    <n v="0"/>
    <n v="0"/>
    <n v="1"/>
    <n v="0"/>
    <n v="1"/>
    <n v="0"/>
    <n v="0"/>
    <n v="0"/>
    <n v="1"/>
  </r>
  <r>
    <x v="10"/>
    <m/>
    <n v="1"/>
    <m/>
    <m/>
    <m/>
    <m/>
    <m/>
    <m/>
    <m/>
    <m/>
    <n v="1"/>
    <m/>
    <m/>
    <m/>
    <m/>
    <m/>
    <m/>
    <m/>
    <m/>
    <m/>
    <m/>
    <m/>
    <m/>
    <m/>
    <m/>
    <m/>
    <m/>
    <m/>
    <m/>
    <m/>
    <m/>
    <m/>
    <m/>
    <m/>
    <m/>
    <n v="1"/>
    <m/>
    <m/>
    <n v="1"/>
    <m/>
    <m/>
    <n v="1"/>
    <m/>
    <m/>
    <m/>
    <m/>
    <m/>
    <m/>
    <m/>
    <m/>
    <m/>
    <m/>
    <m/>
    <n v="1"/>
    <n v="0"/>
    <n v="1"/>
    <n v="0"/>
    <n v="0"/>
    <n v="0"/>
    <n v="2"/>
    <n v="1"/>
    <n v="0"/>
    <n v="0"/>
    <n v="0"/>
    <n v="0"/>
    <n v="0"/>
    <n v="0"/>
    <n v="2"/>
    <n v="1"/>
    <n v="0"/>
    <n v="0"/>
    <n v="3"/>
  </r>
  <r>
    <x v="11"/>
    <m/>
    <m/>
    <m/>
    <n v="1"/>
    <m/>
    <m/>
    <m/>
    <n v="1"/>
    <m/>
    <m/>
    <m/>
    <m/>
    <n v="1"/>
    <m/>
    <m/>
    <m/>
    <m/>
    <m/>
    <m/>
    <m/>
    <m/>
    <m/>
    <m/>
    <m/>
    <m/>
    <n v="1"/>
    <m/>
    <m/>
    <m/>
    <m/>
    <m/>
    <m/>
    <m/>
    <m/>
    <m/>
    <m/>
    <n v="1"/>
    <m/>
    <n v="1"/>
    <m/>
    <m/>
    <n v="1"/>
    <m/>
    <m/>
    <m/>
    <m/>
    <m/>
    <m/>
    <m/>
    <m/>
    <m/>
    <m/>
    <m/>
    <n v="1"/>
    <n v="0"/>
    <n v="1"/>
    <n v="1"/>
    <n v="0"/>
    <n v="0"/>
    <n v="3"/>
    <n v="2"/>
    <n v="1"/>
    <n v="0"/>
    <n v="0"/>
    <n v="0"/>
    <n v="1"/>
    <n v="0"/>
    <n v="2"/>
    <n v="1"/>
    <n v="0"/>
    <n v="0"/>
    <n v="3"/>
  </r>
  <r>
    <x v="12"/>
    <m/>
    <m/>
    <m/>
    <n v="1"/>
    <m/>
    <m/>
    <m/>
    <m/>
    <m/>
    <m/>
    <m/>
    <m/>
    <m/>
    <n v="1"/>
    <m/>
    <m/>
    <m/>
    <m/>
    <m/>
    <m/>
    <m/>
    <m/>
    <m/>
    <m/>
    <m/>
    <m/>
    <m/>
    <m/>
    <m/>
    <m/>
    <m/>
    <m/>
    <m/>
    <m/>
    <m/>
    <m/>
    <n v="1"/>
    <m/>
    <m/>
    <m/>
    <m/>
    <m/>
    <m/>
    <m/>
    <m/>
    <m/>
    <m/>
    <m/>
    <m/>
    <m/>
    <m/>
    <m/>
    <m/>
    <n v="1"/>
    <n v="0"/>
    <n v="0"/>
    <n v="1"/>
    <n v="0"/>
    <n v="0"/>
    <n v="2"/>
    <n v="1"/>
    <n v="0"/>
    <n v="0"/>
    <n v="0"/>
    <n v="0"/>
    <n v="0"/>
    <n v="0"/>
    <n v="1"/>
    <n v="0"/>
    <n v="0"/>
    <n v="0"/>
    <n v="1"/>
  </r>
  <r>
    <x v="13"/>
    <m/>
    <m/>
    <m/>
    <m/>
    <m/>
    <m/>
    <m/>
    <m/>
    <m/>
    <m/>
    <m/>
    <m/>
    <m/>
    <m/>
    <m/>
    <m/>
    <m/>
    <m/>
    <m/>
    <m/>
    <m/>
    <m/>
    <m/>
    <m/>
    <m/>
    <n v="1"/>
    <m/>
    <m/>
    <m/>
    <m/>
    <m/>
    <m/>
    <n v="1"/>
    <m/>
    <m/>
    <n v="1"/>
    <n v="1"/>
    <m/>
    <m/>
    <m/>
    <m/>
    <m/>
    <m/>
    <m/>
    <m/>
    <m/>
    <m/>
    <m/>
    <m/>
    <m/>
    <m/>
    <m/>
    <m/>
    <n v="0"/>
    <n v="0"/>
    <n v="0"/>
    <n v="0"/>
    <n v="0"/>
    <n v="0"/>
    <n v="0"/>
    <n v="0"/>
    <n v="1"/>
    <n v="0"/>
    <n v="0"/>
    <n v="1"/>
    <n v="2"/>
    <n v="0"/>
    <n v="2"/>
    <n v="0"/>
    <n v="0"/>
    <n v="0"/>
    <n v="2"/>
  </r>
  <r>
    <x v="14"/>
    <n v="1"/>
    <n v="1"/>
    <m/>
    <m/>
    <n v="1"/>
    <m/>
    <m/>
    <m/>
    <m/>
    <m/>
    <n v="1"/>
    <m/>
    <n v="1"/>
    <n v="1"/>
    <m/>
    <m/>
    <m/>
    <m/>
    <m/>
    <m/>
    <m/>
    <m/>
    <m/>
    <m/>
    <m/>
    <n v="1"/>
    <m/>
    <n v="1"/>
    <m/>
    <m/>
    <n v="1"/>
    <m/>
    <m/>
    <m/>
    <n v="1"/>
    <m/>
    <n v="1"/>
    <n v="1"/>
    <n v="1"/>
    <m/>
    <m/>
    <n v="1"/>
    <n v="1"/>
    <m/>
    <m/>
    <m/>
    <m/>
    <m/>
    <m/>
    <n v="1"/>
    <m/>
    <m/>
    <m/>
    <n v="2"/>
    <n v="1"/>
    <n v="1"/>
    <n v="2"/>
    <n v="0"/>
    <n v="0"/>
    <n v="6"/>
    <n v="4"/>
    <n v="1"/>
    <n v="1"/>
    <n v="1"/>
    <n v="0"/>
    <n v="3"/>
    <n v="1"/>
    <n v="3"/>
    <n v="2"/>
    <n v="0"/>
    <n v="1"/>
    <n v="7"/>
  </r>
  <r>
    <x v="15"/>
    <m/>
    <m/>
    <m/>
    <m/>
    <m/>
    <m/>
    <m/>
    <m/>
    <m/>
    <m/>
    <m/>
    <m/>
    <m/>
    <m/>
    <m/>
    <m/>
    <m/>
    <m/>
    <m/>
    <m/>
    <m/>
    <m/>
    <m/>
    <m/>
    <m/>
    <n v="1"/>
    <m/>
    <m/>
    <m/>
    <m/>
    <m/>
    <m/>
    <m/>
    <m/>
    <m/>
    <m/>
    <m/>
    <m/>
    <n v="1"/>
    <m/>
    <m/>
    <m/>
    <m/>
    <m/>
    <m/>
    <n v="1"/>
    <m/>
    <m/>
    <m/>
    <m/>
    <m/>
    <m/>
    <m/>
    <n v="0"/>
    <n v="0"/>
    <n v="0"/>
    <n v="0"/>
    <n v="0"/>
    <n v="0"/>
    <n v="0"/>
    <n v="0"/>
    <n v="1"/>
    <n v="0"/>
    <n v="0"/>
    <n v="0"/>
    <n v="1"/>
    <n v="0"/>
    <n v="1"/>
    <n v="0"/>
    <n v="1"/>
    <n v="0"/>
    <n v="2"/>
  </r>
  <r>
    <x v="16"/>
    <m/>
    <m/>
    <m/>
    <m/>
    <m/>
    <m/>
    <m/>
    <m/>
    <m/>
    <m/>
    <m/>
    <m/>
    <m/>
    <m/>
    <m/>
    <m/>
    <m/>
    <m/>
    <m/>
    <m/>
    <m/>
    <m/>
    <m/>
    <m/>
    <m/>
    <n v="1"/>
    <m/>
    <n v="1"/>
    <m/>
    <m/>
    <m/>
    <m/>
    <m/>
    <m/>
    <m/>
    <m/>
    <n v="1"/>
    <m/>
    <m/>
    <m/>
    <m/>
    <m/>
    <m/>
    <m/>
    <m/>
    <m/>
    <m/>
    <m/>
    <m/>
    <m/>
    <m/>
    <m/>
    <m/>
    <n v="0"/>
    <n v="0"/>
    <n v="0"/>
    <n v="0"/>
    <n v="0"/>
    <n v="0"/>
    <n v="0"/>
    <n v="0"/>
    <n v="1"/>
    <n v="1"/>
    <n v="0"/>
    <n v="0"/>
    <n v="2"/>
    <n v="0"/>
    <n v="1"/>
    <n v="0"/>
    <n v="0"/>
    <n v="0"/>
    <n v="1"/>
  </r>
  <r>
    <x v="17"/>
    <n v="1"/>
    <m/>
    <m/>
    <m/>
    <n v="1"/>
    <m/>
    <m/>
    <m/>
    <m/>
    <m/>
    <m/>
    <m/>
    <m/>
    <m/>
    <m/>
    <m/>
    <m/>
    <m/>
    <m/>
    <m/>
    <m/>
    <m/>
    <m/>
    <m/>
    <m/>
    <n v="1"/>
    <m/>
    <n v="1"/>
    <m/>
    <m/>
    <n v="1"/>
    <m/>
    <m/>
    <m/>
    <m/>
    <m/>
    <n v="1"/>
    <m/>
    <m/>
    <m/>
    <m/>
    <n v="1"/>
    <m/>
    <m/>
    <m/>
    <m/>
    <m/>
    <m/>
    <m/>
    <m/>
    <m/>
    <m/>
    <m/>
    <n v="1"/>
    <n v="1"/>
    <n v="0"/>
    <n v="0"/>
    <n v="0"/>
    <n v="0"/>
    <n v="2"/>
    <n v="1"/>
    <n v="1"/>
    <n v="1"/>
    <n v="1"/>
    <n v="0"/>
    <n v="3"/>
    <n v="0"/>
    <n v="1"/>
    <n v="1"/>
    <n v="0"/>
    <n v="0"/>
    <n v="2"/>
  </r>
  <r>
    <x v="18"/>
    <m/>
    <n v="1"/>
    <m/>
    <m/>
    <m/>
    <m/>
    <m/>
    <m/>
    <m/>
    <n v="1"/>
    <m/>
    <m/>
    <m/>
    <m/>
    <m/>
    <m/>
    <m/>
    <m/>
    <m/>
    <m/>
    <m/>
    <m/>
    <m/>
    <m/>
    <m/>
    <n v="1"/>
    <m/>
    <m/>
    <m/>
    <m/>
    <m/>
    <m/>
    <m/>
    <m/>
    <m/>
    <m/>
    <n v="1"/>
    <m/>
    <n v="1"/>
    <m/>
    <m/>
    <n v="1"/>
    <m/>
    <m/>
    <m/>
    <n v="1"/>
    <m/>
    <m/>
    <m/>
    <m/>
    <m/>
    <m/>
    <m/>
    <n v="1"/>
    <n v="0"/>
    <n v="1"/>
    <n v="0"/>
    <n v="0"/>
    <n v="0"/>
    <n v="2"/>
    <n v="1"/>
    <n v="1"/>
    <n v="0"/>
    <n v="0"/>
    <n v="0"/>
    <n v="1"/>
    <n v="0"/>
    <n v="2"/>
    <n v="1"/>
    <n v="1"/>
    <n v="0"/>
    <n v="4"/>
  </r>
  <r>
    <x v="19"/>
    <m/>
    <m/>
    <m/>
    <m/>
    <m/>
    <m/>
    <m/>
    <m/>
    <m/>
    <m/>
    <m/>
    <m/>
    <m/>
    <m/>
    <m/>
    <m/>
    <m/>
    <m/>
    <m/>
    <m/>
    <m/>
    <m/>
    <m/>
    <m/>
    <m/>
    <n v="1"/>
    <m/>
    <m/>
    <m/>
    <m/>
    <m/>
    <m/>
    <m/>
    <m/>
    <m/>
    <m/>
    <m/>
    <m/>
    <n v="1"/>
    <n v="1"/>
    <m/>
    <m/>
    <m/>
    <m/>
    <m/>
    <n v="1"/>
    <m/>
    <m/>
    <m/>
    <m/>
    <m/>
    <m/>
    <m/>
    <n v="0"/>
    <n v="0"/>
    <n v="0"/>
    <n v="0"/>
    <n v="0"/>
    <n v="0"/>
    <n v="0"/>
    <n v="0"/>
    <n v="1"/>
    <n v="0"/>
    <n v="0"/>
    <n v="0"/>
    <n v="1"/>
    <n v="0"/>
    <n v="2"/>
    <n v="0"/>
    <n v="1"/>
    <n v="0"/>
    <n v="3"/>
  </r>
  <r>
    <x v="20"/>
    <m/>
    <m/>
    <m/>
    <m/>
    <m/>
    <m/>
    <m/>
    <m/>
    <m/>
    <m/>
    <m/>
    <m/>
    <m/>
    <m/>
    <m/>
    <m/>
    <m/>
    <m/>
    <m/>
    <m/>
    <m/>
    <m/>
    <m/>
    <m/>
    <m/>
    <n v="1"/>
    <m/>
    <m/>
    <m/>
    <m/>
    <m/>
    <m/>
    <m/>
    <m/>
    <m/>
    <m/>
    <m/>
    <m/>
    <m/>
    <m/>
    <m/>
    <m/>
    <m/>
    <m/>
    <m/>
    <m/>
    <m/>
    <m/>
    <m/>
    <m/>
    <m/>
    <m/>
    <m/>
    <n v="0"/>
    <n v="0"/>
    <n v="0"/>
    <n v="0"/>
    <n v="0"/>
    <n v="0"/>
    <n v="0"/>
    <n v="0"/>
    <n v="1"/>
    <n v="0"/>
    <n v="0"/>
    <n v="0"/>
    <n v="1"/>
    <n v="0"/>
    <n v="0"/>
    <n v="0"/>
    <n v="0"/>
    <n v="0"/>
    <n v="0"/>
  </r>
  <r>
    <x v="21"/>
    <m/>
    <m/>
    <m/>
    <m/>
    <m/>
    <m/>
    <m/>
    <m/>
    <m/>
    <m/>
    <m/>
    <m/>
    <m/>
    <m/>
    <m/>
    <m/>
    <m/>
    <m/>
    <m/>
    <m/>
    <m/>
    <m/>
    <m/>
    <m/>
    <m/>
    <n v="1"/>
    <m/>
    <n v="1"/>
    <m/>
    <m/>
    <m/>
    <m/>
    <m/>
    <m/>
    <m/>
    <n v="1"/>
    <m/>
    <m/>
    <n v="1"/>
    <m/>
    <m/>
    <n v="1"/>
    <m/>
    <m/>
    <m/>
    <m/>
    <m/>
    <m/>
    <m/>
    <m/>
    <m/>
    <m/>
    <m/>
    <n v="0"/>
    <n v="0"/>
    <n v="0"/>
    <n v="0"/>
    <n v="0"/>
    <n v="0"/>
    <n v="0"/>
    <n v="0"/>
    <n v="1"/>
    <n v="1"/>
    <n v="0"/>
    <n v="0"/>
    <n v="2"/>
    <n v="0"/>
    <n v="2"/>
    <n v="1"/>
    <n v="0"/>
    <n v="0"/>
    <n v="3"/>
  </r>
  <r>
    <x v="22"/>
    <m/>
    <m/>
    <m/>
    <m/>
    <m/>
    <m/>
    <m/>
    <m/>
    <m/>
    <m/>
    <m/>
    <m/>
    <m/>
    <m/>
    <m/>
    <m/>
    <m/>
    <m/>
    <m/>
    <m/>
    <m/>
    <m/>
    <m/>
    <m/>
    <m/>
    <n v="1"/>
    <m/>
    <m/>
    <m/>
    <m/>
    <m/>
    <m/>
    <m/>
    <m/>
    <m/>
    <m/>
    <n v="1"/>
    <m/>
    <m/>
    <m/>
    <m/>
    <m/>
    <m/>
    <m/>
    <m/>
    <m/>
    <m/>
    <m/>
    <m/>
    <m/>
    <m/>
    <m/>
    <m/>
    <n v="0"/>
    <n v="0"/>
    <n v="0"/>
    <n v="0"/>
    <n v="0"/>
    <n v="0"/>
    <n v="0"/>
    <n v="0"/>
    <n v="1"/>
    <n v="0"/>
    <n v="0"/>
    <n v="0"/>
    <n v="1"/>
    <n v="0"/>
    <n v="1"/>
    <n v="0"/>
    <n v="0"/>
    <n v="0"/>
    <n v="1"/>
  </r>
  <r>
    <x v="23"/>
    <m/>
    <n v="1"/>
    <m/>
    <m/>
    <m/>
    <m/>
    <m/>
    <m/>
    <m/>
    <m/>
    <m/>
    <m/>
    <m/>
    <m/>
    <m/>
    <m/>
    <m/>
    <n v="1"/>
    <m/>
    <m/>
    <m/>
    <m/>
    <m/>
    <m/>
    <n v="1"/>
    <n v="1"/>
    <m/>
    <n v="1"/>
    <m/>
    <n v="1"/>
    <n v="1"/>
    <m/>
    <m/>
    <m/>
    <n v="1"/>
    <n v="1"/>
    <n v="1"/>
    <m/>
    <n v="1"/>
    <m/>
    <m/>
    <n v="1"/>
    <n v="1"/>
    <m/>
    <m/>
    <m/>
    <m/>
    <m/>
    <m/>
    <m/>
    <m/>
    <m/>
    <n v="1"/>
    <n v="1"/>
    <n v="0"/>
    <n v="0"/>
    <n v="0"/>
    <n v="1"/>
    <n v="1"/>
    <n v="3"/>
    <n v="0"/>
    <n v="1"/>
    <n v="1"/>
    <n v="2"/>
    <n v="0"/>
    <n v="4"/>
    <n v="1"/>
    <n v="3"/>
    <n v="2"/>
    <n v="0"/>
    <n v="1"/>
    <n v="7"/>
  </r>
  <r>
    <x v="24"/>
    <m/>
    <m/>
    <m/>
    <m/>
    <m/>
    <m/>
    <m/>
    <m/>
    <m/>
    <m/>
    <m/>
    <m/>
    <m/>
    <m/>
    <m/>
    <m/>
    <m/>
    <m/>
    <m/>
    <m/>
    <m/>
    <m/>
    <m/>
    <m/>
    <m/>
    <n v="1"/>
    <m/>
    <m/>
    <m/>
    <m/>
    <m/>
    <m/>
    <m/>
    <m/>
    <m/>
    <m/>
    <m/>
    <m/>
    <m/>
    <m/>
    <m/>
    <m/>
    <m/>
    <m/>
    <m/>
    <m/>
    <m/>
    <m/>
    <m/>
    <m/>
    <m/>
    <m/>
    <m/>
    <n v="0"/>
    <n v="0"/>
    <n v="0"/>
    <n v="0"/>
    <n v="0"/>
    <n v="0"/>
    <n v="0"/>
    <n v="0"/>
    <n v="1"/>
    <n v="0"/>
    <n v="0"/>
    <n v="0"/>
    <n v="1"/>
    <n v="0"/>
    <n v="0"/>
    <n v="0"/>
    <n v="0"/>
    <n v="0"/>
    <n v="0"/>
  </r>
  <r>
    <x v="25"/>
    <n v="1"/>
    <m/>
    <m/>
    <m/>
    <m/>
    <m/>
    <m/>
    <m/>
    <m/>
    <m/>
    <m/>
    <m/>
    <m/>
    <n v="1"/>
    <m/>
    <m/>
    <m/>
    <m/>
    <m/>
    <m/>
    <m/>
    <m/>
    <m/>
    <m/>
    <m/>
    <m/>
    <m/>
    <n v="1"/>
    <m/>
    <m/>
    <m/>
    <m/>
    <m/>
    <m/>
    <m/>
    <m/>
    <m/>
    <m/>
    <n v="1"/>
    <m/>
    <m/>
    <m/>
    <n v="1"/>
    <m/>
    <m/>
    <n v="1"/>
    <m/>
    <m/>
    <m/>
    <m/>
    <m/>
    <m/>
    <m/>
    <n v="1"/>
    <n v="0"/>
    <n v="0"/>
    <n v="1"/>
    <n v="0"/>
    <n v="0"/>
    <n v="2"/>
    <n v="1"/>
    <n v="0"/>
    <n v="1"/>
    <n v="0"/>
    <n v="0"/>
    <n v="1"/>
    <n v="0"/>
    <n v="1"/>
    <n v="1"/>
    <n v="1"/>
    <n v="0"/>
    <n v="3"/>
  </r>
  <r>
    <x v="26"/>
    <m/>
    <m/>
    <m/>
    <m/>
    <m/>
    <m/>
    <m/>
    <m/>
    <m/>
    <m/>
    <m/>
    <m/>
    <m/>
    <m/>
    <m/>
    <m/>
    <m/>
    <m/>
    <m/>
    <m/>
    <m/>
    <m/>
    <m/>
    <m/>
    <m/>
    <n v="1"/>
    <m/>
    <m/>
    <m/>
    <m/>
    <m/>
    <m/>
    <m/>
    <m/>
    <m/>
    <m/>
    <m/>
    <m/>
    <n v="1"/>
    <m/>
    <m/>
    <m/>
    <m/>
    <m/>
    <m/>
    <m/>
    <m/>
    <m/>
    <m/>
    <m/>
    <m/>
    <m/>
    <m/>
    <n v="0"/>
    <n v="0"/>
    <n v="0"/>
    <n v="0"/>
    <n v="0"/>
    <n v="0"/>
    <n v="0"/>
    <n v="0"/>
    <n v="1"/>
    <n v="0"/>
    <n v="0"/>
    <n v="0"/>
    <n v="1"/>
    <n v="0"/>
    <n v="1"/>
    <n v="0"/>
    <n v="0"/>
    <n v="0"/>
    <n v="1"/>
  </r>
  <r>
    <x v="27"/>
    <m/>
    <m/>
    <m/>
    <m/>
    <m/>
    <m/>
    <m/>
    <m/>
    <m/>
    <m/>
    <m/>
    <m/>
    <m/>
    <m/>
    <m/>
    <m/>
    <m/>
    <m/>
    <m/>
    <m/>
    <m/>
    <m/>
    <m/>
    <m/>
    <m/>
    <n v="1"/>
    <m/>
    <m/>
    <m/>
    <m/>
    <m/>
    <m/>
    <m/>
    <m/>
    <m/>
    <m/>
    <m/>
    <m/>
    <m/>
    <m/>
    <m/>
    <m/>
    <m/>
    <m/>
    <m/>
    <m/>
    <m/>
    <m/>
    <m/>
    <m/>
    <m/>
    <m/>
    <m/>
    <n v="0"/>
    <n v="0"/>
    <n v="0"/>
    <n v="0"/>
    <n v="0"/>
    <n v="0"/>
    <n v="0"/>
    <n v="0"/>
    <n v="1"/>
    <n v="0"/>
    <n v="0"/>
    <n v="0"/>
    <n v="1"/>
    <n v="0"/>
    <n v="0"/>
    <n v="0"/>
    <n v="0"/>
    <n v="0"/>
    <n v="0"/>
  </r>
  <r>
    <x v="28"/>
    <m/>
    <m/>
    <m/>
    <m/>
    <m/>
    <m/>
    <m/>
    <m/>
    <m/>
    <m/>
    <m/>
    <m/>
    <m/>
    <m/>
    <m/>
    <m/>
    <m/>
    <m/>
    <m/>
    <m/>
    <m/>
    <m/>
    <m/>
    <m/>
    <m/>
    <n v="1"/>
    <m/>
    <n v="1"/>
    <m/>
    <m/>
    <m/>
    <m/>
    <m/>
    <m/>
    <m/>
    <n v="1"/>
    <n v="1"/>
    <m/>
    <n v="1"/>
    <m/>
    <m/>
    <n v="1"/>
    <m/>
    <m/>
    <m/>
    <m/>
    <m/>
    <m/>
    <m/>
    <m/>
    <m/>
    <m/>
    <m/>
    <n v="0"/>
    <n v="0"/>
    <n v="0"/>
    <n v="0"/>
    <n v="0"/>
    <n v="0"/>
    <n v="0"/>
    <n v="0"/>
    <n v="1"/>
    <n v="1"/>
    <n v="0"/>
    <n v="0"/>
    <n v="2"/>
    <n v="0"/>
    <n v="3"/>
    <n v="1"/>
    <n v="0"/>
    <n v="0"/>
    <n v="4"/>
  </r>
  <r>
    <x v="29"/>
    <m/>
    <m/>
    <m/>
    <m/>
    <m/>
    <m/>
    <m/>
    <m/>
    <m/>
    <m/>
    <m/>
    <m/>
    <m/>
    <m/>
    <m/>
    <m/>
    <m/>
    <m/>
    <m/>
    <m/>
    <m/>
    <m/>
    <m/>
    <m/>
    <m/>
    <n v="1"/>
    <m/>
    <m/>
    <m/>
    <m/>
    <m/>
    <m/>
    <m/>
    <m/>
    <m/>
    <n v="1"/>
    <m/>
    <m/>
    <n v="1"/>
    <m/>
    <m/>
    <m/>
    <m/>
    <m/>
    <m/>
    <n v="1"/>
    <m/>
    <m/>
    <m/>
    <m/>
    <m/>
    <m/>
    <m/>
    <n v="0"/>
    <n v="0"/>
    <n v="0"/>
    <n v="0"/>
    <n v="0"/>
    <n v="0"/>
    <n v="0"/>
    <n v="0"/>
    <n v="1"/>
    <n v="0"/>
    <n v="0"/>
    <n v="0"/>
    <n v="1"/>
    <n v="0"/>
    <n v="2"/>
    <n v="0"/>
    <n v="1"/>
    <n v="0"/>
    <n v="3"/>
  </r>
  <r>
    <x v="30"/>
    <m/>
    <m/>
    <m/>
    <m/>
    <m/>
    <m/>
    <m/>
    <m/>
    <m/>
    <m/>
    <m/>
    <m/>
    <m/>
    <m/>
    <m/>
    <m/>
    <m/>
    <m/>
    <m/>
    <m/>
    <m/>
    <m/>
    <m/>
    <m/>
    <m/>
    <n v="1"/>
    <m/>
    <m/>
    <m/>
    <m/>
    <m/>
    <m/>
    <m/>
    <m/>
    <m/>
    <m/>
    <m/>
    <m/>
    <m/>
    <m/>
    <m/>
    <m/>
    <m/>
    <m/>
    <m/>
    <m/>
    <m/>
    <m/>
    <m/>
    <m/>
    <m/>
    <m/>
    <m/>
    <n v="0"/>
    <n v="0"/>
    <n v="0"/>
    <n v="0"/>
    <n v="0"/>
    <n v="0"/>
    <n v="0"/>
    <n v="0"/>
    <n v="1"/>
    <n v="0"/>
    <n v="0"/>
    <n v="0"/>
    <n v="1"/>
    <n v="0"/>
    <n v="0"/>
    <n v="0"/>
    <n v="0"/>
    <n v="0"/>
    <n v="0"/>
  </r>
  <r>
    <x v="31"/>
    <m/>
    <m/>
    <m/>
    <m/>
    <m/>
    <m/>
    <m/>
    <m/>
    <m/>
    <m/>
    <m/>
    <m/>
    <m/>
    <m/>
    <m/>
    <m/>
    <m/>
    <m/>
    <m/>
    <m/>
    <m/>
    <m/>
    <m/>
    <m/>
    <m/>
    <n v="1"/>
    <m/>
    <m/>
    <m/>
    <m/>
    <m/>
    <m/>
    <m/>
    <m/>
    <m/>
    <m/>
    <m/>
    <m/>
    <n v="1"/>
    <m/>
    <m/>
    <m/>
    <m/>
    <m/>
    <m/>
    <n v="1"/>
    <m/>
    <m/>
    <m/>
    <m/>
    <m/>
    <m/>
    <m/>
    <n v="0"/>
    <n v="0"/>
    <n v="0"/>
    <n v="0"/>
    <n v="0"/>
    <n v="0"/>
    <n v="0"/>
    <n v="0"/>
    <n v="1"/>
    <n v="0"/>
    <n v="0"/>
    <n v="0"/>
    <n v="1"/>
    <n v="0"/>
    <n v="1"/>
    <n v="0"/>
    <n v="1"/>
    <n v="0"/>
    <n v="2"/>
  </r>
  <r>
    <x v="32"/>
    <n v="1"/>
    <m/>
    <m/>
    <m/>
    <n v="1"/>
    <m/>
    <m/>
    <m/>
    <m/>
    <n v="1"/>
    <m/>
    <m/>
    <m/>
    <n v="1"/>
    <m/>
    <m/>
    <m/>
    <m/>
    <m/>
    <m/>
    <m/>
    <n v="1"/>
    <m/>
    <m/>
    <m/>
    <n v="1"/>
    <m/>
    <m/>
    <m/>
    <n v="1"/>
    <n v="1"/>
    <m/>
    <m/>
    <m/>
    <m/>
    <n v="1"/>
    <n v="1"/>
    <m/>
    <n v="1"/>
    <m/>
    <m/>
    <m/>
    <n v="1"/>
    <m/>
    <m/>
    <n v="1"/>
    <m/>
    <m/>
    <m/>
    <m/>
    <m/>
    <m/>
    <m/>
    <n v="1"/>
    <n v="1"/>
    <n v="1"/>
    <n v="1"/>
    <n v="1"/>
    <n v="0"/>
    <n v="5"/>
    <n v="3"/>
    <n v="1"/>
    <n v="0"/>
    <n v="2"/>
    <n v="0"/>
    <n v="3"/>
    <n v="0"/>
    <n v="3"/>
    <n v="1"/>
    <n v="1"/>
    <n v="0"/>
    <n v="5"/>
  </r>
  <r>
    <x v="33"/>
    <m/>
    <m/>
    <m/>
    <m/>
    <m/>
    <m/>
    <m/>
    <m/>
    <m/>
    <m/>
    <m/>
    <m/>
    <m/>
    <m/>
    <m/>
    <m/>
    <m/>
    <m/>
    <m/>
    <m/>
    <m/>
    <m/>
    <m/>
    <m/>
    <m/>
    <n v="1"/>
    <m/>
    <m/>
    <m/>
    <m/>
    <m/>
    <m/>
    <m/>
    <m/>
    <m/>
    <n v="1"/>
    <n v="1"/>
    <m/>
    <n v="1"/>
    <m/>
    <m/>
    <m/>
    <m/>
    <m/>
    <m/>
    <m/>
    <m/>
    <m/>
    <m/>
    <m/>
    <m/>
    <m/>
    <m/>
    <n v="0"/>
    <n v="0"/>
    <n v="0"/>
    <n v="0"/>
    <n v="0"/>
    <n v="0"/>
    <n v="0"/>
    <n v="0"/>
    <n v="1"/>
    <n v="0"/>
    <n v="0"/>
    <n v="0"/>
    <n v="1"/>
    <n v="0"/>
    <n v="3"/>
    <n v="0"/>
    <n v="0"/>
    <n v="0"/>
    <n v="3"/>
  </r>
  <r>
    <x v="34"/>
    <m/>
    <m/>
    <m/>
    <m/>
    <m/>
    <m/>
    <m/>
    <m/>
    <m/>
    <m/>
    <m/>
    <m/>
    <m/>
    <m/>
    <m/>
    <m/>
    <m/>
    <m/>
    <m/>
    <m/>
    <m/>
    <m/>
    <m/>
    <m/>
    <m/>
    <n v="1"/>
    <m/>
    <n v="1"/>
    <m/>
    <m/>
    <m/>
    <m/>
    <m/>
    <m/>
    <m/>
    <n v="1"/>
    <n v="1"/>
    <m/>
    <m/>
    <m/>
    <m/>
    <m/>
    <n v="1"/>
    <m/>
    <m/>
    <m/>
    <m/>
    <m/>
    <m/>
    <m/>
    <m/>
    <m/>
    <m/>
    <n v="0"/>
    <n v="0"/>
    <n v="0"/>
    <n v="0"/>
    <n v="0"/>
    <n v="0"/>
    <n v="0"/>
    <n v="0"/>
    <n v="1"/>
    <n v="1"/>
    <n v="0"/>
    <n v="0"/>
    <n v="2"/>
    <n v="0"/>
    <n v="2"/>
    <n v="1"/>
    <n v="0"/>
    <n v="0"/>
    <n v="3"/>
  </r>
  <r>
    <x v="35"/>
    <m/>
    <m/>
    <m/>
    <m/>
    <m/>
    <m/>
    <m/>
    <m/>
    <m/>
    <m/>
    <m/>
    <m/>
    <m/>
    <m/>
    <m/>
    <m/>
    <m/>
    <m/>
    <m/>
    <m/>
    <m/>
    <m/>
    <m/>
    <m/>
    <m/>
    <n v="1"/>
    <m/>
    <m/>
    <m/>
    <m/>
    <m/>
    <m/>
    <m/>
    <m/>
    <m/>
    <n v="1"/>
    <m/>
    <m/>
    <m/>
    <m/>
    <m/>
    <m/>
    <m/>
    <m/>
    <m/>
    <m/>
    <m/>
    <m/>
    <m/>
    <m/>
    <m/>
    <m/>
    <m/>
    <n v="0"/>
    <n v="0"/>
    <n v="0"/>
    <n v="0"/>
    <n v="0"/>
    <n v="0"/>
    <n v="0"/>
    <n v="0"/>
    <n v="1"/>
    <n v="0"/>
    <n v="0"/>
    <n v="0"/>
    <n v="1"/>
    <n v="0"/>
    <n v="1"/>
    <n v="0"/>
    <n v="0"/>
    <n v="0"/>
    <n v="1"/>
  </r>
  <r>
    <x v="36"/>
    <m/>
    <m/>
    <m/>
    <m/>
    <m/>
    <m/>
    <m/>
    <m/>
    <m/>
    <m/>
    <m/>
    <m/>
    <m/>
    <m/>
    <m/>
    <m/>
    <m/>
    <m/>
    <m/>
    <m/>
    <m/>
    <m/>
    <m/>
    <m/>
    <m/>
    <n v="1"/>
    <m/>
    <m/>
    <m/>
    <m/>
    <m/>
    <m/>
    <m/>
    <m/>
    <m/>
    <m/>
    <m/>
    <m/>
    <n v="1"/>
    <m/>
    <m/>
    <m/>
    <m/>
    <m/>
    <m/>
    <m/>
    <m/>
    <n v="1"/>
    <m/>
    <m/>
    <m/>
    <m/>
    <m/>
    <n v="0"/>
    <n v="0"/>
    <n v="0"/>
    <n v="0"/>
    <n v="0"/>
    <n v="0"/>
    <n v="0"/>
    <n v="0"/>
    <n v="1"/>
    <n v="0"/>
    <n v="0"/>
    <n v="0"/>
    <n v="1"/>
    <n v="0"/>
    <n v="1"/>
    <n v="0"/>
    <n v="1"/>
    <n v="0"/>
    <n v="2"/>
  </r>
  <r>
    <x v="37"/>
    <m/>
    <m/>
    <m/>
    <m/>
    <m/>
    <m/>
    <m/>
    <m/>
    <m/>
    <m/>
    <m/>
    <m/>
    <m/>
    <m/>
    <m/>
    <m/>
    <m/>
    <m/>
    <m/>
    <m/>
    <m/>
    <m/>
    <m/>
    <m/>
    <m/>
    <m/>
    <m/>
    <m/>
    <m/>
    <m/>
    <m/>
    <m/>
    <m/>
    <m/>
    <m/>
    <m/>
    <m/>
    <m/>
    <n v="1"/>
    <m/>
    <m/>
    <m/>
    <m/>
    <m/>
    <m/>
    <n v="1"/>
    <m/>
    <m/>
    <m/>
    <m/>
    <m/>
    <m/>
    <m/>
    <n v="0"/>
    <n v="0"/>
    <n v="0"/>
    <n v="0"/>
    <n v="0"/>
    <n v="0"/>
    <n v="0"/>
    <n v="0"/>
    <n v="0"/>
    <n v="0"/>
    <n v="0"/>
    <n v="0"/>
    <n v="0"/>
    <n v="0"/>
    <n v="1"/>
    <n v="0"/>
    <n v="1"/>
    <n v="0"/>
    <n v="2"/>
  </r>
  <r>
    <x v="38"/>
    <m/>
    <m/>
    <m/>
    <m/>
    <m/>
    <m/>
    <m/>
    <m/>
    <m/>
    <m/>
    <m/>
    <m/>
    <m/>
    <m/>
    <m/>
    <m/>
    <m/>
    <m/>
    <m/>
    <m/>
    <m/>
    <m/>
    <m/>
    <m/>
    <m/>
    <n v="1"/>
    <m/>
    <m/>
    <m/>
    <m/>
    <m/>
    <m/>
    <m/>
    <m/>
    <m/>
    <m/>
    <n v="1"/>
    <m/>
    <m/>
    <m/>
    <m/>
    <n v="1"/>
    <m/>
    <m/>
    <m/>
    <m/>
    <m/>
    <m/>
    <m/>
    <m/>
    <m/>
    <m/>
    <m/>
    <n v="0"/>
    <n v="0"/>
    <n v="0"/>
    <n v="0"/>
    <n v="0"/>
    <n v="0"/>
    <n v="0"/>
    <n v="0"/>
    <n v="1"/>
    <n v="0"/>
    <n v="0"/>
    <n v="0"/>
    <n v="1"/>
    <n v="0"/>
    <n v="1"/>
    <n v="1"/>
    <n v="0"/>
    <n v="0"/>
    <n v="2"/>
  </r>
  <r>
    <x v="39"/>
    <m/>
    <m/>
    <m/>
    <m/>
    <m/>
    <m/>
    <m/>
    <m/>
    <m/>
    <m/>
    <m/>
    <m/>
    <m/>
    <m/>
    <m/>
    <m/>
    <m/>
    <m/>
    <m/>
    <m/>
    <m/>
    <m/>
    <m/>
    <m/>
    <m/>
    <n v="1"/>
    <m/>
    <m/>
    <m/>
    <m/>
    <m/>
    <m/>
    <m/>
    <m/>
    <m/>
    <n v="1"/>
    <n v="1"/>
    <m/>
    <n v="1"/>
    <m/>
    <m/>
    <m/>
    <m/>
    <m/>
    <m/>
    <m/>
    <m/>
    <m/>
    <m/>
    <m/>
    <m/>
    <m/>
    <m/>
    <n v="0"/>
    <n v="0"/>
    <n v="0"/>
    <n v="0"/>
    <n v="0"/>
    <n v="0"/>
    <n v="0"/>
    <n v="0"/>
    <n v="1"/>
    <n v="0"/>
    <n v="0"/>
    <n v="0"/>
    <n v="1"/>
    <n v="0"/>
    <n v="3"/>
    <n v="0"/>
    <n v="0"/>
    <n v="0"/>
    <n v="3"/>
  </r>
  <r>
    <x v="40"/>
    <m/>
    <m/>
    <m/>
    <m/>
    <m/>
    <m/>
    <m/>
    <m/>
    <m/>
    <m/>
    <m/>
    <m/>
    <m/>
    <m/>
    <m/>
    <m/>
    <m/>
    <m/>
    <m/>
    <m/>
    <m/>
    <m/>
    <m/>
    <m/>
    <m/>
    <n v="1"/>
    <m/>
    <m/>
    <m/>
    <m/>
    <m/>
    <m/>
    <m/>
    <m/>
    <m/>
    <m/>
    <n v="1"/>
    <m/>
    <m/>
    <m/>
    <m/>
    <m/>
    <n v="1"/>
    <m/>
    <m/>
    <m/>
    <m/>
    <m/>
    <m/>
    <m/>
    <m/>
    <m/>
    <m/>
    <n v="0"/>
    <n v="0"/>
    <n v="0"/>
    <n v="0"/>
    <n v="0"/>
    <n v="0"/>
    <n v="0"/>
    <n v="0"/>
    <n v="1"/>
    <n v="0"/>
    <n v="0"/>
    <n v="0"/>
    <n v="1"/>
    <n v="0"/>
    <n v="1"/>
    <n v="1"/>
    <n v="0"/>
    <n v="0"/>
    <n v="2"/>
  </r>
  <r>
    <x v="41"/>
    <m/>
    <m/>
    <m/>
    <m/>
    <m/>
    <m/>
    <m/>
    <m/>
    <m/>
    <m/>
    <m/>
    <m/>
    <m/>
    <m/>
    <m/>
    <m/>
    <m/>
    <m/>
    <m/>
    <m/>
    <m/>
    <m/>
    <m/>
    <m/>
    <m/>
    <n v="1"/>
    <m/>
    <m/>
    <m/>
    <m/>
    <m/>
    <m/>
    <m/>
    <m/>
    <m/>
    <n v="1"/>
    <n v="1"/>
    <m/>
    <n v="1"/>
    <m/>
    <m/>
    <m/>
    <m/>
    <m/>
    <m/>
    <m/>
    <m/>
    <m/>
    <m/>
    <m/>
    <m/>
    <m/>
    <m/>
    <n v="0"/>
    <n v="0"/>
    <n v="0"/>
    <n v="0"/>
    <n v="0"/>
    <n v="0"/>
    <n v="0"/>
    <n v="0"/>
    <n v="1"/>
    <n v="0"/>
    <n v="0"/>
    <n v="0"/>
    <n v="1"/>
    <n v="0"/>
    <n v="3"/>
    <n v="0"/>
    <n v="0"/>
    <n v="0"/>
    <n v="3"/>
  </r>
  <r>
    <x v="42"/>
    <m/>
    <m/>
    <m/>
    <m/>
    <m/>
    <m/>
    <m/>
    <m/>
    <m/>
    <m/>
    <m/>
    <m/>
    <m/>
    <m/>
    <m/>
    <m/>
    <m/>
    <m/>
    <m/>
    <m/>
    <m/>
    <m/>
    <m/>
    <m/>
    <m/>
    <n v="1"/>
    <m/>
    <m/>
    <m/>
    <m/>
    <m/>
    <m/>
    <m/>
    <m/>
    <m/>
    <m/>
    <n v="1"/>
    <m/>
    <m/>
    <m/>
    <m/>
    <m/>
    <m/>
    <m/>
    <m/>
    <m/>
    <m/>
    <m/>
    <m/>
    <m/>
    <m/>
    <m/>
    <m/>
    <n v="0"/>
    <n v="0"/>
    <n v="0"/>
    <n v="0"/>
    <n v="0"/>
    <n v="0"/>
    <n v="0"/>
    <n v="0"/>
    <n v="1"/>
    <n v="0"/>
    <n v="0"/>
    <n v="0"/>
    <n v="1"/>
    <n v="0"/>
    <n v="1"/>
    <n v="0"/>
    <n v="0"/>
    <n v="0"/>
    <n v="1"/>
  </r>
  <r>
    <x v="43"/>
    <n v="1"/>
    <m/>
    <m/>
    <m/>
    <n v="1"/>
    <m/>
    <m/>
    <m/>
    <m/>
    <m/>
    <m/>
    <n v="1"/>
    <m/>
    <m/>
    <m/>
    <m/>
    <m/>
    <m/>
    <m/>
    <m/>
    <m/>
    <m/>
    <m/>
    <m/>
    <m/>
    <m/>
    <m/>
    <n v="1"/>
    <m/>
    <m/>
    <m/>
    <m/>
    <m/>
    <m/>
    <m/>
    <m/>
    <m/>
    <m/>
    <m/>
    <n v="1"/>
    <m/>
    <m/>
    <m/>
    <m/>
    <m/>
    <n v="1"/>
    <m/>
    <m/>
    <m/>
    <m/>
    <m/>
    <m/>
    <m/>
    <n v="1"/>
    <n v="1"/>
    <n v="1"/>
    <n v="0"/>
    <n v="0"/>
    <n v="0"/>
    <n v="3"/>
    <n v="2"/>
    <n v="0"/>
    <n v="1"/>
    <n v="0"/>
    <n v="0"/>
    <n v="1"/>
    <n v="0"/>
    <n v="1"/>
    <n v="0"/>
    <n v="1"/>
    <n v="0"/>
    <n v="2"/>
  </r>
  <r>
    <x v="44"/>
    <m/>
    <m/>
    <m/>
    <m/>
    <m/>
    <m/>
    <m/>
    <m/>
    <m/>
    <m/>
    <m/>
    <m/>
    <m/>
    <m/>
    <m/>
    <m/>
    <m/>
    <m/>
    <m/>
    <m/>
    <m/>
    <m/>
    <m/>
    <m/>
    <m/>
    <n v="1"/>
    <m/>
    <m/>
    <m/>
    <m/>
    <m/>
    <m/>
    <m/>
    <m/>
    <m/>
    <m/>
    <m/>
    <m/>
    <n v="1"/>
    <m/>
    <m/>
    <m/>
    <m/>
    <m/>
    <m/>
    <m/>
    <m/>
    <m/>
    <m/>
    <m/>
    <m/>
    <m/>
    <m/>
    <n v="0"/>
    <n v="0"/>
    <n v="0"/>
    <n v="0"/>
    <n v="0"/>
    <n v="0"/>
    <n v="0"/>
    <n v="0"/>
    <n v="1"/>
    <n v="0"/>
    <n v="0"/>
    <n v="0"/>
    <n v="1"/>
    <n v="0"/>
    <n v="1"/>
    <n v="0"/>
    <n v="0"/>
    <n v="0"/>
    <n v="1"/>
  </r>
  <r>
    <x v="45"/>
    <m/>
    <m/>
    <m/>
    <m/>
    <m/>
    <m/>
    <m/>
    <m/>
    <m/>
    <m/>
    <m/>
    <m/>
    <m/>
    <m/>
    <m/>
    <m/>
    <m/>
    <m/>
    <m/>
    <m/>
    <m/>
    <m/>
    <m/>
    <m/>
    <m/>
    <n v="1"/>
    <m/>
    <n v="1"/>
    <m/>
    <m/>
    <m/>
    <n v="1"/>
    <m/>
    <m/>
    <m/>
    <n v="1"/>
    <n v="1"/>
    <m/>
    <n v="1"/>
    <n v="1"/>
    <m/>
    <m/>
    <n v="1"/>
    <m/>
    <m/>
    <m/>
    <m/>
    <m/>
    <m/>
    <m/>
    <m/>
    <m/>
    <m/>
    <n v="0"/>
    <n v="0"/>
    <n v="0"/>
    <n v="0"/>
    <n v="0"/>
    <n v="0"/>
    <n v="0"/>
    <n v="0"/>
    <n v="1"/>
    <n v="1"/>
    <n v="0"/>
    <n v="1"/>
    <n v="3"/>
    <n v="0"/>
    <n v="4"/>
    <n v="1"/>
    <n v="0"/>
    <n v="0"/>
    <n v="5"/>
  </r>
  <r>
    <x v="46"/>
    <m/>
    <m/>
    <m/>
    <m/>
    <m/>
    <m/>
    <m/>
    <m/>
    <m/>
    <m/>
    <m/>
    <m/>
    <m/>
    <m/>
    <m/>
    <m/>
    <m/>
    <m/>
    <m/>
    <m/>
    <m/>
    <m/>
    <m/>
    <m/>
    <m/>
    <m/>
    <m/>
    <m/>
    <m/>
    <m/>
    <m/>
    <m/>
    <m/>
    <m/>
    <m/>
    <n v="1"/>
    <n v="1"/>
    <m/>
    <m/>
    <m/>
    <m/>
    <m/>
    <m/>
    <m/>
    <m/>
    <m/>
    <m/>
    <m/>
    <m/>
    <m/>
    <m/>
    <m/>
    <m/>
    <n v="0"/>
    <n v="0"/>
    <n v="0"/>
    <n v="0"/>
    <n v="0"/>
    <n v="0"/>
    <n v="0"/>
    <n v="0"/>
    <n v="0"/>
    <n v="0"/>
    <n v="0"/>
    <n v="0"/>
    <n v="0"/>
    <n v="0"/>
    <n v="2"/>
    <n v="0"/>
    <n v="0"/>
    <n v="0"/>
    <n v="2"/>
  </r>
  <r>
    <x v="47"/>
    <m/>
    <m/>
    <m/>
    <m/>
    <m/>
    <m/>
    <m/>
    <m/>
    <m/>
    <m/>
    <m/>
    <m/>
    <m/>
    <m/>
    <m/>
    <m/>
    <m/>
    <m/>
    <m/>
    <m/>
    <m/>
    <m/>
    <m/>
    <m/>
    <m/>
    <n v="1"/>
    <m/>
    <m/>
    <m/>
    <m/>
    <m/>
    <m/>
    <m/>
    <m/>
    <m/>
    <m/>
    <m/>
    <m/>
    <m/>
    <m/>
    <m/>
    <m/>
    <m/>
    <m/>
    <m/>
    <m/>
    <m/>
    <m/>
    <m/>
    <m/>
    <m/>
    <m/>
    <m/>
    <n v="0"/>
    <n v="0"/>
    <n v="0"/>
    <n v="0"/>
    <n v="0"/>
    <n v="0"/>
    <n v="0"/>
    <n v="0"/>
    <n v="1"/>
    <n v="0"/>
    <n v="0"/>
    <n v="0"/>
    <n v="1"/>
    <n v="0"/>
    <n v="0"/>
    <n v="0"/>
    <n v="0"/>
    <n v="0"/>
    <n v="0"/>
  </r>
  <r>
    <x v="48"/>
    <m/>
    <m/>
    <m/>
    <m/>
    <m/>
    <m/>
    <m/>
    <m/>
    <m/>
    <m/>
    <m/>
    <m/>
    <m/>
    <m/>
    <m/>
    <m/>
    <m/>
    <m/>
    <m/>
    <m/>
    <m/>
    <m/>
    <m/>
    <m/>
    <m/>
    <n v="1"/>
    <m/>
    <m/>
    <m/>
    <m/>
    <m/>
    <m/>
    <m/>
    <m/>
    <m/>
    <m/>
    <n v="1"/>
    <m/>
    <n v="1"/>
    <m/>
    <m/>
    <m/>
    <m/>
    <m/>
    <m/>
    <m/>
    <m/>
    <m/>
    <m/>
    <m/>
    <m/>
    <m/>
    <m/>
    <n v="0"/>
    <n v="0"/>
    <n v="0"/>
    <n v="0"/>
    <n v="0"/>
    <n v="0"/>
    <n v="0"/>
    <n v="0"/>
    <n v="1"/>
    <n v="0"/>
    <n v="0"/>
    <n v="0"/>
    <n v="1"/>
    <n v="0"/>
    <n v="2"/>
    <n v="0"/>
    <n v="0"/>
    <n v="0"/>
    <n v="2"/>
  </r>
  <r>
    <x v="49"/>
    <m/>
    <m/>
    <m/>
    <m/>
    <m/>
    <m/>
    <m/>
    <m/>
    <m/>
    <m/>
    <m/>
    <m/>
    <m/>
    <m/>
    <m/>
    <m/>
    <m/>
    <m/>
    <m/>
    <m/>
    <m/>
    <m/>
    <m/>
    <m/>
    <m/>
    <n v="1"/>
    <m/>
    <m/>
    <m/>
    <m/>
    <m/>
    <m/>
    <m/>
    <m/>
    <m/>
    <m/>
    <m/>
    <m/>
    <m/>
    <n v="1"/>
    <m/>
    <m/>
    <n v="1"/>
    <m/>
    <m/>
    <m/>
    <m/>
    <m/>
    <m/>
    <m/>
    <m/>
    <m/>
    <m/>
    <n v="0"/>
    <n v="0"/>
    <n v="0"/>
    <n v="0"/>
    <n v="0"/>
    <n v="0"/>
    <n v="0"/>
    <n v="0"/>
    <n v="1"/>
    <n v="0"/>
    <n v="0"/>
    <n v="0"/>
    <n v="1"/>
    <n v="0"/>
    <n v="1"/>
    <n v="1"/>
    <n v="0"/>
    <n v="0"/>
    <n v="2"/>
  </r>
  <r>
    <x v="50"/>
    <m/>
    <m/>
    <m/>
    <m/>
    <m/>
    <m/>
    <m/>
    <m/>
    <m/>
    <m/>
    <m/>
    <m/>
    <m/>
    <m/>
    <m/>
    <m/>
    <m/>
    <m/>
    <m/>
    <m/>
    <m/>
    <m/>
    <m/>
    <m/>
    <m/>
    <n v="1"/>
    <m/>
    <n v="1"/>
    <m/>
    <m/>
    <m/>
    <m/>
    <m/>
    <m/>
    <m/>
    <m/>
    <m/>
    <m/>
    <m/>
    <n v="1"/>
    <m/>
    <m/>
    <m/>
    <m/>
    <m/>
    <m/>
    <m/>
    <m/>
    <m/>
    <m/>
    <m/>
    <m/>
    <m/>
    <n v="0"/>
    <n v="0"/>
    <n v="0"/>
    <n v="0"/>
    <n v="0"/>
    <n v="0"/>
    <n v="0"/>
    <n v="0"/>
    <n v="1"/>
    <n v="1"/>
    <n v="0"/>
    <n v="0"/>
    <n v="2"/>
    <n v="0"/>
    <n v="1"/>
    <n v="0"/>
    <n v="0"/>
    <n v="0"/>
    <n v="1"/>
  </r>
  <r>
    <x v="51"/>
    <m/>
    <m/>
    <m/>
    <n v="1"/>
    <m/>
    <m/>
    <m/>
    <m/>
    <m/>
    <m/>
    <m/>
    <m/>
    <m/>
    <m/>
    <m/>
    <m/>
    <m/>
    <m/>
    <m/>
    <m/>
    <n v="1"/>
    <m/>
    <m/>
    <m/>
    <m/>
    <m/>
    <m/>
    <m/>
    <m/>
    <m/>
    <m/>
    <m/>
    <m/>
    <m/>
    <m/>
    <m/>
    <m/>
    <m/>
    <m/>
    <m/>
    <m/>
    <m/>
    <m/>
    <m/>
    <m/>
    <m/>
    <m/>
    <m/>
    <m/>
    <m/>
    <m/>
    <m/>
    <m/>
    <n v="1"/>
    <n v="0"/>
    <n v="0"/>
    <n v="0"/>
    <n v="1"/>
    <n v="0"/>
    <n v="2"/>
    <n v="0"/>
    <n v="0"/>
    <n v="0"/>
    <n v="0"/>
    <n v="0"/>
    <n v="0"/>
    <n v="0"/>
    <n v="0"/>
    <n v="0"/>
    <n v="0"/>
    <n v="0"/>
    <n v="0"/>
  </r>
  <r>
    <x v="52"/>
    <m/>
    <m/>
    <m/>
    <m/>
    <m/>
    <m/>
    <m/>
    <m/>
    <m/>
    <m/>
    <m/>
    <m/>
    <m/>
    <m/>
    <m/>
    <m/>
    <m/>
    <m/>
    <m/>
    <m/>
    <m/>
    <m/>
    <m/>
    <m/>
    <m/>
    <m/>
    <m/>
    <m/>
    <m/>
    <m/>
    <m/>
    <m/>
    <m/>
    <m/>
    <m/>
    <m/>
    <m/>
    <m/>
    <n v="1"/>
    <m/>
    <m/>
    <m/>
    <m/>
    <m/>
    <m/>
    <n v="1"/>
    <m/>
    <m/>
    <m/>
    <m/>
    <m/>
    <m/>
    <m/>
    <n v="0"/>
    <n v="0"/>
    <n v="0"/>
    <n v="0"/>
    <n v="0"/>
    <n v="0"/>
    <n v="0"/>
    <n v="0"/>
    <n v="0"/>
    <n v="0"/>
    <n v="0"/>
    <n v="0"/>
    <n v="0"/>
    <n v="0"/>
    <n v="1"/>
    <n v="0"/>
    <n v="1"/>
    <n v="0"/>
    <n v="2"/>
  </r>
  <r>
    <x v="53"/>
    <m/>
    <n v="1"/>
    <m/>
    <m/>
    <n v="1"/>
    <m/>
    <m/>
    <m/>
    <m/>
    <m/>
    <m/>
    <m/>
    <m/>
    <m/>
    <m/>
    <m/>
    <m/>
    <m/>
    <m/>
    <m/>
    <m/>
    <m/>
    <m/>
    <m/>
    <m/>
    <n v="1"/>
    <m/>
    <m/>
    <m/>
    <m/>
    <m/>
    <m/>
    <m/>
    <m/>
    <m/>
    <n v="1"/>
    <m/>
    <m/>
    <n v="1"/>
    <m/>
    <m/>
    <m/>
    <m/>
    <m/>
    <m/>
    <m/>
    <m/>
    <m/>
    <m/>
    <m/>
    <m/>
    <m/>
    <m/>
    <n v="1"/>
    <n v="1"/>
    <n v="0"/>
    <n v="0"/>
    <n v="0"/>
    <n v="0"/>
    <n v="2"/>
    <n v="1"/>
    <n v="1"/>
    <n v="0"/>
    <n v="0"/>
    <n v="0"/>
    <n v="1"/>
    <n v="0"/>
    <n v="2"/>
    <n v="0"/>
    <n v="0"/>
    <n v="0"/>
    <n v="2"/>
  </r>
  <r>
    <x v="54"/>
    <m/>
    <m/>
    <m/>
    <m/>
    <m/>
    <m/>
    <m/>
    <m/>
    <m/>
    <m/>
    <m/>
    <m/>
    <m/>
    <m/>
    <m/>
    <m/>
    <m/>
    <m/>
    <m/>
    <m/>
    <m/>
    <m/>
    <m/>
    <m/>
    <m/>
    <m/>
    <m/>
    <m/>
    <m/>
    <m/>
    <m/>
    <m/>
    <m/>
    <m/>
    <n v="1"/>
    <n v="1"/>
    <m/>
    <n v="1"/>
    <m/>
    <m/>
    <m/>
    <m/>
    <m/>
    <m/>
    <m/>
    <m/>
    <m/>
    <m/>
    <m/>
    <m/>
    <m/>
    <m/>
    <m/>
    <n v="0"/>
    <n v="0"/>
    <n v="0"/>
    <n v="0"/>
    <n v="0"/>
    <n v="0"/>
    <n v="0"/>
    <n v="0"/>
    <n v="0"/>
    <n v="0"/>
    <n v="0"/>
    <n v="0"/>
    <n v="0"/>
    <n v="1"/>
    <n v="2"/>
    <n v="0"/>
    <n v="0"/>
    <n v="0"/>
    <n v="3"/>
  </r>
  <r>
    <x v="55"/>
    <m/>
    <n v="1"/>
    <m/>
    <m/>
    <n v="1"/>
    <m/>
    <m/>
    <n v="1"/>
    <m/>
    <m/>
    <m/>
    <m/>
    <m/>
    <m/>
    <m/>
    <m/>
    <n v="1"/>
    <m/>
    <m/>
    <m/>
    <m/>
    <m/>
    <m/>
    <m/>
    <m/>
    <m/>
    <m/>
    <m/>
    <m/>
    <m/>
    <m/>
    <m/>
    <m/>
    <n v="1"/>
    <m/>
    <n v="1"/>
    <m/>
    <m/>
    <n v="1"/>
    <m/>
    <m/>
    <m/>
    <m/>
    <m/>
    <m/>
    <m/>
    <m/>
    <m/>
    <m/>
    <n v="1"/>
    <m/>
    <m/>
    <m/>
    <n v="1"/>
    <n v="1"/>
    <n v="1"/>
    <n v="0"/>
    <n v="1"/>
    <n v="0"/>
    <n v="4"/>
    <n v="2"/>
    <n v="0"/>
    <n v="0"/>
    <n v="0"/>
    <n v="0"/>
    <n v="0"/>
    <n v="1"/>
    <n v="2"/>
    <n v="0"/>
    <n v="0"/>
    <n v="1"/>
    <n v="4"/>
  </r>
  <r>
    <x v="56"/>
    <n v="1"/>
    <m/>
    <m/>
    <m/>
    <m/>
    <m/>
    <m/>
    <m/>
    <m/>
    <m/>
    <m/>
    <m/>
    <m/>
    <m/>
    <m/>
    <n v="1"/>
    <m/>
    <m/>
    <m/>
    <m/>
    <m/>
    <m/>
    <m/>
    <m/>
    <m/>
    <n v="1"/>
    <m/>
    <m/>
    <m/>
    <m/>
    <m/>
    <m/>
    <m/>
    <m/>
    <n v="1"/>
    <m/>
    <m/>
    <m/>
    <n v="1"/>
    <m/>
    <m/>
    <m/>
    <m/>
    <m/>
    <m/>
    <m/>
    <m/>
    <m/>
    <m/>
    <m/>
    <m/>
    <m/>
    <m/>
    <n v="1"/>
    <n v="0"/>
    <n v="0"/>
    <n v="0"/>
    <n v="1"/>
    <n v="0"/>
    <n v="2"/>
    <n v="0"/>
    <n v="1"/>
    <n v="0"/>
    <n v="0"/>
    <n v="0"/>
    <n v="1"/>
    <n v="1"/>
    <n v="1"/>
    <n v="0"/>
    <n v="0"/>
    <n v="0"/>
    <n v="2"/>
  </r>
  <r>
    <x v="57"/>
    <m/>
    <n v="1"/>
    <m/>
    <m/>
    <m/>
    <m/>
    <m/>
    <m/>
    <m/>
    <m/>
    <n v="1"/>
    <m/>
    <n v="1"/>
    <m/>
    <m/>
    <m/>
    <m/>
    <m/>
    <m/>
    <m/>
    <m/>
    <m/>
    <m/>
    <m/>
    <m/>
    <n v="1"/>
    <m/>
    <n v="1"/>
    <m/>
    <m/>
    <m/>
    <m/>
    <m/>
    <m/>
    <m/>
    <m/>
    <m/>
    <m/>
    <m/>
    <m/>
    <m/>
    <n v="1"/>
    <m/>
    <m/>
    <m/>
    <n v="1"/>
    <m/>
    <m/>
    <m/>
    <m/>
    <m/>
    <m/>
    <m/>
    <n v="1"/>
    <n v="0"/>
    <n v="1"/>
    <n v="1"/>
    <n v="0"/>
    <n v="0"/>
    <n v="3"/>
    <n v="2"/>
    <n v="1"/>
    <n v="1"/>
    <n v="0"/>
    <n v="0"/>
    <n v="2"/>
    <n v="0"/>
    <n v="0"/>
    <n v="1"/>
    <n v="1"/>
    <n v="0"/>
    <n v="2"/>
  </r>
  <r>
    <x v="58"/>
    <m/>
    <m/>
    <m/>
    <m/>
    <m/>
    <m/>
    <m/>
    <m/>
    <m/>
    <m/>
    <m/>
    <m/>
    <m/>
    <m/>
    <m/>
    <m/>
    <m/>
    <m/>
    <m/>
    <m/>
    <m/>
    <m/>
    <m/>
    <m/>
    <m/>
    <n v="1"/>
    <m/>
    <m/>
    <m/>
    <m/>
    <m/>
    <m/>
    <m/>
    <m/>
    <m/>
    <m/>
    <m/>
    <m/>
    <m/>
    <m/>
    <m/>
    <m/>
    <m/>
    <m/>
    <m/>
    <m/>
    <m/>
    <m/>
    <m/>
    <m/>
    <m/>
    <m/>
    <m/>
    <n v="0"/>
    <n v="0"/>
    <n v="0"/>
    <n v="0"/>
    <n v="0"/>
    <n v="0"/>
    <n v="0"/>
    <n v="0"/>
    <n v="1"/>
    <n v="0"/>
    <n v="0"/>
    <n v="0"/>
    <n v="1"/>
    <n v="0"/>
    <n v="0"/>
    <n v="0"/>
    <n v="0"/>
    <n v="0"/>
    <n v="0"/>
  </r>
  <r>
    <x v="59"/>
    <n v="1"/>
    <m/>
    <m/>
    <m/>
    <n v="1"/>
    <m/>
    <m/>
    <n v="1"/>
    <n v="1"/>
    <n v="1"/>
    <m/>
    <m/>
    <m/>
    <n v="1"/>
    <m/>
    <m/>
    <m/>
    <m/>
    <m/>
    <m/>
    <m/>
    <m/>
    <m/>
    <m/>
    <m/>
    <n v="1"/>
    <m/>
    <m/>
    <m/>
    <m/>
    <m/>
    <m/>
    <m/>
    <n v="1"/>
    <m/>
    <m/>
    <n v="1"/>
    <n v="1"/>
    <m/>
    <m/>
    <m/>
    <n v="1"/>
    <n v="1"/>
    <m/>
    <m/>
    <m/>
    <m/>
    <m/>
    <m/>
    <m/>
    <m/>
    <m/>
    <m/>
    <n v="1"/>
    <n v="1"/>
    <n v="3"/>
    <n v="1"/>
    <n v="0"/>
    <n v="0"/>
    <n v="6"/>
    <n v="5"/>
    <n v="1"/>
    <n v="0"/>
    <n v="0"/>
    <n v="0"/>
    <n v="1"/>
    <n v="1"/>
    <n v="2"/>
    <n v="2"/>
    <n v="0"/>
    <n v="0"/>
    <n v="5"/>
  </r>
  <r>
    <x v="60"/>
    <m/>
    <m/>
    <m/>
    <m/>
    <m/>
    <m/>
    <m/>
    <m/>
    <m/>
    <m/>
    <m/>
    <m/>
    <m/>
    <m/>
    <m/>
    <m/>
    <m/>
    <m/>
    <m/>
    <m/>
    <m/>
    <m/>
    <m/>
    <m/>
    <m/>
    <n v="1"/>
    <m/>
    <m/>
    <m/>
    <m/>
    <m/>
    <m/>
    <m/>
    <m/>
    <m/>
    <m/>
    <m/>
    <m/>
    <n v="1"/>
    <m/>
    <m/>
    <m/>
    <m/>
    <m/>
    <m/>
    <m/>
    <m/>
    <m/>
    <m/>
    <m/>
    <m/>
    <m/>
    <m/>
    <n v="0"/>
    <n v="0"/>
    <n v="0"/>
    <n v="0"/>
    <n v="0"/>
    <n v="0"/>
    <n v="0"/>
    <n v="0"/>
    <n v="1"/>
    <n v="0"/>
    <n v="0"/>
    <n v="0"/>
    <n v="1"/>
    <n v="0"/>
    <n v="1"/>
    <n v="0"/>
    <n v="0"/>
    <n v="0"/>
    <n v="1"/>
  </r>
  <r>
    <x v="61"/>
    <m/>
    <m/>
    <m/>
    <m/>
    <m/>
    <m/>
    <m/>
    <m/>
    <m/>
    <m/>
    <m/>
    <m/>
    <m/>
    <m/>
    <m/>
    <m/>
    <m/>
    <m/>
    <m/>
    <m/>
    <m/>
    <m/>
    <m/>
    <m/>
    <m/>
    <n v="1"/>
    <m/>
    <m/>
    <m/>
    <m/>
    <m/>
    <m/>
    <m/>
    <m/>
    <m/>
    <m/>
    <n v="1"/>
    <m/>
    <m/>
    <m/>
    <m/>
    <m/>
    <m/>
    <m/>
    <m/>
    <m/>
    <m/>
    <m/>
    <m/>
    <m/>
    <m/>
    <m/>
    <m/>
    <n v="0"/>
    <n v="0"/>
    <n v="0"/>
    <n v="0"/>
    <n v="0"/>
    <n v="0"/>
    <n v="0"/>
    <n v="0"/>
    <n v="1"/>
    <n v="0"/>
    <n v="0"/>
    <n v="0"/>
    <n v="1"/>
    <n v="0"/>
    <n v="1"/>
    <n v="0"/>
    <n v="0"/>
    <n v="0"/>
    <n v="1"/>
  </r>
  <r>
    <x v="62"/>
    <m/>
    <m/>
    <m/>
    <m/>
    <m/>
    <m/>
    <m/>
    <m/>
    <m/>
    <m/>
    <m/>
    <m/>
    <m/>
    <m/>
    <m/>
    <m/>
    <m/>
    <m/>
    <m/>
    <m/>
    <m/>
    <m/>
    <m/>
    <m/>
    <m/>
    <n v="1"/>
    <m/>
    <m/>
    <m/>
    <m/>
    <m/>
    <m/>
    <m/>
    <m/>
    <m/>
    <m/>
    <n v="1"/>
    <m/>
    <n v="1"/>
    <m/>
    <m/>
    <m/>
    <m/>
    <m/>
    <m/>
    <m/>
    <m/>
    <m/>
    <m/>
    <m/>
    <m/>
    <m/>
    <m/>
    <n v="0"/>
    <n v="0"/>
    <n v="0"/>
    <n v="0"/>
    <n v="0"/>
    <n v="0"/>
    <n v="0"/>
    <n v="0"/>
    <n v="1"/>
    <n v="0"/>
    <n v="0"/>
    <n v="0"/>
    <n v="1"/>
    <n v="0"/>
    <n v="2"/>
    <n v="0"/>
    <n v="0"/>
    <n v="0"/>
    <n v="2"/>
  </r>
  <r>
    <x v="63"/>
    <m/>
    <m/>
    <m/>
    <m/>
    <m/>
    <m/>
    <m/>
    <m/>
    <m/>
    <m/>
    <m/>
    <m/>
    <m/>
    <m/>
    <m/>
    <m/>
    <m/>
    <m/>
    <m/>
    <m/>
    <m/>
    <m/>
    <m/>
    <m/>
    <m/>
    <m/>
    <m/>
    <n v="1"/>
    <m/>
    <m/>
    <m/>
    <m/>
    <m/>
    <m/>
    <m/>
    <m/>
    <m/>
    <m/>
    <m/>
    <m/>
    <m/>
    <n v="1"/>
    <m/>
    <m/>
    <m/>
    <m/>
    <m/>
    <m/>
    <m/>
    <m/>
    <m/>
    <m/>
    <m/>
    <n v="0"/>
    <n v="0"/>
    <n v="0"/>
    <n v="0"/>
    <n v="0"/>
    <n v="0"/>
    <n v="0"/>
    <n v="0"/>
    <n v="0"/>
    <n v="1"/>
    <n v="0"/>
    <n v="0"/>
    <n v="1"/>
    <n v="0"/>
    <n v="0"/>
    <n v="1"/>
    <n v="0"/>
    <n v="0"/>
    <n v="1"/>
  </r>
  <r>
    <x v="64"/>
    <m/>
    <m/>
    <m/>
    <m/>
    <m/>
    <m/>
    <m/>
    <m/>
    <m/>
    <m/>
    <m/>
    <m/>
    <m/>
    <m/>
    <m/>
    <m/>
    <m/>
    <m/>
    <m/>
    <m/>
    <m/>
    <m/>
    <m/>
    <m/>
    <m/>
    <n v="1"/>
    <m/>
    <m/>
    <m/>
    <m/>
    <m/>
    <m/>
    <m/>
    <m/>
    <m/>
    <n v="1"/>
    <m/>
    <m/>
    <m/>
    <m/>
    <m/>
    <m/>
    <m/>
    <m/>
    <m/>
    <m/>
    <m/>
    <m/>
    <m/>
    <m/>
    <m/>
    <m/>
    <m/>
    <n v="0"/>
    <n v="0"/>
    <n v="0"/>
    <n v="0"/>
    <n v="0"/>
    <n v="0"/>
    <n v="0"/>
    <n v="0"/>
    <n v="1"/>
    <n v="0"/>
    <n v="0"/>
    <n v="0"/>
    <n v="1"/>
    <n v="0"/>
    <n v="1"/>
    <n v="0"/>
    <n v="0"/>
    <n v="0"/>
    <n v="1"/>
  </r>
  <r>
    <x v="65"/>
    <m/>
    <n v="1"/>
    <m/>
    <m/>
    <n v="1"/>
    <m/>
    <m/>
    <m/>
    <m/>
    <n v="1"/>
    <m/>
    <m/>
    <m/>
    <m/>
    <m/>
    <m/>
    <m/>
    <m/>
    <m/>
    <m/>
    <m/>
    <m/>
    <m/>
    <m/>
    <m/>
    <m/>
    <m/>
    <m/>
    <m/>
    <m/>
    <m/>
    <m/>
    <m/>
    <m/>
    <m/>
    <m/>
    <m/>
    <m/>
    <m/>
    <m/>
    <m/>
    <m/>
    <m/>
    <m/>
    <m/>
    <m/>
    <m/>
    <m/>
    <m/>
    <m/>
    <m/>
    <m/>
    <m/>
    <n v="1"/>
    <n v="1"/>
    <n v="1"/>
    <n v="0"/>
    <n v="0"/>
    <n v="0"/>
    <n v="3"/>
    <n v="2"/>
    <n v="0"/>
    <n v="0"/>
    <n v="0"/>
    <n v="0"/>
    <n v="0"/>
    <n v="0"/>
    <n v="0"/>
    <n v="0"/>
    <n v="0"/>
    <n v="0"/>
    <n v="0"/>
  </r>
  <r>
    <x v="66"/>
    <m/>
    <m/>
    <m/>
    <m/>
    <m/>
    <m/>
    <m/>
    <m/>
    <m/>
    <m/>
    <m/>
    <m/>
    <m/>
    <m/>
    <m/>
    <m/>
    <m/>
    <m/>
    <m/>
    <m/>
    <m/>
    <m/>
    <m/>
    <m/>
    <m/>
    <n v="1"/>
    <m/>
    <m/>
    <m/>
    <m/>
    <m/>
    <m/>
    <m/>
    <m/>
    <m/>
    <n v="1"/>
    <n v="1"/>
    <m/>
    <m/>
    <m/>
    <m/>
    <m/>
    <m/>
    <m/>
    <m/>
    <m/>
    <m/>
    <m/>
    <m/>
    <m/>
    <m/>
    <m/>
    <m/>
    <n v="0"/>
    <n v="0"/>
    <n v="0"/>
    <n v="0"/>
    <n v="0"/>
    <n v="0"/>
    <n v="0"/>
    <n v="0"/>
    <n v="1"/>
    <n v="0"/>
    <n v="0"/>
    <n v="0"/>
    <n v="1"/>
    <n v="0"/>
    <n v="2"/>
    <n v="0"/>
    <n v="0"/>
    <n v="0"/>
    <n v="2"/>
  </r>
  <r>
    <x v="67"/>
    <m/>
    <m/>
    <m/>
    <m/>
    <m/>
    <m/>
    <m/>
    <m/>
    <m/>
    <m/>
    <m/>
    <m/>
    <m/>
    <m/>
    <m/>
    <m/>
    <m/>
    <m/>
    <m/>
    <m/>
    <m/>
    <m/>
    <m/>
    <m/>
    <m/>
    <n v="1"/>
    <m/>
    <m/>
    <m/>
    <m/>
    <m/>
    <m/>
    <m/>
    <m/>
    <m/>
    <m/>
    <m/>
    <m/>
    <m/>
    <n v="1"/>
    <m/>
    <m/>
    <m/>
    <m/>
    <m/>
    <m/>
    <m/>
    <m/>
    <m/>
    <m/>
    <m/>
    <m/>
    <m/>
    <n v="0"/>
    <n v="0"/>
    <n v="0"/>
    <n v="0"/>
    <n v="0"/>
    <n v="0"/>
    <n v="0"/>
    <n v="0"/>
    <n v="1"/>
    <n v="0"/>
    <n v="0"/>
    <n v="0"/>
    <n v="1"/>
    <n v="0"/>
    <n v="1"/>
    <n v="0"/>
    <n v="0"/>
    <n v="0"/>
    <n v="1"/>
  </r>
  <r>
    <x v="68"/>
    <m/>
    <m/>
    <m/>
    <m/>
    <m/>
    <m/>
    <m/>
    <m/>
    <m/>
    <m/>
    <m/>
    <m/>
    <m/>
    <m/>
    <m/>
    <m/>
    <m/>
    <m/>
    <m/>
    <m/>
    <m/>
    <m/>
    <m/>
    <m/>
    <m/>
    <n v="1"/>
    <m/>
    <n v="1"/>
    <m/>
    <m/>
    <n v="1"/>
    <m/>
    <m/>
    <m/>
    <m/>
    <m/>
    <m/>
    <m/>
    <n v="1"/>
    <n v="1"/>
    <m/>
    <n v="1"/>
    <m/>
    <m/>
    <m/>
    <n v="1"/>
    <m/>
    <m/>
    <m/>
    <m/>
    <m/>
    <m/>
    <m/>
    <n v="0"/>
    <n v="0"/>
    <n v="0"/>
    <n v="0"/>
    <n v="0"/>
    <n v="0"/>
    <n v="0"/>
    <n v="0"/>
    <n v="1"/>
    <n v="1"/>
    <n v="1"/>
    <n v="0"/>
    <n v="3"/>
    <n v="0"/>
    <n v="2"/>
    <n v="1"/>
    <n v="1"/>
    <n v="0"/>
    <n v="4"/>
  </r>
  <r>
    <x v="69"/>
    <m/>
    <m/>
    <m/>
    <m/>
    <m/>
    <m/>
    <m/>
    <m/>
    <m/>
    <m/>
    <m/>
    <m/>
    <m/>
    <m/>
    <m/>
    <m/>
    <m/>
    <m/>
    <m/>
    <m/>
    <m/>
    <m/>
    <m/>
    <m/>
    <m/>
    <m/>
    <m/>
    <n v="1"/>
    <m/>
    <m/>
    <m/>
    <m/>
    <m/>
    <m/>
    <m/>
    <m/>
    <m/>
    <m/>
    <n v="1"/>
    <m/>
    <m/>
    <n v="1"/>
    <m/>
    <m/>
    <m/>
    <n v="1"/>
    <m/>
    <m/>
    <m/>
    <m/>
    <m/>
    <m/>
    <m/>
    <n v="0"/>
    <n v="0"/>
    <n v="0"/>
    <n v="0"/>
    <n v="0"/>
    <n v="0"/>
    <n v="0"/>
    <n v="0"/>
    <n v="0"/>
    <n v="1"/>
    <n v="0"/>
    <n v="0"/>
    <n v="1"/>
    <n v="0"/>
    <n v="1"/>
    <n v="1"/>
    <n v="1"/>
    <n v="0"/>
    <n v="3"/>
  </r>
  <r>
    <x v="70"/>
    <m/>
    <m/>
    <m/>
    <m/>
    <m/>
    <m/>
    <m/>
    <m/>
    <m/>
    <m/>
    <m/>
    <m/>
    <m/>
    <m/>
    <m/>
    <m/>
    <m/>
    <m/>
    <m/>
    <m/>
    <m/>
    <m/>
    <m/>
    <m/>
    <m/>
    <n v="1"/>
    <m/>
    <m/>
    <m/>
    <m/>
    <m/>
    <m/>
    <m/>
    <m/>
    <m/>
    <m/>
    <m/>
    <m/>
    <m/>
    <m/>
    <m/>
    <m/>
    <m/>
    <m/>
    <m/>
    <m/>
    <m/>
    <m/>
    <m/>
    <m/>
    <m/>
    <m/>
    <m/>
    <n v="0"/>
    <n v="0"/>
    <n v="0"/>
    <n v="0"/>
    <n v="0"/>
    <n v="0"/>
    <n v="0"/>
    <n v="0"/>
    <n v="1"/>
    <n v="0"/>
    <n v="0"/>
    <n v="0"/>
    <n v="1"/>
    <n v="0"/>
    <n v="0"/>
    <n v="0"/>
    <n v="0"/>
    <n v="0"/>
    <n v="0"/>
  </r>
  <r>
    <x v="71"/>
    <m/>
    <m/>
    <m/>
    <m/>
    <m/>
    <m/>
    <m/>
    <m/>
    <m/>
    <m/>
    <m/>
    <m/>
    <m/>
    <m/>
    <m/>
    <m/>
    <m/>
    <m/>
    <m/>
    <m/>
    <m/>
    <m/>
    <m/>
    <m/>
    <m/>
    <m/>
    <m/>
    <m/>
    <m/>
    <m/>
    <m/>
    <m/>
    <m/>
    <m/>
    <m/>
    <m/>
    <m/>
    <m/>
    <m/>
    <m/>
    <m/>
    <m/>
    <m/>
    <m/>
    <m/>
    <n v="1"/>
    <m/>
    <m/>
    <m/>
    <m/>
    <m/>
    <m/>
    <m/>
    <n v="0"/>
    <n v="0"/>
    <n v="0"/>
    <n v="0"/>
    <n v="0"/>
    <n v="0"/>
    <n v="0"/>
    <n v="0"/>
    <n v="0"/>
    <n v="0"/>
    <n v="0"/>
    <n v="0"/>
    <n v="0"/>
    <n v="0"/>
    <n v="0"/>
    <n v="0"/>
    <n v="1"/>
    <n v="0"/>
    <n v="1"/>
  </r>
  <r>
    <x v="72"/>
    <m/>
    <m/>
    <m/>
    <m/>
    <m/>
    <m/>
    <m/>
    <m/>
    <m/>
    <m/>
    <m/>
    <m/>
    <m/>
    <m/>
    <m/>
    <m/>
    <m/>
    <m/>
    <m/>
    <m/>
    <m/>
    <m/>
    <m/>
    <m/>
    <m/>
    <n v="1"/>
    <m/>
    <m/>
    <m/>
    <m/>
    <m/>
    <m/>
    <m/>
    <m/>
    <m/>
    <m/>
    <m/>
    <m/>
    <n v="1"/>
    <m/>
    <m/>
    <m/>
    <m/>
    <m/>
    <m/>
    <m/>
    <m/>
    <m/>
    <m/>
    <m/>
    <m/>
    <m/>
    <m/>
    <n v="0"/>
    <n v="0"/>
    <n v="0"/>
    <n v="0"/>
    <n v="0"/>
    <n v="0"/>
    <n v="0"/>
    <n v="0"/>
    <n v="1"/>
    <n v="0"/>
    <n v="0"/>
    <n v="0"/>
    <n v="1"/>
    <n v="0"/>
    <n v="1"/>
    <n v="0"/>
    <n v="0"/>
    <n v="0"/>
    <n v="1"/>
  </r>
  <r>
    <x v="73"/>
    <m/>
    <m/>
    <m/>
    <m/>
    <m/>
    <m/>
    <m/>
    <m/>
    <m/>
    <m/>
    <m/>
    <m/>
    <m/>
    <m/>
    <m/>
    <m/>
    <m/>
    <m/>
    <m/>
    <m/>
    <m/>
    <m/>
    <m/>
    <m/>
    <m/>
    <m/>
    <m/>
    <m/>
    <m/>
    <m/>
    <m/>
    <m/>
    <m/>
    <m/>
    <m/>
    <m/>
    <m/>
    <m/>
    <n v="1"/>
    <m/>
    <m/>
    <m/>
    <m/>
    <m/>
    <m/>
    <n v="1"/>
    <m/>
    <m/>
    <m/>
    <m/>
    <m/>
    <m/>
    <m/>
    <n v="0"/>
    <n v="0"/>
    <n v="0"/>
    <n v="0"/>
    <n v="0"/>
    <n v="0"/>
    <n v="0"/>
    <n v="0"/>
    <n v="0"/>
    <n v="0"/>
    <n v="0"/>
    <n v="0"/>
    <n v="0"/>
    <n v="0"/>
    <n v="1"/>
    <n v="0"/>
    <n v="1"/>
    <n v="0"/>
    <n v="2"/>
  </r>
  <r>
    <x v="74"/>
    <m/>
    <m/>
    <m/>
    <m/>
    <m/>
    <m/>
    <m/>
    <m/>
    <m/>
    <m/>
    <m/>
    <m/>
    <m/>
    <m/>
    <m/>
    <m/>
    <m/>
    <m/>
    <m/>
    <m/>
    <m/>
    <m/>
    <m/>
    <m/>
    <m/>
    <m/>
    <m/>
    <n v="1"/>
    <m/>
    <m/>
    <m/>
    <m/>
    <m/>
    <m/>
    <m/>
    <m/>
    <m/>
    <m/>
    <m/>
    <n v="1"/>
    <m/>
    <m/>
    <m/>
    <m/>
    <m/>
    <m/>
    <m/>
    <m/>
    <m/>
    <m/>
    <m/>
    <m/>
    <m/>
    <n v="0"/>
    <n v="0"/>
    <n v="0"/>
    <n v="0"/>
    <n v="0"/>
    <n v="0"/>
    <n v="0"/>
    <n v="0"/>
    <n v="0"/>
    <n v="1"/>
    <n v="0"/>
    <n v="0"/>
    <n v="1"/>
    <n v="0"/>
    <n v="1"/>
    <n v="0"/>
    <n v="0"/>
    <n v="0"/>
    <n v="1"/>
  </r>
  <r>
    <x v="75"/>
    <m/>
    <m/>
    <m/>
    <m/>
    <m/>
    <m/>
    <m/>
    <m/>
    <m/>
    <m/>
    <m/>
    <m/>
    <m/>
    <m/>
    <m/>
    <m/>
    <m/>
    <m/>
    <m/>
    <m/>
    <m/>
    <m/>
    <m/>
    <m/>
    <m/>
    <n v="1"/>
    <m/>
    <m/>
    <m/>
    <m/>
    <m/>
    <m/>
    <m/>
    <m/>
    <m/>
    <m/>
    <m/>
    <m/>
    <m/>
    <m/>
    <m/>
    <m/>
    <m/>
    <m/>
    <m/>
    <m/>
    <m/>
    <m/>
    <m/>
    <m/>
    <m/>
    <m/>
    <m/>
    <n v="0"/>
    <n v="0"/>
    <n v="0"/>
    <n v="0"/>
    <n v="0"/>
    <n v="0"/>
    <n v="0"/>
    <n v="0"/>
    <n v="1"/>
    <n v="0"/>
    <n v="0"/>
    <n v="0"/>
    <n v="1"/>
    <n v="0"/>
    <n v="0"/>
    <n v="0"/>
    <n v="0"/>
    <n v="0"/>
    <n v="0"/>
  </r>
  <r>
    <x v="76"/>
    <m/>
    <n v="1"/>
    <n v="1"/>
    <m/>
    <m/>
    <m/>
    <m/>
    <m/>
    <n v="1"/>
    <n v="1"/>
    <m/>
    <m/>
    <m/>
    <m/>
    <m/>
    <m/>
    <m/>
    <m/>
    <m/>
    <m/>
    <m/>
    <m/>
    <m/>
    <m/>
    <m/>
    <n v="1"/>
    <m/>
    <n v="1"/>
    <m/>
    <m/>
    <m/>
    <m/>
    <m/>
    <n v="1"/>
    <m/>
    <n v="1"/>
    <n v="1"/>
    <n v="1"/>
    <n v="1"/>
    <n v="1"/>
    <m/>
    <n v="1"/>
    <n v="1"/>
    <m/>
    <m/>
    <m/>
    <m/>
    <m/>
    <m/>
    <m/>
    <m/>
    <m/>
    <m/>
    <n v="2"/>
    <n v="0"/>
    <n v="2"/>
    <n v="0"/>
    <n v="0"/>
    <n v="0"/>
    <n v="4"/>
    <n v="2"/>
    <n v="1"/>
    <n v="1"/>
    <n v="0"/>
    <n v="0"/>
    <n v="2"/>
    <n v="1"/>
    <n v="5"/>
    <n v="2"/>
    <n v="0"/>
    <n v="0"/>
    <n v="8"/>
  </r>
  <r>
    <x v="77"/>
    <n v="1"/>
    <m/>
    <m/>
    <m/>
    <n v="1"/>
    <m/>
    <m/>
    <m/>
    <n v="1"/>
    <m/>
    <m/>
    <m/>
    <m/>
    <m/>
    <m/>
    <m/>
    <m/>
    <m/>
    <m/>
    <m/>
    <m/>
    <m/>
    <m/>
    <m/>
    <m/>
    <n v="1"/>
    <m/>
    <n v="1"/>
    <m/>
    <m/>
    <n v="1"/>
    <m/>
    <m/>
    <n v="1"/>
    <m/>
    <n v="1"/>
    <n v="1"/>
    <n v="1"/>
    <n v="1"/>
    <n v="1"/>
    <m/>
    <m/>
    <m/>
    <m/>
    <m/>
    <m/>
    <m/>
    <m/>
    <m/>
    <m/>
    <m/>
    <m/>
    <m/>
    <n v="1"/>
    <n v="1"/>
    <n v="1"/>
    <n v="0"/>
    <n v="0"/>
    <n v="0"/>
    <n v="3"/>
    <n v="2"/>
    <n v="1"/>
    <n v="1"/>
    <n v="1"/>
    <n v="0"/>
    <n v="3"/>
    <n v="1"/>
    <n v="5"/>
    <n v="0"/>
    <n v="0"/>
    <n v="0"/>
    <n v="6"/>
  </r>
  <r>
    <x v="78"/>
    <n v="1"/>
    <m/>
    <m/>
    <m/>
    <m/>
    <m/>
    <m/>
    <m/>
    <m/>
    <m/>
    <m/>
    <m/>
    <n v="1"/>
    <m/>
    <m/>
    <m/>
    <m/>
    <m/>
    <m/>
    <m/>
    <m/>
    <m/>
    <m/>
    <m/>
    <m/>
    <n v="1"/>
    <m/>
    <n v="1"/>
    <m/>
    <m/>
    <m/>
    <m/>
    <m/>
    <m/>
    <m/>
    <m/>
    <n v="1"/>
    <n v="1"/>
    <m/>
    <n v="1"/>
    <m/>
    <n v="1"/>
    <n v="1"/>
    <m/>
    <m/>
    <m/>
    <m/>
    <m/>
    <m/>
    <m/>
    <m/>
    <n v="1"/>
    <m/>
    <n v="1"/>
    <n v="0"/>
    <n v="0"/>
    <n v="1"/>
    <n v="0"/>
    <n v="0"/>
    <n v="2"/>
    <n v="1"/>
    <n v="1"/>
    <n v="1"/>
    <n v="0"/>
    <n v="0"/>
    <n v="2"/>
    <n v="0"/>
    <n v="3"/>
    <n v="2"/>
    <n v="0"/>
    <n v="1"/>
    <n v="6"/>
  </r>
  <r>
    <x v="79"/>
    <m/>
    <m/>
    <m/>
    <m/>
    <m/>
    <m/>
    <m/>
    <m/>
    <m/>
    <m/>
    <m/>
    <m/>
    <m/>
    <m/>
    <m/>
    <m/>
    <m/>
    <m/>
    <m/>
    <m/>
    <m/>
    <m/>
    <m/>
    <m/>
    <m/>
    <n v="1"/>
    <m/>
    <m/>
    <m/>
    <m/>
    <m/>
    <m/>
    <m/>
    <m/>
    <m/>
    <n v="1"/>
    <m/>
    <m/>
    <n v="1"/>
    <n v="1"/>
    <m/>
    <n v="1"/>
    <m/>
    <m/>
    <m/>
    <m/>
    <m/>
    <m/>
    <m/>
    <m/>
    <m/>
    <m/>
    <m/>
    <n v="0"/>
    <n v="0"/>
    <n v="0"/>
    <n v="0"/>
    <n v="0"/>
    <n v="0"/>
    <n v="0"/>
    <n v="0"/>
    <n v="1"/>
    <n v="0"/>
    <n v="0"/>
    <n v="0"/>
    <n v="1"/>
    <n v="0"/>
    <n v="3"/>
    <n v="1"/>
    <n v="0"/>
    <n v="0"/>
    <n v="4"/>
  </r>
  <r>
    <x v="80"/>
    <m/>
    <m/>
    <m/>
    <m/>
    <m/>
    <m/>
    <m/>
    <m/>
    <m/>
    <m/>
    <m/>
    <m/>
    <m/>
    <m/>
    <m/>
    <m/>
    <m/>
    <m/>
    <m/>
    <m/>
    <m/>
    <m/>
    <m/>
    <m/>
    <m/>
    <n v="1"/>
    <m/>
    <m/>
    <m/>
    <m/>
    <m/>
    <m/>
    <m/>
    <m/>
    <m/>
    <m/>
    <n v="1"/>
    <m/>
    <m/>
    <m/>
    <m/>
    <m/>
    <m/>
    <m/>
    <m/>
    <m/>
    <m/>
    <m/>
    <m/>
    <m/>
    <m/>
    <m/>
    <m/>
    <n v="0"/>
    <n v="0"/>
    <n v="0"/>
    <n v="0"/>
    <n v="0"/>
    <n v="0"/>
    <n v="0"/>
    <n v="0"/>
    <n v="1"/>
    <n v="0"/>
    <n v="0"/>
    <n v="0"/>
    <n v="1"/>
    <n v="0"/>
    <n v="1"/>
    <n v="0"/>
    <n v="0"/>
    <n v="0"/>
    <n v="1"/>
  </r>
  <r>
    <x v="81"/>
    <m/>
    <m/>
    <m/>
    <m/>
    <m/>
    <m/>
    <m/>
    <m/>
    <m/>
    <m/>
    <m/>
    <m/>
    <m/>
    <m/>
    <m/>
    <m/>
    <m/>
    <m/>
    <m/>
    <m/>
    <m/>
    <m/>
    <m/>
    <m/>
    <m/>
    <n v="1"/>
    <m/>
    <m/>
    <m/>
    <m/>
    <m/>
    <m/>
    <m/>
    <m/>
    <m/>
    <m/>
    <m/>
    <m/>
    <m/>
    <m/>
    <m/>
    <m/>
    <m/>
    <m/>
    <m/>
    <m/>
    <m/>
    <m/>
    <m/>
    <m/>
    <m/>
    <m/>
    <m/>
    <n v="0"/>
    <n v="0"/>
    <n v="0"/>
    <n v="0"/>
    <n v="0"/>
    <n v="0"/>
    <n v="0"/>
    <n v="0"/>
    <n v="1"/>
    <n v="0"/>
    <n v="0"/>
    <n v="0"/>
    <n v="1"/>
    <n v="0"/>
    <n v="0"/>
    <n v="0"/>
    <n v="0"/>
    <n v="0"/>
    <n v="0"/>
  </r>
  <r>
    <x v="82"/>
    <m/>
    <m/>
    <m/>
    <m/>
    <m/>
    <m/>
    <m/>
    <m/>
    <m/>
    <m/>
    <m/>
    <m/>
    <m/>
    <m/>
    <m/>
    <m/>
    <m/>
    <m/>
    <m/>
    <m/>
    <m/>
    <m/>
    <m/>
    <m/>
    <m/>
    <n v="1"/>
    <m/>
    <m/>
    <m/>
    <m/>
    <m/>
    <m/>
    <m/>
    <m/>
    <m/>
    <n v="1"/>
    <m/>
    <m/>
    <m/>
    <m/>
    <m/>
    <m/>
    <m/>
    <m/>
    <m/>
    <m/>
    <m/>
    <m/>
    <m/>
    <m/>
    <m/>
    <m/>
    <m/>
    <n v="0"/>
    <n v="0"/>
    <n v="0"/>
    <n v="0"/>
    <n v="0"/>
    <n v="0"/>
    <n v="0"/>
    <n v="0"/>
    <n v="1"/>
    <n v="0"/>
    <n v="0"/>
    <n v="0"/>
    <n v="1"/>
    <n v="0"/>
    <n v="1"/>
    <n v="0"/>
    <n v="0"/>
    <n v="0"/>
    <n v="1"/>
  </r>
  <r>
    <x v="83"/>
    <m/>
    <m/>
    <m/>
    <m/>
    <m/>
    <m/>
    <m/>
    <m/>
    <m/>
    <m/>
    <m/>
    <m/>
    <m/>
    <m/>
    <m/>
    <m/>
    <m/>
    <m/>
    <m/>
    <m/>
    <m/>
    <m/>
    <m/>
    <m/>
    <m/>
    <n v="1"/>
    <m/>
    <m/>
    <m/>
    <m/>
    <m/>
    <m/>
    <m/>
    <m/>
    <m/>
    <m/>
    <n v="1"/>
    <m/>
    <n v="1"/>
    <m/>
    <m/>
    <m/>
    <m/>
    <m/>
    <m/>
    <m/>
    <m/>
    <m/>
    <m/>
    <m/>
    <m/>
    <m/>
    <m/>
    <n v="0"/>
    <n v="0"/>
    <n v="0"/>
    <n v="0"/>
    <n v="0"/>
    <n v="0"/>
    <n v="0"/>
    <n v="0"/>
    <n v="1"/>
    <n v="0"/>
    <n v="0"/>
    <n v="0"/>
    <n v="1"/>
    <n v="0"/>
    <n v="2"/>
    <n v="0"/>
    <n v="0"/>
    <n v="0"/>
    <n v="2"/>
  </r>
  <r>
    <x v="84"/>
    <m/>
    <m/>
    <m/>
    <m/>
    <m/>
    <m/>
    <m/>
    <m/>
    <m/>
    <m/>
    <m/>
    <m/>
    <m/>
    <m/>
    <m/>
    <m/>
    <m/>
    <m/>
    <m/>
    <m/>
    <m/>
    <m/>
    <m/>
    <m/>
    <m/>
    <n v="1"/>
    <m/>
    <m/>
    <m/>
    <m/>
    <m/>
    <m/>
    <m/>
    <m/>
    <m/>
    <m/>
    <m/>
    <m/>
    <n v="1"/>
    <m/>
    <m/>
    <m/>
    <m/>
    <m/>
    <m/>
    <m/>
    <m/>
    <m/>
    <m/>
    <m/>
    <m/>
    <m/>
    <m/>
    <n v="0"/>
    <n v="0"/>
    <n v="0"/>
    <n v="0"/>
    <n v="0"/>
    <n v="0"/>
    <n v="0"/>
    <n v="0"/>
    <n v="1"/>
    <n v="0"/>
    <n v="0"/>
    <n v="0"/>
    <n v="1"/>
    <n v="0"/>
    <n v="1"/>
    <n v="0"/>
    <n v="0"/>
    <n v="0"/>
    <n v="1"/>
  </r>
  <r>
    <x v="85"/>
    <m/>
    <m/>
    <m/>
    <m/>
    <m/>
    <m/>
    <m/>
    <m/>
    <m/>
    <m/>
    <m/>
    <m/>
    <m/>
    <m/>
    <m/>
    <m/>
    <m/>
    <m/>
    <m/>
    <m/>
    <m/>
    <m/>
    <m/>
    <m/>
    <m/>
    <m/>
    <m/>
    <n v="1"/>
    <m/>
    <m/>
    <m/>
    <m/>
    <m/>
    <m/>
    <m/>
    <n v="1"/>
    <m/>
    <m/>
    <m/>
    <m/>
    <m/>
    <m/>
    <m/>
    <m/>
    <m/>
    <m/>
    <m/>
    <m/>
    <m/>
    <m/>
    <m/>
    <m/>
    <m/>
    <n v="0"/>
    <n v="0"/>
    <n v="0"/>
    <n v="0"/>
    <n v="0"/>
    <n v="0"/>
    <n v="0"/>
    <n v="0"/>
    <n v="0"/>
    <n v="1"/>
    <n v="0"/>
    <n v="0"/>
    <n v="1"/>
    <n v="0"/>
    <n v="1"/>
    <n v="0"/>
    <n v="0"/>
    <n v="0"/>
    <n v="1"/>
  </r>
  <r>
    <x v="86"/>
    <m/>
    <m/>
    <m/>
    <m/>
    <m/>
    <m/>
    <m/>
    <m/>
    <m/>
    <m/>
    <m/>
    <m/>
    <m/>
    <m/>
    <m/>
    <m/>
    <m/>
    <m/>
    <m/>
    <m/>
    <m/>
    <m/>
    <m/>
    <m/>
    <m/>
    <n v="1"/>
    <m/>
    <m/>
    <m/>
    <m/>
    <m/>
    <m/>
    <m/>
    <m/>
    <m/>
    <m/>
    <m/>
    <m/>
    <n v="1"/>
    <m/>
    <m/>
    <m/>
    <m/>
    <m/>
    <m/>
    <m/>
    <m/>
    <m/>
    <m/>
    <m/>
    <m/>
    <m/>
    <m/>
    <n v="0"/>
    <n v="0"/>
    <n v="0"/>
    <n v="0"/>
    <n v="0"/>
    <n v="0"/>
    <n v="0"/>
    <n v="0"/>
    <n v="1"/>
    <n v="0"/>
    <n v="0"/>
    <n v="0"/>
    <n v="1"/>
    <n v="0"/>
    <n v="1"/>
    <n v="0"/>
    <n v="0"/>
    <n v="0"/>
    <n v="1"/>
  </r>
  <r>
    <x v="87"/>
    <m/>
    <m/>
    <m/>
    <m/>
    <m/>
    <m/>
    <m/>
    <m/>
    <m/>
    <m/>
    <m/>
    <m/>
    <m/>
    <m/>
    <m/>
    <m/>
    <m/>
    <m/>
    <m/>
    <m/>
    <m/>
    <m/>
    <m/>
    <m/>
    <m/>
    <n v="1"/>
    <m/>
    <m/>
    <m/>
    <m/>
    <m/>
    <m/>
    <m/>
    <m/>
    <m/>
    <m/>
    <n v="1"/>
    <m/>
    <n v="1"/>
    <n v="1"/>
    <m/>
    <n v="1"/>
    <m/>
    <m/>
    <m/>
    <m/>
    <m/>
    <m/>
    <m/>
    <m/>
    <m/>
    <m/>
    <m/>
    <n v="0"/>
    <n v="0"/>
    <n v="0"/>
    <n v="0"/>
    <n v="0"/>
    <n v="0"/>
    <n v="0"/>
    <n v="0"/>
    <n v="1"/>
    <n v="0"/>
    <n v="0"/>
    <n v="0"/>
    <n v="1"/>
    <n v="0"/>
    <n v="3"/>
    <n v="1"/>
    <n v="0"/>
    <n v="0"/>
    <n v="4"/>
  </r>
  <r>
    <x v="88"/>
    <n v="1"/>
    <m/>
    <m/>
    <m/>
    <n v="1"/>
    <m/>
    <m/>
    <n v="1"/>
    <m/>
    <m/>
    <m/>
    <m/>
    <m/>
    <m/>
    <m/>
    <m/>
    <m/>
    <m/>
    <m/>
    <m/>
    <m/>
    <m/>
    <m/>
    <m/>
    <m/>
    <n v="1"/>
    <m/>
    <n v="1"/>
    <m/>
    <m/>
    <n v="1"/>
    <m/>
    <m/>
    <m/>
    <m/>
    <m/>
    <m/>
    <m/>
    <n v="1"/>
    <n v="1"/>
    <m/>
    <m/>
    <m/>
    <m/>
    <m/>
    <m/>
    <m/>
    <m/>
    <m/>
    <m/>
    <m/>
    <m/>
    <m/>
    <n v="1"/>
    <n v="1"/>
    <n v="1"/>
    <n v="0"/>
    <n v="0"/>
    <n v="0"/>
    <n v="3"/>
    <n v="2"/>
    <n v="1"/>
    <n v="1"/>
    <n v="1"/>
    <n v="0"/>
    <n v="3"/>
    <n v="0"/>
    <n v="2"/>
    <n v="0"/>
    <n v="0"/>
    <n v="0"/>
    <n v="2"/>
  </r>
  <r>
    <x v="89"/>
    <m/>
    <n v="1"/>
    <m/>
    <n v="1"/>
    <m/>
    <m/>
    <m/>
    <m/>
    <m/>
    <m/>
    <n v="1"/>
    <m/>
    <m/>
    <m/>
    <m/>
    <m/>
    <m/>
    <m/>
    <m/>
    <m/>
    <m/>
    <n v="1"/>
    <m/>
    <m/>
    <m/>
    <n v="1"/>
    <m/>
    <n v="1"/>
    <m/>
    <n v="1"/>
    <m/>
    <m/>
    <m/>
    <m/>
    <n v="1"/>
    <n v="1"/>
    <n v="1"/>
    <n v="1"/>
    <n v="1"/>
    <n v="1"/>
    <n v="1"/>
    <m/>
    <n v="1"/>
    <m/>
    <m/>
    <m/>
    <m/>
    <m/>
    <m/>
    <n v="1"/>
    <m/>
    <m/>
    <n v="1"/>
    <n v="2"/>
    <n v="0"/>
    <n v="1"/>
    <n v="0"/>
    <n v="1"/>
    <n v="0"/>
    <n v="4"/>
    <n v="1"/>
    <n v="1"/>
    <n v="1"/>
    <n v="1"/>
    <n v="0"/>
    <n v="3"/>
    <n v="1"/>
    <n v="6"/>
    <n v="1"/>
    <n v="0"/>
    <n v="2"/>
    <n v="10"/>
  </r>
  <r>
    <x v="90"/>
    <m/>
    <n v="1"/>
    <m/>
    <m/>
    <n v="1"/>
    <m/>
    <m/>
    <n v="1"/>
    <m/>
    <m/>
    <m/>
    <m/>
    <m/>
    <m/>
    <m/>
    <m/>
    <m/>
    <m/>
    <m/>
    <m/>
    <m/>
    <m/>
    <m/>
    <m/>
    <m/>
    <n v="1"/>
    <m/>
    <n v="1"/>
    <m/>
    <m/>
    <m/>
    <m/>
    <m/>
    <n v="1"/>
    <m/>
    <n v="1"/>
    <n v="1"/>
    <m/>
    <n v="1"/>
    <n v="1"/>
    <m/>
    <m/>
    <m/>
    <m/>
    <m/>
    <m/>
    <m/>
    <m/>
    <m/>
    <m/>
    <m/>
    <m/>
    <m/>
    <n v="1"/>
    <n v="1"/>
    <n v="1"/>
    <n v="0"/>
    <n v="0"/>
    <n v="0"/>
    <n v="3"/>
    <n v="2"/>
    <n v="1"/>
    <n v="1"/>
    <n v="0"/>
    <n v="0"/>
    <n v="2"/>
    <n v="1"/>
    <n v="4"/>
    <n v="0"/>
    <n v="0"/>
    <n v="0"/>
    <n v="5"/>
  </r>
  <r>
    <x v="91"/>
    <m/>
    <m/>
    <m/>
    <n v="1"/>
    <m/>
    <m/>
    <m/>
    <n v="1"/>
    <m/>
    <n v="1"/>
    <m/>
    <m/>
    <m/>
    <m/>
    <m/>
    <m/>
    <m/>
    <m/>
    <m/>
    <m/>
    <m/>
    <m/>
    <m/>
    <m/>
    <m/>
    <m/>
    <m/>
    <n v="1"/>
    <m/>
    <m/>
    <n v="1"/>
    <m/>
    <m/>
    <m/>
    <m/>
    <m/>
    <m/>
    <m/>
    <n v="1"/>
    <n v="1"/>
    <m/>
    <n v="1"/>
    <m/>
    <m/>
    <m/>
    <m/>
    <m/>
    <m/>
    <m/>
    <m/>
    <m/>
    <m/>
    <m/>
    <n v="1"/>
    <n v="0"/>
    <n v="2"/>
    <n v="0"/>
    <n v="0"/>
    <n v="0"/>
    <n v="3"/>
    <n v="2"/>
    <n v="0"/>
    <n v="1"/>
    <n v="1"/>
    <n v="0"/>
    <n v="2"/>
    <n v="0"/>
    <n v="2"/>
    <n v="1"/>
    <n v="0"/>
    <n v="0"/>
    <n v="3"/>
  </r>
  <r>
    <x v="92"/>
    <m/>
    <m/>
    <m/>
    <m/>
    <m/>
    <m/>
    <m/>
    <m/>
    <m/>
    <m/>
    <m/>
    <m/>
    <m/>
    <m/>
    <m/>
    <m/>
    <m/>
    <m/>
    <m/>
    <m/>
    <m/>
    <m/>
    <m/>
    <m/>
    <m/>
    <m/>
    <m/>
    <n v="1"/>
    <m/>
    <m/>
    <m/>
    <m/>
    <m/>
    <m/>
    <n v="1"/>
    <m/>
    <m/>
    <m/>
    <m/>
    <n v="1"/>
    <m/>
    <n v="1"/>
    <m/>
    <m/>
    <m/>
    <m/>
    <m/>
    <m/>
    <m/>
    <m/>
    <m/>
    <m/>
    <m/>
    <n v="0"/>
    <n v="0"/>
    <n v="0"/>
    <n v="0"/>
    <n v="0"/>
    <n v="0"/>
    <n v="0"/>
    <n v="0"/>
    <n v="0"/>
    <n v="1"/>
    <n v="0"/>
    <n v="0"/>
    <n v="1"/>
    <n v="1"/>
    <n v="1"/>
    <n v="1"/>
    <n v="0"/>
    <n v="0"/>
    <n v="3"/>
  </r>
  <r>
    <x v="93"/>
    <m/>
    <m/>
    <m/>
    <n v="1"/>
    <n v="1"/>
    <m/>
    <m/>
    <m/>
    <m/>
    <m/>
    <m/>
    <m/>
    <m/>
    <m/>
    <m/>
    <m/>
    <m/>
    <m/>
    <m/>
    <m/>
    <m/>
    <m/>
    <m/>
    <m/>
    <m/>
    <n v="1"/>
    <m/>
    <n v="1"/>
    <m/>
    <m/>
    <m/>
    <m/>
    <m/>
    <n v="1"/>
    <m/>
    <m/>
    <m/>
    <m/>
    <m/>
    <n v="1"/>
    <m/>
    <m/>
    <m/>
    <m/>
    <m/>
    <m/>
    <m/>
    <m/>
    <m/>
    <m/>
    <m/>
    <m/>
    <m/>
    <n v="1"/>
    <n v="1"/>
    <n v="0"/>
    <n v="0"/>
    <n v="0"/>
    <n v="0"/>
    <n v="2"/>
    <n v="1"/>
    <n v="1"/>
    <n v="1"/>
    <n v="0"/>
    <n v="0"/>
    <n v="2"/>
    <n v="1"/>
    <n v="1"/>
    <n v="0"/>
    <n v="0"/>
    <n v="0"/>
    <n v="2"/>
  </r>
  <r>
    <x v="94"/>
    <m/>
    <m/>
    <m/>
    <n v="1"/>
    <m/>
    <m/>
    <m/>
    <n v="1"/>
    <n v="1"/>
    <m/>
    <m/>
    <m/>
    <m/>
    <m/>
    <m/>
    <m/>
    <m/>
    <m/>
    <m/>
    <m/>
    <m/>
    <m/>
    <m/>
    <m/>
    <m/>
    <n v="1"/>
    <m/>
    <n v="1"/>
    <n v="1"/>
    <m/>
    <n v="1"/>
    <m/>
    <m/>
    <m/>
    <m/>
    <n v="1"/>
    <n v="1"/>
    <m/>
    <n v="1"/>
    <n v="1"/>
    <m/>
    <m/>
    <n v="1"/>
    <m/>
    <m/>
    <m/>
    <m/>
    <m/>
    <m/>
    <m/>
    <m/>
    <m/>
    <m/>
    <n v="1"/>
    <n v="0"/>
    <n v="2"/>
    <n v="0"/>
    <n v="0"/>
    <n v="0"/>
    <n v="3"/>
    <n v="2"/>
    <n v="1"/>
    <n v="1"/>
    <n v="2"/>
    <n v="0"/>
    <n v="4"/>
    <n v="0"/>
    <n v="4"/>
    <n v="1"/>
    <n v="0"/>
    <n v="0"/>
    <n v="5"/>
  </r>
  <r>
    <x v="95"/>
    <m/>
    <n v="1"/>
    <m/>
    <m/>
    <m/>
    <m/>
    <m/>
    <n v="1"/>
    <m/>
    <m/>
    <m/>
    <m/>
    <m/>
    <n v="1"/>
    <m/>
    <m/>
    <m/>
    <m/>
    <m/>
    <m/>
    <m/>
    <m/>
    <m/>
    <m/>
    <m/>
    <n v="1"/>
    <m/>
    <m/>
    <m/>
    <m/>
    <m/>
    <m/>
    <m/>
    <m/>
    <n v="1"/>
    <n v="1"/>
    <n v="1"/>
    <m/>
    <n v="1"/>
    <n v="1"/>
    <m/>
    <n v="1"/>
    <m/>
    <m/>
    <m/>
    <m/>
    <m/>
    <m/>
    <m/>
    <m/>
    <m/>
    <m/>
    <m/>
    <n v="1"/>
    <n v="0"/>
    <n v="1"/>
    <n v="1"/>
    <n v="0"/>
    <n v="0"/>
    <n v="3"/>
    <n v="2"/>
    <n v="1"/>
    <n v="0"/>
    <n v="0"/>
    <n v="0"/>
    <n v="1"/>
    <n v="1"/>
    <n v="4"/>
    <n v="1"/>
    <n v="0"/>
    <n v="0"/>
    <n v="6"/>
  </r>
  <r>
    <x v="96"/>
    <m/>
    <m/>
    <m/>
    <n v="1"/>
    <m/>
    <m/>
    <m/>
    <m/>
    <n v="1"/>
    <m/>
    <m/>
    <m/>
    <m/>
    <m/>
    <m/>
    <m/>
    <m/>
    <m/>
    <m/>
    <m/>
    <m/>
    <m/>
    <m/>
    <m/>
    <m/>
    <m/>
    <m/>
    <n v="1"/>
    <m/>
    <m/>
    <m/>
    <m/>
    <m/>
    <m/>
    <n v="1"/>
    <m/>
    <n v="1"/>
    <m/>
    <n v="1"/>
    <n v="1"/>
    <m/>
    <n v="1"/>
    <n v="1"/>
    <m/>
    <m/>
    <m/>
    <m/>
    <m/>
    <m/>
    <m/>
    <m/>
    <m/>
    <m/>
    <n v="1"/>
    <n v="0"/>
    <n v="1"/>
    <n v="0"/>
    <n v="0"/>
    <n v="0"/>
    <n v="2"/>
    <n v="1"/>
    <n v="0"/>
    <n v="1"/>
    <n v="0"/>
    <n v="0"/>
    <n v="1"/>
    <n v="1"/>
    <n v="3"/>
    <n v="2"/>
    <n v="0"/>
    <n v="0"/>
    <n v="6"/>
  </r>
  <r>
    <x v="97"/>
    <n v="1"/>
    <m/>
    <m/>
    <m/>
    <m/>
    <m/>
    <m/>
    <m/>
    <m/>
    <m/>
    <m/>
    <m/>
    <m/>
    <n v="1"/>
    <m/>
    <m/>
    <m/>
    <m/>
    <m/>
    <m/>
    <m/>
    <m/>
    <m/>
    <m/>
    <m/>
    <m/>
    <m/>
    <m/>
    <m/>
    <m/>
    <m/>
    <m/>
    <m/>
    <n v="1"/>
    <m/>
    <m/>
    <n v="1"/>
    <m/>
    <n v="1"/>
    <n v="1"/>
    <m/>
    <n v="1"/>
    <n v="1"/>
    <m/>
    <m/>
    <m/>
    <m/>
    <m/>
    <m/>
    <m/>
    <m/>
    <m/>
    <m/>
    <n v="1"/>
    <n v="0"/>
    <n v="0"/>
    <n v="1"/>
    <n v="0"/>
    <n v="0"/>
    <n v="2"/>
    <n v="1"/>
    <n v="0"/>
    <n v="0"/>
    <n v="0"/>
    <n v="0"/>
    <n v="0"/>
    <n v="1"/>
    <n v="3"/>
    <n v="2"/>
    <n v="0"/>
    <n v="0"/>
    <n v="6"/>
  </r>
  <r>
    <x v="98"/>
    <m/>
    <m/>
    <m/>
    <n v="1"/>
    <m/>
    <m/>
    <m/>
    <m/>
    <m/>
    <m/>
    <m/>
    <m/>
    <m/>
    <n v="1"/>
    <m/>
    <m/>
    <m/>
    <m/>
    <m/>
    <m/>
    <m/>
    <m/>
    <m/>
    <m/>
    <m/>
    <m/>
    <m/>
    <m/>
    <m/>
    <m/>
    <m/>
    <m/>
    <m/>
    <m/>
    <m/>
    <m/>
    <m/>
    <n v="1"/>
    <n v="1"/>
    <m/>
    <m/>
    <m/>
    <m/>
    <m/>
    <m/>
    <m/>
    <m/>
    <m/>
    <m/>
    <m/>
    <m/>
    <m/>
    <m/>
    <n v="1"/>
    <n v="0"/>
    <n v="0"/>
    <n v="1"/>
    <n v="0"/>
    <n v="0"/>
    <n v="2"/>
    <n v="1"/>
    <n v="0"/>
    <n v="0"/>
    <n v="0"/>
    <n v="0"/>
    <n v="0"/>
    <n v="0"/>
    <n v="2"/>
    <n v="0"/>
    <n v="0"/>
    <n v="0"/>
    <n v="2"/>
  </r>
  <r>
    <x v="99"/>
    <n v="1"/>
    <m/>
    <m/>
    <m/>
    <n v="1"/>
    <m/>
    <m/>
    <m/>
    <m/>
    <m/>
    <m/>
    <m/>
    <m/>
    <m/>
    <m/>
    <m/>
    <m/>
    <m/>
    <m/>
    <m/>
    <m/>
    <m/>
    <m/>
    <m/>
    <m/>
    <n v="1"/>
    <m/>
    <n v="1"/>
    <m/>
    <m/>
    <m/>
    <m/>
    <m/>
    <m/>
    <n v="1"/>
    <m/>
    <m/>
    <m/>
    <n v="1"/>
    <n v="1"/>
    <m/>
    <m/>
    <n v="1"/>
    <m/>
    <m/>
    <m/>
    <m/>
    <m/>
    <m/>
    <m/>
    <m/>
    <m/>
    <m/>
    <n v="1"/>
    <n v="1"/>
    <n v="0"/>
    <n v="0"/>
    <n v="0"/>
    <n v="0"/>
    <n v="2"/>
    <n v="1"/>
    <n v="1"/>
    <n v="1"/>
    <n v="0"/>
    <n v="0"/>
    <n v="2"/>
    <n v="1"/>
    <n v="2"/>
    <n v="1"/>
    <n v="0"/>
    <n v="0"/>
    <n v="4"/>
  </r>
  <r>
    <x v="100"/>
    <m/>
    <m/>
    <m/>
    <n v="1"/>
    <m/>
    <m/>
    <m/>
    <m/>
    <n v="1"/>
    <m/>
    <m/>
    <m/>
    <m/>
    <m/>
    <m/>
    <m/>
    <m/>
    <m/>
    <m/>
    <m/>
    <m/>
    <m/>
    <m/>
    <m/>
    <m/>
    <n v="1"/>
    <m/>
    <m/>
    <m/>
    <m/>
    <m/>
    <m/>
    <m/>
    <m/>
    <n v="1"/>
    <n v="1"/>
    <n v="1"/>
    <m/>
    <n v="1"/>
    <n v="1"/>
    <m/>
    <m/>
    <n v="1"/>
    <m/>
    <m/>
    <m/>
    <m/>
    <m/>
    <m/>
    <m/>
    <m/>
    <m/>
    <m/>
    <n v="1"/>
    <n v="0"/>
    <n v="1"/>
    <n v="0"/>
    <n v="0"/>
    <n v="0"/>
    <n v="2"/>
    <n v="1"/>
    <n v="1"/>
    <n v="0"/>
    <n v="0"/>
    <n v="0"/>
    <n v="1"/>
    <n v="1"/>
    <n v="4"/>
    <n v="1"/>
    <n v="0"/>
    <n v="0"/>
    <n v="6"/>
  </r>
  <r>
    <x v="101"/>
    <n v="1"/>
    <m/>
    <m/>
    <m/>
    <m/>
    <m/>
    <m/>
    <n v="1"/>
    <n v="1"/>
    <m/>
    <m/>
    <m/>
    <m/>
    <m/>
    <m/>
    <m/>
    <m/>
    <m/>
    <m/>
    <m/>
    <m/>
    <m/>
    <m/>
    <m/>
    <m/>
    <n v="1"/>
    <m/>
    <m/>
    <m/>
    <m/>
    <m/>
    <m/>
    <m/>
    <m/>
    <m/>
    <m/>
    <n v="1"/>
    <m/>
    <n v="1"/>
    <n v="1"/>
    <m/>
    <m/>
    <n v="1"/>
    <m/>
    <m/>
    <m/>
    <m/>
    <m/>
    <m/>
    <m/>
    <m/>
    <m/>
    <m/>
    <n v="1"/>
    <n v="0"/>
    <n v="2"/>
    <n v="0"/>
    <n v="0"/>
    <n v="0"/>
    <n v="3"/>
    <n v="2"/>
    <n v="1"/>
    <n v="0"/>
    <n v="0"/>
    <n v="0"/>
    <n v="1"/>
    <n v="0"/>
    <n v="3"/>
    <n v="1"/>
    <n v="0"/>
    <n v="0"/>
    <n v="4"/>
  </r>
  <r>
    <x v="102"/>
    <m/>
    <m/>
    <m/>
    <m/>
    <m/>
    <m/>
    <m/>
    <m/>
    <n v="1"/>
    <m/>
    <m/>
    <m/>
    <m/>
    <m/>
    <m/>
    <m/>
    <m/>
    <m/>
    <m/>
    <m/>
    <m/>
    <m/>
    <m/>
    <m/>
    <m/>
    <n v="1"/>
    <m/>
    <m/>
    <m/>
    <m/>
    <m/>
    <m/>
    <m/>
    <m/>
    <m/>
    <m/>
    <n v="1"/>
    <m/>
    <n v="1"/>
    <n v="1"/>
    <m/>
    <m/>
    <n v="1"/>
    <m/>
    <m/>
    <m/>
    <m/>
    <m/>
    <m/>
    <m/>
    <m/>
    <m/>
    <m/>
    <n v="0"/>
    <n v="0"/>
    <n v="1"/>
    <n v="0"/>
    <n v="0"/>
    <n v="0"/>
    <n v="1"/>
    <n v="1"/>
    <n v="1"/>
    <n v="0"/>
    <n v="0"/>
    <n v="0"/>
    <n v="1"/>
    <n v="0"/>
    <n v="3"/>
    <n v="1"/>
    <n v="0"/>
    <n v="0"/>
    <n v="4"/>
  </r>
  <r>
    <x v="103"/>
    <m/>
    <m/>
    <m/>
    <m/>
    <m/>
    <m/>
    <m/>
    <m/>
    <m/>
    <m/>
    <m/>
    <m/>
    <m/>
    <m/>
    <m/>
    <m/>
    <m/>
    <m/>
    <m/>
    <m/>
    <m/>
    <n v="1"/>
    <m/>
    <m/>
    <m/>
    <m/>
    <m/>
    <m/>
    <m/>
    <m/>
    <m/>
    <m/>
    <m/>
    <m/>
    <n v="1"/>
    <m/>
    <n v="1"/>
    <m/>
    <m/>
    <m/>
    <m/>
    <m/>
    <m/>
    <m/>
    <m/>
    <m/>
    <m/>
    <m/>
    <m/>
    <n v="1"/>
    <m/>
    <m/>
    <m/>
    <n v="0"/>
    <n v="0"/>
    <n v="0"/>
    <n v="0"/>
    <n v="1"/>
    <n v="0"/>
    <n v="1"/>
    <n v="0"/>
    <n v="0"/>
    <n v="0"/>
    <n v="0"/>
    <n v="0"/>
    <n v="0"/>
    <n v="1"/>
    <n v="1"/>
    <n v="0"/>
    <n v="0"/>
    <n v="1"/>
    <n v="3"/>
  </r>
  <r>
    <x v="104"/>
    <m/>
    <n v="1"/>
    <m/>
    <m/>
    <m/>
    <m/>
    <m/>
    <m/>
    <m/>
    <m/>
    <m/>
    <m/>
    <m/>
    <m/>
    <m/>
    <n v="1"/>
    <m/>
    <m/>
    <m/>
    <m/>
    <m/>
    <m/>
    <m/>
    <m/>
    <m/>
    <m/>
    <m/>
    <m/>
    <m/>
    <m/>
    <m/>
    <m/>
    <m/>
    <m/>
    <n v="1"/>
    <m/>
    <n v="1"/>
    <m/>
    <m/>
    <m/>
    <m/>
    <m/>
    <m/>
    <m/>
    <m/>
    <m/>
    <m/>
    <m/>
    <m/>
    <m/>
    <m/>
    <m/>
    <m/>
    <n v="1"/>
    <n v="0"/>
    <n v="0"/>
    <n v="0"/>
    <n v="1"/>
    <n v="0"/>
    <n v="2"/>
    <n v="0"/>
    <n v="0"/>
    <n v="0"/>
    <n v="0"/>
    <n v="0"/>
    <n v="0"/>
    <n v="1"/>
    <n v="1"/>
    <n v="0"/>
    <n v="0"/>
    <n v="0"/>
    <n v="2"/>
  </r>
  <r>
    <x v="105"/>
    <m/>
    <m/>
    <m/>
    <m/>
    <m/>
    <m/>
    <m/>
    <m/>
    <m/>
    <m/>
    <m/>
    <m/>
    <m/>
    <m/>
    <m/>
    <m/>
    <m/>
    <m/>
    <m/>
    <m/>
    <m/>
    <m/>
    <m/>
    <m/>
    <m/>
    <n v="1"/>
    <m/>
    <m/>
    <m/>
    <m/>
    <m/>
    <m/>
    <m/>
    <m/>
    <m/>
    <m/>
    <n v="1"/>
    <m/>
    <n v="1"/>
    <m/>
    <m/>
    <n v="1"/>
    <n v="1"/>
    <m/>
    <m/>
    <m/>
    <m/>
    <m/>
    <m/>
    <m/>
    <m/>
    <m/>
    <m/>
    <n v="0"/>
    <n v="0"/>
    <n v="0"/>
    <n v="0"/>
    <n v="0"/>
    <n v="0"/>
    <n v="0"/>
    <n v="0"/>
    <n v="1"/>
    <n v="0"/>
    <n v="0"/>
    <n v="0"/>
    <n v="1"/>
    <n v="0"/>
    <n v="2"/>
    <n v="2"/>
    <n v="0"/>
    <n v="0"/>
    <n v="4"/>
  </r>
  <r>
    <x v="106"/>
    <m/>
    <m/>
    <m/>
    <m/>
    <m/>
    <m/>
    <m/>
    <n v="1"/>
    <n v="1"/>
    <m/>
    <m/>
    <m/>
    <m/>
    <m/>
    <m/>
    <m/>
    <m/>
    <m/>
    <m/>
    <m/>
    <m/>
    <m/>
    <m/>
    <m/>
    <m/>
    <m/>
    <m/>
    <m/>
    <m/>
    <m/>
    <m/>
    <m/>
    <m/>
    <m/>
    <m/>
    <m/>
    <n v="1"/>
    <m/>
    <n v="1"/>
    <n v="1"/>
    <m/>
    <n v="1"/>
    <n v="1"/>
    <m/>
    <m/>
    <m/>
    <m/>
    <m/>
    <m/>
    <m/>
    <m/>
    <m/>
    <m/>
    <n v="0"/>
    <n v="0"/>
    <n v="2"/>
    <n v="0"/>
    <n v="0"/>
    <n v="0"/>
    <n v="2"/>
    <n v="2"/>
    <n v="0"/>
    <n v="0"/>
    <n v="0"/>
    <n v="0"/>
    <n v="0"/>
    <n v="0"/>
    <n v="3"/>
    <n v="2"/>
    <n v="0"/>
    <n v="0"/>
    <n v="5"/>
  </r>
  <r>
    <x v="107"/>
    <m/>
    <m/>
    <m/>
    <n v="1"/>
    <n v="1"/>
    <m/>
    <m/>
    <m/>
    <m/>
    <m/>
    <m/>
    <m/>
    <m/>
    <m/>
    <m/>
    <m/>
    <m/>
    <m/>
    <m/>
    <m/>
    <m/>
    <m/>
    <m/>
    <m/>
    <m/>
    <m/>
    <m/>
    <m/>
    <m/>
    <m/>
    <m/>
    <m/>
    <m/>
    <m/>
    <n v="1"/>
    <m/>
    <n v="1"/>
    <m/>
    <m/>
    <m/>
    <m/>
    <m/>
    <m/>
    <m/>
    <m/>
    <m/>
    <m/>
    <m/>
    <m/>
    <m/>
    <m/>
    <m/>
    <m/>
    <n v="1"/>
    <n v="1"/>
    <n v="0"/>
    <n v="0"/>
    <n v="0"/>
    <n v="0"/>
    <n v="2"/>
    <n v="1"/>
    <n v="0"/>
    <n v="0"/>
    <n v="0"/>
    <n v="0"/>
    <n v="0"/>
    <n v="1"/>
    <n v="1"/>
    <n v="0"/>
    <n v="0"/>
    <n v="0"/>
    <n v="2"/>
  </r>
  <r>
    <x v="108"/>
    <m/>
    <m/>
    <m/>
    <m/>
    <m/>
    <m/>
    <m/>
    <m/>
    <m/>
    <m/>
    <m/>
    <m/>
    <m/>
    <m/>
    <m/>
    <m/>
    <m/>
    <m/>
    <m/>
    <m/>
    <m/>
    <m/>
    <m/>
    <m/>
    <m/>
    <n v="1"/>
    <m/>
    <m/>
    <m/>
    <m/>
    <m/>
    <m/>
    <m/>
    <m/>
    <m/>
    <m/>
    <n v="1"/>
    <m/>
    <n v="1"/>
    <m/>
    <m/>
    <m/>
    <n v="1"/>
    <m/>
    <m/>
    <m/>
    <m/>
    <m/>
    <m/>
    <m/>
    <m/>
    <m/>
    <m/>
    <n v="0"/>
    <n v="0"/>
    <n v="0"/>
    <n v="0"/>
    <n v="0"/>
    <n v="0"/>
    <n v="0"/>
    <n v="0"/>
    <n v="1"/>
    <n v="0"/>
    <n v="0"/>
    <n v="0"/>
    <n v="1"/>
    <n v="0"/>
    <n v="2"/>
    <n v="1"/>
    <n v="0"/>
    <n v="0"/>
    <n v="3"/>
  </r>
  <r>
    <x v="109"/>
    <m/>
    <m/>
    <m/>
    <m/>
    <m/>
    <m/>
    <m/>
    <m/>
    <m/>
    <m/>
    <m/>
    <m/>
    <m/>
    <m/>
    <m/>
    <m/>
    <m/>
    <m/>
    <m/>
    <m/>
    <m/>
    <m/>
    <m/>
    <m/>
    <m/>
    <m/>
    <m/>
    <m/>
    <m/>
    <m/>
    <m/>
    <m/>
    <m/>
    <m/>
    <m/>
    <m/>
    <m/>
    <m/>
    <m/>
    <n v="1"/>
    <m/>
    <m/>
    <m/>
    <m/>
    <m/>
    <m/>
    <m/>
    <m/>
    <m/>
    <m/>
    <m/>
    <m/>
    <m/>
    <n v="0"/>
    <n v="0"/>
    <n v="0"/>
    <n v="0"/>
    <n v="0"/>
    <n v="0"/>
    <n v="0"/>
    <n v="0"/>
    <n v="0"/>
    <n v="0"/>
    <n v="0"/>
    <n v="0"/>
    <n v="0"/>
    <n v="0"/>
    <n v="1"/>
    <n v="0"/>
    <n v="0"/>
    <n v="0"/>
    <n v="1"/>
  </r>
  <r>
    <x v="110"/>
    <m/>
    <m/>
    <m/>
    <n v="1"/>
    <n v="1"/>
    <m/>
    <m/>
    <m/>
    <m/>
    <m/>
    <m/>
    <m/>
    <m/>
    <m/>
    <m/>
    <m/>
    <m/>
    <m/>
    <m/>
    <n v="1"/>
    <m/>
    <m/>
    <m/>
    <m/>
    <m/>
    <n v="1"/>
    <m/>
    <m/>
    <m/>
    <m/>
    <m/>
    <m/>
    <m/>
    <m/>
    <m/>
    <m/>
    <n v="1"/>
    <m/>
    <m/>
    <m/>
    <m/>
    <m/>
    <m/>
    <m/>
    <m/>
    <m/>
    <m/>
    <m/>
    <m/>
    <m/>
    <m/>
    <m/>
    <m/>
    <n v="1"/>
    <n v="1"/>
    <n v="0"/>
    <n v="0"/>
    <n v="1"/>
    <n v="0"/>
    <n v="3"/>
    <n v="1"/>
    <n v="1"/>
    <n v="0"/>
    <n v="0"/>
    <n v="0"/>
    <n v="1"/>
    <n v="0"/>
    <n v="1"/>
    <n v="0"/>
    <n v="0"/>
    <n v="0"/>
    <n v="1"/>
  </r>
  <r>
    <x v="111"/>
    <m/>
    <m/>
    <m/>
    <n v="1"/>
    <n v="1"/>
    <m/>
    <m/>
    <m/>
    <m/>
    <m/>
    <m/>
    <m/>
    <m/>
    <m/>
    <m/>
    <m/>
    <m/>
    <m/>
    <m/>
    <m/>
    <m/>
    <m/>
    <m/>
    <m/>
    <m/>
    <m/>
    <m/>
    <m/>
    <m/>
    <m/>
    <m/>
    <m/>
    <m/>
    <m/>
    <m/>
    <m/>
    <m/>
    <m/>
    <m/>
    <m/>
    <n v="1"/>
    <m/>
    <n v="1"/>
    <m/>
    <m/>
    <m/>
    <m/>
    <m/>
    <m/>
    <m/>
    <m/>
    <m/>
    <m/>
    <n v="1"/>
    <n v="1"/>
    <n v="0"/>
    <n v="0"/>
    <n v="0"/>
    <n v="0"/>
    <n v="2"/>
    <n v="1"/>
    <n v="0"/>
    <n v="0"/>
    <n v="0"/>
    <n v="0"/>
    <n v="0"/>
    <n v="0"/>
    <n v="1"/>
    <n v="1"/>
    <n v="0"/>
    <n v="0"/>
    <n v="2"/>
  </r>
  <r>
    <x v="112"/>
    <m/>
    <m/>
    <m/>
    <n v="1"/>
    <m/>
    <m/>
    <m/>
    <m/>
    <m/>
    <m/>
    <m/>
    <m/>
    <m/>
    <m/>
    <m/>
    <m/>
    <m/>
    <m/>
    <m/>
    <m/>
    <m/>
    <m/>
    <m/>
    <m/>
    <m/>
    <m/>
    <m/>
    <m/>
    <m/>
    <m/>
    <m/>
    <m/>
    <m/>
    <m/>
    <m/>
    <m/>
    <n v="1"/>
    <m/>
    <m/>
    <n v="1"/>
    <m/>
    <m/>
    <m/>
    <m/>
    <m/>
    <m/>
    <m/>
    <m/>
    <m/>
    <n v="1"/>
    <m/>
    <m/>
    <m/>
    <n v="1"/>
    <n v="0"/>
    <n v="0"/>
    <n v="0"/>
    <n v="0"/>
    <n v="0"/>
    <n v="1"/>
    <n v="0"/>
    <n v="0"/>
    <n v="0"/>
    <n v="0"/>
    <n v="0"/>
    <n v="0"/>
    <n v="0"/>
    <n v="2"/>
    <n v="0"/>
    <n v="0"/>
    <n v="1"/>
    <n v="3"/>
  </r>
  <r>
    <x v="113"/>
    <m/>
    <m/>
    <m/>
    <m/>
    <m/>
    <m/>
    <m/>
    <m/>
    <m/>
    <m/>
    <m/>
    <m/>
    <m/>
    <m/>
    <m/>
    <m/>
    <m/>
    <m/>
    <m/>
    <m/>
    <m/>
    <m/>
    <m/>
    <m/>
    <m/>
    <n v="1"/>
    <m/>
    <m/>
    <m/>
    <m/>
    <m/>
    <m/>
    <m/>
    <m/>
    <m/>
    <n v="1"/>
    <n v="1"/>
    <m/>
    <m/>
    <n v="1"/>
    <m/>
    <m/>
    <m/>
    <m/>
    <m/>
    <m/>
    <m/>
    <m/>
    <m/>
    <m/>
    <m/>
    <m/>
    <m/>
    <n v="0"/>
    <n v="0"/>
    <n v="0"/>
    <n v="0"/>
    <n v="0"/>
    <n v="0"/>
    <n v="0"/>
    <n v="0"/>
    <n v="1"/>
    <n v="0"/>
    <n v="0"/>
    <n v="0"/>
    <n v="1"/>
    <n v="0"/>
    <n v="3"/>
    <n v="0"/>
    <n v="0"/>
    <n v="0"/>
    <n v="3"/>
  </r>
  <r>
    <x v="114"/>
    <m/>
    <m/>
    <m/>
    <m/>
    <m/>
    <m/>
    <m/>
    <m/>
    <m/>
    <m/>
    <m/>
    <m/>
    <m/>
    <m/>
    <m/>
    <m/>
    <m/>
    <m/>
    <m/>
    <m/>
    <m/>
    <m/>
    <m/>
    <m/>
    <m/>
    <n v="1"/>
    <m/>
    <n v="1"/>
    <m/>
    <m/>
    <m/>
    <m/>
    <m/>
    <m/>
    <n v="1"/>
    <m/>
    <n v="1"/>
    <m/>
    <m/>
    <n v="1"/>
    <m/>
    <m/>
    <n v="1"/>
    <m/>
    <m/>
    <m/>
    <m/>
    <m/>
    <m/>
    <m/>
    <m/>
    <m/>
    <m/>
    <n v="0"/>
    <n v="0"/>
    <n v="0"/>
    <n v="0"/>
    <n v="0"/>
    <n v="0"/>
    <n v="0"/>
    <n v="0"/>
    <n v="1"/>
    <n v="1"/>
    <n v="0"/>
    <n v="0"/>
    <n v="2"/>
    <n v="1"/>
    <n v="2"/>
    <n v="1"/>
    <n v="0"/>
    <n v="0"/>
    <n v="4"/>
  </r>
  <r>
    <x v="115"/>
    <m/>
    <n v="1"/>
    <m/>
    <m/>
    <m/>
    <m/>
    <m/>
    <m/>
    <m/>
    <n v="1"/>
    <m/>
    <m/>
    <m/>
    <m/>
    <m/>
    <m/>
    <m/>
    <m/>
    <m/>
    <m/>
    <m/>
    <m/>
    <m/>
    <m/>
    <m/>
    <n v="1"/>
    <m/>
    <m/>
    <m/>
    <m/>
    <m/>
    <m/>
    <m/>
    <m/>
    <m/>
    <m/>
    <m/>
    <m/>
    <n v="1"/>
    <n v="1"/>
    <m/>
    <m/>
    <m/>
    <m/>
    <m/>
    <m/>
    <m/>
    <m/>
    <m/>
    <m/>
    <m/>
    <m/>
    <m/>
    <n v="1"/>
    <n v="0"/>
    <n v="1"/>
    <n v="0"/>
    <n v="0"/>
    <n v="0"/>
    <n v="2"/>
    <n v="1"/>
    <n v="1"/>
    <n v="0"/>
    <n v="0"/>
    <n v="0"/>
    <n v="1"/>
    <n v="0"/>
    <n v="2"/>
    <n v="0"/>
    <n v="0"/>
    <n v="0"/>
    <n v="2"/>
  </r>
  <r>
    <x v="116"/>
    <m/>
    <m/>
    <m/>
    <m/>
    <m/>
    <m/>
    <m/>
    <m/>
    <m/>
    <m/>
    <m/>
    <m/>
    <m/>
    <m/>
    <m/>
    <m/>
    <m/>
    <m/>
    <m/>
    <m/>
    <m/>
    <m/>
    <m/>
    <m/>
    <m/>
    <n v="1"/>
    <m/>
    <n v="1"/>
    <m/>
    <m/>
    <m/>
    <m/>
    <m/>
    <m/>
    <m/>
    <n v="1"/>
    <m/>
    <m/>
    <n v="1"/>
    <n v="1"/>
    <m/>
    <m/>
    <n v="1"/>
    <m/>
    <m/>
    <m/>
    <m/>
    <m/>
    <m/>
    <m/>
    <m/>
    <m/>
    <m/>
    <n v="0"/>
    <n v="0"/>
    <n v="0"/>
    <n v="0"/>
    <n v="0"/>
    <n v="0"/>
    <n v="0"/>
    <n v="0"/>
    <n v="1"/>
    <n v="1"/>
    <n v="0"/>
    <n v="0"/>
    <n v="2"/>
    <n v="0"/>
    <n v="3"/>
    <n v="1"/>
    <n v="0"/>
    <n v="0"/>
    <n v="4"/>
  </r>
  <r>
    <x v="117"/>
    <m/>
    <n v="1"/>
    <m/>
    <m/>
    <m/>
    <m/>
    <m/>
    <m/>
    <n v="1"/>
    <m/>
    <m/>
    <m/>
    <m/>
    <m/>
    <m/>
    <m/>
    <m/>
    <m/>
    <m/>
    <m/>
    <m/>
    <m/>
    <m/>
    <m/>
    <m/>
    <n v="1"/>
    <m/>
    <n v="1"/>
    <m/>
    <m/>
    <m/>
    <m/>
    <m/>
    <m/>
    <m/>
    <m/>
    <n v="1"/>
    <m/>
    <m/>
    <n v="1"/>
    <m/>
    <n v="1"/>
    <m/>
    <m/>
    <m/>
    <m/>
    <m/>
    <m/>
    <m/>
    <m/>
    <m/>
    <m/>
    <m/>
    <n v="1"/>
    <n v="0"/>
    <n v="1"/>
    <n v="0"/>
    <n v="0"/>
    <n v="0"/>
    <n v="2"/>
    <n v="1"/>
    <n v="1"/>
    <n v="1"/>
    <n v="0"/>
    <n v="0"/>
    <n v="2"/>
    <n v="0"/>
    <n v="2"/>
    <n v="1"/>
    <n v="0"/>
    <n v="0"/>
    <n v="3"/>
  </r>
  <r>
    <x v="118"/>
    <n v="1"/>
    <m/>
    <m/>
    <n v="1"/>
    <m/>
    <m/>
    <m/>
    <n v="1"/>
    <n v="1"/>
    <m/>
    <m/>
    <m/>
    <m/>
    <m/>
    <m/>
    <m/>
    <m/>
    <n v="1"/>
    <m/>
    <m/>
    <n v="1"/>
    <m/>
    <m/>
    <m/>
    <m/>
    <n v="1"/>
    <n v="1"/>
    <n v="1"/>
    <m/>
    <m/>
    <m/>
    <m/>
    <m/>
    <n v="1"/>
    <n v="1"/>
    <n v="1"/>
    <n v="1"/>
    <m/>
    <n v="1"/>
    <n v="1"/>
    <n v="1"/>
    <n v="1"/>
    <n v="1"/>
    <m/>
    <m/>
    <m/>
    <m/>
    <m/>
    <m/>
    <n v="1"/>
    <m/>
    <m/>
    <n v="1"/>
    <n v="2"/>
    <n v="0"/>
    <n v="2"/>
    <n v="0"/>
    <n v="2"/>
    <n v="0"/>
    <n v="6"/>
    <n v="2"/>
    <n v="2"/>
    <n v="1"/>
    <n v="0"/>
    <n v="0"/>
    <n v="3"/>
    <n v="2"/>
    <n v="5"/>
    <n v="2"/>
    <n v="0"/>
    <n v="2"/>
    <n v="11"/>
  </r>
  <r>
    <x v="119"/>
    <m/>
    <m/>
    <m/>
    <m/>
    <m/>
    <m/>
    <m/>
    <m/>
    <m/>
    <m/>
    <m/>
    <m/>
    <m/>
    <m/>
    <m/>
    <m/>
    <m/>
    <m/>
    <m/>
    <m/>
    <m/>
    <m/>
    <m/>
    <m/>
    <m/>
    <m/>
    <m/>
    <n v="1"/>
    <m/>
    <m/>
    <m/>
    <m/>
    <m/>
    <m/>
    <n v="1"/>
    <n v="1"/>
    <n v="1"/>
    <m/>
    <m/>
    <n v="1"/>
    <m/>
    <m/>
    <n v="1"/>
    <m/>
    <m/>
    <m/>
    <m/>
    <m/>
    <m/>
    <m/>
    <m/>
    <m/>
    <m/>
    <n v="0"/>
    <n v="0"/>
    <n v="0"/>
    <n v="0"/>
    <n v="0"/>
    <n v="0"/>
    <n v="0"/>
    <n v="0"/>
    <n v="0"/>
    <n v="1"/>
    <n v="0"/>
    <n v="0"/>
    <n v="1"/>
    <n v="1"/>
    <n v="3"/>
    <n v="1"/>
    <n v="0"/>
    <n v="0"/>
    <n v="5"/>
  </r>
  <r>
    <x v="120"/>
    <m/>
    <m/>
    <m/>
    <m/>
    <m/>
    <m/>
    <m/>
    <m/>
    <m/>
    <m/>
    <m/>
    <m/>
    <m/>
    <m/>
    <m/>
    <m/>
    <m/>
    <m/>
    <m/>
    <m/>
    <m/>
    <m/>
    <m/>
    <m/>
    <m/>
    <n v="1"/>
    <m/>
    <m/>
    <m/>
    <m/>
    <m/>
    <m/>
    <m/>
    <m/>
    <m/>
    <n v="1"/>
    <n v="1"/>
    <m/>
    <n v="1"/>
    <n v="1"/>
    <m/>
    <n v="1"/>
    <n v="1"/>
    <m/>
    <m/>
    <m/>
    <m/>
    <m/>
    <m/>
    <m/>
    <m/>
    <m/>
    <m/>
    <n v="0"/>
    <n v="0"/>
    <n v="0"/>
    <n v="0"/>
    <n v="0"/>
    <n v="0"/>
    <n v="0"/>
    <n v="0"/>
    <n v="1"/>
    <n v="0"/>
    <n v="0"/>
    <n v="0"/>
    <n v="1"/>
    <n v="0"/>
    <n v="4"/>
    <n v="2"/>
    <n v="0"/>
    <n v="0"/>
    <n v="6"/>
  </r>
  <r>
    <x v="121"/>
    <m/>
    <n v="1"/>
    <m/>
    <m/>
    <m/>
    <m/>
    <m/>
    <m/>
    <n v="1"/>
    <m/>
    <m/>
    <m/>
    <m/>
    <m/>
    <m/>
    <m/>
    <m/>
    <m/>
    <m/>
    <m/>
    <m/>
    <m/>
    <m/>
    <m/>
    <m/>
    <m/>
    <m/>
    <n v="1"/>
    <m/>
    <m/>
    <m/>
    <m/>
    <m/>
    <m/>
    <n v="1"/>
    <m/>
    <n v="1"/>
    <m/>
    <n v="1"/>
    <n v="1"/>
    <m/>
    <n v="1"/>
    <n v="1"/>
    <m/>
    <m/>
    <m/>
    <m/>
    <m/>
    <m/>
    <m/>
    <m/>
    <m/>
    <m/>
    <n v="1"/>
    <n v="0"/>
    <n v="1"/>
    <n v="0"/>
    <n v="0"/>
    <n v="0"/>
    <n v="2"/>
    <n v="1"/>
    <n v="0"/>
    <n v="1"/>
    <n v="0"/>
    <n v="0"/>
    <n v="1"/>
    <n v="1"/>
    <n v="3"/>
    <n v="2"/>
    <n v="0"/>
    <n v="0"/>
    <n v="6"/>
  </r>
  <r>
    <x v="122"/>
    <m/>
    <m/>
    <m/>
    <n v="1"/>
    <m/>
    <m/>
    <m/>
    <m/>
    <n v="1"/>
    <m/>
    <m/>
    <m/>
    <m/>
    <m/>
    <m/>
    <m/>
    <m/>
    <m/>
    <m/>
    <m/>
    <m/>
    <m/>
    <m/>
    <m/>
    <n v="1"/>
    <n v="1"/>
    <m/>
    <n v="1"/>
    <m/>
    <m/>
    <n v="1"/>
    <m/>
    <m/>
    <m/>
    <n v="1"/>
    <n v="1"/>
    <n v="1"/>
    <m/>
    <n v="1"/>
    <n v="1"/>
    <m/>
    <m/>
    <n v="1"/>
    <m/>
    <m/>
    <m/>
    <m/>
    <m/>
    <m/>
    <m/>
    <m/>
    <m/>
    <m/>
    <n v="1"/>
    <n v="0"/>
    <n v="1"/>
    <n v="0"/>
    <n v="0"/>
    <n v="1"/>
    <n v="3"/>
    <n v="1"/>
    <n v="1"/>
    <n v="1"/>
    <n v="1"/>
    <n v="0"/>
    <n v="3"/>
    <n v="1"/>
    <n v="4"/>
    <n v="1"/>
    <n v="0"/>
    <n v="0"/>
    <n v="6"/>
  </r>
  <r>
    <x v="123"/>
    <n v="1"/>
    <m/>
    <m/>
    <n v="1"/>
    <m/>
    <m/>
    <m/>
    <m/>
    <m/>
    <m/>
    <m/>
    <m/>
    <m/>
    <m/>
    <m/>
    <m/>
    <m/>
    <m/>
    <m/>
    <m/>
    <m/>
    <m/>
    <m/>
    <m/>
    <m/>
    <m/>
    <m/>
    <n v="1"/>
    <m/>
    <m/>
    <m/>
    <m/>
    <m/>
    <m/>
    <m/>
    <m/>
    <n v="1"/>
    <m/>
    <n v="1"/>
    <n v="1"/>
    <m/>
    <m/>
    <m/>
    <m/>
    <m/>
    <m/>
    <m/>
    <m/>
    <m/>
    <m/>
    <m/>
    <m/>
    <m/>
    <n v="2"/>
    <n v="0"/>
    <n v="0"/>
    <n v="0"/>
    <n v="0"/>
    <n v="0"/>
    <n v="2"/>
    <n v="0"/>
    <n v="0"/>
    <n v="1"/>
    <n v="0"/>
    <n v="0"/>
    <n v="1"/>
    <n v="0"/>
    <n v="3"/>
    <n v="0"/>
    <n v="0"/>
    <n v="0"/>
    <n v="3"/>
  </r>
  <r>
    <x v="124"/>
    <m/>
    <m/>
    <m/>
    <m/>
    <m/>
    <m/>
    <m/>
    <m/>
    <m/>
    <m/>
    <m/>
    <m/>
    <m/>
    <m/>
    <m/>
    <m/>
    <m/>
    <m/>
    <m/>
    <m/>
    <m/>
    <m/>
    <m/>
    <m/>
    <m/>
    <m/>
    <m/>
    <m/>
    <m/>
    <m/>
    <m/>
    <m/>
    <m/>
    <m/>
    <m/>
    <m/>
    <m/>
    <m/>
    <n v="1"/>
    <n v="1"/>
    <m/>
    <m/>
    <m/>
    <m/>
    <m/>
    <m/>
    <m/>
    <m/>
    <m/>
    <m/>
    <m/>
    <m/>
    <m/>
    <n v="0"/>
    <n v="0"/>
    <n v="0"/>
    <n v="0"/>
    <n v="0"/>
    <n v="0"/>
    <n v="0"/>
    <n v="0"/>
    <n v="0"/>
    <n v="0"/>
    <n v="0"/>
    <n v="0"/>
    <n v="0"/>
    <n v="0"/>
    <n v="2"/>
    <n v="0"/>
    <n v="0"/>
    <n v="0"/>
    <n v="2"/>
  </r>
  <r>
    <x v="125"/>
    <m/>
    <m/>
    <m/>
    <m/>
    <m/>
    <m/>
    <m/>
    <m/>
    <m/>
    <m/>
    <m/>
    <m/>
    <m/>
    <m/>
    <m/>
    <m/>
    <m/>
    <m/>
    <m/>
    <m/>
    <m/>
    <m/>
    <m/>
    <m/>
    <m/>
    <m/>
    <m/>
    <n v="1"/>
    <m/>
    <m/>
    <m/>
    <m/>
    <m/>
    <m/>
    <n v="1"/>
    <n v="1"/>
    <n v="1"/>
    <m/>
    <n v="1"/>
    <n v="1"/>
    <m/>
    <n v="1"/>
    <m/>
    <m/>
    <m/>
    <m/>
    <m/>
    <m/>
    <m/>
    <m/>
    <m/>
    <m/>
    <m/>
    <n v="0"/>
    <n v="0"/>
    <n v="0"/>
    <n v="0"/>
    <n v="0"/>
    <n v="0"/>
    <n v="0"/>
    <n v="0"/>
    <n v="0"/>
    <n v="1"/>
    <n v="0"/>
    <n v="0"/>
    <n v="1"/>
    <n v="1"/>
    <n v="4"/>
    <n v="1"/>
    <n v="0"/>
    <n v="0"/>
    <n v="6"/>
  </r>
  <r>
    <x v="126"/>
    <m/>
    <m/>
    <m/>
    <m/>
    <m/>
    <m/>
    <m/>
    <m/>
    <m/>
    <m/>
    <m/>
    <m/>
    <m/>
    <m/>
    <m/>
    <m/>
    <m/>
    <m/>
    <m/>
    <m/>
    <m/>
    <m/>
    <m/>
    <m/>
    <m/>
    <n v="1"/>
    <m/>
    <n v="1"/>
    <m/>
    <m/>
    <m/>
    <m/>
    <m/>
    <m/>
    <n v="1"/>
    <m/>
    <m/>
    <m/>
    <n v="1"/>
    <n v="1"/>
    <m/>
    <n v="1"/>
    <m/>
    <m/>
    <m/>
    <m/>
    <m/>
    <m/>
    <m/>
    <m/>
    <m/>
    <m/>
    <m/>
    <n v="0"/>
    <n v="0"/>
    <n v="0"/>
    <n v="0"/>
    <n v="0"/>
    <n v="0"/>
    <n v="0"/>
    <n v="0"/>
    <n v="1"/>
    <n v="1"/>
    <n v="0"/>
    <n v="0"/>
    <n v="2"/>
    <n v="1"/>
    <n v="2"/>
    <n v="1"/>
    <n v="0"/>
    <n v="0"/>
    <n v="4"/>
  </r>
  <r>
    <x v="127"/>
    <m/>
    <m/>
    <m/>
    <n v="1"/>
    <m/>
    <m/>
    <m/>
    <m/>
    <n v="1"/>
    <m/>
    <m/>
    <m/>
    <m/>
    <m/>
    <m/>
    <m/>
    <m/>
    <m/>
    <m/>
    <m/>
    <m/>
    <m/>
    <m/>
    <m/>
    <m/>
    <n v="1"/>
    <m/>
    <n v="1"/>
    <m/>
    <m/>
    <m/>
    <m/>
    <m/>
    <m/>
    <n v="1"/>
    <n v="1"/>
    <n v="1"/>
    <m/>
    <n v="1"/>
    <n v="1"/>
    <m/>
    <m/>
    <n v="1"/>
    <m/>
    <m/>
    <m/>
    <m/>
    <m/>
    <m/>
    <m/>
    <m/>
    <m/>
    <m/>
    <n v="1"/>
    <n v="0"/>
    <n v="1"/>
    <n v="0"/>
    <n v="0"/>
    <n v="0"/>
    <n v="2"/>
    <n v="1"/>
    <n v="1"/>
    <n v="1"/>
    <n v="0"/>
    <n v="0"/>
    <n v="2"/>
    <n v="1"/>
    <n v="4"/>
    <n v="1"/>
    <n v="0"/>
    <n v="0"/>
    <n v="6"/>
  </r>
  <r>
    <x v="128"/>
    <n v="1"/>
    <m/>
    <m/>
    <m/>
    <m/>
    <m/>
    <m/>
    <m/>
    <m/>
    <m/>
    <m/>
    <m/>
    <m/>
    <m/>
    <m/>
    <m/>
    <n v="1"/>
    <m/>
    <m/>
    <m/>
    <m/>
    <m/>
    <m/>
    <m/>
    <m/>
    <n v="1"/>
    <m/>
    <n v="1"/>
    <m/>
    <m/>
    <n v="1"/>
    <m/>
    <m/>
    <m/>
    <n v="1"/>
    <m/>
    <n v="1"/>
    <n v="1"/>
    <n v="1"/>
    <n v="1"/>
    <m/>
    <n v="1"/>
    <m/>
    <m/>
    <m/>
    <m/>
    <m/>
    <m/>
    <m/>
    <m/>
    <m/>
    <m/>
    <m/>
    <n v="1"/>
    <n v="0"/>
    <n v="0"/>
    <n v="0"/>
    <n v="1"/>
    <n v="0"/>
    <n v="2"/>
    <n v="0"/>
    <n v="1"/>
    <n v="1"/>
    <n v="1"/>
    <n v="0"/>
    <n v="3"/>
    <n v="1"/>
    <n v="4"/>
    <n v="1"/>
    <n v="0"/>
    <n v="0"/>
    <n v="6"/>
  </r>
  <r>
    <x v="129"/>
    <m/>
    <m/>
    <m/>
    <m/>
    <m/>
    <m/>
    <m/>
    <m/>
    <m/>
    <m/>
    <m/>
    <m/>
    <m/>
    <m/>
    <m/>
    <m/>
    <m/>
    <m/>
    <m/>
    <m/>
    <m/>
    <m/>
    <m/>
    <m/>
    <m/>
    <m/>
    <m/>
    <m/>
    <m/>
    <m/>
    <m/>
    <m/>
    <m/>
    <m/>
    <m/>
    <m/>
    <m/>
    <m/>
    <n v="1"/>
    <n v="1"/>
    <m/>
    <n v="1"/>
    <n v="1"/>
    <m/>
    <m/>
    <m/>
    <m/>
    <m/>
    <m/>
    <m/>
    <m/>
    <m/>
    <m/>
    <n v="0"/>
    <n v="0"/>
    <n v="0"/>
    <n v="0"/>
    <n v="0"/>
    <n v="0"/>
    <n v="0"/>
    <n v="0"/>
    <n v="0"/>
    <n v="0"/>
    <n v="0"/>
    <n v="0"/>
    <n v="0"/>
    <n v="0"/>
    <n v="2"/>
    <n v="2"/>
    <n v="0"/>
    <n v="0"/>
    <n v="4"/>
  </r>
  <r>
    <x v="130"/>
    <m/>
    <m/>
    <m/>
    <m/>
    <m/>
    <m/>
    <m/>
    <m/>
    <m/>
    <m/>
    <m/>
    <m/>
    <m/>
    <m/>
    <m/>
    <m/>
    <m/>
    <m/>
    <m/>
    <m/>
    <m/>
    <m/>
    <m/>
    <m/>
    <m/>
    <n v="1"/>
    <m/>
    <m/>
    <m/>
    <m/>
    <m/>
    <m/>
    <m/>
    <n v="1"/>
    <m/>
    <n v="1"/>
    <n v="1"/>
    <n v="1"/>
    <n v="1"/>
    <m/>
    <m/>
    <n v="1"/>
    <n v="1"/>
    <m/>
    <m/>
    <m/>
    <m/>
    <m/>
    <m/>
    <m/>
    <m/>
    <m/>
    <m/>
    <n v="0"/>
    <n v="0"/>
    <n v="0"/>
    <n v="0"/>
    <n v="0"/>
    <n v="0"/>
    <n v="0"/>
    <n v="0"/>
    <n v="1"/>
    <n v="0"/>
    <n v="0"/>
    <n v="0"/>
    <n v="1"/>
    <n v="1"/>
    <n v="4"/>
    <n v="2"/>
    <n v="0"/>
    <n v="0"/>
    <n v="7"/>
  </r>
  <r>
    <x v="131"/>
    <m/>
    <m/>
    <m/>
    <n v="1"/>
    <m/>
    <m/>
    <m/>
    <m/>
    <m/>
    <m/>
    <m/>
    <n v="1"/>
    <m/>
    <m/>
    <m/>
    <m/>
    <m/>
    <m/>
    <m/>
    <m/>
    <m/>
    <m/>
    <m/>
    <m/>
    <m/>
    <m/>
    <m/>
    <n v="1"/>
    <m/>
    <m/>
    <m/>
    <m/>
    <m/>
    <m/>
    <n v="1"/>
    <m/>
    <n v="1"/>
    <m/>
    <n v="1"/>
    <n v="1"/>
    <n v="1"/>
    <n v="1"/>
    <n v="1"/>
    <m/>
    <m/>
    <m/>
    <m/>
    <m/>
    <m/>
    <m/>
    <m/>
    <m/>
    <m/>
    <n v="1"/>
    <n v="0"/>
    <n v="1"/>
    <n v="0"/>
    <n v="0"/>
    <n v="0"/>
    <n v="2"/>
    <n v="1"/>
    <n v="0"/>
    <n v="1"/>
    <n v="0"/>
    <n v="0"/>
    <n v="1"/>
    <n v="1"/>
    <n v="4"/>
    <n v="2"/>
    <n v="0"/>
    <n v="0"/>
    <n v="7"/>
  </r>
  <r>
    <x v="132"/>
    <m/>
    <m/>
    <m/>
    <n v="1"/>
    <n v="1"/>
    <m/>
    <m/>
    <m/>
    <m/>
    <m/>
    <m/>
    <m/>
    <m/>
    <m/>
    <m/>
    <m/>
    <m/>
    <m/>
    <m/>
    <m/>
    <m/>
    <m/>
    <m/>
    <m/>
    <m/>
    <m/>
    <m/>
    <m/>
    <m/>
    <m/>
    <n v="1"/>
    <m/>
    <m/>
    <m/>
    <m/>
    <m/>
    <m/>
    <m/>
    <n v="1"/>
    <m/>
    <n v="1"/>
    <m/>
    <m/>
    <m/>
    <m/>
    <m/>
    <m/>
    <m/>
    <m/>
    <m/>
    <m/>
    <m/>
    <m/>
    <n v="1"/>
    <n v="1"/>
    <n v="0"/>
    <n v="0"/>
    <n v="0"/>
    <n v="0"/>
    <n v="2"/>
    <n v="1"/>
    <n v="0"/>
    <n v="0"/>
    <n v="1"/>
    <n v="0"/>
    <n v="1"/>
    <n v="0"/>
    <n v="2"/>
    <n v="0"/>
    <n v="0"/>
    <n v="0"/>
    <n v="2"/>
  </r>
  <r>
    <x v="133"/>
    <m/>
    <m/>
    <m/>
    <m/>
    <m/>
    <m/>
    <m/>
    <m/>
    <m/>
    <m/>
    <m/>
    <m/>
    <m/>
    <m/>
    <m/>
    <m/>
    <m/>
    <m/>
    <m/>
    <m/>
    <m/>
    <m/>
    <m/>
    <m/>
    <m/>
    <n v="1"/>
    <m/>
    <m/>
    <m/>
    <m/>
    <m/>
    <m/>
    <m/>
    <m/>
    <n v="1"/>
    <n v="1"/>
    <m/>
    <m/>
    <n v="1"/>
    <m/>
    <m/>
    <m/>
    <m/>
    <m/>
    <m/>
    <m/>
    <m/>
    <m/>
    <m/>
    <m/>
    <m/>
    <m/>
    <m/>
    <n v="0"/>
    <n v="0"/>
    <n v="0"/>
    <n v="0"/>
    <n v="0"/>
    <n v="0"/>
    <n v="0"/>
    <n v="0"/>
    <n v="1"/>
    <n v="0"/>
    <n v="0"/>
    <n v="0"/>
    <n v="1"/>
    <n v="1"/>
    <n v="2"/>
    <n v="0"/>
    <n v="0"/>
    <n v="0"/>
    <n v="3"/>
  </r>
  <r>
    <x v="134"/>
    <m/>
    <m/>
    <m/>
    <n v="1"/>
    <m/>
    <m/>
    <m/>
    <m/>
    <m/>
    <m/>
    <m/>
    <m/>
    <m/>
    <m/>
    <m/>
    <m/>
    <m/>
    <m/>
    <m/>
    <m/>
    <m/>
    <m/>
    <m/>
    <m/>
    <n v="1"/>
    <n v="1"/>
    <m/>
    <m/>
    <m/>
    <m/>
    <m/>
    <m/>
    <m/>
    <m/>
    <n v="1"/>
    <n v="1"/>
    <n v="1"/>
    <n v="1"/>
    <m/>
    <n v="1"/>
    <m/>
    <m/>
    <n v="1"/>
    <m/>
    <m/>
    <m/>
    <m/>
    <m/>
    <m/>
    <m/>
    <m/>
    <m/>
    <m/>
    <n v="1"/>
    <n v="0"/>
    <n v="0"/>
    <n v="0"/>
    <n v="0"/>
    <n v="1"/>
    <n v="2"/>
    <n v="0"/>
    <n v="1"/>
    <n v="0"/>
    <n v="0"/>
    <n v="0"/>
    <n v="1"/>
    <n v="1"/>
    <n v="4"/>
    <n v="1"/>
    <n v="0"/>
    <n v="0"/>
    <n v="6"/>
  </r>
  <r>
    <x v="135"/>
    <m/>
    <m/>
    <m/>
    <n v="1"/>
    <m/>
    <m/>
    <m/>
    <n v="1"/>
    <m/>
    <m/>
    <m/>
    <m/>
    <m/>
    <m/>
    <m/>
    <m/>
    <m/>
    <m/>
    <m/>
    <m/>
    <m/>
    <m/>
    <m/>
    <m/>
    <m/>
    <n v="1"/>
    <m/>
    <n v="1"/>
    <m/>
    <m/>
    <m/>
    <m/>
    <m/>
    <m/>
    <m/>
    <m/>
    <m/>
    <m/>
    <m/>
    <n v="1"/>
    <m/>
    <m/>
    <n v="1"/>
    <m/>
    <m/>
    <m/>
    <m/>
    <m/>
    <m/>
    <m/>
    <m/>
    <m/>
    <m/>
    <n v="1"/>
    <n v="0"/>
    <n v="1"/>
    <n v="0"/>
    <n v="0"/>
    <n v="0"/>
    <n v="2"/>
    <n v="1"/>
    <n v="1"/>
    <n v="1"/>
    <n v="0"/>
    <n v="0"/>
    <n v="2"/>
    <n v="0"/>
    <n v="1"/>
    <n v="1"/>
    <n v="0"/>
    <n v="0"/>
    <n v="2"/>
  </r>
  <r>
    <x v="136"/>
    <m/>
    <m/>
    <n v="1"/>
    <n v="1"/>
    <m/>
    <m/>
    <m/>
    <m/>
    <n v="1"/>
    <m/>
    <m/>
    <n v="1"/>
    <m/>
    <m/>
    <m/>
    <m/>
    <m/>
    <m/>
    <m/>
    <m/>
    <m/>
    <m/>
    <m/>
    <m/>
    <m/>
    <n v="1"/>
    <m/>
    <n v="1"/>
    <m/>
    <m/>
    <m/>
    <m/>
    <m/>
    <m/>
    <n v="1"/>
    <n v="1"/>
    <n v="1"/>
    <n v="1"/>
    <n v="1"/>
    <n v="1"/>
    <n v="1"/>
    <n v="1"/>
    <n v="1"/>
    <m/>
    <m/>
    <m/>
    <m/>
    <m/>
    <m/>
    <m/>
    <m/>
    <m/>
    <m/>
    <n v="2"/>
    <n v="0"/>
    <n v="2"/>
    <n v="0"/>
    <n v="0"/>
    <n v="0"/>
    <n v="4"/>
    <n v="2"/>
    <n v="1"/>
    <n v="1"/>
    <n v="0"/>
    <n v="0"/>
    <n v="2"/>
    <n v="1"/>
    <n v="6"/>
    <n v="2"/>
    <n v="0"/>
    <n v="0"/>
    <n v="9"/>
  </r>
  <r>
    <x v="137"/>
    <m/>
    <m/>
    <m/>
    <m/>
    <m/>
    <m/>
    <m/>
    <m/>
    <m/>
    <m/>
    <m/>
    <m/>
    <m/>
    <m/>
    <m/>
    <m/>
    <m/>
    <m/>
    <m/>
    <m/>
    <m/>
    <m/>
    <m/>
    <m/>
    <m/>
    <m/>
    <m/>
    <m/>
    <m/>
    <m/>
    <m/>
    <m/>
    <m/>
    <m/>
    <n v="1"/>
    <m/>
    <m/>
    <m/>
    <n v="1"/>
    <n v="1"/>
    <m/>
    <m/>
    <m/>
    <m/>
    <m/>
    <m/>
    <m/>
    <m/>
    <m/>
    <m/>
    <m/>
    <m/>
    <m/>
    <n v="0"/>
    <n v="0"/>
    <n v="0"/>
    <n v="0"/>
    <n v="0"/>
    <n v="0"/>
    <n v="0"/>
    <n v="0"/>
    <n v="0"/>
    <n v="0"/>
    <n v="0"/>
    <n v="0"/>
    <n v="0"/>
    <n v="1"/>
    <n v="2"/>
    <n v="0"/>
    <n v="0"/>
    <n v="0"/>
    <n v="3"/>
  </r>
  <r>
    <x v="138"/>
    <n v="1"/>
    <m/>
    <m/>
    <m/>
    <n v="1"/>
    <m/>
    <m/>
    <m/>
    <m/>
    <m/>
    <n v="1"/>
    <n v="1"/>
    <m/>
    <m/>
    <m/>
    <m/>
    <m/>
    <m/>
    <m/>
    <m/>
    <m/>
    <m/>
    <m/>
    <m/>
    <m/>
    <n v="1"/>
    <m/>
    <n v="1"/>
    <m/>
    <m/>
    <m/>
    <m/>
    <m/>
    <n v="1"/>
    <m/>
    <n v="1"/>
    <n v="1"/>
    <m/>
    <n v="1"/>
    <n v="1"/>
    <m/>
    <n v="1"/>
    <n v="1"/>
    <m/>
    <m/>
    <m/>
    <m/>
    <m/>
    <m/>
    <m/>
    <m/>
    <m/>
    <m/>
    <n v="1"/>
    <n v="1"/>
    <n v="2"/>
    <n v="0"/>
    <n v="0"/>
    <n v="0"/>
    <n v="4"/>
    <n v="3"/>
    <n v="1"/>
    <n v="1"/>
    <n v="0"/>
    <n v="0"/>
    <n v="2"/>
    <n v="1"/>
    <n v="4"/>
    <n v="2"/>
    <n v="0"/>
    <n v="0"/>
    <n v="7"/>
  </r>
  <r>
    <x v="139"/>
    <m/>
    <n v="1"/>
    <m/>
    <m/>
    <m/>
    <m/>
    <m/>
    <m/>
    <m/>
    <n v="1"/>
    <m/>
    <m/>
    <m/>
    <m/>
    <m/>
    <m/>
    <m/>
    <m/>
    <m/>
    <m/>
    <m/>
    <m/>
    <m/>
    <m/>
    <m/>
    <m/>
    <m/>
    <n v="1"/>
    <m/>
    <m/>
    <m/>
    <m/>
    <n v="1"/>
    <m/>
    <m/>
    <m/>
    <m/>
    <m/>
    <n v="1"/>
    <n v="1"/>
    <m/>
    <m/>
    <m/>
    <m/>
    <m/>
    <m/>
    <m/>
    <m/>
    <m/>
    <m/>
    <m/>
    <m/>
    <m/>
    <n v="1"/>
    <n v="0"/>
    <n v="1"/>
    <n v="0"/>
    <n v="0"/>
    <n v="0"/>
    <n v="2"/>
    <n v="1"/>
    <n v="0"/>
    <n v="1"/>
    <n v="0"/>
    <n v="1"/>
    <n v="2"/>
    <n v="0"/>
    <n v="2"/>
    <n v="0"/>
    <n v="0"/>
    <n v="0"/>
    <n v="2"/>
  </r>
  <r>
    <x v="140"/>
    <m/>
    <m/>
    <m/>
    <n v="1"/>
    <m/>
    <m/>
    <n v="1"/>
    <m/>
    <m/>
    <m/>
    <m/>
    <m/>
    <m/>
    <m/>
    <m/>
    <m/>
    <m/>
    <m/>
    <m/>
    <m/>
    <m/>
    <m/>
    <m/>
    <m/>
    <m/>
    <n v="1"/>
    <m/>
    <n v="1"/>
    <m/>
    <m/>
    <m/>
    <m/>
    <m/>
    <m/>
    <m/>
    <n v="1"/>
    <n v="1"/>
    <m/>
    <n v="1"/>
    <n v="1"/>
    <m/>
    <n v="1"/>
    <m/>
    <m/>
    <m/>
    <m/>
    <m/>
    <m/>
    <m/>
    <m/>
    <m/>
    <m/>
    <m/>
    <n v="1"/>
    <n v="1"/>
    <n v="0"/>
    <n v="0"/>
    <n v="0"/>
    <n v="0"/>
    <n v="2"/>
    <n v="1"/>
    <n v="1"/>
    <n v="1"/>
    <n v="0"/>
    <n v="0"/>
    <n v="2"/>
    <n v="0"/>
    <n v="4"/>
    <n v="1"/>
    <n v="0"/>
    <n v="0"/>
    <n v="5"/>
  </r>
  <r>
    <x v="141"/>
    <m/>
    <n v="1"/>
    <m/>
    <m/>
    <n v="1"/>
    <m/>
    <n v="1"/>
    <m/>
    <n v="1"/>
    <m/>
    <m/>
    <m/>
    <m/>
    <n v="1"/>
    <m/>
    <m/>
    <m/>
    <m/>
    <m/>
    <m/>
    <m/>
    <m/>
    <m/>
    <m/>
    <n v="1"/>
    <m/>
    <m/>
    <m/>
    <m/>
    <n v="1"/>
    <m/>
    <m/>
    <m/>
    <m/>
    <m/>
    <n v="1"/>
    <n v="1"/>
    <m/>
    <n v="1"/>
    <m/>
    <m/>
    <m/>
    <m/>
    <m/>
    <m/>
    <m/>
    <m/>
    <m/>
    <m/>
    <m/>
    <m/>
    <m/>
    <m/>
    <n v="1"/>
    <n v="2"/>
    <n v="1"/>
    <n v="1"/>
    <n v="0"/>
    <n v="1"/>
    <n v="6"/>
    <n v="4"/>
    <n v="0"/>
    <n v="0"/>
    <n v="1"/>
    <n v="0"/>
    <n v="1"/>
    <n v="0"/>
    <n v="3"/>
    <n v="0"/>
    <n v="0"/>
    <n v="0"/>
    <n v="3"/>
  </r>
  <r>
    <x v="142"/>
    <m/>
    <m/>
    <m/>
    <n v="1"/>
    <n v="1"/>
    <m/>
    <m/>
    <m/>
    <m/>
    <m/>
    <m/>
    <m/>
    <m/>
    <m/>
    <m/>
    <m/>
    <m/>
    <m/>
    <m/>
    <m/>
    <m/>
    <m/>
    <m/>
    <m/>
    <m/>
    <m/>
    <n v="1"/>
    <n v="1"/>
    <m/>
    <m/>
    <m/>
    <m/>
    <m/>
    <n v="1"/>
    <m/>
    <n v="1"/>
    <n v="1"/>
    <m/>
    <n v="1"/>
    <n v="1"/>
    <n v="1"/>
    <n v="1"/>
    <m/>
    <m/>
    <m/>
    <m/>
    <m/>
    <m/>
    <m/>
    <m/>
    <m/>
    <m/>
    <m/>
    <n v="1"/>
    <n v="1"/>
    <n v="0"/>
    <n v="0"/>
    <n v="0"/>
    <n v="0"/>
    <n v="2"/>
    <n v="1"/>
    <n v="1"/>
    <n v="1"/>
    <n v="0"/>
    <n v="0"/>
    <n v="2"/>
    <n v="1"/>
    <n v="5"/>
    <n v="1"/>
    <n v="0"/>
    <n v="0"/>
    <n v="7"/>
  </r>
  <r>
    <x v="143"/>
    <m/>
    <m/>
    <m/>
    <m/>
    <m/>
    <m/>
    <m/>
    <m/>
    <m/>
    <m/>
    <m/>
    <m/>
    <m/>
    <m/>
    <m/>
    <m/>
    <m/>
    <m/>
    <m/>
    <m/>
    <m/>
    <m/>
    <m/>
    <m/>
    <m/>
    <m/>
    <m/>
    <n v="1"/>
    <m/>
    <m/>
    <m/>
    <m/>
    <m/>
    <m/>
    <n v="1"/>
    <n v="1"/>
    <n v="1"/>
    <m/>
    <n v="1"/>
    <n v="1"/>
    <n v="1"/>
    <n v="1"/>
    <n v="1"/>
    <m/>
    <m/>
    <m/>
    <m/>
    <m/>
    <m/>
    <m/>
    <m/>
    <m/>
    <m/>
    <n v="0"/>
    <n v="0"/>
    <n v="0"/>
    <n v="0"/>
    <n v="0"/>
    <n v="0"/>
    <n v="0"/>
    <n v="0"/>
    <n v="0"/>
    <n v="1"/>
    <n v="0"/>
    <n v="0"/>
    <n v="1"/>
    <n v="1"/>
    <n v="5"/>
    <n v="2"/>
    <n v="0"/>
    <n v="0"/>
    <n v="8"/>
  </r>
  <r>
    <x v="144"/>
    <m/>
    <n v="1"/>
    <m/>
    <m/>
    <m/>
    <m/>
    <m/>
    <m/>
    <n v="1"/>
    <m/>
    <m/>
    <m/>
    <m/>
    <m/>
    <m/>
    <m/>
    <m/>
    <m/>
    <m/>
    <m/>
    <m/>
    <m/>
    <m/>
    <m/>
    <m/>
    <n v="1"/>
    <m/>
    <m/>
    <m/>
    <m/>
    <m/>
    <m/>
    <m/>
    <m/>
    <m/>
    <m/>
    <m/>
    <m/>
    <n v="1"/>
    <m/>
    <m/>
    <n v="1"/>
    <n v="1"/>
    <m/>
    <m/>
    <m/>
    <m/>
    <m/>
    <m/>
    <m/>
    <m/>
    <m/>
    <m/>
    <n v="1"/>
    <n v="0"/>
    <n v="1"/>
    <n v="0"/>
    <n v="0"/>
    <n v="0"/>
    <n v="2"/>
    <n v="1"/>
    <n v="1"/>
    <n v="0"/>
    <n v="0"/>
    <n v="0"/>
    <n v="1"/>
    <n v="0"/>
    <n v="1"/>
    <n v="2"/>
    <n v="0"/>
    <n v="0"/>
    <n v="3"/>
  </r>
  <r>
    <x v="145"/>
    <m/>
    <m/>
    <m/>
    <m/>
    <m/>
    <m/>
    <m/>
    <m/>
    <m/>
    <m/>
    <m/>
    <m/>
    <m/>
    <m/>
    <m/>
    <m/>
    <m/>
    <m/>
    <m/>
    <m/>
    <m/>
    <m/>
    <m/>
    <m/>
    <m/>
    <n v="1"/>
    <m/>
    <m/>
    <m/>
    <m/>
    <m/>
    <m/>
    <m/>
    <m/>
    <m/>
    <n v="1"/>
    <n v="1"/>
    <m/>
    <n v="1"/>
    <n v="1"/>
    <n v="1"/>
    <m/>
    <n v="1"/>
    <m/>
    <m/>
    <m/>
    <m/>
    <m/>
    <m/>
    <m/>
    <m/>
    <m/>
    <m/>
    <n v="0"/>
    <n v="0"/>
    <n v="0"/>
    <n v="0"/>
    <n v="0"/>
    <n v="0"/>
    <n v="0"/>
    <n v="0"/>
    <n v="1"/>
    <n v="0"/>
    <n v="0"/>
    <n v="0"/>
    <n v="1"/>
    <n v="0"/>
    <n v="5"/>
    <n v="1"/>
    <n v="0"/>
    <n v="0"/>
    <n v="6"/>
  </r>
  <r>
    <x v="146"/>
    <m/>
    <m/>
    <m/>
    <m/>
    <m/>
    <m/>
    <m/>
    <m/>
    <m/>
    <m/>
    <m/>
    <m/>
    <m/>
    <m/>
    <m/>
    <m/>
    <m/>
    <m/>
    <m/>
    <m/>
    <m/>
    <m/>
    <m/>
    <m/>
    <m/>
    <m/>
    <m/>
    <m/>
    <m/>
    <m/>
    <m/>
    <m/>
    <m/>
    <m/>
    <m/>
    <m/>
    <n v="1"/>
    <m/>
    <n v="1"/>
    <n v="1"/>
    <m/>
    <m/>
    <m/>
    <m/>
    <m/>
    <m/>
    <m/>
    <m/>
    <m/>
    <m/>
    <m/>
    <m/>
    <m/>
    <n v="0"/>
    <n v="0"/>
    <n v="0"/>
    <n v="0"/>
    <n v="0"/>
    <n v="0"/>
    <n v="0"/>
    <n v="0"/>
    <n v="0"/>
    <n v="0"/>
    <n v="0"/>
    <n v="0"/>
    <n v="0"/>
    <n v="0"/>
    <n v="3"/>
    <n v="0"/>
    <n v="0"/>
    <n v="0"/>
    <n v="3"/>
  </r>
  <r>
    <x v="147"/>
    <m/>
    <m/>
    <m/>
    <n v="1"/>
    <m/>
    <m/>
    <n v="1"/>
    <m/>
    <n v="1"/>
    <m/>
    <m/>
    <m/>
    <m/>
    <m/>
    <m/>
    <m/>
    <m/>
    <m/>
    <m/>
    <m/>
    <m/>
    <m/>
    <m/>
    <m/>
    <m/>
    <n v="1"/>
    <m/>
    <n v="1"/>
    <m/>
    <m/>
    <m/>
    <m/>
    <n v="1"/>
    <m/>
    <m/>
    <n v="1"/>
    <n v="1"/>
    <m/>
    <n v="1"/>
    <n v="1"/>
    <m/>
    <m/>
    <m/>
    <m/>
    <m/>
    <m/>
    <m/>
    <m/>
    <m/>
    <m/>
    <m/>
    <m/>
    <m/>
    <n v="1"/>
    <n v="1"/>
    <n v="1"/>
    <n v="0"/>
    <n v="0"/>
    <n v="0"/>
    <n v="3"/>
    <n v="2"/>
    <n v="1"/>
    <n v="1"/>
    <n v="0"/>
    <n v="1"/>
    <n v="3"/>
    <n v="0"/>
    <n v="4"/>
    <n v="0"/>
    <n v="0"/>
    <n v="0"/>
    <n v="4"/>
  </r>
  <r>
    <x v="148"/>
    <m/>
    <m/>
    <m/>
    <n v="1"/>
    <m/>
    <m/>
    <m/>
    <n v="1"/>
    <m/>
    <m/>
    <m/>
    <m/>
    <m/>
    <m/>
    <m/>
    <m/>
    <m/>
    <m/>
    <m/>
    <m/>
    <m/>
    <m/>
    <m/>
    <m/>
    <n v="1"/>
    <n v="1"/>
    <m/>
    <n v="1"/>
    <m/>
    <m/>
    <m/>
    <m/>
    <m/>
    <n v="1"/>
    <m/>
    <n v="1"/>
    <n v="1"/>
    <n v="1"/>
    <n v="1"/>
    <n v="1"/>
    <m/>
    <m/>
    <m/>
    <m/>
    <m/>
    <m/>
    <m/>
    <m/>
    <m/>
    <m/>
    <m/>
    <m/>
    <m/>
    <n v="1"/>
    <n v="0"/>
    <n v="1"/>
    <n v="0"/>
    <n v="0"/>
    <n v="1"/>
    <n v="3"/>
    <n v="1"/>
    <n v="1"/>
    <n v="1"/>
    <n v="0"/>
    <n v="0"/>
    <n v="2"/>
    <n v="1"/>
    <n v="5"/>
    <n v="0"/>
    <n v="0"/>
    <n v="0"/>
    <n v="6"/>
  </r>
  <r>
    <x v="149"/>
    <m/>
    <m/>
    <m/>
    <n v="1"/>
    <m/>
    <m/>
    <m/>
    <n v="1"/>
    <m/>
    <m/>
    <m/>
    <m/>
    <m/>
    <m/>
    <m/>
    <m/>
    <m/>
    <m/>
    <m/>
    <m/>
    <m/>
    <m/>
    <m/>
    <m/>
    <m/>
    <m/>
    <m/>
    <n v="1"/>
    <m/>
    <n v="1"/>
    <m/>
    <m/>
    <m/>
    <m/>
    <m/>
    <m/>
    <n v="1"/>
    <m/>
    <m/>
    <n v="1"/>
    <m/>
    <n v="1"/>
    <m/>
    <m/>
    <m/>
    <m/>
    <m/>
    <m/>
    <m/>
    <m/>
    <m/>
    <m/>
    <m/>
    <n v="1"/>
    <n v="0"/>
    <n v="1"/>
    <n v="0"/>
    <n v="0"/>
    <n v="0"/>
    <n v="2"/>
    <n v="1"/>
    <n v="0"/>
    <n v="1"/>
    <n v="1"/>
    <n v="0"/>
    <n v="2"/>
    <n v="0"/>
    <n v="2"/>
    <n v="1"/>
    <n v="0"/>
    <n v="0"/>
    <n v="3"/>
  </r>
  <r>
    <x v="150"/>
    <m/>
    <m/>
    <m/>
    <m/>
    <m/>
    <m/>
    <m/>
    <m/>
    <m/>
    <m/>
    <m/>
    <m/>
    <m/>
    <m/>
    <m/>
    <m/>
    <m/>
    <m/>
    <m/>
    <m/>
    <m/>
    <m/>
    <m/>
    <m/>
    <m/>
    <n v="1"/>
    <m/>
    <n v="1"/>
    <m/>
    <m/>
    <m/>
    <m/>
    <m/>
    <m/>
    <m/>
    <m/>
    <m/>
    <m/>
    <m/>
    <n v="1"/>
    <n v="1"/>
    <m/>
    <m/>
    <m/>
    <m/>
    <m/>
    <m/>
    <m/>
    <m/>
    <m/>
    <m/>
    <m/>
    <m/>
    <n v="0"/>
    <n v="0"/>
    <n v="0"/>
    <n v="0"/>
    <n v="0"/>
    <n v="0"/>
    <n v="0"/>
    <n v="0"/>
    <n v="1"/>
    <n v="1"/>
    <n v="0"/>
    <n v="0"/>
    <n v="2"/>
    <n v="0"/>
    <n v="2"/>
    <n v="0"/>
    <n v="0"/>
    <n v="0"/>
    <n v="2"/>
  </r>
  <r>
    <x v="151"/>
    <m/>
    <m/>
    <m/>
    <n v="1"/>
    <m/>
    <m/>
    <m/>
    <n v="1"/>
    <m/>
    <m/>
    <m/>
    <m/>
    <n v="1"/>
    <m/>
    <m/>
    <m/>
    <n v="1"/>
    <m/>
    <m/>
    <m/>
    <m/>
    <m/>
    <m/>
    <m/>
    <n v="1"/>
    <m/>
    <m/>
    <n v="1"/>
    <m/>
    <m/>
    <n v="1"/>
    <m/>
    <m/>
    <m/>
    <m/>
    <m/>
    <n v="1"/>
    <n v="1"/>
    <n v="1"/>
    <n v="1"/>
    <n v="1"/>
    <m/>
    <n v="1"/>
    <m/>
    <m/>
    <m/>
    <m/>
    <m/>
    <m/>
    <m/>
    <m/>
    <m/>
    <m/>
    <n v="1"/>
    <n v="0"/>
    <n v="1"/>
    <n v="1"/>
    <n v="1"/>
    <n v="1"/>
    <n v="5"/>
    <n v="2"/>
    <n v="0"/>
    <n v="1"/>
    <n v="1"/>
    <n v="0"/>
    <n v="2"/>
    <n v="0"/>
    <n v="5"/>
    <n v="1"/>
    <n v="0"/>
    <n v="0"/>
    <n v="6"/>
  </r>
  <r>
    <x v="152"/>
    <m/>
    <m/>
    <m/>
    <m/>
    <m/>
    <m/>
    <m/>
    <m/>
    <m/>
    <m/>
    <m/>
    <m/>
    <m/>
    <m/>
    <m/>
    <m/>
    <m/>
    <m/>
    <m/>
    <m/>
    <m/>
    <m/>
    <m/>
    <m/>
    <n v="1"/>
    <n v="1"/>
    <m/>
    <m/>
    <m/>
    <m/>
    <m/>
    <m/>
    <m/>
    <n v="1"/>
    <n v="1"/>
    <n v="1"/>
    <m/>
    <m/>
    <n v="1"/>
    <n v="1"/>
    <m/>
    <m/>
    <n v="1"/>
    <m/>
    <m/>
    <m/>
    <m/>
    <m/>
    <m/>
    <m/>
    <m/>
    <m/>
    <m/>
    <n v="0"/>
    <n v="0"/>
    <n v="0"/>
    <n v="0"/>
    <n v="0"/>
    <n v="1"/>
    <n v="1"/>
    <n v="0"/>
    <n v="1"/>
    <n v="0"/>
    <n v="0"/>
    <n v="0"/>
    <n v="1"/>
    <n v="2"/>
    <n v="3"/>
    <n v="1"/>
    <n v="0"/>
    <n v="0"/>
    <n v="6"/>
  </r>
  <r>
    <x v="153"/>
    <m/>
    <m/>
    <m/>
    <m/>
    <m/>
    <m/>
    <m/>
    <m/>
    <m/>
    <m/>
    <m/>
    <m/>
    <m/>
    <m/>
    <m/>
    <m/>
    <m/>
    <m/>
    <m/>
    <m/>
    <m/>
    <m/>
    <m/>
    <m/>
    <m/>
    <m/>
    <m/>
    <m/>
    <m/>
    <m/>
    <n v="1"/>
    <m/>
    <m/>
    <m/>
    <n v="1"/>
    <m/>
    <m/>
    <m/>
    <m/>
    <n v="1"/>
    <m/>
    <n v="1"/>
    <n v="1"/>
    <m/>
    <m/>
    <m/>
    <m/>
    <m/>
    <m/>
    <m/>
    <m/>
    <m/>
    <m/>
    <n v="0"/>
    <n v="0"/>
    <n v="0"/>
    <n v="0"/>
    <n v="0"/>
    <n v="0"/>
    <n v="0"/>
    <n v="0"/>
    <n v="0"/>
    <n v="0"/>
    <n v="1"/>
    <n v="0"/>
    <n v="1"/>
    <n v="1"/>
    <n v="1"/>
    <n v="2"/>
    <n v="0"/>
    <n v="0"/>
    <n v="4"/>
  </r>
  <r>
    <x v="154"/>
    <m/>
    <m/>
    <m/>
    <m/>
    <m/>
    <m/>
    <m/>
    <m/>
    <m/>
    <m/>
    <m/>
    <m/>
    <m/>
    <m/>
    <m/>
    <m/>
    <m/>
    <m/>
    <m/>
    <m/>
    <m/>
    <m/>
    <m/>
    <m/>
    <m/>
    <m/>
    <m/>
    <m/>
    <m/>
    <m/>
    <m/>
    <m/>
    <m/>
    <m/>
    <m/>
    <m/>
    <m/>
    <m/>
    <m/>
    <n v="1"/>
    <m/>
    <m/>
    <m/>
    <m/>
    <m/>
    <m/>
    <m/>
    <m/>
    <m/>
    <m/>
    <m/>
    <m/>
    <m/>
    <n v="0"/>
    <n v="0"/>
    <n v="0"/>
    <n v="0"/>
    <n v="0"/>
    <n v="0"/>
    <n v="0"/>
    <n v="0"/>
    <n v="0"/>
    <n v="0"/>
    <n v="0"/>
    <n v="0"/>
    <n v="0"/>
    <n v="0"/>
    <n v="1"/>
    <n v="0"/>
    <n v="0"/>
    <n v="0"/>
    <n v="1"/>
  </r>
  <r>
    <x v="155"/>
    <m/>
    <m/>
    <m/>
    <m/>
    <m/>
    <m/>
    <m/>
    <m/>
    <m/>
    <m/>
    <m/>
    <m/>
    <m/>
    <m/>
    <m/>
    <m/>
    <m/>
    <m/>
    <m/>
    <m/>
    <m/>
    <m/>
    <m/>
    <m/>
    <m/>
    <m/>
    <m/>
    <m/>
    <m/>
    <m/>
    <m/>
    <m/>
    <m/>
    <m/>
    <m/>
    <m/>
    <m/>
    <m/>
    <m/>
    <n v="1"/>
    <m/>
    <n v="1"/>
    <m/>
    <m/>
    <m/>
    <m/>
    <m/>
    <m/>
    <m/>
    <m/>
    <m/>
    <m/>
    <m/>
    <n v="0"/>
    <n v="0"/>
    <n v="0"/>
    <n v="0"/>
    <n v="0"/>
    <n v="0"/>
    <n v="0"/>
    <n v="0"/>
    <n v="0"/>
    <n v="0"/>
    <n v="0"/>
    <n v="0"/>
    <n v="0"/>
    <n v="0"/>
    <n v="1"/>
    <n v="1"/>
    <n v="0"/>
    <n v="0"/>
    <n v="2"/>
  </r>
  <r>
    <x v="156"/>
    <n v="1"/>
    <m/>
    <m/>
    <m/>
    <n v="1"/>
    <m/>
    <m/>
    <m/>
    <m/>
    <m/>
    <m/>
    <m/>
    <m/>
    <m/>
    <m/>
    <m/>
    <m/>
    <m/>
    <m/>
    <m/>
    <m/>
    <m/>
    <m/>
    <m/>
    <m/>
    <n v="1"/>
    <m/>
    <m/>
    <m/>
    <m/>
    <m/>
    <m/>
    <m/>
    <m/>
    <m/>
    <m/>
    <n v="1"/>
    <m/>
    <n v="1"/>
    <m/>
    <m/>
    <n v="1"/>
    <n v="1"/>
    <m/>
    <m/>
    <m/>
    <m/>
    <m/>
    <m/>
    <m/>
    <m/>
    <n v="1"/>
    <m/>
    <n v="1"/>
    <n v="1"/>
    <n v="0"/>
    <n v="0"/>
    <n v="0"/>
    <n v="0"/>
    <n v="2"/>
    <n v="1"/>
    <n v="1"/>
    <n v="0"/>
    <n v="0"/>
    <n v="0"/>
    <n v="1"/>
    <n v="0"/>
    <n v="2"/>
    <n v="2"/>
    <n v="0"/>
    <n v="1"/>
    <n v="5"/>
  </r>
  <r>
    <x v="157"/>
    <m/>
    <n v="1"/>
    <m/>
    <m/>
    <m/>
    <m/>
    <m/>
    <m/>
    <n v="1"/>
    <m/>
    <m/>
    <m/>
    <m/>
    <m/>
    <m/>
    <m/>
    <m/>
    <m/>
    <m/>
    <m/>
    <m/>
    <m/>
    <m/>
    <m/>
    <m/>
    <n v="1"/>
    <m/>
    <m/>
    <m/>
    <m/>
    <m/>
    <m/>
    <m/>
    <m/>
    <m/>
    <m/>
    <n v="1"/>
    <m/>
    <n v="1"/>
    <n v="1"/>
    <m/>
    <m/>
    <n v="1"/>
    <m/>
    <m/>
    <m/>
    <m/>
    <m/>
    <m/>
    <m/>
    <m/>
    <m/>
    <m/>
    <n v="1"/>
    <n v="0"/>
    <n v="1"/>
    <n v="0"/>
    <n v="0"/>
    <n v="0"/>
    <n v="2"/>
    <n v="1"/>
    <n v="1"/>
    <n v="0"/>
    <n v="0"/>
    <n v="0"/>
    <n v="1"/>
    <n v="0"/>
    <n v="3"/>
    <n v="1"/>
    <n v="0"/>
    <n v="0"/>
    <n v="4"/>
  </r>
  <r>
    <x v="158"/>
    <m/>
    <m/>
    <m/>
    <m/>
    <m/>
    <m/>
    <m/>
    <m/>
    <m/>
    <m/>
    <m/>
    <m/>
    <m/>
    <m/>
    <m/>
    <m/>
    <m/>
    <m/>
    <m/>
    <m/>
    <m/>
    <m/>
    <m/>
    <m/>
    <m/>
    <m/>
    <m/>
    <m/>
    <m/>
    <m/>
    <m/>
    <m/>
    <m/>
    <m/>
    <m/>
    <m/>
    <n v="1"/>
    <m/>
    <n v="1"/>
    <n v="1"/>
    <m/>
    <n v="1"/>
    <n v="1"/>
    <m/>
    <m/>
    <m/>
    <m/>
    <m/>
    <m/>
    <m/>
    <m/>
    <m/>
    <m/>
    <n v="0"/>
    <n v="0"/>
    <n v="0"/>
    <n v="0"/>
    <n v="0"/>
    <n v="0"/>
    <n v="0"/>
    <n v="0"/>
    <n v="0"/>
    <n v="0"/>
    <n v="0"/>
    <n v="0"/>
    <n v="0"/>
    <n v="0"/>
    <n v="3"/>
    <n v="2"/>
    <n v="0"/>
    <n v="0"/>
    <n v="5"/>
  </r>
  <r>
    <x v="159"/>
    <m/>
    <m/>
    <m/>
    <m/>
    <m/>
    <m/>
    <m/>
    <m/>
    <m/>
    <m/>
    <m/>
    <m/>
    <m/>
    <m/>
    <m/>
    <m/>
    <m/>
    <m/>
    <m/>
    <m/>
    <m/>
    <m/>
    <m/>
    <m/>
    <m/>
    <m/>
    <m/>
    <n v="1"/>
    <m/>
    <m/>
    <n v="1"/>
    <m/>
    <m/>
    <n v="1"/>
    <m/>
    <m/>
    <m/>
    <m/>
    <n v="1"/>
    <n v="1"/>
    <m/>
    <n v="1"/>
    <n v="1"/>
    <m/>
    <m/>
    <m/>
    <m/>
    <m/>
    <m/>
    <m/>
    <m/>
    <m/>
    <m/>
    <n v="0"/>
    <n v="0"/>
    <n v="0"/>
    <n v="0"/>
    <n v="0"/>
    <n v="0"/>
    <n v="0"/>
    <n v="0"/>
    <n v="0"/>
    <n v="1"/>
    <n v="1"/>
    <n v="0"/>
    <n v="2"/>
    <n v="1"/>
    <n v="2"/>
    <n v="2"/>
    <n v="0"/>
    <n v="0"/>
    <n v="5"/>
  </r>
  <r>
    <x v="160"/>
    <n v="1"/>
    <m/>
    <m/>
    <n v="1"/>
    <m/>
    <m/>
    <m/>
    <n v="1"/>
    <m/>
    <m/>
    <m/>
    <m/>
    <n v="1"/>
    <m/>
    <m/>
    <m/>
    <m/>
    <m/>
    <m/>
    <m/>
    <m/>
    <m/>
    <m/>
    <m/>
    <m/>
    <m/>
    <m/>
    <n v="1"/>
    <m/>
    <m/>
    <m/>
    <m/>
    <m/>
    <m/>
    <m/>
    <n v="1"/>
    <n v="1"/>
    <m/>
    <n v="1"/>
    <n v="1"/>
    <m/>
    <m/>
    <n v="1"/>
    <m/>
    <m/>
    <m/>
    <m/>
    <m/>
    <m/>
    <m/>
    <m/>
    <m/>
    <m/>
    <n v="2"/>
    <n v="0"/>
    <n v="1"/>
    <n v="1"/>
    <n v="0"/>
    <n v="0"/>
    <n v="4"/>
    <n v="2"/>
    <n v="0"/>
    <n v="1"/>
    <n v="0"/>
    <n v="0"/>
    <n v="1"/>
    <n v="0"/>
    <n v="4"/>
    <n v="1"/>
    <n v="0"/>
    <n v="0"/>
    <n v="5"/>
  </r>
  <r>
    <x v="161"/>
    <m/>
    <m/>
    <m/>
    <m/>
    <m/>
    <m/>
    <m/>
    <m/>
    <m/>
    <m/>
    <m/>
    <m/>
    <n v="1"/>
    <m/>
    <m/>
    <m/>
    <m/>
    <m/>
    <m/>
    <m/>
    <m/>
    <m/>
    <m/>
    <m/>
    <m/>
    <n v="1"/>
    <m/>
    <m/>
    <m/>
    <m/>
    <m/>
    <m/>
    <m/>
    <m/>
    <m/>
    <m/>
    <n v="1"/>
    <m/>
    <n v="1"/>
    <n v="1"/>
    <m/>
    <m/>
    <m/>
    <m/>
    <m/>
    <m/>
    <m/>
    <m/>
    <m/>
    <m/>
    <m/>
    <m/>
    <m/>
    <n v="0"/>
    <n v="0"/>
    <n v="0"/>
    <n v="1"/>
    <n v="0"/>
    <n v="0"/>
    <n v="1"/>
    <n v="1"/>
    <n v="1"/>
    <n v="0"/>
    <n v="0"/>
    <n v="0"/>
    <n v="1"/>
    <n v="0"/>
    <n v="3"/>
    <n v="0"/>
    <n v="0"/>
    <n v="0"/>
    <n v="3"/>
  </r>
  <r>
    <x v="162"/>
    <m/>
    <m/>
    <m/>
    <m/>
    <m/>
    <m/>
    <m/>
    <m/>
    <m/>
    <m/>
    <m/>
    <m/>
    <m/>
    <m/>
    <m/>
    <m/>
    <m/>
    <m/>
    <m/>
    <m/>
    <m/>
    <m/>
    <m/>
    <m/>
    <m/>
    <m/>
    <m/>
    <n v="1"/>
    <m/>
    <m/>
    <m/>
    <m/>
    <m/>
    <m/>
    <m/>
    <m/>
    <n v="1"/>
    <m/>
    <n v="1"/>
    <n v="1"/>
    <m/>
    <n v="1"/>
    <n v="1"/>
    <m/>
    <m/>
    <m/>
    <m/>
    <m/>
    <m/>
    <m/>
    <m/>
    <m/>
    <m/>
    <n v="0"/>
    <n v="0"/>
    <n v="0"/>
    <n v="0"/>
    <n v="0"/>
    <n v="0"/>
    <n v="0"/>
    <n v="0"/>
    <n v="0"/>
    <n v="1"/>
    <n v="0"/>
    <n v="0"/>
    <n v="1"/>
    <n v="0"/>
    <n v="3"/>
    <n v="2"/>
    <n v="0"/>
    <n v="0"/>
    <n v="5"/>
  </r>
  <r>
    <x v="163"/>
    <m/>
    <m/>
    <n v="1"/>
    <m/>
    <m/>
    <n v="1"/>
    <m/>
    <m/>
    <m/>
    <m/>
    <m/>
    <m/>
    <m/>
    <m/>
    <m/>
    <m/>
    <m/>
    <m/>
    <m/>
    <m/>
    <m/>
    <m/>
    <m/>
    <m/>
    <m/>
    <n v="1"/>
    <m/>
    <n v="1"/>
    <m/>
    <m/>
    <m/>
    <m/>
    <m/>
    <m/>
    <n v="1"/>
    <n v="1"/>
    <n v="1"/>
    <m/>
    <n v="1"/>
    <n v="1"/>
    <m/>
    <m/>
    <m/>
    <m/>
    <m/>
    <m/>
    <m/>
    <m/>
    <m/>
    <m/>
    <m/>
    <m/>
    <m/>
    <n v="1"/>
    <n v="1"/>
    <n v="0"/>
    <n v="0"/>
    <n v="0"/>
    <n v="0"/>
    <n v="2"/>
    <n v="1"/>
    <n v="1"/>
    <n v="1"/>
    <n v="0"/>
    <n v="0"/>
    <n v="2"/>
    <n v="1"/>
    <n v="4"/>
    <n v="0"/>
    <n v="0"/>
    <n v="0"/>
    <n v="5"/>
  </r>
  <r>
    <x v="164"/>
    <m/>
    <m/>
    <m/>
    <m/>
    <m/>
    <m/>
    <m/>
    <m/>
    <m/>
    <m/>
    <m/>
    <m/>
    <m/>
    <m/>
    <m/>
    <m/>
    <m/>
    <m/>
    <m/>
    <m/>
    <m/>
    <m/>
    <m/>
    <m/>
    <m/>
    <m/>
    <m/>
    <m/>
    <m/>
    <m/>
    <m/>
    <m/>
    <m/>
    <m/>
    <m/>
    <m/>
    <m/>
    <m/>
    <n v="1"/>
    <m/>
    <m/>
    <m/>
    <m/>
    <m/>
    <m/>
    <m/>
    <m/>
    <m/>
    <m/>
    <m/>
    <m/>
    <m/>
    <m/>
    <n v="0"/>
    <n v="0"/>
    <n v="0"/>
    <n v="0"/>
    <n v="0"/>
    <n v="0"/>
    <n v="0"/>
    <n v="0"/>
    <n v="0"/>
    <n v="0"/>
    <n v="0"/>
    <n v="0"/>
    <n v="0"/>
    <n v="0"/>
    <n v="1"/>
    <n v="0"/>
    <n v="0"/>
    <n v="0"/>
    <n v="1"/>
  </r>
  <r>
    <x v="165"/>
    <m/>
    <m/>
    <m/>
    <n v="1"/>
    <n v="1"/>
    <m/>
    <m/>
    <n v="1"/>
    <m/>
    <m/>
    <m/>
    <m/>
    <m/>
    <m/>
    <m/>
    <m/>
    <m/>
    <m/>
    <m/>
    <m/>
    <m/>
    <m/>
    <m/>
    <m/>
    <m/>
    <m/>
    <m/>
    <n v="1"/>
    <m/>
    <m/>
    <m/>
    <n v="1"/>
    <m/>
    <m/>
    <m/>
    <m/>
    <n v="1"/>
    <m/>
    <n v="1"/>
    <n v="1"/>
    <m/>
    <m/>
    <n v="1"/>
    <m/>
    <m/>
    <m/>
    <m/>
    <m/>
    <m/>
    <m/>
    <m/>
    <m/>
    <m/>
    <n v="1"/>
    <n v="1"/>
    <n v="1"/>
    <n v="0"/>
    <n v="0"/>
    <n v="0"/>
    <n v="3"/>
    <n v="2"/>
    <n v="0"/>
    <n v="1"/>
    <n v="0"/>
    <n v="1"/>
    <n v="2"/>
    <n v="0"/>
    <n v="3"/>
    <n v="1"/>
    <n v="0"/>
    <n v="0"/>
    <n v="4"/>
  </r>
  <r>
    <x v="166"/>
    <m/>
    <m/>
    <m/>
    <n v="1"/>
    <n v="1"/>
    <m/>
    <m/>
    <n v="1"/>
    <n v="1"/>
    <m/>
    <m/>
    <m/>
    <m/>
    <m/>
    <m/>
    <m/>
    <n v="1"/>
    <m/>
    <m/>
    <m/>
    <m/>
    <m/>
    <m/>
    <m/>
    <m/>
    <m/>
    <m/>
    <n v="1"/>
    <m/>
    <m/>
    <m/>
    <m/>
    <m/>
    <m/>
    <m/>
    <m/>
    <n v="1"/>
    <m/>
    <n v="1"/>
    <n v="1"/>
    <n v="1"/>
    <n v="1"/>
    <n v="1"/>
    <m/>
    <m/>
    <m/>
    <m/>
    <m/>
    <m/>
    <m/>
    <m/>
    <m/>
    <m/>
    <n v="1"/>
    <n v="1"/>
    <n v="2"/>
    <n v="0"/>
    <n v="1"/>
    <n v="0"/>
    <n v="5"/>
    <n v="3"/>
    <n v="0"/>
    <n v="1"/>
    <n v="0"/>
    <n v="0"/>
    <n v="1"/>
    <n v="0"/>
    <n v="4"/>
    <n v="2"/>
    <n v="0"/>
    <n v="0"/>
    <n v="6"/>
  </r>
  <r>
    <x v="167"/>
    <m/>
    <n v="1"/>
    <m/>
    <m/>
    <n v="1"/>
    <m/>
    <m/>
    <m/>
    <m/>
    <m/>
    <m/>
    <m/>
    <m/>
    <m/>
    <m/>
    <m/>
    <m/>
    <m/>
    <m/>
    <m/>
    <m/>
    <m/>
    <m/>
    <m/>
    <m/>
    <n v="1"/>
    <m/>
    <n v="1"/>
    <m/>
    <m/>
    <m/>
    <m/>
    <m/>
    <m/>
    <m/>
    <m/>
    <n v="1"/>
    <m/>
    <n v="1"/>
    <n v="1"/>
    <m/>
    <n v="1"/>
    <m/>
    <m/>
    <m/>
    <m/>
    <m/>
    <m/>
    <m/>
    <m/>
    <m/>
    <m/>
    <m/>
    <n v="1"/>
    <n v="1"/>
    <n v="0"/>
    <n v="0"/>
    <n v="0"/>
    <n v="0"/>
    <n v="2"/>
    <n v="1"/>
    <n v="1"/>
    <n v="1"/>
    <n v="0"/>
    <n v="0"/>
    <n v="2"/>
    <n v="0"/>
    <n v="3"/>
    <n v="1"/>
    <n v="0"/>
    <n v="0"/>
    <n v="4"/>
  </r>
  <r>
    <x v="168"/>
    <m/>
    <m/>
    <m/>
    <n v="1"/>
    <m/>
    <m/>
    <m/>
    <n v="1"/>
    <n v="1"/>
    <n v="1"/>
    <m/>
    <m/>
    <m/>
    <m/>
    <m/>
    <m/>
    <m/>
    <m/>
    <m/>
    <m/>
    <m/>
    <m/>
    <m/>
    <m/>
    <n v="1"/>
    <m/>
    <n v="1"/>
    <m/>
    <m/>
    <m/>
    <n v="1"/>
    <m/>
    <m/>
    <m/>
    <m/>
    <n v="1"/>
    <m/>
    <m/>
    <n v="1"/>
    <n v="1"/>
    <m/>
    <n v="1"/>
    <n v="1"/>
    <m/>
    <m/>
    <m/>
    <m/>
    <m/>
    <m/>
    <m/>
    <m/>
    <m/>
    <m/>
    <n v="1"/>
    <n v="0"/>
    <n v="3"/>
    <n v="0"/>
    <n v="0"/>
    <n v="1"/>
    <n v="5"/>
    <n v="3"/>
    <n v="1"/>
    <n v="0"/>
    <n v="1"/>
    <n v="0"/>
    <n v="2"/>
    <n v="0"/>
    <n v="3"/>
    <n v="2"/>
    <n v="0"/>
    <n v="0"/>
    <n v="5"/>
  </r>
  <r>
    <x v="169"/>
    <m/>
    <n v="1"/>
    <m/>
    <m/>
    <m/>
    <m/>
    <m/>
    <m/>
    <n v="1"/>
    <m/>
    <m/>
    <n v="1"/>
    <m/>
    <n v="1"/>
    <m/>
    <m/>
    <m/>
    <m/>
    <m/>
    <m/>
    <m/>
    <m/>
    <m/>
    <m/>
    <m/>
    <m/>
    <m/>
    <m/>
    <m/>
    <m/>
    <n v="1"/>
    <m/>
    <m/>
    <m/>
    <n v="1"/>
    <n v="1"/>
    <n v="1"/>
    <m/>
    <n v="1"/>
    <n v="1"/>
    <n v="1"/>
    <n v="1"/>
    <n v="1"/>
    <m/>
    <m/>
    <m/>
    <m/>
    <m/>
    <m/>
    <m/>
    <m/>
    <n v="1"/>
    <m/>
    <n v="1"/>
    <n v="0"/>
    <n v="2"/>
    <n v="1"/>
    <n v="0"/>
    <n v="0"/>
    <n v="4"/>
    <n v="3"/>
    <n v="0"/>
    <n v="0"/>
    <n v="1"/>
    <n v="0"/>
    <n v="1"/>
    <n v="1"/>
    <n v="5"/>
    <n v="2"/>
    <n v="0"/>
    <n v="1"/>
    <n v="9"/>
  </r>
  <r>
    <x v="170"/>
    <m/>
    <m/>
    <m/>
    <m/>
    <m/>
    <m/>
    <m/>
    <m/>
    <m/>
    <m/>
    <m/>
    <m/>
    <m/>
    <m/>
    <m/>
    <m/>
    <m/>
    <m/>
    <m/>
    <m/>
    <m/>
    <m/>
    <m/>
    <m/>
    <m/>
    <n v="1"/>
    <m/>
    <m/>
    <m/>
    <m/>
    <m/>
    <m/>
    <m/>
    <m/>
    <m/>
    <n v="1"/>
    <m/>
    <m/>
    <n v="1"/>
    <n v="1"/>
    <m/>
    <n v="1"/>
    <n v="1"/>
    <m/>
    <m/>
    <m/>
    <m/>
    <m/>
    <m/>
    <m/>
    <m/>
    <m/>
    <m/>
    <n v="0"/>
    <n v="0"/>
    <n v="0"/>
    <n v="0"/>
    <n v="0"/>
    <n v="0"/>
    <n v="0"/>
    <n v="0"/>
    <n v="1"/>
    <n v="0"/>
    <n v="0"/>
    <n v="0"/>
    <n v="1"/>
    <n v="0"/>
    <n v="3"/>
    <n v="2"/>
    <n v="0"/>
    <n v="0"/>
    <n v="5"/>
  </r>
  <r>
    <x v="171"/>
    <m/>
    <m/>
    <m/>
    <n v="1"/>
    <m/>
    <n v="1"/>
    <m/>
    <m/>
    <m/>
    <m/>
    <m/>
    <m/>
    <m/>
    <m/>
    <m/>
    <m/>
    <m/>
    <m/>
    <m/>
    <m/>
    <m/>
    <m/>
    <m/>
    <m/>
    <m/>
    <m/>
    <m/>
    <n v="1"/>
    <m/>
    <m/>
    <m/>
    <m/>
    <m/>
    <m/>
    <m/>
    <n v="1"/>
    <n v="1"/>
    <m/>
    <n v="1"/>
    <n v="1"/>
    <m/>
    <n v="1"/>
    <m/>
    <m/>
    <m/>
    <m/>
    <m/>
    <m/>
    <m/>
    <m/>
    <m/>
    <m/>
    <m/>
    <n v="1"/>
    <n v="1"/>
    <n v="0"/>
    <n v="0"/>
    <n v="0"/>
    <n v="0"/>
    <n v="2"/>
    <n v="1"/>
    <n v="0"/>
    <n v="1"/>
    <n v="0"/>
    <n v="0"/>
    <n v="1"/>
    <n v="0"/>
    <n v="4"/>
    <n v="1"/>
    <n v="0"/>
    <n v="0"/>
    <n v="5"/>
  </r>
  <r>
    <x v="172"/>
    <m/>
    <n v="1"/>
    <m/>
    <m/>
    <m/>
    <m/>
    <m/>
    <m/>
    <n v="1"/>
    <m/>
    <m/>
    <m/>
    <m/>
    <n v="1"/>
    <n v="1"/>
    <m/>
    <m/>
    <m/>
    <m/>
    <m/>
    <m/>
    <m/>
    <m/>
    <m/>
    <n v="1"/>
    <m/>
    <m/>
    <n v="1"/>
    <m/>
    <m/>
    <n v="1"/>
    <m/>
    <m/>
    <m/>
    <m/>
    <m/>
    <m/>
    <m/>
    <m/>
    <n v="1"/>
    <m/>
    <m/>
    <n v="1"/>
    <m/>
    <m/>
    <m/>
    <m/>
    <m/>
    <m/>
    <m/>
    <m/>
    <m/>
    <m/>
    <n v="1"/>
    <n v="0"/>
    <n v="1"/>
    <n v="1"/>
    <n v="1"/>
    <n v="1"/>
    <n v="5"/>
    <n v="2"/>
    <n v="0"/>
    <n v="1"/>
    <n v="1"/>
    <n v="0"/>
    <n v="2"/>
    <n v="0"/>
    <n v="1"/>
    <n v="1"/>
    <n v="0"/>
    <n v="0"/>
    <n v="2"/>
  </r>
  <r>
    <x v="173"/>
    <m/>
    <m/>
    <m/>
    <m/>
    <m/>
    <m/>
    <m/>
    <m/>
    <m/>
    <m/>
    <m/>
    <m/>
    <m/>
    <m/>
    <m/>
    <m/>
    <m/>
    <m/>
    <m/>
    <m/>
    <m/>
    <m/>
    <m/>
    <m/>
    <m/>
    <m/>
    <m/>
    <m/>
    <m/>
    <m/>
    <m/>
    <m/>
    <m/>
    <m/>
    <m/>
    <m/>
    <m/>
    <m/>
    <n v="1"/>
    <n v="1"/>
    <m/>
    <m/>
    <m/>
    <m/>
    <m/>
    <m/>
    <m/>
    <m/>
    <m/>
    <m/>
    <m/>
    <m/>
    <m/>
    <n v="0"/>
    <n v="0"/>
    <n v="0"/>
    <n v="0"/>
    <n v="0"/>
    <n v="0"/>
    <n v="0"/>
    <n v="0"/>
    <n v="0"/>
    <n v="0"/>
    <n v="0"/>
    <n v="0"/>
    <n v="0"/>
    <n v="0"/>
    <n v="2"/>
    <n v="0"/>
    <n v="0"/>
    <n v="0"/>
    <n v="2"/>
  </r>
  <r>
    <x v="174"/>
    <m/>
    <m/>
    <m/>
    <n v="1"/>
    <m/>
    <m/>
    <m/>
    <m/>
    <m/>
    <n v="1"/>
    <m/>
    <m/>
    <m/>
    <n v="1"/>
    <m/>
    <m/>
    <m/>
    <m/>
    <m/>
    <m/>
    <m/>
    <m/>
    <m/>
    <m/>
    <m/>
    <m/>
    <m/>
    <n v="1"/>
    <m/>
    <m/>
    <m/>
    <m/>
    <m/>
    <m/>
    <m/>
    <n v="1"/>
    <n v="1"/>
    <m/>
    <m/>
    <n v="1"/>
    <m/>
    <m/>
    <m/>
    <m/>
    <m/>
    <m/>
    <m/>
    <m/>
    <m/>
    <m/>
    <m/>
    <m/>
    <m/>
    <n v="1"/>
    <n v="0"/>
    <n v="1"/>
    <n v="1"/>
    <n v="0"/>
    <n v="0"/>
    <n v="3"/>
    <n v="2"/>
    <n v="0"/>
    <n v="1"/>
    <n v="0"/>
    <n v="0"/>
    <n v="1"/>
    <n v="0"/>
    <n v="3"/>
    <n v="0"/>
    <n v="0"/>
    <n v="0"/>
    <n v="3"/>
  </r>
  <r>
    <x v="175"/>
    <m/>
    <m/>
    <m/>
    <n v="1"/>
    <m/>
    <m/>
    <m/>
    <m/>
    <m/>
    <n v="1"/>
    <m/>
    <m/>
    <m/>
    <m/>
    <n v="1"/>
    <m/>
    <m/>
    <m/>
    <m/>
    <m/>
    <m/>
    <m/>
    <m/>
    <m/>
    <m/>
    <m/>
    <m/>
    <n v="1"/>
    <m/>
    <m/>
    <m/>
    <m/>
    <m/>
    <m/>
    <m/>
    <m/>
    <m/>
    <m/>
    <m/>
    <n v="1"/>
    <m/>
    <m/>
    <m/>
    <m/>
    <m/>
    <m/>
    <m/>
    <m/>
    <m/>
    <m/>
    <n v="1"/>
    <m/>
    <m/>
    <n v="1"/>
    <n v="0"/>
    <n v="1"/>
    <n v="0"/>
    <n v="1"/>
    <n v="0"/>
    <n v="3"/>
    <n v="1"/>
    <n v="0"/>
    <n v="1"/>
    <n v="0"/>
    <n v="0"/>
    <n v="1"/>
    <n v="0"/>
    <n v="1"/>
    <n v="0"/>
    <n v="0"/>
    <n v="1"/>
    <n v="2"/>
  </r>
  <r>
    <x v="176"/>
    <m/>
    <m/>
    <m/>
    <m/>
    <m/>
    <m/>
    <m/>
    <m/>
    <m/>
    <m/>
    <m/>
    <m/>
    <m/>
    <m/>
    <m/>
    <m/>
    <m/>
    <m/>
    <m/>
    <m/>
    <m/>
    <m/>
    <m/>
    <m/>
    <m/>
    <n v="1"/>
    <m/>
    <n v="1"/>
    <m/>
    <m/>
    <m/>
    <m/>
    <m/>
    <m/>
    <m/>
    <n v="1"/>
    <n v="1"/>
    <m/>
    <n v="1"/>
    <n v="1"/>
    <m/>
    <n v="1"/>
    <m/>
    <m/>
    <m/>
    <m/>
    <m/>
    <m/>
    <m/>
    <m/>
    <m/>
    <m/>
    <m/>
    <n v="0"/>
    <n v="0"/>
    <n v="0"/>
    <n v="0"/>
    <n v="0"/>
    <n v="0"/>
    <n v="0"/>
    <n v="0"/>
    <n v="1"/>
    <n v="1"/>
    <n v="0"/>
    <n v="0"/>
    <n v="2"/>
    <n v="0"/>
    <n v="4"/>
    <n v="1"/>
    <n v="0"/>
    <n v="0"/>
    <n v="5"/>
  </r>
  <r>
    <x v="177"/>
    <n v="1"/>
    <m/>
    <m/>
    <m/>
    <m/>
    <m/>
    <m/>
    <m/>
    <m/>
    <n v="1"/>
    <m/>
    <m/>
    <n v="1"/>
    <m/>
    <m/>
    <m/>
    <m/>
    <m/>
    <m/>
    <m/>
    <m/>
    <n v="1"/>
    <m/>
    <m/>
    <m/>
    <m/>
    <m/>
    <n v="1"/>
    <m/>
    <m/>
    <m/>
    <m/>
    <m/>
    <m/>
    <n v="1"/>
    <m/>
    <m/>
    <m/>
    <m/>
    <n v="1"/>
    <m/>
    <n v="1"/>
    <m/>
    <m/>
    <m/>
    <m/>
    <m/>
    <m/>
    <m/>
    <n v="1"/>
    <n v="1"/>
    <m/>
    <m/>
    <n v="1"/>
    <n v="0"/>
    <n v="1"/>
    <n v="1"/>
    <n v="1"/>
    <n v="0"/>
    <n v="4"/>
    <n v="2"/>
    <n v="0"/>
    <n v="1"/>
    <n v="0"/>
    <n v="0"/>
    <n v="1"/>
    <n v="1"/>
    <n v="1"/>
    <n v="1"/>
    <n v="0"/>
    <n v="2"/>
    <n v="5"/>
  </r>
  <r>
    <x v="178"/>
    <m/>
    <m/>
    <n v="1"/>
    <n v="1"/>
    <m/>
    <m/>
    <m/>
    <m/>
    <m/>
    <n v="1"/>
    <m/>
    <m/>
    <m/>
    <m/>
    <m/>
    <m/>
    <m/>
    <m/>
    <m/>
    <m/>
    <m/>
    <m/>
    <m/>
    <m/>
    <m/>
    <m/>
    <m/>
    <m/>
    <m/>
    <m/>
    <m/>
    <m/>
    <m/>
    <m/>
    <m/>
    <m/>
    <m/>
    <m/>
    <n v="1"/>
    <n v="1"/>
    <m/>
    <m/>
    <m/>
    <m/>
    <m/>
    <m/>
    <m/>
    <m/>
    <m/>
    <m/>
    <m/>
    <m/>
    <m/>
    <n v="2"/>
    <n v="0"/>
    <n v="1"/>
    <n v="0"/>
    <n v="0"/>
    <n v="0"/>
    <n v="3"/>
    <n v="1"/>
    <n v="0"/>
    <n v="0"/>
    <n v="0"/>
    <n v="0"/>
    <n v="0"/>
    <n v="0"/>
    <n v="2"/>
    <n v="0"/>
    <n v="0"/>
    <n v="0"/>
    <n v="2"/>
  </r>
  <r>
    <x v="179"/>
    <m/>
    <m/>
    <m/>
    <m/>
    <m/>
    <m/>
    <m/>
    <m/>
    <m/>
    <m/>
    <m/>
    <m/>
    <m/>
    <m/>
    <m/>
    <m/>
    <m/>
    <m/>
    <m/>
    <m/>
    <m/>
    <m/>
    <m/>
    <m/>
    <m/>
    <m/>
    <m/>
    <m/>
    <m/>
    <m/>
    <m/>
    <m/>
    <m/>
    <m/>
    <n v="1"/>
    <n v="1"/>
    <n v="1"/>
    <m/>
    <n v="1"/>
    <n v="1"/>
    <m/>
    <m/>
    <n v="1"/>
    <m/>
    <m/>
    <m/>
    <m/>
    <m/>
    <m/>
    <m/>
    <m/>
    <m/>
    <m/>
    <n v="0"/>
    <n v="0"/>
    <n v="0"/>
    <n v="0"/>
    <n v="0"/>
    <n v="0"/>
    <n v="0"/>
    <n v="0"/>
    <n v="0"/>
    <n v="0"/>
    <n v="0"/>
    <n v="0"/>
    <n v="0"/>
    <n v="1"/>
    <n v="4"/>
    <n v="1"/>
    <n v="0"/>
    <n v="0"/>
    <n v="6"/>
  </r>
  <r>
    <x v="180"/>
    <m/>
    <m/>
    <m/>
    <n v="1"/>
    <m/>
    <m/>
    <m/>
    <m/>
    <m/>
    <m/>
    <m/>
    <m/>
    <m/>
    <m/>
    <m/>
    <m/>
    <m/>
    <m/>
    <m/>
    <m/>
    <m/>
    <m/>
    <m/>
    <m/>
    <m/>
    <m/>
    <m/>
    <n v="1"/>
    <m/>
    <m/>
    <m/>
    <m/>
    <m/>
    <m/>
    <m/>
    <n v="1"/>
    <n v="1"/>
    <m/>
    <m/>
    <n v="1"/>
    <m/>
    <n v="1"/>
    <m/>
    <m/>
    <m/>
    <m/>
    <m/>
    <m/>
    <m/>
    <n v="1"/>
    <n v="1"/>
    <m/>
    <n v="1"/>
    <n v="1"/>
    <n v="0"/>
    <n v="0"/>
    <n v="0"/>
    <n v="0"/>
    <n v="0"/>
    <n v="1"/>
    <n v="0"/>
    <n v="0"/>
    <n v="1"/>
    <n v="0"/>
    <n v="0"/>
    <n v="1"/>
    <n v="0"/>
    <n v="3"/>
    <n v="1"/>
    <n v="0"/>
    <n v="3"/>
    <n v="7"/>
  </r>
  <r>
    <x v="181"/>
    <m/>
    <m/>
    <m/>
    <m/>
    <m/>
    <m/>
    <m/>
    <m/>
    <m/>
    <m/>
    <m/>
    <m/>
    <m/>
    <m/>
    <m/>
    <m/>
    <m/>
    <m/>
    <m/>
    <m/>
    <m/>
    <n v="1"/>
    <m/>
    <m/>
    <m/>
    <m/>
    <m/>
    <m/>
    <m/>
    <m/>
    <m/>
    <m/>
    <m/>
    <m/>
    <n v="1"/>
    <n v="1"/>
    <n v="1"/>
    <n v="1"/>
    <m/>
    <n v="1"/>
    <m/>
    <n v="1"/>
    <m/>
    <m/>
    <m/>
    <m/>
    <m/>
    <m/>
    <m/>
    <m/>
    <m/>
    <n v="1"/>
    <m/>
    <n v="0"/>
    <n v="0"/>
    <n v="0"/>
    <n v="0"/>
    <n v="1"/>
    <n v="0"/>
    <n v="1"/>
    <n v="0"/>
    <n v="0"/>
    <n v="0"/>
    <n v="0"/>
    <n v="0"/>
    <n v="0"/>
    <n v="1"/>
    <n v="4"/>
    <n v="1"/>
    <n v="0"/>
    <n v="1"/>
    <n v="7"/>
  </r>
  <r>
    <x v="182"/>
    <m/>
    <m/>
    <m/>
    <m/>
    <m/>
    <m/>
    <m/>
    <m/>
    <m/>
    <m/>
    <m/>
    <m/>
    <m/>
    <m/>
    <m/>
    <m/>
    <m/>
    <m/>
    <m/>
    <m/>
    <m/>
    <m/>
    <m/>
    <m/>
    <m/>
    <n v="1"/>
    <m/>
    <n v="1"/>
    <m/>
    <m/>
    <m/>
    <m/>
    <m/>
    <m/>
    <m/>
    <n v="1"/>
    <n v="1"/>
    <m/>
    <n v="1"/>
    <n v="1"/>
    <m/>
    <m/>
    <m/>
    <m/>
    <m/>
    <m/>
    <m/>
    <m/>
    <m/>
    <m/>
    <m/>
    <m/>
    <m/>
    <n v="0"/>
    <n v="0"/>
    <n v="0"/>
    <n v="0"/>
    <n v="0"/>
    <n v="0"/>
    <n v="0"/>
    <n v="0"/>
    <n v="1"/>
    <n v="1"/>
    <n v="0"/>
    <n v="0"/>
    <n v="2"/>
    <n v="0"/>
    <n v="4"/>
    <n v="0"/>
    <n v="0"/>
    <n v="0"/>
    <n v="4"/>
  </r>
  <r>
    <x v="183"/>
    <m/>
    <m/>
    <m/>
    <n v="1"/>
    <m/>
    <m/>
    <m/>
    <m/>
    <m/>
    <m/>
    <m/>
    <m/>
    <n v="1"/>
    <m/>
    <m/>
    <m/>
    <m/>
    <m/>
    <m/>
    <m/>
    <m/>
    <m/>
    <m/>
    <m/>
    <m/>
    <m/>
    <m/>
    <m/>
    <m/>
    <m/>
    <m/>
    <m/>
    <m/>
    <m/>
    <n v="1"/>
    <m/>
    <n v="1"/>
    <n v="1"/>
    <m/>
    <n v="1"/>
    <m/>
    <n v="1"/>
    <m/>
    <m/>
    <m/>
    <m/>
    <n v="1"/>
    <m/>
    <m/>
    <m/>
    <n v="1"/>
    <m/>
    <m/>
    <n v="1"/>
    <n v="0"/>
    <n v="0"/>
    <n v="1"/>
    <n v="0"/>
    <n v="0"/>
    <n v="2"/>
    <n v="1"/>
    <n v="0"/>
    <n v="0"/>
    <n v="0"/>
    <n v="0"/>
    <n v="0"/>
    <n v="1"/>
    <n v="3"/>
    <n v="1"/>
    <n v="1"/>
    <n v="1"/>
    <n v="7"/>
  </r>
  <r>
    <x v="184"/>
    <m/>
    <m/>
    <m/>
    <n v="1"/>
    <m/>
    <m/>
    <n v="1"/>
    <m/>
    <m/>
    <m/>
    <m/>
    <m/>
    <m/>
    <m/>
    <m/>
    <m/>
    <m/>
    <m/>
    <m/>
    <m/>
    <m/>
    <m/>
    <m/>
    <m/>
    <m/>
    <m/>
    <m/>
    <n v="1"/>
    <m/>
    <m/>
    <m/>
    <m/>
    <m/>
    <m/>
    <m/>
    <m/>
    <n v="1"/>
    <m/>
    <n v="1"/>
    <n v="1"/>
    <n v="1"/>
    <n v="1"/>
    <m/>
    <m/>
    <m/>
    <m/>
    <m/>
    <n v="1"/>
    <m/>
    <n v="1"/>
    <m/>
    <m/>
    <m/>
    <n v="1"/>
    <n v="1"/>
    <n v="0"/>
    <n v="0"/>
    <n v="0"/>
    <n v="0"/>
    <n v="2"/>
    <n v="1"/>
    <n v="0"/>
    <n v="1"/>
    <n v="0"/>
    <n v="0"/>
    <n v="1"/>
    <n v="0"/>
    <n v="4"/>
    <n v="1"/>
    <n v="1"/>
    <n v="1"/>
    <n v="7"/>
  </r>
  <r>
    <x v="185"/>
    <m/>
    <m/>
    <m/>
    <m/>
    <m/>
    <m/>
    <m/>
    <m/>
    <m/>
    <m/>
    <m/>
    <m/>
    <m/>
    <m/>
    <m/>
    <m/>
    <m/>
    <m/>
    <m/>
    <m/>
    <m/>
    <m/>
    <m/>
    <m/>
    <m/>
    <n v="1"/>
    <m/>
    <m/>
    <m/>
    <m/>
    <m/>
    <m/>
    <m/>
    <m/>
    <m/>
    <m/>
    <n v="1"/>
    <m/>
    <m/>
    <n v="1"/>
    <m/>
    <m/>
    <m/>
    <m/>
    <m/>
    <m/>
    <m/>
    <m/>
    <m/>
    <m/>
    <m/>
    <m/>
    <m/>
    <n v="0"/>
    <n v="0"/>
    <n v="0"/>
    <n v="0"/>
    <n v="0"/>
    <n v="0"/>
    <n v="0"/>
    <n v="0"/>
    <n v="1"/>
    <n v="0"/>
    <n v="0"/>
    <n v="0"/>
    <n v="1"/>
    <n v="0"/>
    <n v="2"/>
    <n v="0"/>
    <n v="0"/>
    <n v="0"/>
    <n v="2"/>
  </r>
  <r>
    <x v="186"/>
    <m/>
    <m/>
    <m/>
    <n v="1"/>
    <m/>
    <m/>
    <m/>
    <m/>
    <m/>
    <m/>
    <m/>
    <m/>
    <m/>
    <m/>
    <m/>
    <m/>
    <m/>
    <m/>
    <m/>
    <m/>
    <m/>
    <m/>
    <m/>
    <m/>
    <m/>
    <m/>
    <m/>
    <n v="1"/>
    <m/>
    <m/>
    <n v="1"/>
    <m/>
    <m/>
    <m/>
    <m/>
    <n v="1"/>
    <n v="1"/>
    <m/>
    <n v="1"/>
    <n v="1"/>
    <m/>
    <n v="1"/>
    <m/>
    <m/>
    <m/>
    <m/>
    <m/>
    <m/>
    <m/>
    <m/>
    <n v="1"/>
    <m/>
    <m/>
    <n v="1"/>
    <n v="0"/>
    <n v="0"/>
    <n v="0"/>
    <n v="0"/>
    <n v="0"/>
    <n v="1"/>
    <n v="0"/>
    <n v="0"/>
    <n v="1"/>
    <n v="1"/>
    <n v="0"/>
    <n v="2"/>
    <n v="0"/>
    <n v="4"/>
    <n v="1"/>
    <n v="0"/>
    <n v="1"/>
    <n v="6"/>
  </r>
  <r>
    <x v="187"/>
    <m/>
    <m/>
    <m/>
    <n v="1"/>
    <n v="1"/>
    <n v="1"/>
    <m/>
    <m/>
    <n v="1"/>
    <m/>
    <m/>
    <m/>
    <n v="1"/>
    <m/>
    <m/>
    <m/>
    <m/>
    <n v="1"/>
    <m/>
    <m/>
    <m/>
    <m/>
    <m/>
    <m/>
    <m/>
    <m/>
    <m/>
    <n v="1"/>
    <m/>
    <m/>
    <m/>
    <m/>
    <m/>
    <n v="1"/>
    <m/>
    <m/>
    <m/>
    <n v="1"/>
    <n v="1"/>
    <n v="1"/>
    <m/>
    <n v="1"/>
    <m/>
    <m/>
    <m/>
    <m/>
    <m/>
    <m/>
    <m/>
    <m/>
    <m/>
    <m/>
    <n v="1"/>
    <n v="1"/>
    <n v="2"/>
    <n v="1"/>
    <n v="1"/>
    <n v="1"/>
    <n v="0"/>
    <n v="6"/>
    <n v="4"/>
    <n v="0"/>
    <n v="1"/>
    <n v="0"/>
    <n v="0"/>
    <n v="1"/>
    <n v="1"/>
    <n v="3"/>
    <n v="1"/>
    <n v="0"/>
    <n v="1"/>
    <n v="6"/>
  </r>
  <r>
    <x v="188"/>
    <n v="1"/>
    <m/>
    <m/>
    <m/>
    <m/>
    <m/>
    <m/>
    <m/>
    <m/>
    <m/>
    <n v="1"/>
    <m/>
    <m/>
    <m/>
    <m/>
    <m/>
    <m/>
    <m/>
    <m/>
    <m/>
    <m/>
    <m/>
    <m/>
    <m/>
    <m/>
    <n v="1"/>
    <m/>
    <n v="1"/>
    <m/>
    <m/>
    <n v="1"/>
    <n v="1"/>
    <m/>
    <m/>
    <m/>
    <m/>
    <n v="1"/>
    <n v="1"/>
    <n v="1"/>
    <m/>
    <m/>
    <m/>
    <m/>
    <m/>
    <m/>
    <m/>
    <m/>
    <m/>
    <m/>
    <m/>
    <m/>
    <m/>
    <m/>
    <n v="1"/>
    <n v="0"/>
    <n v="1"/>
    <n v="0"/>
    <n v="0"/>
    <n v="0"/>
    <n v="2"/>
    <n v="1"/>
    <n v="1"/>
    <n v="1"/>
    <n v="1"/>
    <n v="1"/>
    <n v="4"/>
    <n v="0"/>
    <n v="3"/>
    <n v="0"/>
    <n v="0"/>
    <n v="0"/>
    <n v="3"/>
  </r>
  <r>
    <x v="189"/>
    <m/>
    <m/>
    <m/>
    <m/>
    <m/>
    <m/>
    <m/>
    <m/>
    <m/>
    <m/>
    <m/>
    <m/>
    <m/>
    <m/>
    <m/>
    <m/>
    <m/>
    <m/>
    <m/>
    <m/>
    <m/>
    <m/>
    <m/>
    <m/>
    <m/>
    <n v="1"/>
    <m/>
    <m/>
    <m/>
    <m/>
    <m/>
    <m/>
    <m/>
    <n v="1"/>
    <m/>
    <m/>
    <n v="1"/>
    <m/>
    <m/>
    <n v="1"/>
    <m/>
    <m/>
    <m/>
    <m/>
    <m/>
    <m/>
    <m/>
    <m/>
    <m/>
    <m/>
    <m/>
    <m/>
    <m/>
    <n v="0"/>
    <n v="0"/>
    <n v="0"/>
    <n v="0"/>
    <n v="0"/>
    <n v="0"/>
    <n v="0"/>
    <n v="0"/>
    <n v="1"/>
    <n v="0"/>
    <n v="0"/>
    <n v="0"/>
    <n v="1"/>
    <n v="1"/>
    <n v="2"/>
    <n v="0"/>
    <n v="0"/>
    <n v="0"/>
    <n v="3"/>
  </r>
  <r>
    <x v="190"/>
    <m/>
    <m/>
    <m/>
    <m/>
    <m/>
    <m/>
    <m/>
    <m/>
    <m/>
    <m/>
    <m/>
    <m/>
    <m/>
    <m/>
    <m/>
    <m/>
    <m/>
    <m/>
    <m/>
    <m/>
    <m/>
    <m/>
    <m/>
    <m/>
    <m/>
    <m/>
    <m/>
    <n v="1"/>
    <m/>
    <m/>
    <n v="1"/>
    <m/>
    <m/>
    <m/>
    <m/>
    <n v="1"/>
    <n v="1"/>
    <m/>
    <n v="1"/>
    <n v="1"/>
    <m/>
    <m/>
    <n v="1"/>
    <m/>
    <m/>
    <m/>
    <m/>
    <m/>
    <m/>
    <m/>
    <m/>
    <m/>
    <m/>
    <n v="0"/>
    <n v="0"/>
    <n v="0"/>
    <n v="0"/>
    <n v="0"/>
    <n v="0"/>
    <n v="0"/>
    <n v="0"/>
    <n v="0"/>
    <n v="1"/>
    <n v="1"/>
    <n v="0"/>
    <n v="2"/>
    <n v="0"/>
    <n v="4"/>
    <n v="1"/>
    <n v="0"/>
    <n v="0"/>
    <n v="5"/>
  </r>
  <r>
    <x v="191"/>
    <m/>
    <m/>
    <m/>
    <n v="1"/>
    <m/>
    <m/>
    <n v="1"/>
    <n v="1"/>
    <m/>
    <m/>
    <m/>
    <m/>
    <m/>
    <n v="1"/>
    <m/>
    <n v="1"/>
    <n v="1"/>
    <n v="1"/>
    <n v="1"/>
    <m/>
    <m/>
    <m/>
    <m/>
    <m/>
    <n v="1"/>
    <m/>
    <m/>
    <n v="1"/>
    <m/>
    <m/>
    <m/>
    <m/>
    <m/>
    <n v="1"/>
    <m/>
    <m/>
    <n v="1"/>
    <m/>
    <m/>
    <m/>
    <m/>
    <n v="1"/>
    <n v="1"/>
    <m/>
    <m/>
    <m/>
    <m/>
    <m/>
    <m/>
    <m/>
    <m/>
    <m/>
    <m/>
    <n v="1"/>
    <n v="1"/>
    <n v="1"/>
    <n v="1"/>
    <n v="4"/>
    <n v="1"/>
    <n v="9"/>
    <n v="3"/>
    <n v="0"/>
    <n v="1"/>
    <n v="0"/>
    <n v="0"/>
    <n v="1"/>
    <n v="1"/>
    <n v="1"/>
    <n v="2"/>
    <n v="0"/>
    <n v="0"/>
    <n v="4"/>
  </r>
  <r>
    <x v="192"/>
    <m/>
    <m/>
    <m/>
    <n v="1"/>
    <m/>
    <m/>
    <m/>
    <n v="1"/>
    <m/>
    <m/>
    <m/>
    <m/>
    <m/>
    <m/>
    <m/>
    <m/>
    <n v="1"/>
    <m/>
    <m/>
    <m/>
    <m/>
    <m/>
    <m/>
    <m/>
    <m/>
    <m/>
    <m/>
    <n v="1"/>
    <m/>
    <m/>
    <m/>
    <m/>
    <m/>
    <m/>
    <m/>
    <n v="1"/>
    <n v="1"/>
    <m/>
    <m/>
    <n v="1"/>
    <m/>
    <n v="1"/>
    <n v="1"/>
    <m/>
    <m/>
    <m/>
    <m/>
    <m/>
    <m/>
    <m/>
    <m/>
    <m/>
    <n v="1"/>
    <n v="1"/>
    <n v="0"/>
    <n v="1"/>
    <n v="0"/>
    <n v="1"/>
    <n v="0"/>
    <n v="3"/>
    <n v="1"/>
    <n v="0"/>
    <n v="1"/>
    <n v="0"/>
    <n v="0"/>
    <n v="1"/>
    <n v="0"/>
    <n v="3"/>
    <n v="2"/>
    <n v="0"/>
    <n v="1"/>
    <n v="6"/>
  </r>
  <r>
    <x v="193"/>
    <m/>
    <n v="1"/>
    <n v="1"/>
    <m/>
    <m/>
    <m/>
    <m/>
    <m/>
    <m/>
    <n v="1"/>
    <m/>
    <m/>
    <n v="1"/>
    <n v="1"/>
    <m/>
    <m/>
    <m/>
    <m/>
    <m/>
    <m/>
    <m/>
    <m/>
    <m/>
    <m/>
    <m/>
    <m/>
    <m/>
    <n v="1"/>
    <m/>
    <m/>
    <m/>
    <m/>
    <m/>
    <m/>
    <m/>
    <m/>
    <m/>
    <m/>
    <n v="1"/>
    <n v="1"/>
    <m/>
    <n v="1"/>
    <n v="1"/>
    <m/>
    <m/>
    <m/>
    <m/>
    <m/>
    <m/>
    <m/>
    <m/>
    <n v="1"/>
    <m/>
    <n v="2"/>
    <n v="0"/>
    <n v="1"/>
    <n v="2"/>
    <n v="0"/>
    <n v="0"/>
    <n v="5"/>
    <n v="3"/>
    <n v="0"/>
    <n v="1"/>
    <n v="0"/>
    <n v="0"/>
    <n v="1"/>
    <n v="0"/>
    <n v="2"/>
    <n v="2"/>
    <n v="0"/>
    <n v="1"/>
    <n v="5"/>
  </r>
  <r>
    <x v="194"/>
    <n v="1"/>
    <m/>
    <m/>
    <m/>
    <n v="1"/>
    <m/>
    <m/>
    <m/>
    <m/>
    <m/>
    <m/>
    <m/>
    <m/>
    <m/>
    <m/>
    <m/>
    <n v="1"/>
    <m/>
    <n v="1"/>
    <n v="1"/>
    <m/>
    <m/>
    <m/>
    <m/>
    <m/>
    <m/>
    <m/>
    <n v="1"/>
    <m/>
    <m/>
    <n v="1"/>
    <m/>
    <m/>
    <m/>
    <m/>
    <m/>
    <m/>
    <m/>
    <n v="1"/>
    <n v="1"/>
    <m/>
    <n v="1"/>
    <m/>
    <m/>
    <m/>
    <m/>
    <m/>
    <m/>
    <m/>
    <n v="1"/>
    <m/>
    <m/>
    <m/>
    <n v="1"/>
    <n v="1"/>
    <n v="0"/>
    <n v="0"/>
    <n v="3"/>
    <n v="0"/>
    <n v="5"/>
    <n v="1"/>
    <n v="0"/>
    <n v="1"/>
    <n v="1"/>
    <n v="0"/>
    <n v="2"/>
    <n v="0"/>
    <n v="2"/>
    <n v="1"/>
    <n v="0"/>
    <n v="1"/>
    <n v="4"/>
  </r>
  <r>
    <x v="195"/>
    <m/>
    <m/>
    <m/>
    <n v="1"/>
    <m/>
    <m/>
    <m/>
    <m/>
    <m/>
    <n v="1"/>
    <m/>
    <m/>
    <m/>
    <m/>
    <m/>
    <m/>
    <n v="1"/>
    <m/>
    <m/>
    <m/>
    <m/>
    <m/>
    <m/>
    <m/>
    <m/>
    <n v="1"/>
    <m/>
    <n v="1"/>
    <m/>
    <m/>
    <m/>
    <m/>
    <m/>
    <m/>
    <m/>
    <n v="1"/>
    <n v="1"/>
    <m/>
    <m/>
    <n v="1"/>
    <m/>
    <m/>
    <m/>
    <m/>
    <m/>
    <m/>
    <m/>
    <m/>
    <m/>
    <m/>
    <m/>
    <m/>
    <m/>
    <n v="1"/>
    <n v="0"/>
    <n v="1"/>
    <n v="0"/>
    <n v="1"/>
    <n v="0"/>
    <n v="3"/>
    <n v="1"/>
    <n v="1"/>
    <n v="1"/>
    <n v="0"/>
    <n v="0"/>
    <n v="2"/>
    <n v="0"/>
    <n v="3"/>
    <n v="0"/>
    <n v="0"/>
    <n v="0"/>
    <n v="3"/>
  </r>
  <r>
    <x v="196"/>
    <n v="1"/>
    <m/>
    <m/>
    <m/>
    <n v="1"/>
    <m/>
    <m/>
    <n v="1"/>
    <m/>
    <m/>
    <m/>
    <m/>
    <m/>
    <m/>
    <m/>
    <m/>
    <n v="1"/>
    <m/>
    <m/>
    <m/>
    <m/>
    <m/>
    <m/>
    <m/>
    <n v="1"/>
    <m/>
    <m/>
    <n v="1"/>
    <m/>
    <n v="1"/>
    <n v="1"/>
    <m/>
    <m/>
    <m/>
    <m/>
    <m/>
    <n v="1"/>
    <m/>
    <m/>
    <n v="1"/>
    <m/>
    <m/>
    <m/>
    <m/>
    <m/>
    <m/>
    <m/>
    <m/>
    <m/>
    <m/>
    <m/>
    <m/>
    <m/>
    <n v="1"/>
    <n v="1"/>
    <n v="1"/>
    <n v="0"/>
    <n v="1"/>
    <n v="1"/>
    <n v="5"/>
    <n v="2"/>
    <n v="0"/>
    <n v="1"/>
    <n v="2"/>
    <n v="0"/>
    <n v="3"/>
    <n v="0"/>
    <n v="2"/>
    <n v="0"/>
    <n v="0"/>
    <n v="0"/>
    <n v="2"/>
  </r>
  <r>
    <x v="197"/>
    <m/>
    <m/>
    <m/>
    <n v="1"/>
    <m/>
    <m/>
    <m/>
    <m/>
    <n v="1"/>
    <m/>
    <m/>
    <m/>
    <n v="1"/>
    <m/>
    <m/>
    <m/>
    <m/>
    <m/>
    <m/>
    <m/>
    <m/>
    <m/>
    <m/>
    <m/>
    <m/>
    <n v="1"/>
    <m/>
    <n v="1"/>
    <m/>
    <m/>
    <m/>
    <m/>
    <m/>
    <m/>
    <m/>
    <m/>
    <m/>
    <m/>
    <n v="1"/>
    <m/>
    <m/>
    <n v="1"/>
    <n v="1"/>
    <m/>
    <m/>
    <m/>
    <m/>
    <m/>
    <m/>
    <m/>
    <m/>
    <m/>
    <m/>
    <n v="1"/>
    <n v="0"/>
    <n v="1"/>
    <n v="1"/>
    <n v="0"/>
    <n v="0"/>
    <n v="3"/>
    <n v="2"/>
    <n v="1"/>
    <n v="1"/>
    <n v="0"/>
    <n v="0"/>
    <n v="2"/>
    <n v="0"/>
    <n v="1"/>
    <n v="2"/>
    <n v="0"/>
    <n v="0"/>
    <n v="3"/>
  </r>
  <r>
    <x v="198"/>
    <m/>
    <m/>
    <m/>
    <m/>
    <m/>
    <m/>
    <m/>
    <m/>
    <m/>
    <m/>
    <m/>
    <m/>
    <m/>
    <m/>
    <m/>
    <m/>
    <m/>
    <m/>
    <m/>
    <m/>
    <m/>
    <m/>
    <m/>
    <m/>
    <m/>
    <n v="1"/>
    <m/>
    <m/>
    <m/>
    <m/>
    <m/>
    <m/>
    <m/>
    <m/>
    <m/>
    <m/>
    <n v="1"/>
    <m/>
    <n v="1"/>
    <n v="1"/>
    <m/>
    <m/>
    <m/>
    <m/>
    <m/>
    <m/>
    <m/>
    <m/>
    <m/>
    <m/>
    <m/>
    <m/>
    <m/>
    <n v="0"/>
    <n v="0"/>
    <n v="0"/>
    <n v="0"/>
    <n v="0"/>
    <n v="0"/>
    <n v="0"/>
    <n v="0"/>
    <n v="1"/>
    <n v="0"/>
    <n v="0"/>
    <n v="0"/>
    <n v="1"/>
    <n v="0"/>
    <n v="3"/>
    <n v="0"/>
    <n v="0"/>
    <n v="0"/>
    <n v="3"/>
  </r>
  <r>
    <x v="199"/>
    <m/>
    <m/>
    <m/>
    <n v="1"/>
    <m/>
    <m/>
    <m/>
    <m/>
    <m/>
    <m/>
    <m/>
    <m/>
    <m/>
    <m/>
    <m/>
    <m/>
    <m/>
    <m/>
    <m/>
    <m/>
    <m/>
    <m/>
    <m/>
    <m/>
    <m/>
    <n v="1"/>
    <m/>
    <n v="1"/>
    <m/>
    <m/>
    <m/>
    <m/>
    <m/>
    <m/>
    <m/>
    <n v="1"/>
    <n v="1"/>
    <m/>
    <n v="1"/>
    <n v="1"/>
    <m/>
    <m/>
    <m/>
    <m/>
    <m/>
    <m/>
    <m/>
    <m/>
    <m/>
    <m/>
    <m/>
    <m/>
    <m/>
    <n v="1"/>
    <n v="0"/>
    <n v="0"/>
    <n v="0"/>
    <n v="0"/>
    <n v="0"/>
    <n v="1"/>
    <n v="0"/>
    <n v="1"/>
    <n v="1"/>
    <n v="0"/>
    <n v="0"/>
    <n v="2"/>
    <n v="0"/>
    <n v="4"/>
    <n v="0"/>
    <n v="0"/>
    <n v="0"/>
    <n v="4"/>
  </r>
  <r>
    <x v="200"/>
    <n v="1"/>
    <n v="1"/>
    <m/>
    <m/>
    <m/>
    <m/>
    <n v="1"/>
    <n v="1"/>
    <n v="1"/>
    <n v="1"/>
    <m/>
    <m/>
    <n v="1"/>
    <m/>
    <m/>
    <n v="1"/>
    <n v="1"/>
    <m/>
    <m/>
    <n v="1"/>
    <m/>
    <m/>
    <m/>
    <m/>
    <n v="1"/>
    <n v="1"/>
    <n v="1"/>
    <m/>
    <m/>
    <m/>
    <n v="1"/>
    <m/>
    <m/>
    <m/>
    <m/>
    <m/>
    <n v="1"/>
    <n v="1"/>
    <n v="1"/>
    <n v="1"/>
    <m/>
    <n v="1"/>
    <n v="1"/>
    <m/>
    <m/>
    <m/>
    <m/>
    <m/>
    <m/>
    <n v="1"/>
    <m/>
    <n v="1"/>
    <m/>
    <n v="2"/>
    <n v="1"/>
    <n v="3"/>
    <n v="1"/>
    <n v="3"/>
    <n v="1"/>
    <n v="11"/>
    <n v="5"/>
    <n v="2"/>
    <n v="0"/>
    <n v="1"/>
    <n v="0"/>
    <n v="3"/>
    <n v="0"/>
    <n v="4"/>
    <n v="2"/>
    <n v="0"/>
    <n v="2"/>
    <n v="8"/>
  </r>
  <r>
    <x v="201"/>
    <m/>
    <m/>
    <m/>
    <n v="1"/>
    <m/>
    <m/>
    <m/>
    <m/>
    <m/>
    <m/>
    <n v="1"/>
    <m/>
    <m/>
    <m/>
    <m/>
    <m/>
    <m/>
    <m/>
    <m/>
    <m/>
    <m/>
    <m/>
    <m/>
    <m/>
    <m/>
    <n v="1"/>
    <m/>
    <n v="1"/>
    <m/>
    <m/>
    <m/>
    <m/>
    <m/>
    <m/>
    <n v="1"/>
    <n v="1"/>
    <n v="1"/>
    <n v="1"/>
    <n v="1"/>
    <n v="1"/>
    <m/>
    <n v="1"/>
    <m/>
    <m/>
    <m/>
    <n v="1"/>
    <n v="1"/>
    <m/>
    <m/>
    <m/>
    <m/>
    <m/>
    <m/>
    <n v="1"/>
    <n v="0"/>
    <n v="1"/>
    <n v="0"/>
    <n v="0"/>
    <n v="0"/>
    <n v="2"/>
    <n v="1"/>
    <n v="1"/>
    <n v="1"/>
    <n v="0"/>
    <n v="0"/>
    <n v="2"/>
    <n v="1"/>
    <n v="5"/>
    <n v="1"/>
    <n v="2"/>
    <n v="0"/>
    <n v="9"/>
  </r>
  <r>
    <x v="202"/>
    <m/>
    <m/>
    <m/>
    <n v="1"/>
    <n v="1"/>
    <m/>
    <m/>
    <m/>
    <m/>
    <m/>
    <n v="1"/>
    <m/>
    <n v="1"/>
    <m/>
    <m/>
    <m/>
    <n v="1"/>
    <n v="1"/>
    <m/>
    <m/>
    <m/>
    <n v="1"/>
    <m/>
    <m/>
    <m/>
    <m/>
    <m/>
    <n v="1"/>
    <m/>
    <m/>
    <n v="1"/>
    <m/>
    <m/>
    <m/>
    <m/>
    <m/>
    <m/>
    <m/>
    <n v="1"/>
    <n v="1"/>
    <m/>
    <n v="1"/>
    <n v="1"/>
    <m/>
    <m/>
    <m/>
    <m/>
    <m/>
    <m/>
    <m/>
    <m/>
    <n v="1"/>
    <n v="1"/>
    <n v="1"/>
    <n v="1"/>
    <n v="1"/>
    <n v="1"/>
    <n v="3"/>
    <n v="0"/>
    <n v="7"/>
    <n v="3"/>
    <n v="0"/>
    <n v="1"/>
    <n v="1"/>
    <n v="0"/>
    <n v="2"/>
    <n v="0"/>
    <n v="2"/>
    <n v="2"/>
    <n v="0"/>
    <n v="2"/>
    <n v="6"/>
  </r>
  <r>
    <x v="203"/>
    <m/>
    <m/>
    <m/>
    <m/>
    <m/>
    <m/>
    <m/>
    <m/>
    <m/>
    <m/>
    <m/>
    <m/>
    <m/>
    <m/>
    <m/>
    <m/>
    <m/>
    <m/>
    <m/>
    <m/>
    <m/>
    <m/>
    <m/>
    <m/>
    <m/>
    <m/>
    <m/>
    <m/>
    <m/>
    <m/>
    <m/>
    <m/>
    <m/>
    <m/>
    <m/>
    <m/>
    <n v="1"/>
    <m/>
    <m/>
    <m/>
    <m/>
    <m/>
    <m/>
    <m/>
    <m/>
    <m/>
    <m/>
    <m/>
    <m/>
    <m/>
    <m/>
    <m/>
    <m/>
    <n v="0"/>
    <n v="0"/>
    <n v="0"/>
    <n v="0"/>
    <n v="0"/>
    <n v="0"/>
    <n v="0"/>
    <n v="0"/>
    <n v="0"/>
    <n v="0"/>
    <n v="0"/>
    <n v="0"/>
    <n v="0"/>
    <n v="0"/>
    <n v="1"/>
    <n v="0"/>
    <n v="0"/>
    <n v="0"/>
    <n v="1"/>
  </r>
  <r>
    <x v="204"/>
    <n v="1"/>
    <m/>
    <m/>
    <n v="1"/>
    <n v="1"/>
    <n v="1"/>
    <m/>
    <n v="1"/>
    <m/>
    <m/>
    <n v="1"/>
    <m/>
    <n v="1"/>
    <m/>
    <m/>
    <m/>
    <n v="1"/>
    <n v="1"/>
    <n v="1"/>
    <n v="1"/>
    <m/>
    <n v="1"/>
    <m/>
    <m/>
    <n v="1"/>
    <m/>
    <n v="1"/>
    <m/>
    <n v="1"/>
    <m/>
    <n v="1"/>
    <m/>
    <m/>
    <n v="1"/>
    <n v="1"/>
    <m/>
    <m/>
    <m/>
    <n v="1"/>
    <n v="1"/>
    <m/>
    <n v="1"/>
    <m/>
    <m/>
    <m/>
    <m/>
    <m/>
    <m/>
    <m/>
    <n v="1"/>
    <m/>
    <n v="1"/>
    <n v="1"/>
    <n v="2"/>
    <n v="2"/>
    <n v="2"/>
    <n v="1"/>
    <n v="5"/>
    <n v="1"/>
    <n v="13"/>
    <n v="5"/>
    <n v="1"/>
    <n v="0"/>
    <n v="2"/>
    <n v="0"/>
    <n v="3"/>
    <n v="2"/>
    <n v="2"/>
    <n v="1"/>
    <n v="0"/>
    <n v="3"/>
    <n v="8"/>
  </r>
  <r>
    <x v="205"/>
    <n v="1"/>
    <m/>
    <m/>
    <m/>
    <n v="1"/>
    <m/>
    <m/>
    <m/>
    <m/>
    <m/>
    <m/>
    <m/>
    <m/>
    <m/>
    <m/>
    <m/>
    <n v="1"/>
    <n v="1"/>
    <m/>
    <n v="1"/>
    <m/>
    <m/>
    <n v="1"/>
    <m/>
    <m/>
    <n v="1"/>
    <m/>
    <m/>
    <m/>
    <m/>
    <m/>
    <m/>
    <m/>
    <n v="1"/>
    <m/>
    <n v="1"/>
    <n v="1"/>
    <m/>
    <n v="1"/>
    <m/>
    <m/>
    <m/>
    <m/>
    <m/>
    <m/>
    <m/>
    <m/>
    <n v="1"/>
    <m/>
    <m/>
    <m/>
    <m/>
    <m/>
    <n v="1"/>
    <n v="1"/>
    <n v="0"/>
    <n v="0"/>
    <n v="3"/>
    <n v="1"/>
    <n v="6"/>
    <n v="1"/>
    <n v="1"/>
    <n v="0"/>
    <n v="0"/>
    <n v="0"/>
    <n v="1"/>
    <n v="1"/>
    <n v="3"/>
    <n v="0"/>
    <n v="1"/>
    <n v="0"/>
    <n v="5"/>
  </r>
  <r>
    <x v="206"/>
    <m/>
    <m/>
    <m/>
    <m/>
    <m/>
    <m/>
    <m/>
    <m/>
    <m/>
    <m/>
    <n v="1"/>
    <m/>
    <m/>
    <m/>
    <m/>
    <m/>
    <m/>
    <m/>
    <m/>
    <m/>
    <m/>
    <m/>
    <m/>
    <m/>
    <n v="1"/>
    <n v="1"/>
    <m/>
    <n v="1"/>
    <m/>
    <m/>
    <n v="1"/>
    <m/>
    <m/>
    <m/>
    <m/>
    <n v="1"/>
    <n v="1"/>
    <m/>
    <n v="1"/>
    <n v="1"/>
    <m/>
    <n v="1"/>
    <m/>
    <m/>
    <m/>
    <m/>
    <m/>
    <m/>
    <m/>
    <m/>
    <m/>
    <m/>
    <m/>
    <n v="0"/>
    <n v="0"/>
    <n v="1"/>
    <n v="0"/>
    <n v="0"/>
    <n v="1"/>
    <n v="2"/>
    <n v="1"/>
    <n v="1"/>
    <n v="1"/>
    <n v="1"/>
    <n v="0"/>
    <n v="3"/>
    <n v="0"/>
    <n v="4"/>
    <n v="1"/>
    <n v="0"/>
    <n v="0"/>
    <n v="5"/>
  </r>
  <r>
    <x v="207"/>
    <m/>
    <m/>
    <m/>
    <n v="1"/>
    <n v="1"/>
    <m/>
    <m/>
    <m/>
    <m/>
    <n v="1"/>
    <m/>
    <m/>
    <m/>
    <m/>
    <m/>
    <m/>
    <m/>
    <m/>
    <m/>
    <m/>
    <m/>
    <m/>
    <m/>
    <m/>
    <m/>
    <m/>
    <m/>
    <n v="1"/>
    <n v="1"/>
    <m/>
    <n v="1"/>
    <m/>
    <m/>
    <n v="1"/>
    <n v="1"/>
    <m/>
    <n v="1"/>
    <m/>
    <n v="1"/>
    <n v="1"/>
    <m/>
    <n v="1"/>
    <m/>
    <m/>
    <m/>
    <m/>
    <m/>
    <m/>
    <m/>
    <m/>
    <m/>
    <m/>
    <m/>
    <n v="1"/>
    <n v="1"/>
    <n v="1"/>
    <n v="0"/>
    <n v="0"/>
    <n v="0"/>
    <n v="3"/>
    <n v="2"/>
    <n v="0"/>
    <n v="1"/>
    <n v="2"/>
    <n v="0"/>
    <n v="3"/>
    <n v="2"/>
    <n v="3"/>
    <n v="1"/>
    <n v="0"/>
    <n v="0"/>
    <n v="6"/>
  </r>
  <r>
    <x v="208"/>
    <m/>
    <m/>
    <m/>
    <n v="1"/>
    <m/>
    <m/>
    <m/>
    <n v="1"/>
    <m/>
    <m/>
    <m/>
    <m/>
    <m/>
    <m/>
    <m/>
    <m/>
    <m/>
    <m/>
    <m/>
    <m/>
    <m/>
    <m/>
    <m/>
    <m/>
    <m/>
    <n v="1"/>
    <n v="1"/>
    <m/>
    <m/>
    <m/>
    <n v="1"/>
    <m/>
    <m/>
    <m/>
    <n v="1"/>
    <n v="1"/>
    <n v="1"/>
    <m/>
    <n v="1"/>
    <n v="1"/>
    <m/>
    <m/>
    <m/>
    <m/>
    <m/>
    <m/>
    <m/>
    <m/>
    <m/>
    <m/>
    <m/>
    <m/>
    <m/>
    <n v="1"/>
    <n v="0"/>
    <n v="1"/>
    <n v="0"/>
    <n v="0"/>
    <n v="0"/>
    <n v="2"/>
    <n v="1"/>
    <n v="2"/>
    <n v="0"/>
    <n v="1"/>
    <n v="0"/>
    <n v="3"/>
    <n v="1"/>
    <n v="4"/>
    <n v="0"/>
    <n v="0"/>
    <n v="0"/>
    <n v="5"/>
  </r>
  <r>
    <x v="209"/>
    <m/>
    <m/>
    <m/>
    <n v="1"/>
    <m/>
    <m/>
    <m/>
    <m/>
    <m/>
    <m/>
    <m/>
    <m/>
    <m/>
    <m/>
    <m/>
    <m/>
    <m/>
    <m/>
    <m/>
    <m/>
    <m/>
    <m/>
    <m/>
    <m/>
    <m/>
    <n v="1"/>
    <m/>
    <n v="1"/>
    <m/>
    <m/>
    <m/>
    <m/>
    <m/>
    <m/>
    <m/>
    <n v="1"/>
    <n v="1"/>
    <m/>
    <n v="1"/>
    <n v="1"/>
    <n v="1"/>
    <m/>
    <n v="1"/>
    <m/>
    <m/>
    <m/>
    <m/>
    <m/>
    <m/>
    <m/>
    <m/>
    <m/>
    <m/>
    <n v="1"/>
    <n v="0"/>
    <n v="0"/>
    <n v="0"/>
    <n v="0"/>
    <n v="0"/>
    <n v="1"/>
    <n v="0"/>
    <n v="1"/>
    <n v="1"/>
    <n v="0"/>
    <n v="0"/>
    <n v="2"/>
    <n v="0"/>
    <n v="5"/>
    <n v="1"/>
    <n v="0"/>
    <n v="0"/>
    <n v="6"/>
  </r>
  <r>
    <x v="210"/>
    <m/>
    <m/>
    <m/>
    <m/>
    <m/>
    <m/>
    <m/>
    <m/>
    <m/>
    <m/>
    <m/>
    <n v="1"/>
    <m/>
    <m/>
    <m/>
    <m/>
    <m/>
    <m/>
    <m/>
    <m/>
    <m/>
    <m/>
    <m/>
    <m/>
    <m/>
    <m/>
    <m/>
    <n v="1"/>
    <m/>
    <m/>
    <n v="1"/>
    <m/>
    <m/>
    <m/>
    <m/>
    <m/>
    <n v="1"/>
    <m/>
    <n v="1"/>
    <n v="1"/>
    <m/>
    <m/>
    <n v="1"/>
    <m/>
    <m/>
    <m/>
    <m/>
    <m/>
    <m/>
    <m/>
    <m/>
    <m/>
    <m/>
    <n v="0"/>
    <n v="0"/>
    <n v="1"/>
    <n v="0"/>
    <n v="0"/>
    <n v="0"/>
    <n v="1"/>
    <n v="1"/>
    <n v="0"/>
    <n v="1"/>
    <n v="1"/>
    <n v="0"/>
    <n v="2"/>
    <n v="0"/>
    <n v="3"/>
    <n v="1"/>
    <n v="0"/>
    <n v="0"/>
    <n v="4"/>
  </r>
  <r>
    <x v="211"/>
    <m/>
    <m/>
    <m/>
    <n v="1"/>
    <m/>
    <m/>
    <m/>
    <m/>
    <m/>
    <m/>
    <n v="1"/>
    <m/>
    <m/>
    <m/>
    <m/>
    <m/>
    <m/>
    <m/>
    <m/>
    <m/>
    <m/>
    <m/>
    <m/>
    <m/>
    <m/>
    <m/>
    <m/>
    <n v="1"/>
    <m/>
    <m/>
    <m/>
    <m/>
    <m/>
    <m/>
    <m/>
    <m/>
    <n v="1"/>
    <m/>
    <n v="1"/>
    <n v="1"/>
    <m/>
    <m/>
    <n v="1"/>
    <m/>
    <m/>
    <m/>
    <m/>
    <m/>
    <m/>
    <m/>
    <m/>
    <m/>
    <m/>
    <n v="1"/>
    <n v="0"/>
    <n v="1"/>
    <n v="0"/>
    <n v="0"/>
    <n v="0"/>
    <n v="2"/>
    <n v="1"/>
    <n v="0"/>
    <n v="1"/>
    <n v="0"/>
    <n v="0"/>
    <n v="1"/>
    <n v="0"/>
    <n v="3"/>
    <n v="1"/>
    <n v="0"/>
    <n v="0"/>
    <n v="4"/>
  </r>
  <r>
    <x v="212"/>
    <m/>
    <m/>
    <m/>
    <m/>
    <m/>
    <m/>
    <m/>
    <m/>
    <m/>
    <m/>
    <m/>
    <m/>
    <m/>
    <m/>
    <m/>
    <m/>
    <m/>
    <m/>
    <m/>
    <m/>
    <m/>
    <m/>
    <m/>
    <m/>
    <m/>
    <m/>
    <m/>
    <n v="1"/>
    <m/>
    <m/>
    <m/>
    <n v="1"/>
    <m/>
    <m/>
    <m/>
    <n v="1"/>
    <n v="1"/>
    <m/>
    <n v="1"/>
    <n v="1"/>
    <m/>
    <m/>
    <n v="1"/>
    <m/>
    <m/>
    <m/>
    <m/>
    <m/>
    <m/>
    <m/>
    <m/>
    <m/>
    <m/>
    <n v="0"/>
    <n v="0"/>
    <n v="0"/>
    <n v="0"/>
    <n v="0"/>
    <n v="0"/>
    <n v="0"/>
    <n v="0"/>
    <n v="0"/>
    <n v="1"/>
    <n v="0"/>
    <n v="1"/>
    <n v="2"/>
    <n v="0"/>
    <n v="4"/>
    <n v="1"/>
    <n v="0"/>
    <n v="0"/>
    <n v="5"/>
  </r>
  <r>
    <x v="213"/>
    <m/>
    <m/>
    <m/>
    <m/>
    <m/>
    <m/>
    <m/>
    <m/>
    <m/>
    <m/>
    <m/>
    <m/>
    <m/>
    <m/>
    <m/>
    <m/>
    <m/>
    <m/>
    <m/>
    <m/>
    <m/>
    <m/>
    <m/>
    <m/>
    <n v="1"/>
    <m/>
    <m/>
    <m/>
    <m/>
    <m/>
    <m/>
    <m/>
    <m/>
    <m/>
    <m/>
    <m/>
    <n v="1"/>
    <m/>
    <n v="1"/>
    <n v="1"/>
    <m/>
    <m/>
    <m/>
    <m/>
    <m/>
    <m/>
    <m/>
    <m/>
    <m/>
    <m/>
    <m/>
    <m/>
    <m/>
    <n v="0"/>
    <n v="0"/>
    <n v="0"/>
    <n v="0"/>
    <n v="0"/>
    <n v="1"/>
    <n v="1"/>
    <n v="0"/>
    <n v="0"/>
    <n v="0"/>
    <n v="0"/>
    <n v="0"/>
    <n v="0"/>
    <n v="0"/>
    <n v="3"/>
    <n v="0"/>
    <n v="0"/>
    <n v="0"/>
    <n v="3"/>
  </r>
  <r>
    <x v="214"/>
    <m/>
    <m/>
    <m/>
    <m/>
    <m/>
    <m/>
    <m/>
    <m/>
    <m/>
    <m/>
    <m/>
    <m/>
    <m/>
    <m/>
    <m/>
    <m/>
    <m/>
    <m/>
    <m/>
    <m/>
    <m/>
    <m/>
    <m/>
    <m/>
    <m/>
    <m/>
    <m/>
    <n v="1"/>
    <m/>
    <m/>
    <m/>
    <m/>
    <m/>
    <m/>
    <n v="1"/>
    <m/>
    <n v="1"/>
    <m/>
    <n v="1"/>
    <n v="1"/>
    <m/>
    <n v="1"/>
    <m/>
    <m/>
    <m/>
    <n v="1"/>
    <m/>
    <m/>
    <m/>
    <m/>
    <m/>
    <m/>
    <m/>
    <n v="0"/>
    <n v="0"/>
    <n v="0"/>
    <n v="0"/>
    <n v="0"/>
    <n v="0"/>
    <n v="0"/>
    <n v="0"/>
    <n v="0"/>
    <n v="1"/>
    <n v="0"/>
    <n v="0"/>
    <n v="1"/>
    <n v="1"/>
    <n v="3"/>
    <n v="1"/>
    <n v="1"/>
    <n v="0"/>
    <n v="6"/>
  </r>
  <r>
    <x v="215"/>
    <m/>
    <m/>
    <m/>
    <m/>
    <m/>
    <m/>
    <m/>
    <m/>
    <m/>
    <m/>
    <m/>
    <m/>
    <m/>
    <m/>
    <m/>
    <m/>
    <m/>
    <m/>
    <m/>
    <m/>
    <m/>
    <m/>
    <m/>
    <m/>
    <n v="1"/>
    <n v="1"/>
    <m/>
    <m/>
    <m/>
    <m/>
    <m/>
    <m/>
    <m/>
    <m/>
    <n v="1"/>
    <m/>
    <n v="1"/>
    <m/>
    <n v="1"/>
    <n v="1"/>
    <m/>
    <n v="1"/>
    <n v="1"/>
    <m/>
    <m/>
    <m/>
    <m/>
    <m/>
    <m/>
    <m/>
    <m/>
    <m/>
    <m/>
    <n v="0"/>
    <n v="0"/>
    <n v="0"/>
    <n v="0"/>
    <n v="0"/>
    <n v="1"/>
    <n v="1"/>
    <n v="0"/>
    <n v="1"/>
    <n v="0"/>
    <n v="0"/>
    <n v="0"/>
    <n v="1"/>
    <n v="1"/>
    <n v="3"/>
    <n v="2"/>
    <n v="0"/>
    <n v="0"/>
    <n v="6"/>
  </r>
  <r>
    <x v="216"/>
    <m/>
    <m/>
    <m/>
    <n v="1"/>
    <n v="1"/>
    <m/>
    <m/>
    <m/>
    <m/>
    <m/>
    <m/>
    <m/>
    <n v="1"/>
    <m/>
    <m/>
    <m/>
    <m/>
    <m/>
    <m/>
    <m/>
    <m/>
    <m/>
    <m/>
    <m/>
    <m/>
    <m/>
    <m/>
    <m/>
    <m/>
    <m/>
    <n v="1"/>
    <m/>
    <m/>
    <m/>
    <n v="1"/>
    <m/>
    <n v="1"/>
    <m/>
    <n v="1"/>
    <n v="1"/>
    <n v="1"/>
    <n v="1"/>
    <n v="1"/>
    <m/>
    <m/>
    <m/>
    <m/>
    <m/>
    <m/>
    <m/>
    <m/>
    <m/>
    <m/>
    <n v="1"/>
    <n v="1"/>
    <n v="0"/>
    <n v="1"/>
    <n v="0"/>
    <n v="0"/>
    <n v="3"/>
    <n v="2"/>
    <n v="0"/>
    <n v="0"/>
    <n v="1"/>
    <n v="0"/>
    <n v="1"/>
    <n v="1"/>
    <n v="4"/>
    <n v="2"/>
    <n v="0"/>
    <n v="0"/>
    <n v="7"/>
  </r>
  <r>
    <x v="217"/>
    <m/>
    <m/>
    <m/>
    <n v="1"/>
    <m/>
    <m/>
    <m/>
    <m/>
    <m/>
    <m/>
    <m/>
    <m/>
    <m/>
    <m/>
    <m/>
    <m/>
    <m/>
    <m/>
    <m/>
    <m/>
    <m/>
    <m/>
    <m/>
    <m/>
    <m/>
    <m/>
    <m/>
    <n v="1"/>
    <m/>
    <m/>
    <n v="1"/>
    <m/>
    <m/>
    <m/>
    <m/>
    <n v="1"/>
    <n v="1"/>
    <m/>
    <n v="1"/>
    <n v="1"/>
    <m/>
    <n v="1"/>
    <n v="1"/>
    <m/>
    <m/>
    <m/>
    <m/>
    <m/>
    <m/>
    <m/>
    <m/>
    <m/>
    <m/>
    <n v="1"/>
    <n v="0"/>
    <n v="0"/>
    <n v="0"/>
    <n v="0"/>
    <n v="0"/>
    <n v="1"/>
    <n v="0"/>
    <n v="0"/>
    <n v="1"/>
    <n v="1"/>
    <n v="0"/>
    <n v="2"/>
    <n v="0"/>
    <n v="4"/>
    <n v="2"/>
    <n v="0"/>
    <n v="0"/>
    <n v="6"/>
  </r>
  <r>
    <x v="218"/>
    <m/>
    <m/>
    <m/>
    <n v="1"/>
    <m/>
    <m/>
    <m/>
    <n v="1"/>
    <m/>
    <n v="1"/>
    <m/>
    <m/>
    <m/>
    <n v="1"/>
    <m/>
    <m/>
    <m/>
    <m/>
    <m/>
    <m/>
    <m/>
    <m/>
    <m/>
    <m/>
    <m/>
    <m/>
    <m/>
    <m/>
    <m/>
    <m/>
    <n v="1"/>
    <m/>
    <m/>
    <m/>
    <m/>
    <m/>
    <m/>
    <m/>
    <n v="1"/>
    <m/>
    <m/>
    <m/>
    <n v="1"/>
    <m/>
    <m/>
    <m/>
    <m/>
    <m/>
    <m/>
    <m/>
    <m/>
    <m/>
    <m/>
    <n v="1"/>
    <n v="0"/>
    <n v="2"/>
    <n v="1"/>
    <n v="0"/>
    <n v="0"/>
    <n v="4"/>
    <n v="3"/>
    <n v="0"/>
    <n v="0"/>
    <n v="1"/>
    <n v="0"/>
    <n v="1"/>
    <n v="0"/>
    <n v="1"/>
    <n v="1"/>
    <n v="0"/>
    <n v="0"/>
    <n v="2"/>
  </r>
  <r>
    <x v="219"/>
    <m/>
    <m/>
    <m/>
    <n v="1"/>
    <n v="1"/>
    <m/>
    <m/>
    <m/>
    <n v="1"/>
    <m/>
    <m/>
    <m/>
    <m/>
    <m/>
    <m/>
    <m/>
    <m/>
    <m/>
    <m/>
    <m/>
    <m/>
    <m/>
    <m/>
    <m/>
    <m/>
    <m/>
    <m/>
    <m/>
    <m/>
    <m/>
    <m/>
    <m/>
    <m/>
    <m/>
    <n v="1"/>
    <m/>
    <n v="1"/>
    <m/>
    <n v="1"/>
    <n v="1"/>
    <m/>
    <m/>
    <m/>
    <m/>
    <m/>
    <m/>
    <m/>
    <m/>
    <m/>
    <m/>
    <m/>
    <m/>
    <m/>
    <n v="1"/>
    <n v="1"/>
    <n v="1"/>
    <n v="0"/>
    <n v="0"/>
    <n v="0"/>
    <n v="3"/>
    <n v="2"/>
    <n v="0"/>
    <n v="0"/>
    <n v="0"/>
    <n v="0"/>
    <n v="0"/>
    <n v="1"/>
    <n v="3"/>
    <n v="0"/>
    <n v="0"/>
    <n v="0"/>
    <n v="4"/>
  </r>
  <r>
    <x v="220"/>
    <m/>
    <m/>
    <m/>
    <n v="1"/>
    <m/>
    <m/>
    <m/>
    <m/>
    <m/>
    <m/>
    <m/>
    <m/>
    <m/>
    <m/>
    <m/>
    <m/>
    <m/>
    <m/>
    <m/>
    <m/>
    <m/>
    <m/>
    <m/>
    <m/>
    <m/>
    <m/>
    <m/>
    <n v="1"/>
    <m/>
    <m/>
    <m/>
    <m/>
    <m/>
    <m/>
    <m/>
    <m/>
    <n v="1"/>
    <m/>
    <n v="1"/>
    <n v="1"/>
    <m/>
    <m/>
    <m/>
    <m/>
    <m/>
    <m/>
    <m/>
    <m/>
    <m/>
    <m/>
    <m/>
    <m/>
    <m/>
    <n v="1"/>
    <n v="0"/>
    <n v="0"/>
    <n v="0"/>
    <n v="0"/>
    <n v="0"/>
    <n v="1"/>
    <n v="0"/>
    <n v="0"/>
    <n v="1"/>
    <n v="0"/>
    <n v="0"/>
    <n v="1"/>
    <n v="0"/>
    <n v="3"/>
    <n v="0"/>
    <n v="0"/>
    <n v="0"/>
    <n v="3"/>
  </r>
  <r>
    <x v="221"/>
    <n v="1"/>
    <m/>
    <m/>
    <n v="1"/>
    <m/>
    <m/>
    <m/>
    <m/>
    <m/>
    <m/>
    <m/>
    <m/>
    <m/>
    <m/>
    <m/>
    <m/>
    <m/>
    <m/>
    <m/>
    <m/>
    <m/>
    <m/>
    <m/>
    <m/>
    <m/>
    <n v="1"/>
    <m/>
    <n v="1"/>
    <m/>
    <m/>
    <n v="1"/>
    <m/>
    <m/>
    <m/>
    <m/>
    <n v="1"/>
    <n v="1"/>
    <m/>
    <n v="1"/>
    <m/>
    <m/>
    <n v="1"/>
    <m/>
    <m/>
    <m/>
    <m/>
    <m/>
    <m/>
    <m/>
    <m/>
    <m/>
    <m/>
    <m/>
    <n v="2"/>
    <n v="0"/>
    <n v="0"/>
    <n v="0"/>
    <n v="0"/>
    <n v="0"/>
    <n v="2"/>
    <n v="0"/>
    <n v="1"/>
    <n v="1"/>
    <n v="1"/>
    <n v="0"/>
    <n v="3"/>
    <n v="0"/>
    <n v="3"/>
    <n v="1"/>
    <n v="0"/>
    <n v="0"/>
    <n v="4"/>
  </r>
  <r>
    <x v="222"/>
    <m/>
    <m/>
    <m/>
    <n v="1"/>
    <m/>
    <m/>
    <m/>
    <m/>
    <m/>
    <m/>
    <m/>
    <m/>
    <m/>
    <m/>
    <m/>
    <m/>
    <m/>
    <m/>
    <m/>
    <m/>
    <m/>
    <m/>
    <m/>
    <m/>
    <m/>
    <m/>
    <m/>
    <m/>
    <m/>
    <m/>
    <n v="1"/>
    <m/>
    <m/>
    <m/>
    <n v="1"/>
    <m/>
    <m/>
    <m/>
    <n v="1"/>
    <n v="1"/>
    <m/>
    <m/>
    <m/>
    <m/>
    <m/>
    <m/>
    <m/>
    <m/>
    <m/>
    <m/>
    <m/>
    <m/>
    <m/>
    <n v="1"/>
    <n v="0"/>
    <n v="0"/>
    <n v="0"/>
    <n v="0"/>
    <n v="0"/>
    <n v="1"/>
    <n v="0"/>
    <n v="0"/>
    <n v="0"/>
    <n v="1"/>
    <n v="0"/>
    <n v="1"/>
    <n v="1"/>
    <n v="2"/>
    <n v="0"/>
    <n v="0"/>
    <n v="0"/>
    <n v="3"/>
  </r>
  <r>
    <x v="223"/>
    <m/>
    <m/>
    <m/>
    <m/>
    <m/>
    <m/>
    <m/>
    <m/>
    <m/>
    <m/>
    <m/>
    <m/>
    <m/>
    <m/>
    <m/>
    <m/>
    <m/>
    <m/>
    <m/>
    <m/>
    <m/>
    <m/>
    <m/>
    <m/>
    <m/>
    <m/>
    <m/>
    <n v="1"/>
    <m/>
    <m/>
    <n v="1"/>
    <m/>
    <m/>
    <m/>
    <n v="1"/>
    <m/>
    <n v="1"/>
    <m/>
    <n v="1"/>
    <n v="1"/>
    <m/>
    <n v="1"/>
    <n v="1"/>
    <m/>
    <m/>
    <m/>
    <m/>
    <m/>
    <m/>
    <m/>
    <m/>
    <m/>
    <m/>
    <n v="0"/>
    <n v="0"/>
    <n v="0"/>
    <n v="0"/>
    <n v="0"/>
    <n v="0"/>
    <n v="0"/>
    <n v="0"/>
    <n v="0"/>
    <n v="1"/>
    <n v="1"/>
    <n v="0"/>
    <n v="2"/>
    <n v="1"/>
    <n v="3"/>
    <n v="2"/>
    <n v="0"/>
    <n v="0"/>
    <n v="6"/>
  </r>
  <r>
    <x v="224"/>
    <m/>
    <m/>
    <m/>
    <m/>
    <m/>
    <m/>
    <m/>
    <n v="1"/>
    <m/>
    <n v="1"/>
    <m/>
    <m/>
    <m/>
    <m/>
    <m/>
    <m/>
    <m/>
    <m/>
    <m/>
    <m/>
    <m/>
    <m/>
    <m/>
    <m/>
    <m/>
    <n v="1"/>
    <m/>
    <n v="1"/>
    <m/>
    <m/>
    <n v="1"/>
    <m/>
    <m/>
    <m/>
    <m/>
    <m/>
    <n v="1"/>
    <m/>
    <m/>
    <n v="1"/>
    <m/>
    <m/>
    <n v="1"/>
    <m/>
    <m/>
    <m/>
    <m/>
    <m/>
    <m/>
    <m/>
    <m/>
    <m/>
    <m/>
    <n v="0"/>
    <n v="0"/>
    <n v="2"/>
    <n v="0"/>
    <n v="0"/>
    <n v="0"/>
    <n v="2"/>
    <n v="2"/>
    <n v="1"/>
    <n v="1"/>
    <n v="1"/>
    <n v="0"/>
    <n v="3"/>
    <n v="0"/>
    <n v="2"/>
    <n v="1"/>
    <n v="0"/>
    <n v="0"/>
    <n v="3"/>
  </r>
  <r>
    <x v="225"/>
    <m/>
    <m/>
    <m/>
    <n v="1"/>
    <m/>
    <m/>
    <m/>
    <m/>
    <m/>
    <m/>
    <m/>
    <m/>
    <m/>
    <n v="1"/>
    <m/>
    <m/>
    <m/>
    <m/>
    <m/>
    <m/>
    <m/>
    <m/>
    <m/>
    <m/>
    <m/>
    <m/>
    <m/>
    <m/>
    <m/>
    <m/>
    <m/>
    <m/>
    <m/>
    <m/>
    <m/>
    <m/>
    <m/>
    <m/>
    <n v="1"/>
    <m/>
    <m/>
    <m/>
    <n v="1"/>
    <m/>
    <m/>
    <m/>
    <m/>
    <m/>
    <m/>
    <m/>
    <m/>
    <m/>
    <m/>
    <n v="1"/>
    <n v="0"/>
    <n v="0"/>
    <n v="1"/>
    <n v="0"/>
    <n v="0"/>
    <n v="2"/>
    <n v="1"/>
    <n v="0"/>
    <n v="0"/>
    <n v="0"/>
    <n v="0"/>
    <n v="0"/>
    <n v="0"/>
    <n v="1"/>
    <n v="1"/>
    <n v="0"/>
    <n v="0"/>
    <n v="2"/>
  </r>
  <r>
    <x v="226"/>
    <n v="1"/>
    <m/>
    <m/>
    <n v="1"/>
    <n v="1"/>
    <m/>
    <m/>
    <m/>
    <m/>
    <m/>
    <m/>
    <m/>
    <m/>
    <m/>
    <m/>
    <m/>
    <m/>
    <m/>
    <n v="1"/>
    <m/>
    <m/>
    <m/>
    <m/>
    <m/>
    <m/>
    <m/>
    <m/>
    <n v="1"/>
    <m/>
    <m/>
    <n v="1"/>
    <m/>
    <n v="1"/>
    <m/>
    <m/>
    <m/>
    <m/>
    <m/>
    <n v="1"/>
    <n v="1"/>
    <m/>
    <m/>
    <m/>
    <m/>
    <m/>
    <m/>
    <m/>
    <m/>
    <m/>
    <m/>
    <m/>
    <m/>
    <m/>
    <n v="2"/>
    <n v="1"/>
    <n v="0"/>
    <n v="0"/>
    <n v="1"/>
    <n v="0"/>
    <n v="4"/>
    <n v="1"/>
    <n v="0"/>
    <n v="1"/>
    <n v="1"/>
    <n v="1"/>
    <n v="3"/>
    <n v="0"/>
    <n v="2"/>
    <n v="0"/>
    <n v="0"/>
    <n v="0"/>
    <n v="2"/>
  </r>
  <r>
    <x v="227"/>
    <m/>
    <m/>
    <m/>
    <n v="1"/>
    <m/>
    <n v="1"/>
    <m/>
    <m/>
    <m/>
    <n v="1"/>
    <m/>
    <m/>
    <m/>
    <m/>
    <m/>
    <m/>
    <m/>
    <m/>
    <m/>
    <m/>
    <m/>
    <m/>
    <m/>
    <m/>
    <m/>
    <m/>
    <m/>
    <m/>
    <m/>
    <m/>
    <m/>
    <m/>
    <m/>
    <m/>
    <n v="1"/>
    <m/>
    <n v="1"/>
    <m/>
    <n v="1"/>
    <n v="1"/>
    <m/>
    <m/>
    <m/>
    <m/>
    <m/>
    <m/>
    <m/>
    <m/>
    <m/>
    <m/>
    <m/>
    <m/>
    <m/>
    <n v="1"/>
    <n v="1"/>
    <n v="1"/>
    <n v="0"/>
    <n v="0"/>
    <n v="0"/>
    <n v="3"/>
    <n v="2"/>
    <n v="0"/>
    <n v="0"/>
    <n v="0"/>
    <n v="0"/>
    <n v="0"/>
    <n v="1"/>
    <n v="3"/>
    <n v="0"/>
    <n v="0"/>
    <n v="0"/>
    <n v="4"/>
  </r>
  <r>
    <x v="228"/>
    <m/>
    <m/>
    <m/>
    <n v="1"/>
    <m/>
    <m/>
    <m/>
    <m/>
    <m/>
    <m/>
    <m/>
    <m/>
    <m/>
    <m/>
    <m/>
    <m/>
    <m/>
    <m/>
    <m/>
    <m/>
    <m/>
    <m/>
    <m/>
    <m/>
    <m/>
    <n v="1"/>
    <m/>
    <m/>
    <m/>
    <m/>
    <n v="1"/>
    <m/>
    <m/>
    <m/>
    <m/>
    <n v="1"/>
    <n v="1"/>
    <m/>
    <n v="1"/>
    <m/>
    <m/>
    <m/>
    <m/>
    <m/>
    <m/>
    <m/>
    <m/>
    <m/>
    <m/>
    <m/>
    <m/>
    <m/>
    <m/>
    <n v="1"/>
    <n v="0"/>
    <n v="0"/>
    <n v="0"/>
    <n v="0"/>
    <n v="0"/>
    <n v="1"/>
    <n v="0"/>
    <n v="1"/>
    <n v="0"/>
    <n v="1"/>
    <n v="0"/>
    <n v="2"/>
    <n v="0"/>
    <n v="3"/>
    <n v="0"/>
    <n v="0"/>
    <n v="0"/>
    <n v="3"/>
  </r>
  <r>
    <x v="229"/>
    <m/>
    <m/>
    <m/>
    <n v="1"/>
    <m/>
    <n v="1"/>
    <m/>
    <m/>
    <m/>
    <m/>
    <m/>
    <m/>
    <m/>
    <m/>
    <m/>
    <m/>
    <m/>
    <m/>
    <m/>
    <m/>
    <m/>
    <m/>
    <m/>
    <m/>
    <m/>
    <n v="1"/>
    <m/>
    <m/>
    <m/>
    <m/>
    <m/>
    <m/>
    <m/>
    <m/>
    <m/>
    <m/>
    <n v="1"/>
    <m/>
    <n v="1"/>
    <n v="1"/>
    <m/>
    <m/>
    <m/>
    <m/>
    <m/>
    <m/>
    <m/>
    <m/>
    <m/>
    <m/>
    <m/>
    <m/>
    <m/>
    <n v="1"/>
    <n v="1"/>
    <n v="0"/>
    <n v="0"/>
    <n v="0"/>
    <n v="0"/>
    <n v="2"/>
    <n v="1"/>
    <n v="1"/>
    <n v="0"/>
    <n v="0"/>
    <n v="0"/>
    <n v="1"/>
    <n v="0"/>
    <n v="3"/>
    <n v="0"/>
    <n v="0"/>
    <n v="0"/>
    <n v="3"/>
  </r>
  <r>
    <x v="230"/>
    <m/>
    <m/>
    <m/>
    <n v="1"/>
    <m/>
    <m/>
    <m/>
    <m/>
    <m/>
    <m/>
    <m/>
    <m/>
    <m/>
    <m/>
    <m/>
    <m/>
    <m/>
    <m/>
    <m/>
    <m/>
    <m/>
    <m/>
    <m/>
    <m/>
    <m/>
    <n v="1"/>
    <m/>
    <m/>
    <m/>
    <m/>
    <m/>
    <m/>
    <m/>
    <m/>
    <m/>
    <n v="1"/>
    <n v="1"/>
    <m/>
    <m/>
    <n v="1"/>
    <m/>
    <m/>
    <m/>
    <m/>
    <m/>
    <m/>
    <m/>
    <m/>
    <m/>
    <m/>
    <m/>
    <m/>
    <m/>
    <n v="1"/>
    <n v="0"/>
    <n v="0"/>
    <n v="0"/>
    <n v="0"/>
    <n v="0"/>
    <n v="1"/>
    <n v="0"/>
    <n v="1"/>
    <n v="0"/>
    <n v="0"/>
    <n v="0"/>
    <n v="1"/>
    <n v="0"/>
    <n v="3"/>
    <n v="0"/>
    <n v="0"/>
    <n v="0"/>
    <n v="3"/>
  </r>
  <r>
    <x v="231"/>
    <n v="1"/>
    <m/>
    <m/>
    <n v="1"/>
    <m/>
    <m/>
    <m/>
    <n v="1"/>
    <m/>
    <m/>
    <m/>
    <m/>
    <m/>
    <m/>
    <m/>
    <m/>
    <m/>
    <m/>
    <m/>
    <m/>
    <m/>
    <m/>
    <m/>
    <m/>
    <m/>
    <m/>
    <m/>
    <n v="1"/>
    <m/>
    <m/>
    <n v="1"/>
    <m/>
    <m/>
    <m/>
    <n v="1"/>
    <m/>
    <n v="1"/>
    <m/>
    <n v="1"/>
    <n v="1"/>
    <m/>
    <m/>
    <m/>
    <m/>
    <m/>
    <m/>
    <m/>
    <m/>
    <m/>
    <m/>
    <m/>
    <m/>
    <m/>
    <n v="2"/>
    <n v="0"/>
    <n v="1"/>
    <n v="0"/>
    <n v="0"/>
    <n v="0"/>
    <n v="3"/>
    <n v="1"/>
    <n v="0"/>
    <n v="1"/>
    <n v="1"/>
    <n v="0"/>
    <n v="2"/>
    <n v="1"/>
    <n v="3"/>
    <n v="0"/>
    <n v="0"/>
    <n v="0"/>
    <n v="4"/>
  </r>
  <r>
    <x v="232"/>
    <m/>
    <m/>
    <m/>
    <n v="1"/>
    <m/>
    <m/>
    <m/>
    <m/>
    <m/>
    <m/>
    <m/>
    <m/>
    <n v="1"/>
    <m/>
    <m/>
    <m/>
    <m/>
    <m/>
    <m/>
    <m/>
    <m/>
    <m/>
    <m/>
    <m/>
    <m/>
    <m/>
    <m/>
    <m/>
    <m/>
    <m/>
    <m/>
    <m/>
    <m/>
    <m/>
    <m/>
    <n v="1"/>
    <n v="1"/>
    <m/>
    <n v="1"/>
    <n v="1"/>
    <m/>
    <m/>
    <m/>
    <m/>
    <m/>
    <m/>
    <m/>
    <m/>
    <m/>
    <m/>
    <m/>
    <m/>
    <m/>
    <n v="1"/>
    <n v="0"/>
    <n v="0"/>
    <n v="1"/>
    <n v="0"/>
    <n v="0"/>
    <n v="2"/>
    <n v="1"/>
    <n v="0"/>
    <n v="0"/>
    <n v="0"/>
    <n v="0"/>
    <n v="0"/>
    <n v="0"/>
    <n v="4"/>
    <n v="0"/>
    <n v="0"/>
    <n v="0"/>
    <n v="4"/>
  </r>
  <r>
    <x v="233"/>
    <m/>
    <m/>
    <m/>
    <m/>
    <m/>
    <m/>
    <m/>
    <m/>
    <m/>
    <m/>
    <m/>
    <m/>
    <m/>
    <m/>
    <m/>
    <m/>
    <m/>
    <m/>
    <m/>
    <m/>
    <m/>
    <m/>
    <m/>
    <m/>
    <m/>
    <m/>
    <m/>
    <m/>
    <m/>
    <m/>
    <m/>
    <m/>
    <m/>
    <m/>
    <m/>
    <m/>
    <m/>
    <m/>
    <n v="1"/>
    <m/>
    <m/>
    <m/>
    <n v="1"/>
    <m/>
    <m/>
    <m/>
    <m/>
    <m/>
    <m/>
    <m/>
    <m/>
    <m/>
    <m/>
    <n v="0"/>
    <n v="0"/>
    <n v="0"/>
    <n v="0"/>
    <n v="0"/>
    <n v="0"/>
    <n v="0"/>
    <n v="0"/>
    <n v="0"/>
    <n v="0"/>
    <n v="0"/>
    <n v="0"/>
    <n v="0"/>
    <n v="0"/>
    <n v="1"/>
    <n v="1"/>
    <n v="0"/>
    <n v="0"/>
    <n v="2"/>
  </r>
  <r>
    <x v="234"/>
    <m/>
    <m/>
    <m/>
    <n v="1"/>
    <n v="1"/>
    <m/>
    <m/>
    <m/>
    <m/>
    <m/>
    <m/>
    <n v="1"/>
    <m/>
    <m/>
    <m/>
    <m/>
    <m/>
    <m/>
    <m/>
    <m/>
    <m/>
    <m/>
    <m/>
    <m/>
    <m/>
    <m/>
    <m/>
    <n v="1"/>
    <m/>
    <m/>
    <n v="1"/>
    <m/>
    <m/>
    <m/>
    <m/>
    <n v="1"/>
    <n v="1"/>
    <m/>
    <m/>
    <n v="1"/>
    <m/>
    <n v="1"/>
    <n v="1"/>
    <m/>
    <m/>
    <m/>
    <m/>
    <m/>
    <m/>
    <m/>
    <m/>
    <m/>
    <m/>
    <n v="1"/>
    <n v="1"/>
    <n v="1"/>
    <n v="0"/>
    <n v="0"/>
    <n v="0"/>
    <n v="3"/>
    <n v="2"/>
    <n v="0"/>
    <n v="1"/>
    <n v="1"/>
    <n v="0"/>
    <n v="2"/>
    <n v="0"/>
    <n v="3"/>
    <n v="2"/>
    <n v="0"/>
    <n v="0"/>
    <n v="5"/>
  </r>
  <r>
    <x v="235"/>
    <m/>
    <m/>
    <n v="1"/>
    <n v="1"/>
    <m/>
    <n v="1"/>
    <m/>
    <m/>
    <m/>
    <m/>
    <m/>
    <m/>
    <m/>
    <m/>
    <m/>
    <m/>
    <m/>
    <m/>
    <n v="1"/>
    <m/>
    <m/>
    <m/>
    <m/>
    <m/>
    <m/>
    <m/>
    <m/>
    <m/>
    <m/>
    <m/>
    <m/>
    <m/>
    <m/>
    <n v="1"/>
    <m/>
    <m/>
    <m/>
    <m/>
    <m/>
    <n v="1"/>
    <m/>
    <m/>
    <m/>
    <m/>
    <m/>
    <m/>
    <m/>
    <m/>
    <m/>
    <n v="1"/>
    <m/>
    <m/>
    <m/>
    <n v="2"/>
    <n v="1"/>
    <n v="0"/>
    <n v="0"/>
    <n v="1"/>
    <n v="0"/>
    <n v="4"/>
    <n v="1"/>
    <n v="0"/>
    <n v="0"/>
    <n v="0"/>
    <n v="0"/>
    <n v="0"/>
    <n v="1"/>
    <n v="1"/>
    <n v="0"/>
    <n v="0"/>
    <n v="1"/>
    <n v="3"/>
  </r>
  <r>
    <x v="236"/>
    <m/>
    <m/>
    <m/>
    <m/>
    <m/>
    <m/>
    <m/>
    <m/>
    <m/>
    <m/>
    <m/>
    <m/>
    <m/>
    <m/>
    <m/>
    <m/>
    <m/>
    <m/>
    <m/>
    <m/>
    <m/>
    <m/>
    <m/>
    <m/>
    <m/>
    <m/>
    <m/>
    <n v="1"/>
    <m/>
    <m/>
    <n v="1"/>
    <m/>
    <m/>
    <m/>
    <m/>
    <n v="1"/>
    <n v="1"/>
    <m/>
    <n v="1"/>
    <n v="1"/>
    <m/>
    <m/>
    <n v="1"/>
    <m/>
    <m/>
    <m/>
    <m/>
    <m/>
    <m/>
    <m/>
    <m/>
    <m/>
    <m/>
    <n v="0"/>
    <n v="0"/>
    <n v="0"/>
    <n v="0"/>
    <n v="0"/>
    <n v="0"/>
    <n v="0"/>
    <n v="0"/>
    <n v="0"/>
    <n v="1"/>
    <n v="1"/>
    <n v="0"/>
    <n v="2"/>
    <n v="0"/>
    <n v="4"/>
    <n v="1"/>
    <n v="0"/>
    <n v="0"/>
    <n v="5"/>
  </r>
  <r>
    <x v="237"/>
    <m/>
    <m/>
    <m/>
    <m/>
    <m/>
    <m/>
    <m/>
    <m/>
    <m/>
    <m/>
    <m/>
    <m/>
    <m/>
    <m/>
    <m/>
    <m/>
    <m/>
    <m/>
    <m/>
    <m/>
    <m/>
    <m/>
    <m/>
    <m/>
    <m/>
    <m/>
    <m/>
    <n v="1"/>
    <m/>
    <m/>
    <m/>
    <m/>
    <m/>
    <m/>
    <m/>
    <m/>
    <n v="1"/>
    <m/>
    <n v="1"/>
    <n v="1"/>
    <n v="1"/>
    <m/>
    <n v="1"/>
    <m/>
    <m/>
    <m/>
    <m/>
    <m/>
    <m/>
    <m/>
    <m/>
    <m/>
    <m/>
    <n v="0"/>
    <n v="0"/>
    <n v="0"/>
    <n v="0"/>
    <n v="0"/>
    <n v="0"/>
    <n v="0"/>
    <n v="0"/>
    <n v="0"/>
    <n v="1"/>
    <n v="0"/>
    <n v="0"/>
    <n v="1"/>
    <n v="0"/>
    <n v="4"/>
    <n v="1"/>
    <n v="0"/>
    <n v="0"/>
    <n v="5"/>
  </r>
</pivotCacheRecords>
</file>

<file path=xl/pivotCache/pivotCacheRecords5.xml><?xml version="1.0" encoding="utf-8"?>
<pivotCacheRecords xmlns="http://schemas.openxmlformats.org/spreadsheetml/2006/main" xmlns:r="http://schemas.openxmlformats.org/officeDocument/2006/relationships" count="238">
  <r>
    <x v="0"/>
    <n v="1"/>
    <n v="1"/>
    <m/>
    <m/>
    <n v="1"/>
    <m/>
    <m/>
    <n v="1"/>
    <m/>
    <n v="1"/>
    <m/>
    <m/>
    <m/>
    <n v="1"/>
    <m/>
    <n v="1"/>
    <m/>
    <m/>
    <m/>
    <m/>
    <m/>
    <m/>
    <m/>
    <m/>
    <m/>
    <n v="1"/>
    <m/>
    <n v="1"/>
    <m/>
    <m/>
    <m/>
    <m/>
    <m/>
    <n v="1"/>
    <n v="1"/>
    <n v="1"/>
    <n v="1"/>
    <n v="1"/>
    <n v="1"/>
    <n v="1"/>
    <m/>
    <n v="1"/>
    <n v="1"/>
    <m/>
    <m/>
    <m/>
    <m/>
    <m/>
    <m/>
    <m/>
    <n v="1"/>
    <m/>
    <m/>
  </r>
  <r>
    <x v="1"/>
    <n v="1"/>
    <m/>
    <m/>
    <m/>
    <m/>
    <m/>
    <m/>
    <n v="1"/>
    <m/>
    <m/>
    <m/>
    <m/>
    <n v="1"/>
    <m/>
    <m/>
    <m/>
    <m/>
    <m/>
    <m/>
    <m/>
    <m/>
    <m/>
    <m/>
    <m/>
    <m/>
    <m/>
    <m/>
    <n v="1"/>
    <m/>
    <m/>
    <m/>
    <m/>
    <m/>
    <n v="1"/>
    <m/>
    <n v="1"/>
    <n v="1"/>
    <m/>
    <n v="1"/>
    <m/>
    <m/>
    <m/>
    <n v="1"/>
    <m/>
    <m/>
    <m/>
    <m/>
    <m/>
    <m/>
    <m/>
    <m/>
    <m/>
    <m/>
  </r>
  <r>
    <x v="2"/>
    <n v="1"/>
    <n v="1"/>
    <m/>
    <n v="1"/>
    <n v="1"/>
    <n v="1"/>
    <m/>
    <n v="1"/>
    <m/>
    <m/>
    <m/>
    <m/>
    <m/>
    <m/>
    <m/>
    <m/>
    <n v="1"/>
    <m/>
    <m/>
    <m/>
    <m/>
    <m/>
    <m/>
    <m/>
    <n v="1"/>
    <m/>
    <m/>
    <m/>
    <m/>
    <m/>
    <m/>
    <m/>
    <m/>
    <n v="1"/>
    <m/>
    <m/>
    <n v="1"/>
    <n v="1"/>
    <m/>
    <m/>
    <m/>
    <n v="1"/>
    <m/>
    <m/>
    <m/>
    <m/>
    <m/>
    <m/>
    <m/>
    <m/>
    <m/>
    <m/>
    <n v="1"/>
  </r>
  <r>
    <x v="1"/>
    <n v="1"/>
    <m/>
    <m/>
    <m/>
    <m/>
    <m/>
    <m/>
    <m/>
    <m/>
    <n v="1"/>
    <m/>
    <n v="1"/>
    <n v="1"/>
    <m/>
    <m/>
    <m/>
    <m/>
    <m/>
    <m/>
    <m/>
    <m/>
    <m/>
    <m/>
    <m/>
    <m/>
    <n v="1"/>
    <m/>
    <m/>
    <m/>
    <m/>
    <m/>
    <m/>
    <m/>
    <m/>
    <m/>
    <m/>
    <n v="1"/>
    <m/>
    <n v="1"/>
    <m/>
    <m/>
    <m/>
    <n v="1"/>
    <m/>
    <m/>
    <m/>
    <m/>
    <m/>
    <m/>
    <m/>
    <m/>
    <m/>
    <m/>
  </r>
  <r>
    <x v="3"/>
    <m/>
    <n v="1"/>
    <m/>
    <m/>
    <m/>
    <m/>
    <m/>
    <m/>
    <m/>
    <m/>
    <m/>
    <m/>
    <n v="1"/>
    <m/>
    <m/>
    <m/>
    <m/>
    <m/>
    <m/>
    <m/>
    <m/>
    <m/>
    <m/>
    <m/>
    <m/>
    <n v="1"/>
    <m/>
    <m/>
    <m/>
    <m/>
    <m/>
    <m/>
    <m/>
    <m/>
    <m/>
    <m/>
    <n v="1"/>
    <m/>
    <n v="1"/>
    <m/>
    <m/>
    <n v="1"/>
    <m/>
    <m/>
    <m/>
    <m/>
    <m/>
    <m/>
    <m/>
    <m/>
    <m/>
    <m/>
    <m/>
  </r>
  <r>
    <x v="4"/>
    <n v="1"/>
    <m/>
    <m/>
    <n v="1"/>
    <m/>
    <m/>
    <m/>
    <m/>
    <m/>
    <m/>
    <m/>
    <m/>
    <n v="1"/>
    <m/>
    <m/>
    <m/>
    <m/>
    <m/>
    <m/>
    <m/>
    <m/>
    <m/>
    <m/>
    <m/>
    <m/>
    <n v="1"/>
    <m/>
    <m/>
    <m/>
    <m/>
    <m/>
    <m/>
    <m/>
    <m/>
    <m/>
    <n v="1"/>
    <n v="1"/>
    <m/>
    <n v="1"/>
    <m/>
    <m/>
    <n v="1"/>
    <m/>
    <m/>
    <m/>
    <m/>
    <m/>
    <m/>
    <m/>
    <m/>
    <m/>
    <m/>
    <m/>
  </r>
  <r>
    <x v="5"/>
    <m/>
    <m/>
    <m/>
    <n v="1"/>
    <m/>
    <m/>
    <m/>
    <m/>
    <m/>
    <m/>
    <m/>
    <m/>
    <n v="1"/>
    <m/>
    <m/>
    <m/>
    <m/>
    <m/>
    <m/>
    <m/>
    <m/>
    <m/>
    <m/>
    <m/>
    <m/>
    <n v="1"/>
    <m/>
    <m/>
    <m/>
    <m/>
    <m/>
    <m/>
    <m/>
    <n v="1"/>
    <m/>
    <m/>
    <n v="1"/>
    <m/>
    <n v="1"/>
    <n v="1"/>
    <m/>
    <n v="1"/>
    <n v="1"/>
    <m/>
    <m/>
    <m/>
    <m/>
    <m/>
    <m/>
    <m/>
    <m/>
    <m/>
    <m/>
  </r>
  <r>
    <x v="0"/>
    <n v="1"/>
    <m/>
    <m/>
    <m/>
    <m/>
    <m/>
    <m/>
    <m/>
    <m/>
    <m/>
    <m/>
    <n v="1"/>
    <m/>
    <m/>
    <m/>
    <m/>
    <m/>
    <m/>
    <m/>
    <m/>
    <m/>
    <m/>
    <m/>
    <m/>
    <m/>
    <n v="1"/>
    <m/>
    <m/>
    <m/>
    <m/>
    <m/>
    <m/>
    <m/>
    <m/>
    <m/>
    <m/>
    <n v="1"/>
    <m/>
    <m/>
    <n v="1"/>
    <m/>
    <n v="1"/>
    <m/>
    <m/>
    <m/>
    <m/>
    <m/>
    <m/>
    <m/>
    <m/>
    <m/>
    <m/>
    <m/>
  </r>
  <r>
    <x v="4"/>
    <m/>
    <m/>
    <m/>
    <m/>
    <m/>
    <m/>
    <m/>
    <m/>
    <m/>
    <m/>
    <m/>
    <m/>
    <m/>
    <m/>
    <m/>
    <m/>
    <m/>
    <m/>
    <m/>
    <m/>
    <m/>
    <m/>
    <m/>
    <m/>
    <m/>
    <m/>
    <m/>
    <n v="1"/>
    <m/>
    <m/>
    <m/>
    <m/>
    <m/>
    <m/>
    <m/>
    <m/>
    <m/>
    <m/>
    <m/>
    <n v="1"/>
    <m/>
    <m/>
    <n v="1"/>
    <m/>
    <m/>
    <m/>
    <m/>
    <m/>
    <m/>
    <m/>
    <m/>
    <m/>
    <m/>
  </r>
  <r>
    <x v="0"/>
    <m/>
    <m/>
    <m/>
    <n v="1"/>
    <m/>
    <m/>
    <m/>
    <m/>
    <m/>
    <m/>
    <m/>
    <m/>
    <n v="1"/>
    <m/>
    <m/>
    <m/>
    <m/>
    <m/>
    <m/>
    <m/>
    <m/>
    <m/>
    <m/>
    <m/>
    <m/>
    <m/>
    <m/>
    <n v="1"/>
    <m/>
    <m/>
    <m/>
    <m/>
    <m/>
    <m/>
    <m/>
    <m/>
    <m/>
    <m/>
    <m/>
    <n v="1"/>
    <m/>
    <m/>
    <m/>
    <m/>
    <m/>
    <m/>
    <m/>
    <m/>
    <m/>
    <m/>
    <m/>
    <m/>
    <m/>
  </r>
  <r>
    <x v="6"/>
    <m/>
    <n v="1"/>
    <m/>
    <m/>
    <m/>
    <m/>
    <m/>
    <m/>
    <m/>
    <m/>
    <n v="1"/>
    <m/>
    <m/>
    <m/>
    <m/>
    <m/>
    <m/>
    <m/>
    <m/>
    <m/>
    <m/>
    <m/>
    <m/>
    <m/>
    <m/>
    <m/>
    <m/>
    <m/>
    <m/>
    <m/>
    <m/>
    <m/>
    <m/>
    <m/>
    <m/>
    <n v="1"/>
    <m/>
    <m/>
    <n v="1"/>
    <m/>
    <m/>
    <n v="1"/>
    <m/>
    <m/>
    <m/>
    <m/>
    <m/>
    <m/>
    <m/>
    <m/>
    <m/>
    <m/>
    <m/>
  </r>
  <r>
    <x v="0"/>
    <m/>
    <m/>
    <m/>
    <n v="1"/>
    <m/>
    <m/>
    <m/>
    <n v="1"/>
    <m/>
    <m/>
    <m/>
    <m/>
    <n v="1"/>
    <m/>
    <m/>
    <m/>
    <m/>
    <m/>
    <m/>
    <m/>
    <m/>
    <m/>
    <m/>
    <m/>
    <m/>
    <n v="1"/>
    <m/>
    <m/>
    <m/>
    <m/>
    <m/>
    <m/>
    <m/>
    <m/>
    <m/>
    <m/>
    <n v="1"/>
    <m/>
    <n v="1"/>
    <m/>
    <m/>
    <n v="1"/>
    <m/>
    <m/>
    <m/>
    <m/>
    <m/>
    <m/>
    <m/>
    <m/>
    <m/>
    <m/>
    <m/>
  </r>
  <r>
    <x v="7"/>
    <m/>
    <m/>
    <m/>
    <n v="1"/>
    <m/>
    <m/>
    <m/>
    <m/>
    <m/>
    <m/>
    <m/>
    <m/>
    <m/>
    <n v="1"/>
    <m/>
    <m/>
    <m/>
    <m/>
    <m/>
    <m/>
    <m/>
    <m/>
    <m/>
    <m/>
    <m/>
    <m/>
    <m/>
    <m/>
    <m/>
    <m/>
    <m/>
    <m/>
    <m/>
    <m/>
    <m/>
    <m/>
    <n v="1"/>
    <m/>
    <m/>
    <m/>
    <m/>
    <m/>
    <m/>
    <m/>
    <m/>
    <m/>
    <m/>
    <m/>
    <m/>
    <m/>
    <m/>
    <m/>
    <m/>
  </r>
  <r>
    <x v="8"/>
    <m/>
    <m/>
    <m/>
    <m/>
    <m/>
    <m/>
    <m/>
    <m/>
    <m/>
    <m/>
    <m/>
    <m/>
    <m/>
    <m/>
    <m/>
    <m/>
    <m/>
    <m/>
    <m/>
    <m/>
    <m/>
    <m/>
    <m/>
    <m/>
    <m/>
    <n v="1"/>
    <m/>
    <m/>
    <m/>
    <m/>
    <m/>
    <m/>
    <n v="1"/>
    <m/>
    <m/>
    <n v="1"/>
    <n v="1"/>
    <m/>
    <m/>
    <m/>
    <m/>
    <m/>
    <m/>
    <m/>
    <m/>
    <m/>
    <m/>
    <m/>
    <m/>
    <m/>
    <m/>
    <m/>
    <m/>
  </r>
  <r>
    <x v="9"/>
    <n v="1"/>
    <n v="1"/>
    <m/>
    <m/>
    <n v="1"/>
    <m/>
    <m/>
    <m/>
    <m/>
    <m/>
    <n v="1"/>
    <m/>
    <n v="1"/>
    <n v="1"/>
    <m/>
    <m/>
    <m/>
    <m/>
    <m/>
    <m/>
    <m/>
    <m/>
    <m/>
    <m/>
    <m/>
    <n v="1"/>
    <m/>
    <n v="1"/>
    <m/>
    <m/>
    <n v="1"/>
    <m/>
    <m/>
    <m/>
    <n v="1"/>
    <m/>
    <n v="1"/>
    <n v="1"/>
    <n v="1"/>
    <m/>
    <m/>
    <n v="1"/>
    <n v="1"/>
    <m/>
    <m/>
    <m/>
    <m/>
    <m/>
    <m/>
    <n v="1"/>
    <m/>
    <m/>
    <m/>
  </r>
  <r>
    <x v="10"/>
    <m/>
    <m/>
    <m/>
    <m/>
    <m/>
    <m/>
    <m/>
    <m/>
    <m/>
    <m/>
    <m/>
    <m/>
    <m/>
    <m/>
    <m/>
    <m/>
    <m/>
    <m/>
    <m/>
    <m/>
    <m/>
    <m/>
    <m/>
    <m/>
    <m/>
    <n v="1"/>
    <m/>
    <m/>
    <m/>
    <m/>
    <m/>
    <m/>
    <m/>
    <m/>
    <m/>
    <m/>
    <m/>
    <m/>
    <n v="1"/>
    <m/>
    <m/>
    <m/>
    <m/>
    <m/>
    <m/>
    <m/>
    <m/>
    <m/>
    <n v="1"/>
    <m/>
    <m/>
    <m/>
    <m/>
  </r>
  <r>
    <x v="11"/>
    <m/>
    <m/>
    <m/>
    <m/>
    <m/>
    <m/>
    <m/>
    <m/>
    <m/>
    <m/>
    <m/>
    <m/>
    <m/>
    <m/>
    <m/>
    <m/>
    <m/>
    <m/>
    <m/>
    <m/>
    <m/>
    <m/>
    <m/>
    <m/>
    <m/>
    <n v="1"/>
    <m/>
    <n v="1"/>
    <m/>
    <m/>
    <m/>
    <m/>
    <m/>
    <m/>
    <m/>
    <m/>
    <n v="1"/>
    <m/>
    <m/>
    <m/>
    <m/>
    <m/>
    <m/>
    <m/>
    <m/>
    <m/>
    <m/>
    <m/>
    <m/>
    <m/>
    <m/>
    <m/>
    <m/>
  </r>
  <r>
    <x v="12"/>
    <n v="1"/>
    <m/>
    <m/>
    <m/>
    <n v="1"/>
    <m/>
    <m/>
    <m/>
    <m/>
    <m/>
    <m/>
    <m/>
    <m/>
    <m/>
    <m/>
    <m/>
    <m/>
    <m/>
    <m/>
    <m/>
    <m/>
    <m/>
    <m/>
    <m/>
    <m/>
    <n v="1"/>
    <m/>
    <n v="1"/>
    <m/>
    <m/>
    <n v="1"/>
    <m/>
    <m/>
    <m/>
    <m/>
    <m/>
    <n v="1"/>
    <m/>
    <m/>
    <m/>
    <m/>
    <n v="1"/>
    <m/>
    <m/>
    <m/>
    <m/>
    <m/>
    <m/>
    <m/>
    <m/>
    <m/>
    <m/>
    <m/>
  </r>
  <r>
    <x v="13"/>
    <m/>
    <n v="1"/>
    <m/>
    <m/>
    <m/>
    <m/>
    <m/>
    <m/>
    <m/>
    <n v="1"/>
    <m/>
    <m/>
    <m/>
    <m/>
    <m/>
    <m/>
    <m/>
    <m/>
    <m/>
    <m/>
    <m/>
    <m/>
    <m/>
    <m/>
    <m/>
    <n v="1"/>
    <m/>
    <m/>
    <m/>
    <m/>
    <m/>
    <m/>
    <m/>
    <m/>
    <m/>
    <m/>
    <n v="1"/>
    <m/>
    <n v="1"/>
    <m/>
    <m/>
    <n v="1"/>
    <m/>
    <m/>
    <m/>
    <m/>
    <m/>
    <m/>
    <n v="1"/>
    <m/>
    <m/>
    <m/>
    <m/>
  </r>
  <r>
    <x v="14"/>
    <m/>
    <m/>
    <m/>
    <m/>
    <m/>
    <m/>
    <m/>
    <m/>
    <m/>
    <m/>
    <m/>
    <m/>
    <m/>
    <m/>
    <m/>
    <m/>
    <m/>
    <m/>
    <m/>
    <m/>
    <m/>
    <m/>
    <m/>
    <m/>
    <m/>
    <n v="1"/>
    <m/>
    <m/>
    <m/>
    <m/>
    <m/>
    <m/>
    <m/>
    <m/>
    <m/>
    <m/>
    <m/>
    <m/>
    <n v="1"/>
    <n v="1"/>
    <m/>
    <m/>
    <m/>
    <m/>
    <m/>
    <m/>
    <m/>
    <m/>
    <n v="1"/>
    <m/>
    <m/>
    <m/>
    <m/>
  </r>
  <r>
    <x v="5"/>
    <m/>
    <m/>
    <m/>
    <m/>
    <m/>
    <m/>
    <m/>
    <m/>
    <m/>
    <m/>
    <m/>
    <m/>
    <m/>
    <m/>
    <m/>
    <m/>
    <m/>
    <m/>
    <m/>
    <m/>
    <m/>
    <m/>
    <m/>
    <m/>
    <m/>
    <n v="1"/>
    <m/>
    <m/>
    <m/>
    <m/>
    <m/>
    <m/>
    <m/>
    <m/>
    <m/>
    <m/>
    <m/>
    <m/>
    <m/>
    <m/>
    <m/>
    <m/>
    <m/>
    <m/>
    <m/>
    <m/>
    <m/>
    <m/>
    <m/>
    <m/>
    <m/>
    <m/>
    <m/>
  </r>
  <r>
    <x v="15"/>
    <m/>
    <m/>
    <m/>
    <m/>
    <m/>
    <m/>
    <m/>
    <m/>
    <m/>
    <m/>
    <m/>
    <m/>
    <m/>
    <m/>
    <m/>
    <m/>
    <m/>
    <m/>
    <m/>
    <m/>
    <m/>
    <m/>
    <m/>
    <m/>
    <m/>
    <n v="1"/>
    <m/>
    <n v="1"/>
    <m/>
    <m/>
    <m/>
    <m/>
    <m/>
    <m/>
    <m/>
    <n v="1"/>
    <m/>
    <m/>
    <n v="1"/>
    <m/>
    <m/>
    <n v="1"/>
    <m/>
    <m/>
    <m/>
    <m/>
    <m/>
    <m/>
    <m/>
    <m/>
    <m/>
    <m/>
    <m/>
  </r>
  <r>
    <x v="16"/>
    <m/>
    <m/>
    <m/>
    <m/>
    <m/>
    <m/>
    <m/>
    <m/>
    <m/>
    <m/>
    <m/>
    <m/>
    <m/>
    <m/>
    <m/>
    <m/>
    <m/>
    <m/>
    <m/>
    <m/>
    <m/>
    <m/>
    <m/>
    <m/>
    <m/>
    <n v="1"/>
    <m/>
    <m/>
    <m/>
    <m/>
    <m/>
    <m/>
    <m/>
    <m/>
    <m/>
    <m/>
    <n v="1"/>
    <m/>
    <m/>
    <m/>
    <m/>
    <m/>
    <m/>
    <m/>
    <m/>
    <m/>
    <m/>
    <m/>
    <m/>
    <m/>
    <m/>
    <m/>
    <m/>
  </r>
  <r>
    <x v="13"/>
    <m/>
    <n v="1"/>
    <m/>
    <m/>
    <m/>
    <m/>
    <m/>
    <m/>
    <m/>
    <m/>
    <m/>
    <m/>
    <m/>
    <m/>
    <m/>
    <m/>
    <m/>
    <n v="1"/>
    <m/>
    <m/>
    <m/>
    <m/>
    <m/>
    <m/>
    <n v="1"/>
    <n v="1"/>
    <m/>
    <n v="1"/>
    <m/>
    <n v="1"/>
    <n v="1"/>
    <m/>
    <m/>
    <m/>
    <n v="1"/>
    <n v="1"/>
    <n v="1"/>
    <m/>
    <n v="1"/>
    <m/>
    <m/>
    <n v="1"/>
    <n v="1"/>
    <m/>
    <m/>
    <m/>
    <m/>
    <m/>
    <m/>
    <m/>
    <m/>
    <m/>
    <n v="1"/>
  </r>
  <r>
    <x v="17"/>
    <m/>
    <m/>
    <m/>
    <m/>
    <m/>
    <m/>
    <m/>
    <m/>
    <m/>
    <m/>
    <m/>
    <m/>
    <m/>
    <m/>
    <m/>
    <m/>
    <m/>
    <m/>
    <m/>
    <m/>
    <m/>
    <m/>
    <m/>
    <m/>
    <m/>
    <n v="1"/>
    <m/>
    <m/>
    <m/>
    <m/>
    <m/>
    <m/>
    <m/>
    <m/>
    <m/>
    <m/>
    <m/>
    <m/>
    <m/>
    <m/>
    <m/>
    <m/>
    <m/>
    <m/>
    <m/>
    <m/>
    <m/>
    <m/>
    <m/>
    <m/>
    <m/>
    <m/>
    <m/>
  </r>
  <r>
    <x v="18"/>
    <n v="1"/>
    <m/>
    <m/>
    <m/>
    <m/>
    <m/>
    <m/>
    <m/>
    <m/>
    <m/>
    <m/>
    <m/>
    <m/>
    <n v="1"/>
    <m/>
    <m/>
    <m/>
    <m/>
    <m/>
    <m/>
    <m/>
    <m/>
    <m/>
    <m/>
    <m/>
    <m/>
    <m/>
    <n v="1"/>
    <m/>
    <m/>
    <m/>
    <m/>
    <m/>
    <m/>
    <m/>
    <m/>
    <m/>
    <m/>
    <n v="1"/>
    <m/>
    <m/>
    <m/>
    <n v="1"/>
    <m/>
    <m/>
    <m/>
    <m/>
    <m/>
    <n v="1"/>
    <m/>
    <m/>
    <m/>
    <m/>
  </r>
  <r>
    <x v="4"/>
    <m/>
    <m/>
    <m/>
    <m/>
    <m/>
    <m/>
    <m/>
    <m/>
    <m/>
    <m/>
    <m/>
    <m/>
    <m/>
    <m/>
    <m/>
    <m/>
    <m/>
    <m/>
    <m/>
    <m/>
    <m/>
    <m/>
    <m/>
    <m/>
    <m/>
    <n v="1"/>
    <m/>
    <m/>
    <m/>
    <m/>
    <m/>
    <m/>
    <m/>
    <m/>
    <m/>
    <m/>
    <m/>
    <m/>
    <n v="1"/>
    <m/>
    <m/>
    <m/>
    <m/>
    <m/>
    <m/>
    <m/>
    <m/>
    <m/>
    <m/>
    <m/>
    <m/>
    <m/>
    <m/>
  </r>
  <r>
    <x v="4"/>
    <m/>
    <m/>
    <m/>
    <m/>
    <m/>
    <m/>
    <m/>
    <m/>
    <m/>
    <m/>
    <m/>
    <m/>
    <m/>
    <m/>
    <m/>
    <m/>
    <m/>
    <m/>
    <m/>
    <m/>
    <m/>
    <m/>
    <m/>
    <m/>
    <m/>
    <n v="1"/>
    <m/>
    <m/>
    <m/>
    <m/>
    <m/>
    <m/>
    <m/>
    <m/>
    <m/>
    <m/>
    <m/>
    <m/>
    <m/>
    <m/>
    <m/>
    <m/>
    <m/>
    <m/>
    <m/>
    <m/>
    <m/>
    <m/>
    <m/>
    <m/>
    <m/>
    <m/>
    <m/>
  </r>
  <r>
    <x v="4"/>
    <m/>
    <m/>
    <m/>
    <m/>
    <m/>
    <m/>
    <m/>
    <m/>
    <m/>
    <m/>
    <m/>
    <m/>
    <m/>
    <m/>
    <m/>
    <m/>
    <m/>
    <m/>
    <m/>
    <m/>
    <m/>
    <m/>
    <m/>
    <m/>
    <m/>
    <n v="1"/>
    <m/>
    <n v="1"/>
    <m/>
    <m/>
    <m/>
    <m/>
    <m/>
    <m/>
    <m/>
    <n v="1"/>
    <n v="1"/>
    <m/>
    <n v="1"/>
    <m/>
    <m/>
    <n v="1"/>
    <m/>
    <m/>
    <m/>
    <m/>
    <m/>
    <m/>
    <m/>
    <m/>
    <m/>
    <m/>
    <m/>
  </r>
  <r>
    <x v="19"/>
    <m/>
    <m/>
    <m/>
    <m/>
    <m/>
    <m/>
    <m/>
    <m/>
    <m/>
    <m/>
    <m/>
    <m/>
    <m/>
    <m/>
    <m/>
    <m/>
    <m/>
    <m/>
    <m/>
    <m/>
    <m/>
    <m/>
    <m/>
    <m/>
    <m/>
    <n v="1"/>
    <m/>
    <m/>
    <m/>
    <m/>
    <m/>
    <m/>
    <m/>
    <m/>
    <m/>
    <n v="1"/>
    <m/>
    <m/>
    <n v="1"/>
    <m/>
    <m/>
    <m/>
    <m/>
    <m/>
    <m/>
    <m/>
    <m/>
    <m/>
    <n v="1"/>
    <m/>
    <m/>
    <m/>
    <m/>
  </r>
  <r>
    <x v="19"/>
    <m/>
    <m/>
    <m/>
    <m/>
    <m/>
    <m/>
    <m/>
    <m/>
    <m/>
    <m/>
    <m/>
    <m/>
    <m/>
    <m/>
    <m/>
    <m/>
    <m/>
    <m/>
    <m/>
    <m/>
    <m/>
    <m/>
    <m/>
    <m/>
    <m/>
    <n v="1"/>
    <m/>
    <m/>
    <m/>
    <m/>
    <m/>
    <m/>
    <m/>
    <m/>
    <m/>
    <m/>
    <m/>
    <m/>
    <m/>
    <m/>
    <m/>
    <m/>
    <m/>
    <m/>
    <m/>
    <m/>
    <m/>
    <m/>
    <m/>
    <m/>
    <m/>
    <m/>
    <m/>
  </r>
  <r>
    <x v="5"/>
    <m/>
    <m/>
    <m/>
    <m/>
    <m/>
    <m/>
    <m/>
    <m/>
    <m/>
    <m/>
    <m/>
    <m/>
    <m/>
    <m/>
    <m/>
    <m/>
    <m/>
    <m/>
    <m/>
    <m/>
    <m/>
    <m/>
    <m/>
    <m/>
    <m/>
    <n v="1"/>
    <m/>
    <m/>
    <m/>
    <m/>
    <m/>
    <m/>
    <m/>
    <m/>
    <m/>
    <m/>
    <m/>
    <m/>
    <n v="1"/>
    <m/>
    <m/>
    <m/>
    <m/>
    <m/>
    <m/>
    <m/>
    <m/>
    <m/>
    <n v="1"/>
    <m/>
    <m/>
    <m/>
    <m/>
  </r>
  <r>
    <x v="20"/>
    <n v="1"/>
    <m/>
    <m/>
    <m/>
    <n v="1"/>
    <m/>
    <m/>
    <m/>
    <m/>
    <n v="1"/>
    <m/>
    <m/>
    <m/>
    <n v="1"/>
    <m/>
    <m/>
    <m/>
    <m/>
    <m/>
    <m/>
    <m/>
    <n v="1"/>
    <m/>
    <m/>
    <m/>
    <n v="1"/>
    <m/>
    <m/>
    <m/>
    <n v="1"/>
    <n v="1"/>
    <m/>
    <m/>
    <m/>
    <m/>
    <n v="1"/>
    <n v="1"/>
    <m/>
    <n v="1"/>
    <m/>
    <m/>
    <m/>
    <n v="1"/>
    <m/>
    <m/>
    <m/>
    <m/>
    <m/>
    <n v="1"/>
    <m/>
    <m/>
    <m/>
    <m/>
  </r>
  <r>
    <x v="11"/>
    <m/>
    <m/>
    <m/>
    <m/>
    <m/>
    <m/>
    <m/>
    <m/>
    <m/>
    <m/>
    <m/>
    <m/>
    <m/>
    <m/>
    <m/>
    <m/>
    <m/>
    <m/>
    <m/>
    <m/>
    <m/>
    <m/>
    <m/>
    <m/>
    <m/>
    <n v="1"/>
    <m/>
    <m/>
    <m/>
    <m/>
    <m/>
    <m/>
    <m/>
    <m/>
    <m/>
    <n v="1"/>
    <n v="1"/>
    <m/>
    <n v="1"/>
    <m/>
    <m/>
    <m/>
    <m/>
    <m/>
    <m/>
    <m/>
    <m/>
    <m/>
    <m/>
    <m/>
    <m/>
    <m/>
    <m/>
  </r>
  <r>
    <x v="11"/>
    <m/>
    <m/>
    <m/>
    <m/>
    <m/>
    <m/>
    <m/>
    <m/>
    <m/>
    <m/>
    <m/>
    <m/>
    <m/>
    <m/>
    <m/>
    <m/>
    <m/>
    <m/>
    <m/>
    <m/>
    <m/>
    <m/>
    <m/>
    <m/>
    <m/>
    <n v="1"/>
    <m/>
    <n v="1"/>
    <m/>
    <m/>
    <m/>
    <m/>
    <m/>
    <m/>
    <m/>
    <n v="1"/>
    <n v="1"/>
    <m/>
    <m/>
    <m/>
    <m/>
    <m/>
    <n v="1"/>
    <m/>
    <m/>
    <m/>
    <m/>
    <m/>
    <m/>
    <m/>
    <m/>
    <m/>
    <m/>
  </r>
  <r>
    <x v="11"/>
    <m/>
    <m/>
    <m/>
    <m/>
    <m/>
    <m/>
    <m/>
    <m/>
    <m/>
    <m/>
    <m/>
    <m/>
    <m/>
    <m/>
    <m/>
    <m/>
    <m/>
    <m/>
    <m/>
    <m/>
    <m/>
    <m/>
    <m/>
    <m/>
    <m/>
    <n v="1"/>
    <m/>
    <m/>
    <m/>
    <m/>
    <m/>
    <m/>
    <m/>
    <m/>
    <m/>
    <n v="1"/>
    <m/>
    <m/>
    <m/>
    <m/>
    <m/>
    <m/>
    <m/>
    <m/>
    <m/>
    <m/>
    <m/>
    <m/>
    <m/>
    <m/>
    <m/>
    <m/>
    <m/>
  </r>
  <r>
    <x v="1"/>
    <m/>
    <m/>
    <m/>
    <m/>
    <m/>
    <m/>
    <m/>
    <m/>
    <m/>
    <m/>
    <m/>
    <m/>
    <m/>
    <m/>
    <m/>
    <m/>
    <m/>
    <m/>
    <m/>
    <m/>
    <m/>
    <m/>
    <m/>
    <m/>
    <m/>
    <n v="1"/>
    <m/>
    <m/>
    <m/>
    <m/>
    <m/>
    <m/>
    <m/>
    <m/>
    <m/>
    <m/>
    <m/>
    <m/>
    <n v="1"/>
    <m/>
    <m/>
    <m/>
    <m/>
    <n v="1"/>
    <m/>
    <m/>
    <m/>
    <m/>
    <m/>
    <m/>
    <m/>
    <m/>
    <m/>
  </r>
  <r>
    <x v="1"/>
    <m/>
    <m/>
    <m/>
    <m/>
    <m/>
    <m/>
    <m/>
    <m/>
    <m/>
    <m/>
    <m/>
    <m/>
    <m/>
    <m/>
    <m/>
    <m/>
    <m/>
    <m/>
    <m/>
    <m/>
    <m/>
    <m/>
    <m/>
    <m/>
    <m/>
    <m/>
    <m/>
    <m/>
    <m/>
    <m/>
    <m/>
    <m/>
    <m/>
    <m/>
    <m/>
    <m/>
    <m/>
    <m/>
    <n v="1"/>
    <m/>
    <m/>
    <m/>
    <m/>
    <m/>
    <m/>
    <m/>
    <m/>
    <m/>
    <n v="1"/>
    <m/>
    <m/>
    <m/>
    <m/>
  </r>
  <r>
    <x v="1"/>
    <m/>
    <m/>
    <m/>
    <m/>
    <m/>
    <m/>
    <m/>
    <m/>
    <m/>
    <m/>
    <m/>
    <m/>
    <m/>
    <m/>
    <m/>
    <m/>
    <m/>
    <m/>
    <m/>
    <m/>
    <m/>
    <m/>
    <m/>
    <m/>
    <m/>
    <n v="1"/>
    <m/>
    <m/>
    <m/>
    <m/>
    <m/>
    <m/>
    <m/>
    <m/>
    <m/>
    <m/>
    <n v="1"/>
    <m/>
    <m/>
    <m/>
    <m/>
    <n v="1"/>
    <m/>
    <m/>
    <m/>
    <m/>
    <m/>
    <m/>
    <m/>
    <m/>
    <m/>
    <m/>
    <m/>
  </r>
  <r>
    <x v="0"/>
    <m/>
    <m/>
    <m/>
    <m/>
    <m/>
    <m/>
    <m/>
    <m/>
    <m/>
    <m/>
    <m/>
    <m/>
    <m/>
    <m/>
    <m/>
    <m/>
    <m/>
    <m/>
    <m/>
    <m/>
    <m/>
    <m/>
    <m/>
    <m/>
    <m/>
    <n v="1"/>
    <m/>
    <m/>
    <m/>
    <m/>
    <m/>
    <m/>
    <m/>
    <m/>
    <m/>
    <n v="1"/>
    <n v="1"/>
    <m/>
    <n v="1"/>
    <m/>
    <m/>
    <m/>
    <m/>
    <m/>
    <m/>
    <m/>
    <m/>
    <m/>
    <m/>
    <m/>
    <m/>
    <m/>
    <m/>
  </r>
  <r>
    <x v="21"/>
    <m/>
    <m/>
    <m/>
    <m/>
    <m/>
    <m/>
    <m/>
    <m/>
    <m/>
    <m/>
    <m/>
    <m/>
    <m/>
    <m/>
    <m/>
    <m/>
    <m/>
    <m/>
    <m/>
    <m/>
    <m/>
    <m/>
    <m/>
    <m/>
    <m/>
    <n v="1"/>
    <m/>
    <m/>
    <m/>
    <m/>
    <m/>
    <m/>
    <m/>
    <m/>
    <m/>
    <m/>
    <n v="1"/>
    <m/>
    <m/>
    <m/>
    <m/>
    <m/>
    <n v="1"/>
    <m/>
    <m/>
    <m/>
    <m/>
    <m/>
    <m/>
    <m/>
    <m/>
    <m/>
    <m/>
  </r>
  <r>
    <x v="21"/>
    <m/>
    <m/>
    <m/>
    <m/>
    <m/>
    <m/>
    <m/>
    <m/>
    <m/>
    <m/>
    <m/>
    <m/>
    <m/>
    <m/>
    <m/>
    <m/>
    <m/>
    <m/>
    <m/>
    <m/>
    <m/>
    <m/>
    <m/>
    <m/>
    <m/>
    <n v="1"/>
    <m/>
    <m/>
    <m/>
    <m/>
    <m/>
    <m/>
    <m/>
    <m/>
    <m/>
    <n v="1"/>
    <n v="1"/>
    <m/>
    <n v="1"/>
    <m/>
    <m/>
    <m/>
    <m/>
    <m/>
    <m/>
    <m/>
    <m/>
    <m/>
    <m/>
    <m/>
    <m/>
    <m/>
    <m/>
  </r>
  <r>
    <x v="21"/>
    <m/>
    <m/>
    <m/>
    <m/>
    <m/>
    <m/>
    <m/>
    <m/>
    <m/>
    <m/>
    <m/>
    <m/>
    <m/>
    <m/>
    <m/>
    <m/>
    <m/>
    <m/>
    <m/>
    <m/>
    <m/>
    <m/>
    <m/>
    <m/>
    <m/>
    <n v="1"/>
    <m/>
    <m/>
    <m/>
    <m/>
    <m/>
    <m/>
    <m/>
    <m/>
    <m/>
    <m/>
    <n v="1"/>
    <m/>
    <m/>
    <m/>
    <m/>
    <m/>
    <m/>
    <m/>
    <m/>
    <m/>
    <m/>
    <m/>
    <m/>
    <m/>
    <m/>
    <m/>
    <m/>
  </r>
  <r>
    <x v="22"/>
    <n v="1"/>
    <m/>
    <m/>
    <m/>
    <n v="1"/>
    <m/>
    <m/>
    <m/>
    <m/>
    <m/>
    <m/>
    <n v="1"/>
    <m/>
    <m/>
    <m/>
    <m/>
    <m/>
    <m/>
    <m/>
    <m/>
    <m/>
    <m/>
    <m/>
    <m/>
    <m/>
    <m/>
    <m/>
    <n v="1"/>
    <m/>
    <m/>
    <m/>
    <m/>
    <m/>
    <m/>
    <m/>
    <m/>
    <m/>
    <m/>
    <m/>
    <n v="1"/>
    <m/>
    <m/>
    <m/>
    <m/>
    <m/>
    <m/>
    <m/>
    <m/>
    <n v="1"/>
    <m/>
    <m/>
    <m/>
    <m/>
  </r>
  <r>
    <x v="23"/>
    <m/>
    <m/>
    <m/>
    <m/>
    <m/>
    <m/>
    <m/>
    <m/>
    <m/>
    <m/>
    <m/>
    <m/>
    <m/>
    <m/>
    <m/>
    <m/>
    <m/>
    <m/>
    <m/>
    <m/>
    <m/>
    <m/>
    <m/>
    <m/>
    <m/>
    <n v="1"/>
    <m/>
    <m/>
    <m/>
    <m/>
    <m/>
    <m/>
    <m/>
    <m/>
    <m/>
    <m/>
    <m/>
    <m/>
    <n v="1"/>
    <m/>
    <m/>
    <m/>
    <m/>
    <m/>
    <m/>
    <m/>
    <m/>
    <m/>
    <m/>
    <m/>
    <m/>
    <m/>
    <m/>
  </r>
  <r>
    <x v="10"/>
    <m/>
    <m/>
    <m/>
    <m/>
    <m/>
    <m/>
    <m/>
    <m/>
    <m/>
    <m/>
    <m/>
    <m/>
    <m/>
    <m/>
    <m/>
    <m/>
    <m/>
    <m/>
    <m/>
    <m/>
    <m/>
    <m/>
    <m/>
    <m/>
    <m/>
    <n v="1"/>
    <m/>
    <n v="1"/>
    <m/>
    <m/>
    <m/>
    <n v="1"/>
    <m/>
    <m/>
    <m/>
    <n v="1"/>
    <n v="1"/>
    <m/>
    <n v="1"/>
    <n v="1"/>
    <m/>
    <m/>
    <n v="1"/>
    <m/>
    <m/>
    <m/>
    <m/>
    <m/>
    <m/>
    <m/>
    <m/>
    <m/>
    <m/>
  </r>
  <r>
    <x v="24"/>
    <m/>
    <m/>
    <m/>
    <m/>
    <m/>
    <m/>
    <m/>
    <m/>
    <m/>
    <m/>
    <m/>
    <m/>
    <m/>
    <m/>
    <m/>
    <m/>
    <m/>
    <m/>
    <m/>
    <m/>
    <m/>
    <m/>
    <m/>
    <m/>
    <m/>
    <m/>
    <m/>
    <m/>
    <m/>
    <m/>
    <m/>
    <m/>
    <m/>
    <m/>
    <m/>
    <n v="1"/>
    <n v="1"/>
    <m/>
    <m/>
    <m/>
    <m/>
    <m/>
    <m/>
    <m/>
    <m/>
    <m/>
    <m/>
    <m/>
    <m/>
    <m/>
    <m/>
    <m/>
    <m/>
  </r>
  <r>
    <x v="12"/>
    <m/>
    <m/>
    <m/>
    <m/>
    <m/>
    <m/>
    <m/>
    <m/>
    <m/>
    <m/>
    <m/>
    <m/>
    <m/>
    <m/>
    <m/>
    <m/>
    <m/>
    <m/>
    <m/>
    <m/>
    <m/>
    <m/>
    <m/>
    <m/>
    <m/>
    <n v="1"/>
    <m/>
    <m/>
    <m/>
    <m/>
    <m/>
    <m/>
    <m/>
    <m/>
    <m/>
    <m/>
    <m/>
    <m/>
    <m/>
    <m/>
    <m/>
    <m/>
    <m/>
    <m/>
    <m/>
    <m/>
    <m/>
    <m/>
    <m/>
    <m/>
    <m/>
    <m/>
    <m/>
  </r>
  <r>
    <x v="23"/>
    <m/>
    <m/>
    <m/>
    <m/>
    <m/>
    <m/>
    <m/>
    <m/>
    <m/>
    <m/>
    <m/>
    <m/>
    <m/>
    <m/>
    <m/>
    <m/>
    <m/>
    <m/>
    <m/>
    <m/>
    <m/>
    <m/>
    <m/>
    <m/>
    <m/>
    <n v="1"/>
    <m/>
    <m/>
    <m/>
    <m/>
    <m/>
    <m/>
    <m/>
    <m/>
    <m/>
    <m/>
    <n v="1"/>
    <m/>
    <n v="1"/>
    <m/>
    <m/>
    <m/>
    <m/>
    <m/>
    <m/>
    <m/>
    <m/>
    <m/>
    <m/>
    <m/>
    <m/>
    <m/>
    <m/>
  </r>
  <r>
    <x v="25"/>
    <m/>
    <m/>
    <m/>
    <m/>
    <m/>
    <m/>
    <m/>
    <m/>
    <m/>
    <m/>
    <m/>
    <m/>
    <m/>
    <m/>
    <m/>
    <m/>
    <m/>
    <m/>
    <m/>
    <m/>
    <m/>
    <m/>
    <m/>
    <m/>
    <m/>
    <n v="1"/>
    <m/>
    <m/>
    <m/>
    <m/>
    <m/>
    <m/>
    <m/>
    <m/>
    <m/>
    <m/>
    <m/>
    <m/>
    <m/>
    <n v="1"/>
    <m/>
    <m/>
    <n v="1"/>
    <m/>
    <m/>
    <m/>
    <m/>
    <m/>
    <m/>
    <m/>
    <m/>
    <m/>
    <m/>
  </r>
  <r>
    <x v="25"/>
    <m/>
    <m/>
    <m/>
    <m/>
    <m/>
    <m/>
    <m/>
    <m/>
    <m/>
    <m/>
    <m/>
    <m/>
    <m/>
    <m/>
    <m/>
    <m/>
    <m/>
    <m/>
    <m/>
    <m/>
    <m/>
    <m/>
    <m/>
    <m/>
    <m/>
    <n v="1"/>
    <m/>
    <n v="1"/>
    <m/>
    <m/>
    <m/>
    <m/>
    <m/>
    <m/>
    <m/>
    <m/>
    <m/>
    <m/>
    <m/>
    <n v="1"/>
    <m/>
    <m/>
    <m/>
    <m/>
    <m/>
    <m/>
    <m/>
    <m/>
    <m/>
    <m/>
    <m/>
    <m/>
    <m/>
  </r>
  <r>
    <x v="17"/>
    <m/>
    <m/>
    <m/>
    <n v="1"/>
    <m/>
    <m/>
    <m/>
    <m/>
    <m/>
    <m/>
    <m/>
    <m/>
    <m/>
    <m/>
    <m/>
    <m/>
    <m/>
    <m/>
    <m/>
    <m/>
    <n v="1"/>
    <m/>
    <m/>
    <m/>
    <m/>
    <m/>
    <m/>
    <m/>
    <m/>
    <m/>
    <m/>
    <m/>
    <m/>
    <m/>
    <m/>
    <m/>
    <m/>
    <m/>
    <m/>
    <m/>
    <m/>
    <m/>
    <m/>
    <m/>
    <m/>
    <m/>
    <m/>
    <m/>
    <m/>
    <m/>
    <m/>
    <m/>
    <m/>
  </r>
  <r>
    <x v="12"/>
    <m/>
    <m/>
    <m/>
    <m/>
    <m/>
    <m/>
    <m/>
    <m/>
    <m/>
    <m/>
    <m/>
    <m/>
    <m/>
    <m/>
    <m/>
    <m/>
    <m/>
    <m/>
    <m/>
    <m/>
    <m/>
    <m/>
    <m/>
    <m/>
    <m/>
    <m/>
    <m/>
    <m/>
    <m/>
    <m/>
    <m/>
    <m/>
    <m/>
    <m/>
    <m/>
    <m/>
    <m/>
    <m/>
    <n v="1"/>
    <m/>
    <m/>
    <m/>
    <m/>
    <m/>
    <m/>
    <m/>
    <m/>
    <m/>
    <n v="1"/>
    <m/>
    <m/>
    <m/>
    <m/>
  </r>
  <r>
    <x v="22"/>
    <m/>
    <n v="1"/>
    <m/>
    <m/>
    <n v="1"/>
    <m/>
    <m/>
    <m/>
    <m/>
    <m/>
    <m/>
    <m/>
    <m/>
    <m/>
    <m/>
    <m/>
    <m/>
    <m/>
    <m/>
    <m/>
    <m/>
    <m/>
    <m/>
    <m/>
    <m/>
    <n v="1"/>
    <m/>
    <m/>
    <m/>
    <m/>
    <m/>
    <m/>
    <m/>
    <m/>
    <m/>
    <n v="1"/>
    <m/>
    <m/>
    <n v="1"/>
    <m/>
    <m/>
    <m/>
    <m/>
    <m/>
    <m/>
    <m/>
    <m/>
    <m/>
    <m/>
    <m/>
    <m/>
    <m/>
    <m/>
  </r>
  <r>
    <x v="25"/>
    <m/>
    <m/>
    <m/>
    <m/>
    <m/>
    <m/>
    <m/>
    <m/>
    <m/>
    <m/>
    <m/>
    <m/>
    <m/>
    <m/>
    <m/>
    <m/>
    <m/>
    <m/>
    <m/>
    <m/>
    <m/>
    <m/>
    <m/>
    <m/>
    <m/>
    <m/>
    <m/>
    <m/>
    <m/>
    <m/>
    <m/>
    <m/>
    <m/>
    <m/>
    <n v="1"/>
    <n v="1"/>
    <m/>
    <n v="1"/>
    <m/>
    <m/>
    <m/>
    <m/>
    <m/>
    <m/>
    <m/>
    <m/>
    <m/>
    <m/>
    <m/>
    <m/>
    <m/>
    <m/>
    <m/>
  </r>
  <r>
    <x v="26"/>
    <m/>
    <n v="1"/>
    <m/>
    <m/>
    <n v="1"/>
    <m/>
    <m/>
    <n v="1"/>
    <m/>
    <m/>
    <m/>
    <m/>
    <m/>
    <m/>
    <m/>
    <m/>
    <n v="1"/>
    <m/>
    <m/>
    <m/>
    <m/>
    <m/>
    <m/>
    <m/>
    <m/>
    <m/>
    <m/>
    <m/>
    <m/>
    <m/>
    <m/>
    <m/>
    <m/>
    <n v="1"/>
    <m/>
    <n v="1"/>
    <m/>
    <m/>
    <n v="1"/>
    <m/>
    <m/>
    <m/>
    <m/>
    <m/>
    <m/>
    <m/>
    <m/>
    <m/>
    <m/>
    <n v="1"/>
    <m/>
    <m/>
    <m/>
  </r>
  <r>
    <x v="7"/>
    <n v="1"/>
    <m/>
    <m/>
    <m/>
    <m/>
    <m/>
    <m/>
    <m/>
    <m/>
    <m/>
    <m/>
    <m/>
    <m/>
    <m/>
    <m/>
    <n v="1"/>
    <m/>
    <m/>
    <m/>
    <m/>
    <m/>
    <m/>
    <m/>
    <m/>
    <m/>
    <n v="1"/>
    <m/>
    <m/>
    <m/>
    <m/>
    <m/>
    <m/>
    <m/>
    <m/>
    <n v="1"/>
    <m/>
    <m/>
    <m/>
    <n v="1"/>
    <m/>
    <m/>
    <m/>
    <m/>
    <m/>
    <m/>
    <m/>
    <m/>
    <m/>
    <m/>
    <m/>
    <m/>
    <m/>
    <m/>
  </r>
  <r>
    <x v="7"/>
    <m/>
    <n v="1"/>
    <m/>
    <m/>
    <m/>
    <m/>
    <m/>
    <m/>
    <m/>
    <m/>
    <n v="1"/>
    <m/>
    <n v="1"/>
    <m/>
    <m/>
    <m/>
    <m/>
    <m/>
    <m/>
    <m/>
    <m/>
    <m/>
    <m/>
    <m/>
    <m/>
    <n v="1"/>
    <m/>
    <n v="1"/>
    <m/>
    <m/>
    <m/>
    <m/>
    <m/>
    <m/>
    <m/>
    <m/>
    <m/>
    <m/>
    <m/>
    <m/>
    <m/>
    <n v="1"/>
    <m/>
    <m/>
    <m/>
    <m/>
    <m/>
    <m/>
    <n v="1"/>
    <m/>
    <m/>
    <m/>
    <m/>
  </r>
  <r>
    <x v="7"/>
    <m/>
    <m/>
    <m/>
    <m/>
    <m/>
    <m/>
    <m/>
    <m/>
    <m/>
    <m/>
    <m/>
    <m/>
    <m/>
    <m/>
    <m/>
    <m/>
    <m/>
    <m/>
    <m/>
    <m/>
    <m/>
    <m/>
    <m/>
    <m/>
    <m/>
    <n v="1"/>
    <m/>
    <m/>
    <m/>
    <m/>
    <m/>
    <m/>
    <m/>
    <m/>
    <m/>
    <m/>
    <m/>
    <m/>
    <m/>
    <m/>
    <m/>
    <m/>
    <m/>
    <m/>
    <m/>
    <m/>
    <m/>
    <m/>
    <m/>
    <m/>
    <m/>
    <m/>
    <m/>
  </r>
  <r>
    <x v="2"/>
    <n v="1"/>
    <m/>
    <m/>
    <m/>
    <n v="1"/>
    <m/>
    <m/>
    <n v="1"/>
    <n v="1"/>
    <n v="1"/>
    <m/>
    <m/>
    <m/>
    <n v="1"/>
    <m/>
    <m/>
    <m/>
    <m/>
    <m/>
    <m/>
    <m/>
    <m/>
    <m/>
    <m/>
    <m/>
    <n v="1"/>
    <m/>
    <m/>
    <m/>
    <m/>
    <m/>
    <m/>
    <m/>
    <n v="1"/>
    <m/>
    <m/>
    <n v="1"/>
    <n v="1"/>
    <m/>
    <m/>
    <m/>
    <n v="1"/>
    <n v="1"/>
    <m/>
    <m/>
    <m/>
    <m/>
    <m/>
    <m/>
    <m/>
    <m/>
    <m/>
    <m/>
  </r>
  <r>
    <x v="16"/>
    <m/>
    <m/>
    <m/>
    <m/>
    <m/>
    <m/>
    <m/>
    <m/>
    <m/>
    <m/>
    <m/>
    <m/>
    <m/>
    <m/>
    <m/>
    <m/>
    <m/>
    <m/>
    <m/>
    <m/>
    <m/>
    <m/>
    <m/>
    <m/>
    <m/>
    <n v="1"/>
    <m/>
    <m/>
    <m/>
    <m/>
    <m/>
    <m/>
    <m/>
    <m/>
    <m/>
    <m/>
    <m/>
    <m/>
    <n v="1"/>
    <m/>
    <m/>
    <m/>
    <m/>
    <m/>
    <m/>
    <m/>
    <m/>
    <m/>
    <m/>
    <m/>
    <m/>
    <m/>
    <m/>
  </r>
  <r>
    <x v="16"/>
    <m/>
    <m/>
    <m/>
    <m/>
    <m/>
    <m/>
    <m/>
    <m/>
    <m/>
    <m/>
    <m/>
    <m/>
    <m/>
    <m/>
    <m/>
    <m/>
    <m/>
    <m/>
    <m/>
    <m/>
    <m/>
    <m/>
    <m/>
    <m/>
    <m/>
    <n v="1"/>
    <m/>
    <m/>
    <m/>
    <m/>
    <m/>
    <m/>
    <m/>
    <m/>
    <m/>
    <m/>
    <n v="1"/>
    <m/>
    <m/>
    <m/>
    <m/>
    <m/>
    <m/>
    <m/>
    <m/>
    <m/>
    <m/>
    <m/>
    <m/>
    <m/>
    <m/>
    <m/>
    <m/>
  </r>
  <r>
    <x v="13"/>
    <m/>
    <m/>
    <m/>
    <m/>
    <m/>
    <m/>
    <m/>
    <m/>
    <m/>
    <m/>
    <m/>
    <m/>
    <m/>
    <m/>
    <m/>
    <m/>
    <m/>
    <m/>
    <m/>
    <m/>
    <m/>
    <m/>
    <m/>
    <m/>
    <m/>
    <n v="1"/>
    <m/>
    <m/>
    <m/>
    <m/>
    <m/>
    <m/>
    <m/>
    <m/>
    <m/>
    <m/>
    <n v="1"/>
    <m/>
    <n v="1"/>
    <m/>
    <m/>
    <m/>
    <m/>
    <m/>
    <m/>
    <m/>
    <m/>
    <m/>
    <m/>
    <m/>
    <m/>
    <m/>
    <m/>
  </r>
  <r>
    <x v="6"/>
    <m/>
    <m/>
    <m/>
    <m/>
    <m/>
    <m/>
    <m/>
    <m/>
    <m/>
    <m/>
    <m/>
    <m/>
    <m/>
    <m/>
    <m/>
    <m/>
    <m/>
    <m/>
    <m/>
    <m/>
    <m/>
    <m/>
    <m/>
    <m/>
    <m/>
    <m/>
    <m/>
    <n v="1"/>
    <m/>
    <m/>
    <m/>
    <m/>
    <m/>
    <m/>
    <m/>
    <m/>
    <m/>
    <m/>
    <m/>
    <m/>
    <m/>
    <n v="1"/>
    <m/>
    <m/>
    <m/>
    <m/>
    <m/>
    <m/>
    <m/>
    <m/>
    <m/>
    <m/>
    <m/>
  </r>
  <r>
    <x v="18"/>
    <m/>
    <m/>
    <m/>
    <m/>
    <m/>
    <m/>
    <m/>
    <m/>
    <m/>
    <m/>
    <m/>
    <m/>
    <m/>
    <m/>
    <m/>
    <m/>
    <m/>
    <m/>
    <m/>
    <m/>
    <m/>
    <m/>
    <m/>
    <m/>
    <m/>
    <n v="1"/>
    <m/>
    <m/>
    <m/>
    <m/>
    <m/>
    <m/>
    <m/>
    <m/>
    <m/>
    <n v="1"/>
    <m/>
    <m/>
    <m/>
    <m/>
    <m/>
    <m/>
    <m/>
    <m/>
    <m/>
    <m/>
    <m/>
    <m/>
    <m/>
    <m/>
    <m/>
    <m/>
    <m/>
  </r>
  <r>
    <x v="19"/>
    <m/>
    <n v="1"/>
    <m/>
    <m/>
    <n v="1"/>
    <m/>
    <m/>
    <m/>
    <m/>
    <n v="1"/>
    <m/>
    <m/>
    <m/>
    <m/>
    <m/>
    <m/>
    <m/>
    <m/>
    <m/>
    <m/>
    <m/>
    <m/>
    <m/>
    <m/>
    <m/>
    <m/>
    <m/>
    <m/>
    <m/>
    <m/>
    <m/>
    <m/>
    <m/>
    <m/>
    <m/>
    <m/>
    <m/>
    <m/>
    <m/>
    <m/>
    <m/>
    <m/>
    <m/>
    <m/>
    <m/>
    <m/>
    <m/>
    <m/>
    <m/>
    <m/>
    <m/>
    <m/>
    <m/>
  </r>
  <r>
    <x v="27"/>
    <m/>
    <m/>
    <m/>
    <m/>
    <m/>
    <m/>
    <m/>
    <m/>
    <m/>
    <m/>
    <m/>
    <m/>
    <m/>
    <m/>
    <m/>
    <m/>
    <m/>
    <m/>
    <m/>
    <m/>
    <m/>
    <m/>
    <m/>
    <m/>
    <m/>
    <n v="1"/>
    <m/>
    <m/>
    <m/>
    <m/>
    <m/>
    <m/>
    <m/>
    <m/>
    <m/>
    <n v="1"/>
    <n v="1"/>
    <m/>
    <m/>
    <m/>
    <m/>
    <m/>
    <m/>
    <m/>
    <m/>
    <m/>
    <m/>
    <m/>
    <m/>
    <m/>
    <m/>
    <m/>
    <m/>
  </r>
  <r>
    <x v="1"/>
    <m/>
    <m/>
    <m/>
    <m/>
    <m/>
    <m/>
    <m/>
    <m/>
    <m/>
    <m/>
    <m/>
    <m/>
    <m/>
    <m/>
    <m/>
    <m/>
    <m/>
    <m/>
    <m/>
    <m/>
    <m/>
    <m/>
    <m/>
    <m/>
    <m/>
    <n v="1"/>
    <m/>
    <m/>
    <m/>
    <m/>
    <m/>
    <m/>
    <m/>
    <m/>
    <m/>
    <m/>
    <m/>
    <m/>
    <m/>
    <n v="1"/>
    <m/>
    <m/>
    <m/>
    <m/>
    <m/>
    <m/>
    <m/>
    <m/>
    <m/>
    <m/>
    <m/>
    <m/>
    <m/>
  </r>
  <r>
    <x v="0"/>
    <m/>
    <m/>
    <m/>
    <m/>
    <m/>
    <m/>
    <m/>
    <m/>
    <m/>
    <m/>
    <m/>
    <m/>
    <m/>
    <m/>
    <m/>
    <m/>
    <m/>
    <m/>
    <m/>
    <m/>
    <m/>
    <m/>
    <m/>
    <m/>
    <m/>
    <n v="1"/>
    <m/>
    <n v="1"/>
    <m/>
    <m/>
    <n v="1"/>
    <m/>
    <m/>
    <m/>
    <m/>
    <m/>
    <m/>
    <m/>
    <n v="1"/>
    <n v="1"/>
    <m/>
    <n v="1"/>
    <m/>
    <m/>
    <m/>
    <m/>
    <m/>
    <m/>
    <n v="1"/>
    <m/>
    <m/>
    <m/>
    <m/>
  </r>
  <r>
    <x v="12"/>
    <m/>
    <m/>
    <m/>
    <m/>
    <m/>
    <m/>
    <m/>
    <m/>
    <m/>
    <m/>
    <m/>
    <m/>
    <m/>
    <m/>
    <m/>
    <m/>
    <m/>
    <m/>
    <m/>
    <m/>
    <m/>
    <m/>
    <m/>
    <m/>
    <m/>
    <m/>
    <m/>
    <n v="1"/>
    <m/>
    <m/>
    <m/>
    <m/>
    <m/>
    <m/>
    <m/>
    <m/>
    <m/>
    <m/>
    <n v="1"/>
    <m/>
    <m/>
    <n v="1"/>
    <m/>
    <m/>
    <m/>
    <m/>
    <m/>
    <m/>
    <n v="1"/>
    <m/>
    <m/>
    <m/>
    <m/>
  </r>
  <r>
    <x v="12"/>
    <m/>
    <m/>
    <m/>
    <m/>
    <m/>
    <m/>
    <m/>
    <m/>
    <m/>
    <m/>
    <m/>
    <m/>
    <m/>
    <m/>
    <m/>
    <m/>
    <m/>
    <m/>
    <m/>
    <m/>
    <m/>
    <m/>
    <m/>
    <m/>
    <m/>
    <n v="1"/>
    <m/>
    <m/>
    <m/>
    <m/>
    <m/>
    <m/>
    <m/>
    <m/>
    <m/>
    <m/>
    <m/>
    <m/>
    <m/>
    <m/>
    <m/>
    <m/>
    <m/>
    <m/>
    <m/>
    <m/>
    <m/>
    <m/>
    <m/>
    <m/>
    <m/>
    <m/>
    <m/>
  </r>
  <r>
    <x v="28"/>
    <m/>
    <m/>
    <m/>
    <m/>
    <m/>
    <m/>
    <m/>
    <m/>
    <m/>
    <m/>
    <m/>
    <m/>
    <m/>
    <m/>
    <m/>
    <m/>
    <m/>
    <m/>
    <m/>
    <m/>
    <m/>
    <m/>
    <m/>
    <m/>
    <m/>
    <m/>
    <m/>
    <m/>
    <m/>
    <m/>
    <m/>
    <m/>
    <m/>
    <m/>
    <m/>
    <m/>
    <m/>
    <m/>
    <m/>
    <m/>
    <m/>
    <m/>
    <m/>
    <m/>
    <m/>
    <m/>
    <m/>
    <m/>
    <n v="1"/>
    <m/>
    <m/>
    <m/>
    <m/>
  </r>
  <r>
    <x v="26"/>
    <m/>
    <m/>
    <m/>
    <m/>
    <m/>
    <m/>
    <m/>
    <m/>
    <m/>
    <m/>
    <m/>
    <m/>
    <m/>
    <m/>
    <m/>
    <m/>
    <m/>
    <m/>
    <m/>
    <m/>
    <m/>
    <m/>
    <m/>
    <m/>
    <m/>
    <n v="1"/>
    <m/>
    <m/>
    <m/>
    <m/>
    <m/>
    <m/>
    <m/>
    <m/>
    <m/>
    <m/>
    <m/>
    <m/>
    <n v="1"/>
    <m/>
    <m/>
    <m/>
    <m/>
    <m/>
    <m/>
    <m/>
    <m/>
    <m/>
    <m/>
    <m/>
    <m/>
    <m/>
    <m/>
  </r>
  <r>
    <x v="10"/>
    <m/>
    <m/>
    <m/>
    <m/>
    <m/>
    <m/>
    <m/>
    <m/>
    <m/>
    <m/>
    <m/>
    <m/>
    <m/>
    <m/>
    <m/>
    <m/>
    <m/>
    <m/>
    <m/>
    <m/>
    <m/>
    <m/>
    <m/>
    <m/>
    <m/>
    <m/>
    <m/>
    <m/>
    <m/>
    <m/>
    <m/>
    <m/>
    <m/>
    <m/>
    <m/>
    <m/>
    <m/>
    <m/>
    <n v="1"/>
    <m/>
    <m/>
    <m/>
    <m/>
    <m/>
    <m/>
    <m/>
    <m/>
    <m/>
    <n v="1"/>
    <m/>
    <m/>
    <m/>
    <m/>
  </r>
  <r>
    <x v="15"/>
    <m/>
    <m/>
    <m/>
    <m/>
    <m/>
    <m/>
    <m/>
    <m/>
    <m/>
    <m/>
    <m/>
    <m/>
    <m/>
    <m/>
    <m/>
    <m/>
    <m/>
    <m/>
    <m/>
    <m/>
    <m/>
    <m/>
    <m/>
    <m/>
    <m/>
    <m/>
    <m/>
    <n v="1"/>
    <m/>
    <m/>
    <m/>
    <m/>
    <m/>
    <m/>
    <m/>
    <m/>
    <m/>
    <m/>
    <m/>
    <n v="1"/>
    <m/>
    <m/>
    <m/>
    <m/>
    <m/>
    <m/>
    <m/>
    <m/>
    <m/>
    <m/>
    <m/>
    <m/>
    <m/>
  </r>
  <r>
    <x v="16"/>
    <m/>
    <m/>
    <m/>
    <m/>
    <m/>
    <m/>
    <m/>
    <m/>
    <m/>
    <m/>
    <m/>
    <m/>
    <m/>
    <m/>
    <m/>
    <m/>
    <m/>
    <m/>
    <m/>
    <m/>
    <m/>
    <m/>
    <m/>
    <m/>
    <m/>
    <n v="1"/>
    <m/>
    <m/>
    <m/>
    <m/>
    <m/>
    <m/>
    <m/>
    <m/>
    <m/>
    <m/>
    <m/>
    <m/>
    <m/>
    <m/>
    <m/>
    <m/>
    <m/>
    <m/>
    <m/>
    <m/>
    <m/>
    <m/>
    <m/>
    <m/>
    <m/>
    <m/>
    <m/>
  </r>
  <r>
    <x v="6"/>
    <m/>
    <n v="1"/>
    <n v="1"/>
    <m/>
    <m/>
    <m/>
    <m/>
    <m/>
    <n v="1"/>
    <n v="1"/>
    <m/>
    <m/>
    <m/>
    <m/>
    <m/>
    <m/>
    <m/>
    <m/>
    <m/>
    <m/>
    <m/>
    <m/>
    <m/>
    <m/>
    <m/>
    <n v="1"/>
    <m/>
    <n v="1"/>
    <m/>
    <m/>
    <m/>
    <m/>
    <m/>
    <n v="1"/>
    <m/>
    <n v="1"/>
    <n v="1"/>
    <n v="1"/>
    <n v="1"/>
    <n v="1"/>
    <m/>
    <n v="1"/>
    <n v="1"/>
    <m/>
    <m/>
    <m/>
    <m/>
    <m/>
    <m/>
    <m/>
    <m/>
    <m/>
    <m/>
  </r>
  <r>
    <x v="14"/>
    <n v="1"/>
    <m/>
    <m/>
    <m/>
    <n v="1"/>
    <m/>
    <m/>
    <m/>
    <n v="1"/>
    <m/>
    <m/>
    <m/>
    <m/>
    <m/>
    <m/>
    <m/>
    <m/>
    <m/>
    <m/>
    <m/>
    <m/>
    <m/>
    <m/>
    <m/>
    <m/>
    <n v="1"/>
    <m/>
    <n v="1"/>
    <m/>
    <m/>
    <n v="1"/>
    <m/>
    <m/>
    <n v="1"/>
    <m/>
    <n v="1"/>
    <n v="1"/>
    <n v="1"/>
    <n v="1"/>
    <n v="1"/>
    <m/>
    <m/>
    <m/>
    <m/>
    <m/>
    <m/>
    <m/>
    <m/>
    <m/>
    <m/>
    <m/>
    <m/>
    <m/>
  </r>
  <r>
    <x v="20"/>
    <n v="1"/>
    <m/>
    <m/>
    <m/>
    <m/>
    <m/>
    <m/>
    <m/>
    <m/>
    <m/>
    <m/>
    <m/>
    <n v="1"/>
    <m/>
    <m/>
    <m/>
    <m/>
    <m/>
    <m/>
    <m/>
    <m/>
    <m/>
    <m/>
    <m/>
    <m/>
    <n v="1"/>
    <m/>
    <n v="1"/>
    <m/>
    <m/>
    <m/>
    <m/>
    <m/>
    <m/>
    <m/>
    <m/>
    <n v="1"/>
    <n v="1"/>
    <m/>
    <n v="1"/>
    <m/>
    <n v="1"/>
    <n v="1"/>
    <m/>
    <m/>
    <m/>
    <m/>
    <m/>
    <m/>
    <m/>
    <m/>
    <n v="1"/>
    <m/>
  </r>
  <r>
    <x v="20"/>
    <m/>
    <m/>
    <m/>
    <m/>
    <m/>
    <m/>
    <m/>
    <m/>
    <m/>
    <m/>
    <m/>
    <m/>
    <m/>
    <m/>
    <m/>
    <m/>
    <m/>
    <m/>
    <m/>
    <m/>
    <m/>
    <m/>
    <m/>
    <m/>
    <m/>
    <n v="1"/>
    <m/>
    <m/>
    <m/>
    <m/>
    <m/>
    <m/>
    <m/>
    <m/>
    <m/>
    <n v="1"/>
    <m/>
    <m/>
    <n v="1"/>
    <n v="1"/>
    <m/>
    <n v="1"/>
    <m/>
    <m/>
    <m/>
    <m/>
    <m/>
    <m/>
    <m/>
    <m/>
    <m/>
    <m/>
    <m/>
  </r>
  <r>
    <x v="3"/>
    <m/>
    <m/>
    <m/>
    <m/>
    <m/>
    <m/>
    <m/>
    <m/>
    <m/>
    <m/>
    <m/>
    <m/>
    <m/>
    <m/>
    <m/>
    <m/>
    <m/>
    <m/>
    <m/>
    <m/>
    <m/>
    <m/>
    <m/>
    <m/>
    <m/>
    <n v="1"/>
    <m/>
    <m/>
    <m/>
    <m/>
    <m/>
    <m/>
    <m/>
    <m/>
    <m/>
    <m/>
    <n v="1"/>
    <m/>
    <m/>
    <m/>
    <m/>
    <m/>
    <m/>
    <m/>
    <m/>
    <m/>
    <m/>
    <m/>
    <m/>
    <m/>
    <m/>
    <m/>
    <m/>
  </r>
  <r>
    <x v="3"/>
    <m/>
    <m/>
    <m/>
    <m/>
    <m/>
    <m/>
    <m/>
    <m/>
    <m/>
    <m/>
    <m/>
    <m/>
    <m/>
    <m/>
    <m/>
    <m/>
    <m/>
    <m/>
    <m/>
    <m/>
    <m/>
    <m/>
    <m/>
    <m/>
    <m/>
    <n v="1"/>
    <m/>
    <m/>
    <m/>
    <m/>
    <m/>
    <m/>
    <m/>
    <m/>
    <m/>
    <m/>
    <m/>
    <m/>
    <m/>
    <m/>
    <m/>
    <m/>
    <m/>
    <m/>
    <m/>
    <m/>
    <m/>
    <m/>
    <m/>
    <m/>
    <m/>
    <m/>
    <m/>
  </r>
  <r>
    <x v="3"/>
    <m/>
    <m/>
    <m/>
    <m/>
    <m/>
    <m/>
    <m/>
    <m/>
    <m/>
    <m/>
    <m/>
    <m/>
    <m/>
    <m/>
    <m/>
    <m/>
    <m/>
    <m/>
    <m/>
    <m/>
    <m/>
    <m/>
    <m/>
    <m/>
    <m/>
    <n v="1"/>
    <m/>
    <m/>
    <m/>
    <m/>
    <m/>
    <m/>
    <m/>
    <m/>
    <m/>
    <n v="1"/>
    <m/>
    <m/>
    <m/>
    <m/>
    <m/>
    <m/>
    <m/>
    <m/>
    <m/>
    <m/>
    <m/>
    <m/>
    <m/>
    <m/>
    <m/>
    <m/>
    <m/>
  </r>
  <r>
    <x v="1"/>
    <m/>
    <m/>
    <m/>
    <m/>
    <m/>
    <m/>
    <m/>
    <m/>
    <m/>
    <m/>
    <m/>
    <m/>
    <m/>
    <m/>
    <m/>
    <m/>
    <m/>
    <m/>
    <m/>
    <m/>
    <m/>
    <m/>
    <m/>
    <m/>
    <m/>
    <n v="1"/>
    <m/>
    <m/>
    <m/>
    <m/>
    <m/>
    <m/>
    <m/>
    <m/>
    <m/>
    <m/>
    <n v="1"/>
    <m/>
    <n v="1"/>
    <m/>
    <m/>
    <m/>
    <m/>
    <m/>
    <m/>
    <m/>
    <m/>
    <m/>
    <m/>
    <m/>
    <m/>
    <m/>
    <m/>
  </r>
  <r>
    <x v="29"/>
    <m/>
    <m/>
    <m/>
    <m/>
    <m/>
    <m/>
    <m/>
    <m/>
    <m/>
    <m/>
    <m/>
    <m/>
    <m/>
    <m/>
    <m/>
    <m/>
    <m/>
    <m/>
    <m/>
    <m/>
    <m/>
    <m/>
    <m/>
    <m/>
    <m/>
    <n v="1"/>
    <m/>
    <m/>
    <m/>
    <m/>
    <m/>
    <m/>
    <m/>
    <m/>
    <m/>
    <m/>
    <m/>
    <m/>
    <n v="1"/>
    <m/>
    <m/>
    <m/>
    <m/>
    <m/>
    <m/>
    <m/>
    <m/>
    <m/>
    <m/>
    <m/>
    <m/>
    <m/>
    <m/>
  </r>
  <r>
    <x v="30"/>
    <m/>
    <m/>
    <m/>
    <m/>
    <m/>
    <m/>
    <m/>
    <m/>
    <m/>
    <m/>
    <m/>
    <m/>
    <m/>
    <m/>
    <m/>
    <m/>
    <m/>
    <m/>
    <m/>
    <m/>
    <m/>
    <m/>
    <m/>
    <m/>
    <m/>
    <m/>
    <m/>
    <n v="1"/>
    <m/>
    <m/>
    <m/>
    <m/>
    <m/>
    <m/>
    <m/>
    <n v="1"/>
    <m/>
    <m/>
    <m/>
    <m/>
    <m/>
    <m/>
    <m/>
    <m/>
    <m/>
    <m/>
    <m/>
    <m/>
    <m/>
    <m/>
    <m/>
    <m/>
    <m/>
  </r>
  <r>
    <x v="26"/>
    <m/>
    <m/>
    <m/>
    <m/>
    <m/>
    <m/>
    <m/>
    <m/>
    <m/>
    <m/>
    <m/>
    <m/>
    <m/>
    <m/>
    <m/>
    <m/>
    <m/>
    <m/>
    <m/>
    <m/>
    <m/>
    <m/>
    <m/>
    <m/>
    <m/>
    <n v="1"/>
    <m/>
    <m/>
    <m/>
    <m/>
    <m/>
    <m/>
    <m/>
    <m/>
    <m/>
    <m/>
    <m/>
    <m/>
    <n v="1"/>
    <m/>
    <m/>
    <m/>
    <m/>
    <m/>
    <m/>
    <m/>
    <m/>
    <m/>
    <m/>
    <m/>
    <m/>
    <m/>
    <m/>
  </r>
  <r>
    <x v="31"/>
    <m/>
    <m/>
    <m/>
    <m/>
    <m/>
    <m/>
    <m/>
    <m/>
    <m/>
    <m/>
    <m/>
    <m/>
    <m/>
    <m/>
    <m/>
    <m/>
    <m/>
    <m/>
    <m/>
    <m/>
    <m/>
    <m/>
    <m/>
    <m/>
    <m/>
    <n v="1"/>
    <m/>
    <m/>
    <m/>
    <m/>
    <m/>
    <m/>
    <m/>
    <m/>
    <m/>
    <m/>
    <n v="1"/>
    <m/>
    <n v="1"/>
    <n v="1"/>
    <m/>
    <n v="1"/>
    <m/>
    <m/>
    <m/>
    <m/>
    <m/>
    <m/>
    <m/>
    <m/>
    <m/>
    <m/>
    <m/>
  </r>
  <r>
    <x v="15"/>
    <n v="1"/>
    <m/>
    <m/>
    <m/>
    <n v="1"/>
    <m/>
    <m/>
    <n v="1"/>
    <m/>
    <m/>
    <m/>
    <m/>
    <m/>
    <m/>
    <m/>
    <m/>
    <m/>
    <m/>
    <m/>
    <m/>
    <m/>
    <m/>
    <m/>
    <m/>
    <m/>
    <n v="1"/>
    <m/>
    <n v="1"/>
    <m/>
    <m/>
    <n v="1"/>
    <m/>
    <m/>
    <m/>
    <m/>
    <m/>
    <m/>
    <m/>
    <n v="1"/>
    <n v="1"/>
    <m/>
    <m/>
    <m/>
    <m/>
    <m/>
    <m/>
    <m/>
    <m/>
    <m/>
    <m/>
    <m/>
    <m/>
    <m/>
  </r>
  <r>
    <x v="13"/>
    <m/>
    <n v="1"/>
    <m/>
    <n v="1"/>
    <m/>
    <m/>
    <m/>
    <m/>
    <m/>
    <m/>
    <n v="1"/>
    <m/>
    <m/>
    <m/>
    <m/>
    <m/>
    <m/>
    <m/>
    <m/>
    <m/>
    <m/>
    <n v="1"/>
    <m/>
    <m/>
    <m/>
    <n v="1"/>
    <m/>
    <n v="1"/>
    <m/>
    <n v="1"/>
    <m/>
    <m/>
    <m/>
    <m/>
    <n v="1"/>
    <n v="1"/>
    <n v="1"/>
    <n v="1"/>
    <n v="1"/>
    <n v="1"/>
    <n v="1"/>
    <m/>
    <n v="1"/>
    <m/>
    <m/>
    <m/>
    <m/>
    <m/>
    <m/>
    <n v="1"/>
    <m/>
    <m/>
    <n v="1"/>
  </r>
  <r>
    <x v="20"/>
    <m/>
    <n v="1"/>
    <m/>
    <m/>
    <n v="1"/>
    <m/>
    <m/>
    <n v="1"/>
    <m/>
    <m/>
    <m/>
    <m/>
    <m/>
    <m/>
    <m/>
    <m/>
    <m/>
    <m/>
    <m/>
    <m/>
    <m/>
    <m/>
    <m/>
    <m/>
    <m/>
    <n v="1"/>
    <m/>
    <n v="1"/>
    <m/>
    <m/>
    <m/>
    <m/>
    <m/>
    <n v="1"/>
    <m/>
    <n v="1"/>
    <n v="1"/>
    <m/>
    <n v="1"/>
    <n v="1"/>
    <m/>
    <m/>
    <m/>
    <m/>
    <m/>
    <m/>
    <m/>
    <m/>
    <m/>
    <m/>
    <m/>
    <m/>
    <m/>
  </r>
  <r>
    <x v="11"/>
    <m/>
    <m/>
    <m/>
    <n v="1"/>
    <m/>
    <m/>
    <m/>
    <n v="1"/>
    <m/>
    <n v="1"/>
    <m/>
    <m/>
    <m/>
    <m/>
    <m/>
    <m/>
    <m/>
    <m/>
    <m/>
    <m/>
    <m/>
    <m/>
    <m/>
    <m/>
    <m/>
    <m/>
    <m/>
    <n v="1"/>
    <m/>
    <m/>
    <n v="1"/>
    <m/>
    <m/>
    <m/>
    <m/>
    <m/>
    <m/>
    <m/>
    <n v="1"/>
    <n v="1"/>
    <m/>
    <n v="1"/>
    <m/>
    <m/>
    <m/>
    <m/>
    <m/>
    <m/>
    <m/>
    <m/>
    <m/>
    <m/>
    <m/>
  </r>
  <r>
    <x v="11"/>
    <m/>
    <m/>
    <m/>
    <m/>
    <m/>
    <m/>
    <m/>
    <m/>
    <m/>
    <m/>
    <m/>
    <m/>
    <m/>
    <m/>
    <m/>
    <m/>
    <m/>
    <m/>
    <m/>
    <m/>
    <m/>
    <m/>
    <m/>
    <m/>
    <m/>
    <m/>
    <m/>
    <n v="1"/>
    <m/>
    <m/>
    <m/>
    <m/>
    <m/>
    <m/>
    <n v="1"/>
    <m/>
    <m/>
    <m/>
    <m/>
    <n v="1"/>
    <m/>
    <n v="1"/>
    <m/>
    <m/>
    <m/>
    <m/>
    <m/>
    <m/>
    <m/>
    <m/>
    <m/>
    <m/>
    <m/>
  </r>
  <r>
    <x v="3"/>
    <m/>
    <m/>
    <m/>
    <n v="1"/>
    <n v="1"/>
    <m/>
    <m/>
    <m/>
    <m/>
    <m/>
    <m/>
    <m/>
    <m/>
    <m/>
    <m/>
    <m/>
    <m/>
    <m/>
    <m/>
    <m/>
    <m/>
    <m/>
    <m/>
    <m/>
    <m/>
    <n v="1"/>
    <m/>
    <n v="1"/>
    <m/>
    <m/>
    <m/>
    <m/>
    <m/>
    <n v="1"/>
    <m/>
    <m/>
    <m/>
    <m/>
    <m/>
    <n v="1"/>
    <m/>
    <m/>
    <m/>
    <m/>
    <m/>
    <m/>
    <m/>
    <m/>
    <m/>
    <m/>
    <m/>
    <m/>
    <m/>
  </r>
  <r>
    <x v="12"/>
    <m/>
    <m/>
    <m/>
    <n v="1"/>
    <m/>
    <m/>
    <m/>
    <n v="1"/>
    <n v="1"/>
    <m/>
    <m/>
    <m/>
    <m/>
    <m/>
    <m/>
    <m/>
    <m/>
    <m/>
    <m/>
    <m/>
    <m/>
    <m/>
    <m/>
    <m/>
    <m/>
    <n v="1"/>
    <m/>
    <n v="1"/>
    <n v="1"/>
    <m/>
    <n v="1"/>
    <m/>
    <m/>
    <m/>
    <m/>
    <n v="1"/>
    <n v="1"/>
    <m/>
    <n v="1"/>
    <n v="1"/>
    <m/>
    <m/>
    <n v="1"/>
    <m/>
    <m/>
    <m/>
    <m/>
    <m/>
    <m/>
    <m/>
    <m/>
    <m/>
    <m/>
  </r>
  <r>
    <x v="12"/>
    <m/>
    <n v="1"/>
    <m/>
    <m/>
    <m/>
    <m/>
    <m/>
    <n v="1"/>
    <m/>
    <m/>
    <m/>
    <m/>
    <m/>
    <n v="1"/>
    <m/>
    <m/>
    <m/>
    <m/>
    <m/>
    <m/>
    <m/>
    <m/>
    <m/>
    <m/>
    <m/>
    <n v="1"/>
    <m/>
    <m/>
    <m/>
    <m/>
    <m/>
    <m/>
    <m/>
    <m/>
    <n v="1"/>
    <n v="1"/>
    <n v="1"/>
    <m/>
    <n v="1"/>
    <n v="1"/>
    <m/>
    <n v="1"/>
    <m/>
    <m/>
    <m/>
    <m/>
    <m/>
    <m/>
    <m/>
    <m/>
    <m/>
    <m/>
    <m/>
  </r>
  <r>
    <x v="12"/>
    <m/>
    <m/>
    <m/>
    <n v="1"/>
    <m/>
    <m/>
    <m/>
    <m/>
    <n v="1"/>
    <m/>
    <m/>
    <m/>
    <m/>
    <m/>
    <m/>
    <m/>
    <m/>
    <m/>
    <m/>
    <m/>
    <m/>
    <m/>
    <m/>
    <m/>
    <m/>
    <m/>
    <m/>
    <n v="1"/>
    <m/>
    <m/>
    <m/>
    <m/>
    <m/>
    <m/>
    <n v="1"/>
    <m/>
    <n v="1"/>
    <m/>
    <n v="1"/>
    <n v="1"/>
    <m/>
    <n v="1"/>
    <n v="1"/>
    <m/>
    <m/>
    <m/>
    <m/>
    <m/>
    <m/>
    <m/>
    <m/>
    <m/>
    <m/>
  </r>
  <r>
    <x v="21"/>
    <n v="1"/>
    <m/>
    <m/>
    <m/>
    <m/>
    <m/>
    <m/>
    <m/>
    <m/>
    <m/>
    <m/>
    <m/>
    <m/>
    <n v="1"/>
    <m/>
    <m/>
    <m/>
    <m/>
    <m/>
    <m/>
    <m/>
    <m/>
    <m/>
    <m/>
    <m/>
    <m/>
    <m/>
    <m/>
    <m/>
    <m/>
    <m/>
    <m/>
    <m/>
    <n v="1"/>
    <m/>
    <m/>
    <n v="1"/>
    <m/>
    <n v="1"/>
    <n v="1"/>
    <m/>
    <n v="1"/>
    <n v="1"/>
    <m/>
    <m/>
    <m/>
    <m/>
    <m/>
    <m/>
    <m/>
    <m/>
    <m/>
    <m/>
  </r>
  <r>
    <x v="30"/>
    <m/>
    <m/>
    <m/>
    <n v="1"/>
    <m/>
    <m/>
    <m/>
    <m/>
    <m/>
    <m/>
    <m/>
    <m/>
    <m/>
    <n v="1"/>
    <m/>
    <m/>
    <m/>
    <m/>
    <m/>
    <m/>
    <m/>
    <m/>
    <m/>
    <m/>
    <m/>
    <m/>
    <m/>
    <m/>
    <m/>
    <m/>
    <m/>
    <m/>
    <m/>
    <m/>
    <m/>
    <m/>
    <m/>
    <n v="1"/>
    <n v="1"/>
    <m/>
    <m/>
    <m/>
    <m/>
    <m/>
    <m/>
    <m/>
    <m/>
    <m/>
    <m/>
    <m/>
    <m/>
    <m/>
    <m/>
  </r>
  <r>
    <x v="32"/>
    <n v="1"/>
    <m/>
    <m/>
    <m/>
    <n v="1"/>
    <m/>
    <m/>
    <m/>
    <m/>
    <m/>
    <m/>
    <m/>
    <m/>
    <m/>
    <m/>
    <m/>
    <m/>
    <m/>
    <m/>
    <m/>
    <m/>
    <m/>
    <m/>
    <m/>
    <m/>
    <n v="1"/>
    <m/>
    <n v="1"/>
    <m/>
    <m/>
    <m/>
    <m/>
    <m/>
    <m/>
    <n v="1"/>
    <m/>
    <m/>
    <m/>
    <n v="1"/>
    <n v="1"/>
    <m/>
    <m/>
    <n v="1"/>
    <m/>
    <m/>
    <m/>
    <m/>
    <m/>
    <m/>
    <m/>
    <m/>
    <m/>
    <m/>
  </r>
  <r>
    <x v="26"/>
    <m/>
    <m/>
    <m/>
    <n v="1"/>
    <m/>
    <m/>
    <m/>
    <m/>
    <n v="1"/>
    <m/>
    <m/>
    <m/>
    <m/>
    <m/>
    <m/>
    <m/>
    <m/>
    <m/>
    <m/>
    <m/>
    <m/>
    <m/>
    <m/>
    <m/>
    <m/>
    <n v="1"/>
    <m/>
    <m/>
    <m/>
    <m/>
    <m/>
    <m/>
    <m/>
    <m/>
    <n v="1"/>
    <n v="1"/>
    <n v="1"/>
    <m/>
    <n v="1"/>
    <n v="1"/>
    <m/>
    <m/>
    <n v="1"/>
    <m/>
    <m/>
    <m/>
    <m/>
    <m/>
    <m/>
    <m/>
    <m/>
    <m/>
    <m/>
  </r>
  <r>
    <x v="26"/>
    <n v="1"/>
    <m/>
    <m/>
    <m/>
    <m/>
    <m/>
    <m/>
    <n v="1"/>
    <n v="1"/>
    <m/>
    <m/>
    <m/>
    <m/>
    <m/>
    <m/>
    <m/>
    <m/>
    <m/>
    <m/>
    <m/>
    <m/>
    <m/>
    <m/>
    <m/>
    <m/>
    <n v="1"/>
    <m/>
    <m/>
    <m/>
    <m/>
    <m/>
    <m/>
    <m/>
    <m/>
    <m/>
    <m/>
    <n v="1"/>
    <m/>
    <n v="1"/>
    <n v="1"/>
    <m/>
    <m/>
    <n v="1"/>
    <m/>
    <m/>
    <m/>
    <m/>
    <m/>
    <m/>
    <m/>
    <m/>
    <m/>
    <m/>
  </r>
  <r>
    <x v="3"/>
    <m/>
    <m/>
    <m/>
    <m/>
    <m/>
    <m/>
    <m/>
    <m/>
    <n v="1"/>
    <m/>
    <m/>
    <m/>
    <m/>
    <m/>
    <m/>
    <m/>
    <m/>
    <m/>
    <m/>
    <m/>
    <m/>
    <m/>
    <m/>
    <m/>
    <m/>
    <n v="1"/>
    <m/>
    <m/>
    <m/>
    <m/>
    <m/>
    <m/>
    <m/>
    <m/>
    <m/>
    <m/>
    <n v="1"/>
    <m/>
    <n v="1"/>
    <n v="1"/>
    <m/>
    <m/>
    <n v="1"/>
    <m/>
    <m/>
    <m/>
    <m/>
    <m/>
    <m/>
    <m/>
    <m/>
    <m/>
    <m/>
  </r>
  <r>
    <x v="33"/>
    <m/>
    <m/>
    <m/>
    <m/>
    <m/>
    <m/>
    <m/>
    <m/>
    <m/>
    <m/>
    <m/>
    <m/>
    <m/>
    <m/>
    <m/>
    <m/>
    <m/>
    <m/>
    <m/>
    <m/>
    <m/>
    <n v="1"/>
    <m/>
    <m/>
    <m/>
    <m/>
    <m/>
    <m/>
    <m/>
    <m/>
    <m/>
    <m/>
    <m/>
    <m/>
    <n v="1"/>
    <m/>
    <n v="1"/>
    <m/>
    <m/>
    <m/>
    <m/>
    <m/>
    <m/>
    <m/>
    <m/>
    <m/>
    <m/>
    <m/>
    <m/>
    <n v="1"/>
    <m/>
    <m/>
    <m/>
  </r>
  <r>
    <x v="26"/>
    <m/>
    <n v="1"/>
    <m/>
    <m/>
    <m/>
    <m/>
    <m/>
    <m/>
    <m/>
    <m/>
    <m/>
    <m/>
    <m/>
    <m/>
    <m/>
    <n v="1"/>
    <m/>
    <m/>
    <m/>
    <m/>
    <m/>
    <m/>
    <m/>
    <m/>
    <m/>
    <m/>
    <m/>
    <m/>
    <m/>
    <m/>
    <m/>
    <m/>
    <m/>
    <m/>
    <n v="1"/>
    <m/>
    <n v="1"/>
    <m/>
    <m/>
    <m/>
    <m/>
    <m/>
    <m/>
    <m/>
    <m/>
    <m/>
    <m/>
    <m/>
    <m/>
    <m/>
    <m/>
    <m/>
    <m/>
  </r>
  <r>
    <x v="5"/>
    <m/>
    <m/>
    <m/>
    <m/>
    <m/>
    <m/>
    <m/>
    <m/>
    <m/>
    <m/>
    <m/>
    <m/>
    <m/>
    <m/>
    <m/>
    <m/>
    <m/>
    <m/>
    <m/>
    <m/>
    <m/>
    <m/>
    <m/>
    <m/>
    <m/>
    <n v="1"/>
    <m/>
    <m/>
    <m/>
    <m/>
    <m/>
    <m/>
    <m/>
    <m/>
    <m/>
    <m/>
    <n v="1"/>
    <m/>
    <n v="1"/>
    <m/>
    <m/>
    <n v="1"/>
    <n v="1"/>
    <m/>
    <m/>
    <m/>
    <m/>
    <m/>
    <m/>
    <m/>
    <m/>
    <m/>
    <m/>
  </r>
  <r>
    <x v="18"/>
    <m/>
    <m/>
    <m/>
    <m/>
    <m/>
    <m/>
    <m/>
    <n v="1"/>
    <n v="1"/>
    <m/>
    <m/>
    <m/>
    <m/>
    <m/>
    <m/>
    <m/>
    <m/>
    <m/>
    <m/>
    <m/>
    <m/>
    <m/>
    <m/>
    <m/>
    <m/>
    <m/>
    <m/>
    <m/>
    <m/>
    <m/>
    <m/>
    <m/>
    <m/>
    <m/>
    <m/>
    <m/>
    <n v="1"/>
    <m/>
    <n v="1"/>
    <n v="1"/>
    <m/>
    <n v="1"/>
    <n v="1"/>
    <m/>
    <m/>
    <m/>
    <m/>
    <m/>
    <m/>
    <m/>
    <m/>
    <m/>
    <m/>
  </r>
  <r>
    <x v="34"/>
    <m/>
    <m/>
    <m/>
    <n v="1"/>
    <n v="1"/>
    <m/>
    <m/>
    <m/>
    <m/>
    <m/>
    <m/>
    <m/>
    <m/>
    <m/>
    <m/>
    <m/>
    <m/>
    <m/>
    <m/>
    <m/>
    <m/>
    <m/>
    <m/>
    <m/>
    <m/>
    <m/>
    <m/>
    <m/>
    <m/>
    <m/>
    <m/>
    <m/>
    <m/>
    <m/>
    <n v="1"/>
    <m/>
    <n v="1"/>
    <m/>
    <m/>
    <m/>
    <m/>
    <m/>
    <m/>
    <m/>
    <m/>
    <m/>
    <m/>
    <m/>
    <m/>
    <m/>
    <m/>
    <m/>
    <m/>
  </r>
  <r>
    <x v="10"/>
    <m/>
    <m/>
    <m/>
    <m/>
    <m/>
    <m/>
    <m/>
    <m/>
    <m/>
    <m/>
    <m/>
    <m/>
    <m/>
    <m/>
    <m/>
    <m/>
    <m/>
    <m/>
    <m/>
    <m/>
    <m/>
    <m/>
    <m/>
    <m/>
    <m/>
    <n v="1"/>
    <m/>
    <m/>
    <m/>
    <m/>
    <m/>
    <m/>
    <m/>
    <m/>
    <m/>
    <m/>
    <n v="1"/>
    <m/>
    <n v="1"/>
    <m/>
    <m/>
    <m/>
    <n v="1"/>
    <m/>
    <m/>
    <m/>
    <m/>
    <m/>
    <m/>
    <m/>
    <m/>
    <m/>
    <m/>
  </r>
  <r>
    <x v="10"/>
    <m/>
    <m/>
    <m/>
    <m/>
    <m/>
    <m/>
    <m/>
    <m/>
    <m/>
    <m/>
    <m/>
    <m/>
    <m/>
    <m/>
    <m/>
    <m/>
    <m/>
    <m/>
    <m/>
    <m/>
    <m/>
    <m/>
    <m/>
    <m/>
    <m/>
    <m/>
    <m/>
    <m/>
    <m/>
    <m/>
    <m/>
    <m/>
    <m/>
    <m/>
    <m/>
    <m/>
    <m/>
    <m/>
    <m/>
    <n v="1"/>
    <m/>
    <m/>
    <m/>
    <m/>
    <m/>
    <m/>
    <m/>
    <m/>
    <m/>
    <m/>
    <m/>
    <m/>
    <m/>
  </r>
  <r>
    <x v="2"/>
    <m/>
    <m/>
    <m/>
    <n v="1"/>
    <n v="1"/>
    <m/>
    <m/>
    <m/>
    <m/>
    <m/>
    <m/>
    <m/>
    <m/>
    <m/>
    <m/>
    <m/>
    <m/>
    <m/>
    <m/>
    <n v="1"/>
    <m/>
    <m/>
    <m/>
    <m/>
    <m/>
    <n v="1"/>
    <m/>
    <m/>
    <m/>
    <m/>
    <m/>
    <m/>
    <m/>
    <m/>
    <m/>
    <m/>
    <n v="1"/>
    <m/>
    <m/>
    <m/>
    <m/>
    <m/>
    <m/>
    <m/>
    <m/>
    <m/>
    <m/>
    <m/>
    <m/>
    <m/>
    <m/>
    <m/>
    <m/>
  </r>
  <r>
    <x v="9"/>
    <m/>
    <m/>
    <m/>
    <n v="1"/>
    <n v="1"/>
    <m/>
    <m/>
    <m/>
    <m/>
    <m/>
    <m/>
    <m/>
    <m/>
    <m/>
    <m/>
    <m/>
    <m/>
    <m/>
    <m/>
    <m/>
    <m/>
    <m/>
    <m/>
    <m/>
    <m/>
    <m/>
    <m/>
    <m/>
    <m/>
    <m/>
    <m/>
    <m/>
    <m/>
    <m/>
    <m/>
    <m/>
    <m/>
    <m/>
    <m/>
    <m/>
    <n v="1"/>
    <m/>
    <n v="1"/>
    <m/>
    <m/>
    <m/>
    <m/>
    <m/>
    <m/>
    <m/>
    <m/>
    <m/>
    <m/>
  </r>
  <r>
    <x v="24"/>
    <m/>
    <m/>
    <m/>
    <n v="1"/>
    <m/>
    <m/>
    <m/>
    <m/>
    <m/>
    <m/>
    <m/>
    <m/>
    <m/>
    <m/>
    <m/>
    <m/>
    <m/>
    <m/>
    <m/>
    <m/>
    <m/>
    <m/>
    <m/>
    <m/>
    <m/>
    <m/>
    <m/>
    <m/>
    <m/>
    <m/>
    <m/>
    <m/>
    <m/>
    <m/>
    <m/>
    <m/>
    <n v="1"/>
    <m/>
    <m/>
    <n v="1"/>
    <m/>
    <m/>
    <m/>
    <m/>
    <m/>
    <m/>
    <m/>
    <m/>
    <m/>
    <n v="1"/>
    <m/>
    <m/>
    <m/>
  </r>
  <r>
    <x v="19"/>
    <m/>
    <m/>
    <m/>
    <m/>
    <m/>
    <m/>
    <m/>
    <m/>
    <m/>
    <m/>
    <m/>
    <m/>
    <m/>
    <m/>
    <m/>
    <m/>
    <m/>
    <m/>
    <m/>
    <m/>
    <m/>
    <m/>
    <m/>
    <m/>
    <m/>
    <n v="1"/>
    <m/>
    <m/>
    <m/>
    <m/>
    <m/>
    <m/>
    <m/>
    <m/>
    <m/>
    <n v="1"/>
    <n v="1"/>
    <m/>
    <m/>
    <n v="1"/>
    <m/>
    <m/>
    <m/>
    <m/>
    <m/>
    <m/>
    <m/>
    <m/>
    <m/>
    <m/>
    <m/>
    <m/>
    <m/>
  </r>
  <r>
    <x v="5"/>
    <m/>
    <m/>
    <m/>
    <m/>
    <m/>
    <m/>
    <m/>
    <m/>
    <m/>
    <m/>
    <m/>
    <m/>
    <m/>
    <m/>
    <m/>
    <m/>
    <m/>
    <m/>
    <m/>
    <m/>
    <m/>
    <m/>
    <m/>
    <m/>
    <m/>
    <n v="1"/>
    <m/>
    <n v="1"/>
    <m/>
    <m/>
    <m/>
    <m/>
    <m/>
    <m/>
    <n v="1"/>
    <m/>
    <n v="1"/>
    <m/>
    <m/>
    <n v="1"/>
    <m/>
    <m/>
    <n v="1"/>
    <m/>
    <m/>
    <m/>
    <m/>
    <m/>
    <m/>
    <m/>
    <m/>
    <m/>
    <m/>
  </r>
  <r>
    <x v="12"/>
    <m/>
    <n v="1"/>
    <m/>
    <m/>
    <m/>
    <m/>
    <m/>
    <m/>
    <m/>
    <n v="1"/>
    <m/>
    <m/>
    <m/>
    <m/>
    <m/>
    <m/>
    <m/>
    <m/>
    <m/>
    <m/>
    <m/>
    <m/>
    <m/>
    <m/>
    <m/>
    <n v="1"/>
    <m/>
    <m/>
    <m/>
    <m/>
    <m/>
    <m/>
    <m/>
    <m/>
    <m/>
    <m/>
    <m/>
    <m/>
    <n v="1"/>
    <n v="1"/>
    <m/>
    <m/>
    <m/>
    <m/>
    <m/>
    <m/>
    <m/>
    <m/>
    <m/>
    <m/>
    <m/>
    <m/>
    <m/>
  </r>
  <r>
    <x v="10"/>
    <m/>
    <m/>
    <m/>
    <m/>
    <m/>
    <m/>
    <m/>
    <m/>
    <m/>
    <m/>
    <m/>
    <m/>
    <m/>
    <m/>
    <m/>
    <m/>
    <m/>
    <m/>
    <m/>
    <m/>
    <m/>
    <m/>
    <m/>
    <m/>
    <m/>
    <n v="1"/>
    <m/>
    <n v="1"/>
    <m/>
    <m/>
    <m/>
    <m/>
    <m/>
    <m/>
    <m/>
    <n v="1"/>
    <m/>
    <m/>
    <n v="1"/>
    <n v="1"/>
    <m/>
    <m/>
    <n v="1"/>
    <m/>
    <m/>
    <m/>
    <m/>
    <m/>
    <m/>
    <m/>
    <m/>
    <m/>
    <m/>
  </r>
  <r>
    <x v="10"/>
    <m/>
    <n v="1"/>
    <m/>
    <m/>
    <m/>
    <m/>
    <m/>
    <m/>
    <n v="1"/>
    <m/>
    <m/>
    <m/>
    <m/>
    <m/>
    <m/>
    <m/>
    <m/>
    <m/>
    <m/>
    <m/>
    <m/>
    <m/>
    <m/>
    <m/>
    <m/>
    <n v="1"/>
    <m/>
    <n v="1"/>
    <m/>
    <m/>
    <m/>
    <m/>
    <m/>
    <m/>
    <m/>
    <m/>
    <n v="1"/>
    <m/>
    <m/>
    <n v="1"/>
    <m/>
    <n v="1"/>
    <m/>
    <m/>
    <m/>
    <m/>
    <m/>
    <m/>
    <m/>
    <m/>
    <m/>
    <m/>
    <m/>
  </r>
  <r>
    <x v="10"/>
    <n v="1"/>
    <m/>
    <m/>
    <n v="1"/>
    <m/>
    <m/>
    <m/>
    <n v="1"/>
    <n v="1"/>
    <m/>
    <m/>
    <m/>
    <m/>
    <m/>
    <m/>
    <m/>
    <m/>
    <n v="1"/>
    <m/>
    <m/>
    <n v="1"/>
    <m/>
    <m/>
    <m/>
    <m/>
    <n v="1"/>
    <n v="1"/>
    <n v="1"/>
    <m/>
    <m/>
    <m/>
    <m/>
    <m/>
    <n v="1"/>
    <n v="1"/>
    <n v="1"/>
    <n v="1"/>
    <m/>
    <n v="1"/>
    <n v="1"/>
    <n v="1"/>
    <n v="1"/>
    <n v="1"/>
    <m/>
    <m/>
    <m/>
    <m/>
    <m/>
    <m/>
    <n v="1"/>
    <m/>
    <m/>
    <n v="1"/>
  </r>
  <r>
    <x v="4"/>
    <m/>
    <m/>
    <m/>
    <m/>
    <m/>
    <m/>
    <m/>
    <m/>
    <m/>
    <m/>
    <m/>
    <m/>
    <m/>
    <m/>
    <m/>
    <m/>
    <m/>
    <m/>
    <m/>
    <m/>
    <m/>
    <m/>
    <m/>
    <m/>
    <m/>
    <m/>
    <m/>
    <n v="1"/>
    <m/>
    <m/>
    <m/>
    <m/>
    <m/>
    <m/>
    <n v="1"/>
    <n v="1"/>
    <n v="1"/>
    <m/>
    <m/>
    <n v="1"/>
    <m/>
    <m/>
    <n v="1"/>
    <m/>
    <m/>
    <m/>
    <m/>
    <m/>
    <m/>
    <m/>
    <m/>
    <m/>
    <m/>
  </r>
  <r>
    <x v="16"/>
    <m/>
    <m/>
    <m/>
    <m/>
    <m/>
    <m/>
    <m/>
    <m/>
    <m/>
    <m/>
    <m/>
    <m/>
    <m/>
    <m/>
    <m/>
    <m/>
    <m/>
    <m/>
    <m/>
    <m/>
    <m/>
    <m/>
    <m/>
    <m/>
    <m/>
    <n v="1"/>
    <m/>
    <m/>
    <m/>
    <m/>
    <m/>
    <m/>
    <m/>
    <m/>
    <m/>
    <n v="1"/>
    <n v="1"/>
    <m/>
    <n v="1"/>
    <n v="1"/>
    <m/>
    <n v="1"/>
    <n v="1"/>
    <m/>
    <m/>
    <m/>
    <m/>
    <m/>
    <m/>
    <m/>
    <m/>
    <m/>
    <m/>
  </r>
  <r>
    <x v="17"/>
    <m/>
    <n v="1"/>
    <m/>
    <m/>
    <m/>
    <m/>
    <m/>
    <m/>
    <n v="1"/>
    <m/>
    <m/>
    <m/>
    <m/>
    <m/>
    <m/>
    <m/>
    <m/>
    <m/>
    <m/>
    <m/>
    <m/>
    <m/>
    <m/>
    <m/>
    <m/>
    <m/>
    <m/>
    <n v="1"/>
    <m/>
    <m/>
    <m/>
    <m/>
    <m/>
    <m/>
    <n v="1"/>
    <m/>
    <n v="1"/>
    <m/>
    <n v="1"/>
    <n v="1"/>
    <m/>
    <n v="1"/>
    <n v="1"/>
    <m/>
    <m/>
    <m/>
    <m/>
    <m/>
    <m/>
    <m/>
    <m/>
    <m/>
    <m/>
  </r>
  <r>
    <x v="4"/>
    <m/>
    <m/>
    <m/>
    <n v="1"/>
    <m/>
    <m/>
    <m/>
    <m/>
    <n v="1"/>
    <m/>
    <m/>
    <m/>
    <m/>
    <m/>
    <m/>
    <m/>
    <m/>
    <m/>
    <m/>
    <m/>
    <m/>
    <m/>
    <m/>
    <m/>
    <n v="1"/>
    <n v="1"/>
    <m/>
    <n v="1"/>
    <m/>
    <m/>
    <n v="1"/>
    <m/>
    <m/>
    <m/>
    <n v="1"/>
    <n v="1"/>
    <n v="1"/>
    <m/>
    <n v="1"/>
    <n v="1"/>
    <m/>
    <m/>
    <n v="1"/>
    <m/>
    <m/>
    <m/>
    <m/>
    <m/>
    <m/>
    <m/>
    <m/>
    <m/>
    <m/>
  </r>
  <r>
    <x v="16"/>
    <n v="1"/>
    <m/>
    <m/>
    <n v="1"/>
    <m/>
    <m/>
    <m/>
    <m/>
    <m/>
    <m/>
    <m/>
    <m/>
    <m/>
    <m/>
    <m/>
    <m/>
    <m/>
    <m/>
    <m/>
    <m/>
    <m/>
    <m/>
    <m/>
    <m/>
    <m/>
    <m/>
    <m/>
    <n v="1"/>
    <m/>
    <m/>
    <m/>
    <m/>
    <m/>
    <m/>
    <m/>
    <m/>
    <n v="1"/>
    <m/>
    <n v="1"/>
    <n v="1"/>
    <m/>
    <m/>
    <m/>
    <m/>
    <m/>
    <m/>
    <m/>
    <m/>
    <m/>
    <m/>
    <m/>
    <m/>
    <m/>
  </r>
  <r>
    <x v="7"/>
    <m/>
    <m/>
    <m/>
    <m/>
    <m/>
    <m/>
    <m/>
    <m/>
    <m/>
    <m/>
    <m/>
    <m/>
    <m/>
    <m/>
    <m/>
    <m/>
    <m/>
    <m/>
    <m/>
    <m/>
    <m/>
    <m/>
    <m/>
    <m/>
    <m/>
    <m/>
    <m/>
    <m/>
    <m/>
    <m/>
    <m/>
    <m/>
    <m/>
    <m/>
    <m/>
    <m/>
    <m/>
    <m/>
    <n v="1"/>
    <n v="1"/>
    <m/>
    <m/>
    <m/>
    <m/>
    <m/>
    <m/>
    <m/>
    <m/>
    <m/>
    <m/>
    <m/>
    <m/>
    <m/>
  </r>
  <r>
    <x v="17"/>
    <m/>
    <m/>
    <m/>
    <m/>
    <m/>
    <m/>
    <m/>
    <m/>
    <m/>
    <m/>
    <m/>
    <m/>
    <m/>
    <m/>
    <m/>
    <m/>
    <m/>
    <m/>
    <m/>
    <m/>
    <m/>
    <m/>
    <m/>
    <m/>
    <m/>
    <m/>
    <m/>
    <n v="1"/>
    <m/>
    <m/>
    <m/>
    <m/>
    <m/>
    <m/>
    <n v="1"/>
    <n v="1"/>
    <n v="1"/>
    <m/>
    <n v="1"/>
    <n v="1"/>
    <m/>
    <n v="1"/>
    <m/>
    <m/>
    <m/>
    <m/>
    <m/>
    <m/>
    <m/>
    <m/>
    <m/>
    <m/>
    <m/>
  </r>
  <r>
    <x v="19"/>
    <m/>
    <m/>
    <m/>
    <m/>
    <m/>
    <m/>
    <m/>
    <m/>
    <m/>
    <m/>
    <m/>
    <m/>
    <m/>
    <m/>
    <m/>
    <m/>
    <m/>
    <m/>
    <m/>
    <m/>
    <m/>
    <m/>
    <m/>
    <m/>
    <m/>
    <n v="1"/>
    <m/>
    <n v="1"/>
    <m/>
    <m/>
    <m/>
    <m/>
    <m/>
    <m/>
    <n v="1"/>
    <m/>
    <m/>
    <m/>
    <n v="1"/>
    <n v="1"/>
    <m/>
    <n v="1"/>
    <m/>
    <m/>
    <m/>
    <m/>
    <m/>
    <m/>
    <m/>
    <m/>
    <m/>
    <m/>
    <m/>
  </r>
  <r>
    <x v="17"/>
    <m/>
    <m/>
    <m/>
    <n v="1"/>
    <m/>
    <m/>
    <m/>
    <m/>
    <n v="1"/>
    <m/>
    <m/>
    <m/>
    <m/>
    <m/>
    <m/>
    <m/>
    <m/>
    <m/>
    <m/>
    <m/>
    <m/>
    <m/>
    <m/>
    <m/>
    <m/>
    <n v="1"/>
    <m/>
    <n v="1"/>
    <m/>
    <m/>
    <m/>
    <m/>
    <m/>
    <m/>
    <n v="1"/>
    <n v="1"/>
    <n v="1"/>
    <m/>
    <n v="1"/>
    <n v="1"/>
    <m/>
    <m/>
    <n v="1"/>
    <m/>
    <m/>
    <m/>
    <m/>
    <m/>
    <m/>
    <m/>
    <m/>
    <m/>
    <m/>
  </r>
  <r>
    <x v="17"/>
    <n v="1"/>
    <m/>
    <m/>
    <m/>
    <m/>
    <m/>
    <m/>
    <m/>
    <m/>
    <m/>
    <m/>
    <m/>
    <m/>
    <m/>
    <m/>
    <m/>
    <n v="1"/>
    <m/>
    <m/>
    <m/>
    <m/>
    <m/>
    <m/>
    <m/>
    <m/>
    <n v="1"/>
    <m/>
    <n v="1"/>
    <m/>
    <m/>
    <n v="1"/>
    <m/>
    <m/>
    <m/>
    <n v="1"/>
    <m/>
    <n v="1"/>
    <n v="1"/>
    <n v="1"/>
    <n v="1"/>
    <m/>
    <n v="1"/>
    <m/>
    <m/>
    <m/>
    <m/>
    <m/>
    <m/>
    <m/>
    <m/>
    <m/>
    <m/>
    <m/>
  </r>
  <r>
    <x v="7"/>
    <m/>
    <m/>
    <m/>
    <m/>
    <m/>
    <m/>
    <m/>
    <m/>
    <m/>
    <m/>
    <m/>
    <m/>
    <m/>
    <m/>
    <m/>
    <m/>
    <m/>
    <m/>
    <m/>
    <m/>
    <m/>
    <m/>
    <m/>
    <m/>
    <m/>
    <m/>
    <m/>
    <m/>
    <m/>
    <m/>
    <m/>
    <m/>
    <m/>
    <m/>
    <m/>
    <m/>
    <m/>
    <m/>
    <n v="1"/>
    <n v="1"/>
    <m/>
    <n v="1"/>
    <n v="1"/>
    <m/>
    <m/>
    <m/>
    <m/>
    <m/>
    <m/>
    <m/>
    <m/>
    <m/>
    <m/>
  </r>
  <r>
    <x v="18"/>
    <m/>
    <m/>
    <m/>
    <m/>
    <m/>
    <m/>
    <m/>
    <m/>
    <m/>
    <m/>
    <m/>
    <m/>
    <m/>
    <m/>
    <m/>
    <m/>
    <m/>
    <m/>
    <m/>
    <m/>
    <m/>
    <m/>
    <m/>
    <m/>
    <m/>
    <n v="1"/>
    <m/>
    <m/>
    <m/>
    <m/>
    <m/>
    <m/>
    <m/>
    <n v="1"/>
    <m/>
    <n v="1"/>
    <n v="1"/>
    <n v="1"/>
    <n v="1"/>
    <m/>
    <m/>
    <n v="1"/>
    <n v="1"/>
    <m/>
    <m/>
    <m/>
    <m/>
    <m/>
    <m/>
    <m/>
    <m/>
    <m/>
    <m/>
  </r>
  <r>
    <x v="17"/>
    <m/>
    <m/>
    <m/>
    <n v="1"/>
    <m/>
    <m/>
    <m/>
    <m/>
    <m/>
    <m/>
    <m/>
    <n v="1"/>
    <m/>
    <m/>
    <m/>
    <m/>
    <m/>
    <m/>
    <m/>
    <m/>
    <m/>
    <m/>
    <m/>
    <m/>
    <m/>
    <m/>
    <m/>
    <n v="1"/>
    <m/>
    <m/>
    <m/>
    <m/>
    <m/>
    <m/>
    <n v="1"/>
    <m/>
    <n v="1"/>
    <m/>
    <n v="1"/>
    <n v="1"/>
    <n v="1"/>
    <n v="1"/>
    <n v="1"/>
    <m/>
    <m/>
    <m/>
    <m/>
    <m/>
    <m/>
    <m/>
    <m/>
    <m/>
    <m/>
  </r>
  <r>
    <x v="9"/>
    <m/>
    <m/>
    <m/>
    <n v="1"/>
    <n v="1"/>
    <m/>
    <m/>
    <m/>
    <m/>
    <m/>
    <m/>
    <m/>
    <m/>
    <m/>
    <m/>
    <m/>
    <m/>
    <m/>
    <m/>
    <m/>
    <m/>
    <m/>
    <m/>
    <m/>
    <m/>
    <m/>
    <m/>
    <m/>
    <m/>
    <m/>
    <n v="1"/>
    <m/>
    <m/>
    <m/>
    <m/>
    <m/>
    <m/>
    <m/>
    <n v="1"/>
    <m/>
    <n v="1"/>
    <m/>
    <m/>
    <m/>
    <m/>
    <m/>
    <m/>
    <m/>
    <m/>
    <m/>
    <m/>
    <m/>
    <m/>
  </r>
  <r>
    <x v="9"/>
    <m/>
    <m/>
    <m/>
    <m/>
    <m/>
    <m/>
    <m/>
    <m/>
    <m/>
    <m/>
    <m/>
    <m/>
    <m/>
    <m/>
    <m/>
    <m/>
    <m/>
    <m/>
    <m/>
    <m/>
    <m/>
    <m/>
    <m/>
    <m/>
    <m/>
    <n v="1"/>
    <m/>
    <m/>
    <m/>
    <m/>
    <m/>
    <m/>
    <m/>
    <m/>
    <n v="1"/>
    <n v="1"/>
    <m/>
    <m/>
    <n v="1"/>
    <m/>
    <m/>
    <m/>
    <m/>
    <m/>
    <m/>
    <m/>
    <m/>
    <m/>
    <m/>
    <m/>
    <m/>
    <m/>
    <m/>
  </r>
  <r>
    <x v="9"/>
    <m/>
    <m/>
    <m/>
    <n v="1"/>
    <m/>
    <m/>
    <m/>
    <m/>
    <m/>
    <m/>
    <m/>
    <m/>
    <m/>
    <m/>
    <m/>
    <m/>
    <m/>
    <m/>
    <m/>
    <m/>
    <m/>
    <m/>
    <m/>
    <m/>
    <n v="1"/>
    <n v="1"/>
    <m/>
    <m/>
    <m/>
    <m/>
    <m/>
    <m/>
    <m/>
    <m/>
    <n v="1"/>
    <n v="1"/>
    <n v="1"/>
    <n v="1"/>
    <m/>
    <n v="1"/>
    <m/>
    <m/>
    <n v="1"/>
    <m/>
    <m/>
    <m/>
    <m/>
    <m/>
    <m/>
    <m/>
    <m/>
    <m/>
    <m/>
  </r>
  <r>
    <x v="9"/>
    <m/>
    <m/>
    <m/>
    <n v="1"/>
    <m/>
    <m/>
    <m/>
    <n v="1"/>
    <m/>
    <m/>
    <m/>
    <m/>
    <m/>
    <m/>
    <m/>
    <m/>
    <m/>
    <m/>
    <m/>
    <m/>
    <m/>
    <m/>
    <m/>
    <m/>
    <m/>
    <n v="1"/>
    <m/>
    <n v="1"/>
    <m/>
    <m/>
    <m/>
    <m/>
    <m/>
    <m/>
    <m/>
    <m/>
    <m/>
    <m/>
    <m/>
    <n v="1"/>
    <m/>
    <m/>
    <n v="1"/>
    <m/>
    <m/>
    <m/>
    <m/>
    <m/>
    <m/>
    <m/>
    <m/>
    <m/>
    <m/>
  </r>
  <r>
    <x v="18"/>
    <m/>
    <m/>
    <n v="1"/>
    <n v="1"/>
    <m/>
    <m/>
    <m/>
    <m/>
    <n v="1"/>
    <m/>
    <m/>
    <n v="1"/>
    <m/>
    <m/>
    <m/>
    <m/>
    <m/>
    <m/>
    <m/>
    <m/>
    <m/>
    <m/>
    <m/>
    <m/>
    <m/>
    <n v="1"/>
    <m/>
    <n v="1"/>
    <m/>
    <m/>
    <m/>
    <m/>
    <m/>
    <m/>
    <n v="1"/>
    <n v="1"/>
    <n v="1"/>
    <n v="1"/>
    <n v="1"/>
    <n v="1"/>
    <n v="1"/>
    <n v="1"/>
    <n v="1"/>
    <m/>
    <m/>
    <m/>
    <m/>
    <m/>
    <m/>
    <m/>
    <m/>
    <m/>
    <m/>
  </r>
  <r>
    <x v="16"/>
    <m/>
    <m/>
    <m/>
    <m/>
    <m/>
    <m/>
    <m/>
    <m/>
    <m/>
    <m/>
    <m/>
    <m/>
    <m/>
    <m/>
    <m/>
    <m/>
    <m/>
    <m/>
    <m/>
    <m/>
    <m/>
    <m/>
    <m/>
    <m/>
    <m/>
    <m/>
    <m/>
    <m/>
    <m/>
    <m/>
    <m/>
    <m/>
    <m/>
    <m/>
    <n v="1"/>
    <m/>
    <m/>
    <m/>
    <n v="1"/>
    <n v="1"/>
    <m/>
    <m/>
    <m/>
    <m/>
    <m/>
    <m/>
    <m/>
    <m/>
    <m/>
    <m/>
    <m/>
    <m/>
    <m/>
  </r>
  <r>
    <x v="18"/>
    <n v="1"/>
    <m/>
    <m/>
    <m/>
    <n v="1"/>
    <m/>
    <m/>
    <m/>
    <m/>
    <m/>
    <n v="1"/>
    <n v="1"/>
    <m/>
    <m/>
    <m/>
    <m/>
    <m/>
    <m/>
    <m/>
    <m/>
    <m/>
    <m/>
    <m/>
    <m/>
    <m/>
    <n v="1"/>
    <m/>
    <n v="1"/>
    <m/>
    <m/>
    <m/>
    <m/>
    <m/>
    <n v="1"/>
    <m/>
    <n v="1"/>
    <n v="1"/>
    <m/>
    <n v="1"/>
    <n v="1"/>
    <m/>
    <n v="1"/>
    <n v="1"/>
    <m/>
    <m/>
    <m/>
    <m/>
    <m/>
    <m/>
    <m/>
    <m/>
    <m/>
    <m/>
  </r>
  <r>
    <x v="13"/>
    <m/>
    <n v="1"/>
    <m/>
    <m/>
    <m/>
    <m/>
    <m/>
    <m/>
    <m/>
    <n v="1"/>
    <m/>
    <m/>
    <m/>
    <m/>
    <m/>
    <m/>
    <m/>
    <m/>
    <m/>
    <m/>
    <m/>
    <m/>
    <m/>
    <m/>
    <m/>
    <m/>
    <m/>
    <n v="1"/>
    <m/>
    <m/>
    <m/>
    <m/>
    <n v="1"/>
    <m/>
    <m/>
    <m/>
    <m/>
    <m/>
    <n v="1"/>
    <n v="1"/>
    <m/>
    <m/>
    <m/>
    <m/>
    <m/>
    <m/>
    <m/>
    <m/>
    <m/>
    <m/>
    <m/>
    <m/>
    <m/>
  </r>
  <r>
    <x v="18"/>
    <m/>
    <m/>
    <m/>
    <n v="1"/>
    <m/>
    <m/>
    <n v="1"/>
    <m/>
    <m/>
    <m/>
    <m/>
    <m/>
    <m/>
    <m/>
    <m/>
    <m/>
    <m/>
    <m/>
    <m/>
    <m/>
    <m/>
    <m/>
    <m/>
    <m/>
    <m/>
    <n v="1"/>
    <m/>
    <n v="1"/>
    <m/>
    <m/>
    <m/>
    <m/>
    <m/>
    <m/>
    <m/>
    <n v="1"/>
    <n v="1"/>
    <m/>
    <n v="1"/>
    <n v="1"/>
    <m/>
    <n v="1"/>
    <m/>
    <m/>
    <m/>
    <m/>
    <m/>
    <m/>
    <m/>
    <m/>
    <m/>
    <m/>
    <m/>
  </r>
  <r>
    <x v="6"/>
    <m/>
    <n v="1"/>
    <m/>
    <m/>
    <n v="1"/>
    <m/>
    <n v="1"/>
    <m/>
    <n v="1"/>
    <m/>
    <m/>
    <m/>
    <m/>
    <n v="1"/>
    <m/>
    <m/>
    <m/>
    <m/>
    <m/>
    <m/>
    <m/>
    <m/>
    <m/>
    <m/>
    <n v="1"/>
    <m/>
    <m/>
    <m/>
    <m/>
    <n v="1"/>
    <m/>
    <m/>
    <m/>
    <m/>
    <m/>
    <n v="1"/>
    <n v="1"/>
    <m/>
    <n v="1"/>
    <m/>
    <m/>
    <m/>
    <m/>
    <m/>
    <m/>
    <m/>
    <m/>
    <m/>
    <m/>
    <m/>
    <m/>
    <m/>
    <m/>
  </r>
  <r>
    <x v="10"/>
    <m/>
    <m/>
    <m/>
    <n v="1"/>
    <n v="1"/>
    <m/>
    <m/>
    <m/>
    <m/>
    <m/>
    <m/>
    <m/>
    <m/>
    <m/>
    <m/>
    <m/>
    <m/>
    <m/>
    <m/>
    <m/>
    <m/>
    <m/>
    <m/>
    <m/>
    <m/>
    <m/>
    <n v="1"/>
    <n v="1"/>
    <m/>
    <m/>
    <m/>
    <m/>
    <m/>
    <n v="1"/>
    <m/>
    <n v="1"/>
    <n v="1"/>
    <m/>
    <n v="1"/>
    <n v="1"/>
    <n v="1"/>
    <n v="1"/>
    <m/>
    <m/>
    <m/>
    <m/>
    <m/>
    <m/>
    <m/>
    <m/>
    <m/>
    <m/>
    <m/>
  </r>
  <r>
    <x v="17"/>
    <m/>
    <m/>
    <m/>
    <m/>
    <m/>
    <m/>
    <m/>
    <m/>
    <m/>
    <m/>
    <m/>
    <m/>
    <m/>
    <m/>
    <m/>
    <m/>
    <m/>
    <m/>
    <m/>
    <m/>
    <m/>
    <m/>
    <m/>
    <m/>
    <m/>
    <m/>
    <m/>
    <n v="1"/>
    <m/>
    <m/>
    <m/>
    <m/>
    <m/>
    <m/>
    <n v="1"/>
    <n v="1"/>
    <n v="1"/>
    <m/>
    <n v="1"/>
    <n v="1"/>
    <n v="1"/>
    <n v="1"/>
    <n v="1"/>
    <m/>
    <m/>
    <m/>
    <m/>
    <m/>
    <m/>
    <m/>
    <m/>
    <m/>
    <m/>
  </r>
  <r>
    <x v="5"/>
    <m/>
    <n v="1"/>
    <m/>
    <m/>
    <m/>
    <m/>
    <m/>
    <m/>
    <n v="1"/>
    <m/>
    <m/>
    <m/>
    <m/>
    <m/>
    <m/>
    <m/>
    <m/>
    <m/>
    <m/>
    <m/>
    <m/>
    <m/>
    <m/>
    <m/>
    <m/>
    <n v="1"/>
    <m/>
    <m/>
    <m/>
    <m/>
    <m/>
    <m/>
    <m/>
    <m/>
    <m/>
    <m/>
    <m/>
    <m/>
    <n v="1"/>
    <m/>
    <m/>
    <n v="1"/>
    <n v="1"/>
    <m/>
    <m/>
    <m/>
    <m/>
    <m/>
    <m/>
    <m/>
    <m/>
    <m/>
    <m/>
  </r>
  <r>
    <x v="7"/>
    <m/>
    <m/>
    <m/>
    <m/>
    <m/>
    <m/>
    <m/>
    <m/>
    <m/>
    <m/>
    <m/>
    <m/>
    <m/>
    <m/>
    <m/>
    <m/>
    <m/>
    <m/>
    <m/>
    <m/>
    <m/>
    <m/>
    <m/>
    <m/>
    <m/>
    <n v="1"/>
    <m/>
    <m/>
    <m/>
    <m/>
    <m/>
    <m/>
    <m/>
    <m/>
    <m/>
    <n v="1"/>
    <n v="1"/>
    <m/>
    <n v="1"/>
    <n v="1"/>
    <n v="1"/>
    <m/>
    <n v="1"/>
    <m/>
    <m/>
    <m/>
    <m/>
    <m/>
    <m/>
    <m/>
    <m/>
    <m/>
    <m/>
  </r>
  <r>
    <x v="7"/>
    <m/>
    <m/>
    <m/>
    <m/>
    <m/>
    <m/>
    <m/>
    <m/>
    <m/>
    <m/>
    <m/>
    <m/>
    <m/>
    <m/>
    <m/>
    <m/>
    <m/>
    <m/>
    <m/>
    <m/>
    <m/>
    <m/>
    <m/>
    <m/>
    <m/>
    <m/>
    <m/>
    <m/>
    <m/>
    <m/>
    <m/>
    <m/>
    <m/>
    <m/>
    <m/>
    <m/>
    <n v="1"/>
    <m/>
    <n v="1"/>
    <n v="1"/>
    <m/>
    <m/>
    <m/>
    <m/>
    <m/>
    <m/>
    <m/>
    <m/>
    <m/>
    <m/>
    <m/>
    <m/>
    <m/>
  </r>
  <r>
    <x v="7"/>
    <m/>
    <m/>
    <m/>
    <n v="1"/>
    <m/>
    <m/>
    <n v="1"/>
    <m/>
    <n v="1"/>
    <m/>
    <m/>
    <m/>
    <m/>
    <m/>
    <m/>
    <m/>
    <m/>
    <m/>
    <m/>
    <m/>
    <m/>
    <m/>
    <m/>
    <m/>
    <m/>
    <n v="1"/>
    <m/>
    <n v="1"/>
    <m/>
    <m/>
    <m/>
    <m/>
    <n v="1"/>
    <m/>
    <m/>
    <n v="1"/>
    <n v="1"/>
    <m/>
    <n v="1"/>
    <n v="1"/>
    <m/>
    <m/>
    <m/>
    <m/>
    <m/>
    <m/>
    <m/>
    <m/>
    <m/>
    <m/>
    <m/>
    <m/>
    <m/>
  </r>
  <r>
    <x v="17"/>
    <m/>
    <m/>
    <m/>
    <n v="1"/>
    <m/>
    <m/>
    <m/>
    <n v="1"/>
    <m/>
    <m/>
    <m/>
    <m/>
    <m/>
    <m/>
    <m/>
    <m/>
    <m/>
    <m/>
    <m/>
    <m/>
    <m/>
    <m/>
    <m/>
    <m/>
    <n v="1"/>
    <n v="1"/>
    <m/>
    <n v="1"/>
    <m/>
    <m/>
    <m/>
    <m/>
    <m/>
    <n v="1"/>
    <m/>
    <n v="1"/>
    <n v="1"/>
    <n v="1"/>
    <n v="1"/>
    <n v="1"/>
    <m/>
    <m/>
    <m/>
    <m/>
    <m/>
    <m/>
    <m/>
    <m/>
    <m/>
    <m/>
    <m/>
    <m/>
    <m/>
  </r>
  <r>
    <x v="17"/>
    <m/>
    <m/>
    <m/>
    <n v="1"/>
    <m/>
    <m/>
    <m/>
    <n v="1"/>
    <m/>
    <m/>
    <m/>
    <m/>
    <m/>
    <m/>
    <m/>
    <m/>
    <m/>
    <m/>
    <m/>
    <m/>
    <m/>
    <m/>
    <m/>
    <m/>
    <m/>
    <m/>
    <m/>
    <n v="1"/>
    <m/>
    <n v="1"/>
    <m/>
    <m/>
    <m/>
    <m/>
    <m/>
    <m/>
    <n v="1"/>
    <m/>
    <m/>
    <n v="1"/>
    <m/>
    <n v="1"/>
    <m/>
    <m/>
    <m/>
    <m/>
    <m/>
    <m/>
    <m/>
    <m/>
    <m/>
    <m/>
    <m/>
  </r>
  <r>
    <x v="17"/>
    <m/>
    <m/>
    <m/>
    <m/>
    <m/>
    <m/>
    <m/>
    <m/>
    <m/>
    <m/>
    <m/>
    <m/>
    <m/>
    <m/>
    <m/>
    <m/>
    <m/>
    <m/>
    <m/>
    <m/>
    <m/>
    <m/>
    <m/>
    <m/>
    <m/>
    <n v="1"/>
    <m/>
    <n v="1"/>
    <m/>
    <m/>
    <m/>
    <m/>
    <m/>
    <m/>
    <m/>
    <m/>
    <m/>
    <m/>
    <m/>
    <n v="1"/>
    <n v="1"/>
    <m/>
    <m/>
    <m/>
    <m/>
    <m/>
    <m/>
    <m/>
    <m/>
    <m/>
    <m/>
    <m/>
    <m/>
  </r>
  <r>
    <x v="10"/>
    <m/>
    <m/>
    <m/>
    <n v="1"/>
    <m/>
    <m/>
    <m/>
    <n v="1"/>
    <m/>
    <m/>
    <m/>
    <m/>
    <n v="1"/>
    <m/>
    <m/>
    <m/>
    <n v="1"/>
    <m/>
    <m/>
    <m/>
    <m/>
    <m/>
    <m/>
    <m/>
    <n v="1"/>
    <m/>
    <m/>
    <n v="1"/>
    <m/>
    <m/>
    <n v="1"/>
    <m/>
    <m/>
    <m/>
    <m/>
    <m/>
    <n v="1"/>
    <n v="1"/>
    <n v="1"/>
    <n v="1"/>
    <n v="1"/>
    <m/>
    <n v="1"/>
    <m/>
    <m/>
    <m/>
    <m/>
    <m/>
    <m/>
    <m/>
    <m/>
    <m/>
    <m/>
  </r>
  <r>
    <x v="17"/>
    <m/>
    <m/>
    <m/>
    <m/>
    <m/>
    <m/>
    <m/>
    <m/>
    <m/>
    <m/>
    <m/>
    <m/>
    <m/>
    <m/>
    <m/>
    <m/>
    <m/>
    <m/>
    <m/>
    <m/>
    <m/>
    <m/>
    <m/>
    <m/>
    <n v="1"/>
    <n v="1"/>
    <m/>
    <m/>
    <m/>
    <m/>
    <m/>
    <m/>
    <m/>
    <n v="1"/>
    <n v="1"/>
    <n v="1"/>
    <m/>
    <m/>
    <n v="1"/>
    <n v="1"/>
    <m/>
    <m/>
    <n v="1"/>
    <m/>
    <m/>
    <m/>
    <m/>
    <m/>
    <m/>
    <m/>
    <m/>
    <m/>
    <m/>
  </r>
  <r>
    <x v="18"/>
    <m/>
    <m/>
    <m/>
    <m/>
    <m/>
    <m/>
    <m/>
    <m/>
    <m/>
    <m/>
    <m/>
    <m/>
    <m/>
    <m/>
    <m/>
    <m/>
    <m/>
    <m/>
    <m/>
    <m/>
    <m/>
    <m/>
    <m/>
    <m/>
    <m/>
    <m/>
    <m/>
    <m/>
    <m/>
    <m/>
    <n v="1"/>
    <m/>
    <m/>
    <m/>
    <n v="1"/>
    <m/>
    <m/>
    <m/>
    <m/>
    <n v="1"/>
    <m/>
    <n v="1"/>
    <n v="1"/>
    <m/>
    <m/>
    <m/>
    <m/>
    <m/>
    <m/>
    <m/>
    <m/>
    <m/>
    <m/>
  </r>
  <r>
    <x v="2"/>
    <m/>
    <m/>
    <m/>
    <m/>
    <m/>
    <m/>
    <m/>
    <m/>
    <m/>
    <m/>
    <m/>
    <m/>
    <m/>
    <m/>
    <m/>
    <m/>
    <m/>
    <m/>
    <m/>
    <m/>
    <m/>
    <m/>
    <m/>
    <m/>
    <m/>
    <m/>
    <m/>
    <m/>
    <m/>
    <m/>
    <m/>
    <m/>
    <m/>
    <m/>
    <m/>
    <m/>
    <m/>
    <m/>
    <m/>
    <n v="1"/>
    <m/>
    <m/>
    <m/>
    <m/>
    <m/>
    <m/>
    <m/>
    <m/>
    <m/>
    <m/>
    <m/>
    <m/>
    <m/>
  </r>
  <r>
    <x v="9"/>
    <m/>
    <m/>
    <m/>
    <m/>
    <m/>
    <m/>
    <m/>
    <m/>
    <m/>
    <m/>
    <m/>
    <m/>
    <m/>
    <m/>
    <m/>
    <m/>
    <m/>
    <m/>
    <m/>
    <m/>
    <m/>
    <m/>
    <m/>
    <m/>
    <m/>
    <m/>
    <m/>
    <m/>
    <m/>
    <m/>
    <m/>
    <m/>
    <m/>
    <m/>
    <m/>
    <m/>
    <m/>
    <m/>
    <m/>
    <n v="1"/>
    <m/>
    <n v="1"/>
    <m/>
    <m/>
    <m/>
    <m/>
    <m/>
    <m/>
    <m/>
    <m/>
    <m/>
    <m/>
    <m/>
  </r>
  <r>
    <x v="15"/>
    <n v="1"/>
    <m/>
    <m/>
    <m/>
    <n v="1"/>
    <m/>
    <m/>
    <m/>
    <m/>
    <m/>
    <m/>
    <m/>
    <m/>
    <m/>
    <m/>
    <m/>
    <m/>
    <m/>
    <m/>
    <m/>
    <m/>
    <m/>
    <m/>
    <m/>
    <m/>
    <n v="1"/>
    <m/>
    <m/>
    <m/>
    <m/>
    <m/>
    <m/>
    <m/>
    <m/>
    <m/>
    <m/>
    <n v="1"/>
    <m/>
    <n v="1"/>
    <m/>
    <m/>
    <n v="1"/>
    <n v="1"/>
    <m/>
    <m/>
    <m/>
    <m/>
    <m/>
    <m/>
    <m/>
    <m/>
    <n v="1"/>
    <m/>
  </r>
  <r>
    <x v="6"/>
    <m/>
    <n v="1"/>
    <m/>
    <m/>
    <m/>
    <m/>
    <m/>
    <m/>
    <n v="1"/>
    <m/>
    <m/>
    <m/>
    <m/>
    <m/>
    <m/>
    <m/>
    <m/>
    <m/>
    <m/>
    <m/>
    <m/>
    <m/>
    <m/>
    <m/>
    <m/>
    <n v="1"/>
    <m/>
    <m/>
    <m/>
    <m/>
    <m/>
    <m/>
    <m/>
    <m/>
    <m/>
    <m/>
    <n v="1"/>
    <m/>
    <n v="1"/>
    <n v="1"/>
    <m/>
    <m/>
    <n v="1"/>
    <m/>
    <m/>
    <m/>
    <m/>
    <m/>
    <m/>
    <m/>
    <m/>
    <m/>
    <m/>
  </r>
  <r>
    <x v="6"/>
    <m/>
    <m/>
    <m/>
    <m/>
    <m/>
    <m/>
    <m/>
    <m/>
    <m/>
    <m/>
    <m/>
    <m/>
    <m/>
    <m/>
    <m/>
    <m/>
    <m/>
    <m/>
    <m/>
    <m/>
    <m/>
    <m/>
    <m/>
    <m/>
    <m/>
    <m/>
    <m/>
    <m/>
    <m/>
    <m/>
    <m/>
    <m/>
    <m/>
    <m/>
    <m/>
    <m/>
    <n v="1"/>
    <m/>
    <n v="1"/>
    <n v="1"/>
    <m/>
    <n v="1"/>
    <n v="1"/>
    <m/>
    <m/>
    <m/>
    <m/>
    <m/>
    <m/>
    <m/>
    <m/>
    <m/>
    <m/>
  </r>
  <r>
    <x v="5"/>
    <m/>
    <m/>
    <m/>
    <m/>
    <m/>
    <m/>
    <m/>
    <m/>
    <m/>
    <m/>
    <m/>
    <m/>
    <m/>
    <m/>
    <m/>
    <m/>
    <m/>
    <m/>
    <m/>
    <m/>
    <m/>
    <m/>
    <m/>
    <m/>
    <m/>
    <m/>
    <m/>
    <n v="1"/>
    <m/>
    <m/>
    <n v="1"/>
    <m/>
    <m/>
    <n v="1"/>
    <m/>
    <m/>
    <m/>
    <m/>
    <n v="1"/>
    <n v="1"/>
    <m/>
    <n v="1"/>
    <n v="1"/>
    <m/>
    <m/>
    <m/>
    <m/>
    <m/>
    <m/>
    <m/>
    <m/>
    <m/>
    <m/>
  </r>
  <r>
    <x v="4"/>
    <n v="1"/>
    <m/>
    <m/>
    <n v="1"/>
    <m/>
    <m/>
    <m/>
    <n v="1"/>
    <m/>
    <m/>
    <m/>
    <m/>
    <n v="1"/>
    <m/>
    <m/>
    <m/>
    <m/>
    <m/>
    <m/>
    <m/>
    <m/>
    <m/>
    <m/>
    <m/>
    <m/>
    <m/>
    <m/>
    <n v="1"/>
    <m/>
    <m/>
    <m/>
    <m/>
    <m/>
    <m/>
    <m/>
    <n v="1"/>
    <n v="1"/>
    <m/>
    <n v="1"/>
    <n v="1"/>
    <m/>
    <m/>
    <n v="1"/>
    <m/>
    <m/>
    <m/>
    <m/>
    <m/>
    <m/>
    <m/>
    <m/>
    <m/>
    <m/>
  </r>
  <r>
    <x v="2"/>
    <m/>
    <m/>
    <m/>
    <m/>
    <m/>
    <m/>
    <m/>
    <m/>
    <m/>
    <m/>
    <m/>
    <m/>
    <n v="1"/>
    <m/>
    <m/>
    <m/>
    <m/>
    <m/>
    <m/>
    <m/>
    <m/>
    <m/>
    <m/>
    <m/>
    <m/>
    <n v="1"/>
    <m/>
    <m/>
    <m/>
    <m/>
    <m/>
    <m/>
    <m/>
    <m/>
    <m/>
    <m/>
    <n v="1"/>
    <m/>
    <n v="1"/>
    <n v="1"/>
    <m/>
    <m/>
    <m/>
    <m/>
    <m/>
    <m/>
    <m/>
    <m/>
    <m/>
    <m/>
    <m/>
    <m/>
    <m/>
  </r>
  <r>
    <x v="16"/>
    <m/>
    <m/>
    <m/>
    <m/>
    <m/>
    <m/>
    <m/>
    <m/>
    <m/>
    <m/>
    <m/>
    <m/>
    <m/>
    <m/>
    <m/>
    <m/>
    <m/>
    <m/>
    <m/>
    <m/>
    <m/>
    <m/>
    <m/>
    <m/>
    <m/>
    <m/>
    <m/>
    <n v="1"/>
    <m/>
    <m/>
    <m/>
    <m/>
    <m/>
    <m/>
    <m/>
    <m/>
    <n v="1"/>
    <m/>
    <n v="1"/>
    <n v="1"/>
    <m/>
    <n v="1"/>
    <n v="1"/>
    <m/>
    <m/>
    <m/>
    <m/>
    <m/>
    <m/>
    <m/>
    <m/>
    <m/>
    <m/>
  </r>
  <r>
    <x v="13"/>
    <m/>
    <m/>
    <n v="1"/>
    <m/>
    <m/>
    <n v="1"/>
    <m/>
    <m/>
    <m/>
    <m/>
    <m/>
    <m/>
    <m/>
    <m/>
    <m/>
    <m/>
    <m/>
    <m/>
    <m/>
    <m/>
    <m/>
    <m/>
    <m/>
    <m/>
    <m/>
    <n v="1"/>
    <m/>
    <n v="1"/>
    <m/>
    <m/>
    <m/>
    <m/>
    <m/>
    <m/>
    <n v="1"/>
    <n v="1"/>
    <n v="1"/>
    <m/>
    <n v="1"/>
    <n v="1"/>
    <m/>
    <m/>
    <m/>
    <m/>
    <m/>
    <m/>
    <m/>
    <m/>
    <m/>
    <m/>
    <m/>
    <m/>
    <m/>
  </r>
  <r>
    <x v="13"/>
    <m/>
    <m/>
    <m/>
    <m/>
    <m/>
    <m/>
    <m/>
    <m/>
    <m/>
    <m/>
    <m/>
    <m/>
    <m/>
    <m/>
    <m/>
    <m/>
    <m/>
    <m/>
    <m/>
    <m/>
    <m/>
    <m/>
    <m/>
    <m/>
    <m/>
    <m/>
    <m/>
    <m/>
    <m/>
    <m/>
    <m/>
    <m/>
    <m/>
    <m/>
    <m/>
    <m/>
    <m/>
    <m/>
    <n v="1"/>
    <m/>
    <m/>
    <m/>
    <m/>
    <m/>
    <m/>
    <m/>
    <m/>
    <m/>
    <m/>
    <m/>
    <m/>
    <m/>
    <m/>
  </r>
  <r>
    <x v="6"/>
    <m/>
    <m/>
    <m/>
    <n v="1"/>
    <n v="1"/>
    <m/>
    <m/>
    <n v="1"/>
    <m/>
    <m/>
    <m/>
    <m/>
    <m/>
    <m/>
    <m/>
    <m/>
    <m/>
    <m/>
    <m/>
    <m/>
    <m/>
    <m/>
    <m/>
    <m/>
    <m/>
    <m/>
    <m/>
    <n v="1"/>
    <m/>
    <m/>
    <m/>
    <n v="1"/>
    <m/>
    <m/>
    <m/>
    <m/>
    <n v="1"/>
    <m/>
    <n v="1"/>
    <n v="1"/>
    <m/>
    <m/>
    <n v="1"/>
    <m/>
    <m/>
    <m/>
    <m/>
    <m/>
    <m/>
    <m/>
    <m/>
    <m/>
    <m/>
  </r>
  <r>
    <x v="5"/>
    <m/>
    <m/>
    <m/>
    <n v="1"/>
    <n v="1"/>
    <m/>
    <m/>
    <n v="1"/>
    <n v="1"/>
    <m/>
    <m/>
    <m/>
    <m/>
    <m/>
    <m/>
    <m/>
    <n v="1"/>
    <m/>
    <m/>
    <m/>
    <m/>
    <m/>
    <m/>
    <m/>
    <m/>
    <m/>
    <m/>
    <n v="1"/>
    <m/>
    <m/>
    <m/>
    <m/>
    <m/>
    <m/>
    <m/>
    <m/>
    <n v="1"/>
    <m/>
    <n v="1"/>
    <n v="1"/>
    <n v="1"/>
    <n v="1"/>
    <n v="1"/>
    <m/>
    <m/>
    <m/>
    <m/>
    <m/>
    <m/>
    <m/>
    <m/>
    <m/>
    <m/>
  </r>
  <r>
    <x v="5"/>
    <m/>
    <n v="1"/>
    <m/>
    <m/>
    <n v="1"/>
    <m/>
    <m/>
    <m/>
    <m/>
    <m/>
    <m/>
    <m/>
    <m/>
    <m/>
    <m/>
    <m/>
    <m/>
    <m/>
    <m/>
    <m/>
    <m/>
    <m/>
    <m/>
    <m/>
    <m/>
    <n v="1"/>
    <m/>
    <n v="1"/>
    <m/>
    <m/>
    <m/>
    <m/>
    <m/>
    <m/>
    <m/>
    <m/>
    <n v="1"/>
    <m/>
    <n v="1"/>
    <n v="1"/>
    <m/>
    <n v="1"/>
    <m/>
    <m/>
    <m/>
    <m/>
    <m/>
    <m/>
    <m/>
    <m/>
    <m/>
    <m/>
    <m/>
  </r>
  <r>
    <x v="6"/>
    <m/>
    <m/>
    <m/>
    <n v="1"/>
    <m/>
    <m/>
    <m/>
    <n v="1"/>
    <n v="1"/>
    <n v="1"/>
    <m/>
    <m/>
    <m/>
    <m/>
    <m/>
    <m/>
    <m/>
    <m/>
    <m/>
    <m/>
    <m/>
    <m/>
    <m/>
    <m/>
    <n v="1"/>
    <m/>
    <n v="1"/>
    <m/>
    <m/>
    <m/>
    <n v="1"/>
    <m/>
    <m/>
    <m/>
    <m/>
    <n v="1"/>
    <m/>
    <m/>
    <n v="1"/>
    <n v="1"/>
    <m/>
    <n v="1"/>
    <n v="1"/>
    <m/>
    <m/>
    <m/>
    <m/>
    <m/>
    <m/>
    <m/>
    <m/>
    <m/>
    <m/>
  </r>
  <r>
    <x v="16"/>
    <m/>
    <n v="1"/>
    <m/>
    <m/>
    <m/>
    <m/>
    <m/>
    <m/>
    <n v="1"/>
    <m/>
    <m/>
    <n v="1"/>
    <m/>
    <n v="1"/>
    <m/>
    <m/>
    <m/>
    <m/>
    <m/>
    <m/>
    <m/>
    <m/>
    <m/>
    <m/>
    <m/>
    <m/>
    <m/>
    <m/>
    <m/>
    <m/>
    <n v="1"/>
    <m/>
    <m/>
    <m/>
    <n v="1"/>
    <n v="1"/>
    <n v="1"/>
    <m/>
    <n v="1"/>
    <n v="1"/>
    <n v="1"/>
    <n v="1"/>
    <n v="1"/>
    <m/>
    <m/>
    <m/>
    <m/>
    <m/>
    <m/>
    <m/>
    <m/>
    <n v="1"/>
    <m/>
  </r>
  <r>
    <x v="15"/>
    <m/>
    <m/>
    <m/>
    <m/>
    <m/>
    <m/>
    <m/>
    <m/>
    <m/>
    <m/>
    <m/>
    <m/>
    <m/>
    <m/>
    <m/>
    <m/>
    <m/>
    <m/>
    <m/>
    <m/>
    <m/>
    <m/>
    <m/>
    <m/>
    <m/>
    <n v="1"/>
    <m/>
    <m/>
    <m/>
    <m/>
    <m/>
    <m/>
    <m/>
    <m/>
    <m/>
    <n v="1"/>
    <m/>
    <m/>
    <n v="1"/>
    <n v="1"/>
    <m/>
    <n v="1"/>
    <n v="1"/>
    <m/>
    <m/>
    <m/>
    <m/>
    <m/>
    <m/>
    <m/>
    <m/>
    <m/>
    <m/>
  </r>
  <r>
    <x v="17"/>
    <m/>
    <m/>
    <m/>
    <n v="1"/>
    <m/>
    <n v="1"/>
    <m/>
    <m/>
    <m/>
    <m/>
    <m/>
    <m/>
    <m/>
    <m/>
    <m/>
    <m/>
    <m/>
    <m/>
    <m/>
    <m/>
    <m/>
    <m/>
    <m/>
    <m/>
    <m/>
    <m/>
    <m/>
    <n v="1"/>
    <m/>
    <m/>
    <m/>
    <m/>
    <m/>
    <m/>
    <m/>
    <n v="1"/>
    <n v="1"/>
    <m/>
    <n v="1"/>
    <n v="1"/>
    <m/>
    <n v="1"/>
    <m/>
    <m/>
    <m/>
    <m/>
    <m/>
    <m/>
    <m/>
    <m/>
    <m/>
    <m/>
    <m/>
  </r>
  <r>
    <x v="9"/>
    <m/>
    <n v="1"/>
    <m/>
    <m/>
    <m/>
    <m/>
    <m/>
    <m/>
    <n v="1"/>
    <m/>
    <m/>
    <m/>
    <m/>
    <n v="1"/>
    <n v="1"/>
    <m/>
    <m/>
    <m/>
    <m/>
    <m/>
    <m/>
    <m/>
    <m/>
    <m/>
    <n v="1"/>
    <m/>
    <m/>
    <n v="1"/>
    <m/>
    <m/>
    <n v="1"/>
    <m/>
    <m/>
    <m/>
    <m/>
    <m/>
    <m/>
    <m/>
    <m/>
    <n v="1"/>
    <m/>
    <m/>
    <n v="1"/>
    <m/>
    <m/>
    <m/>
    <m/>
    <m/>
    <m/>
    <m/>
    <m/>
    <m/>
    <m/>
  </r>
  <r>
    <x v="18"/>
    <m/>
    <m/>
    <m/>
    <m/>
    <m/>
    <m/>
    <m/>
    <m/>
    <m/>
    <m/>
    <m/>
    <m/>
    <m/>
    <m/>
    <m/>
    <m/>
    <m/>
    <m/>
    <m/>
    <m/>
    <m/>
    <m/>
    <m/>
    <m/>
    <m/>
    <m/>
    <m/>
    <m/>
    <m/>
    <m/>
    <m/>
    <m/>
    <m/>
    <m/>
    <m/>
    <m/>
    <m/>
    <m/>
    <n v="1"/>
    <n v="1"/>
    <m/>
    <m/>
    <m/>
    <m/>
    <m/>
    <m/>
    <m/>
    <m/>
    <m/>
    <m/>
    <m/>
    <m/>
    <m/>
  </r>
  <r>
    <x v="19"/>
    <m/>
    <m/>
    <m/>
    <n v="1"/>
    <m/>
    <m/>
    <m/>
    <m/>
    <m/>
    <n v="1"/>
    <m/>
    <m/>
    <m/>
    <n v="1"/>
    <m/>
    <m/>
    <m/>
    <m/>
    <m/>
    <m/>
    <m/>
    <m/>
    <m/>
    <m/>
    <m/>
    <m/>
    <m/>
    <n v="1"/>
    <m/>
    <m/>
    <m/>
    <m/>
    <m/>
    <m/>
    <m/>
    <n v="1"/>
    <n v="1"/>
    <m/>
    <m/>
    <n v="1"/>
    <m/>
    <m/>
    <m/>
    <m/>
    <m/>
    <m/>
    <m/>
    <m/>
    <m/>
    <m/>
    <m/>
    <m/>
    <m/>
  </r>
  <r>
    <x v="5"/>
    <m/>
    <m/>
    <m/>
    <n v="1"/>
    <m/>
    <m/>
    <m/>
    <m/>
    <m/>
    <n v="1"/>
    <m/>
    <m/>
    <m/>
    <m/>
    <n v="1"/>
    <m/>
    <m/>
    <m/>
    <m/>
    <m/>
    <m/>
    <m/>
    <m/>
    <m/>
    <m/>
    <m/>
    <m/>
    <n v="1"/>
    <m/>
    <m/>
    <m/>
    <m/>
    <m/>
    <m/>
    <m/>
    <m/>
    <m/>
    <m/>
    <m/>
    <n v="1"/>
    <m/>
    <m/>
    <m/>
    <m/>
    <m/>
    <m/>
    <m/>
    <m/>
    <m/>
    <m/>
    <n v="1"/>
    <m/>
    <m/>
  </r>
  <r>
    <x v="16"/>
    <m/>
    <m/>
    <m/>
    <m/>
    <m/>
    <m/>
    <m/>
    <m/>
    <m/>
    <m/>
    <m/>
    <m/>
    <m/>
    <m/>
    <m/>
    <m/>
    <m/>
    <m/>
    <m/>
    <m/>
    <m/>
    <m/>
    <m/>
    <m/>
    <m/>
    <n v="1"/>
    <m/>
    <n v="1"/>
    <m/>
    <m/>
    <m/>
    <m/>
    <m/>
    <m/>
    <m/>
    <n v="1"/>
    <n v="1"/>
    <m/>
    <n v="1"/>
    <n v="1"/>
    <m/>
    <n v="1"/>
    <m/>
    <m/>
    <m/>
    <m/>
    <m/>
    <m/>
    <m/>
    <m/>
    <m/>
    <m/>
    <m/>
  </r>
  <r>
    <x v="13"/>
    <n v="1"/>
    <m/>
    <m/>
    <m/>
    <m/>
    <m/>
    <m/>
    <m/>
    <m/>
    <n v="1"/>
    <m/>
    <m/>
    <n v="1"/>
    <m/>
    <m/>
    <m/>
    <m/>
    <m/>
    <m/>
    <m/>
    <m/>
    <n v="1"/>
    <m/>
    <m/>
    <m/>
    <m/>
    <m/>
    <n v="1"/>
    <m/>
    <m/>
    <m/>
    <m/>
    <m/>
    <m/>
    <n v="1"/>
    <m/>
    <m/>
    <m/>
    <m/>
    <n v="1"/>
    <m/>
    <n v="1"/>
    <m/>
    <m/>
    <m/>
    <m/>
    <m/>
    <m/>
    <m/>
    <n v="1"/>
    <n v="1"/>
    <m/>
    <m/>
  </r>
  <r>
    <x v="2"/>
    <m/>
    <m/>
    <n v="1"/>
    <n v="1"/>
    <m/>
    <m/>
    <m/>
    <m/>
    <m/>
    <n v="1"/>
    <m/>
    <m/>
    <m/>
    <m/>
    <m/>
    <m/>
    <m/>
    <m/>
    <m/>
    <m/>
    <m/>
    <m/>
    <m/>
    <m/>
    <m/>
    <m/>
    <m/>
    <m/>
    <m/>
    <m/>
    <m/>
    <m/>
    <m/>
    <m/>
    <m/>
    <m/>
    <m/>
    <m/>
    <n v="1"/>
    <n v="1"/>
    <m/>
    <m/>
    <m/>
    <m/>
    <m/>
    <m/>
    <m/>
    <m/>
    <m/>
    <m/>
    <m/>
    <m/>
    <m/>
  </r>
  <r>
    <x v="17"/>
    <m/>
    <m/>
    <m/>
    <m/>
    <m/>
    <m/>
    <m/>
    <m/>
    <m/>
    <m/>
    <m/>
    <m/>
    <m/>
    <m/>
    <m/>
    <m/>
    <m/>
    <m/>
    <m/>
    <m/>
    <m/>
    <m/>
    <m/>
    <m/>
    <m/>
    <m/>
    <m/>
    <m/>
    <m/>
    <m/>
    <m/>
    <m/>
    <m/>
    <m/>
    <n v="1"/>
    <n v="1"/>
    <n v="1"/>
    <m/>
    <n v="1"/>
    <n v="1"/>
    <m/>
    <m/>
    <n v="1"/>
    <m/>
    <m/>
    <m/>
    <m/>
    <m/>
    <m/>
    <m/>
    <m/>
    <m/>
    <m/>
  </r>
  <r>
    <x v="15"/>
    <m/>
    <m/>
    <m/>
    <n v="1"/>
    <m/>
    <m/>
    <m/>
    <m/>
    <m/>
    <m/>
    <m/>
    <m/>
    <m/>
    <m/>
    <m/>
    <m/>
    <m/>
    <m/>
    <m/>
    <m/>
    <m/>
    <m/>
    <m/>
    <m/>
    <m/>
    <m/>
    <m/>
    <n v="1"/>
    <m/>
    <m/>
    <m/>
    <m/>
    <m/>
    <m/>
    <m/>
    <n v="1"/>
    <n v="1"/>
    <m/>
    <m/>
    <n v="1"/>
    <m/>
    <n v="1"/>
    <m/>
    <m/>
    <m/>
    <m/>
    <m/>
    <m/>
    <m/>
    <n v="1"/>
    <n v="1"/>
    <m/>
    <n v="1"/>
  </r>
  <r>
    <x v="35"/>
    <m/>
    <m/>
    <m/>
    <m/>
    <m/>
    <m/>
    <m/>
    <m/>
    <m/>
    <m/>
    <m/>
    <m/>
    <m/>
    <m/>
    <m/>
    <m/>
    <m/>
    <m/>
    <m/>
    <m/>
    <m/>
    <n v="1"/>
    <m/>
    <m/>
    <m/>
    <m/>
    <m/>
    <m/>
    <m/>
    <m/>
    <m/>
    <m/>
    <m/>
    <m/>
    <n v="1"/>
    <n v="1"/>
    <n v="1"/>
    <n v="1"/>
    <m/>
    <n v="1"/>
    <m/>
    <n v="1"/>
    <m/>
    <m/>
    <m/>
    <m/>
    <m/>
    <m/>
    <m/>
    <m/>
    <m/>
    <n v="1"/>
    <m/>
  </r>
  <r>
    <x v="7"/>
    <m/>
    <m/>
    <m/>
    <m/>
    <m/>
    <m/>
    <m/>
    <m/>
    <m/>
    <m/>
    <m/>
    <m/>
    <m/>
    <m/>
    <m/>
    <m/>
    <m/>
    <m/>
    <m/>
    <m/>
    <m/>
    <m/>
    <m/>
    <m/>
    <m/>
    <n v="1"/>
    <m/>
    <n v="1"/>
    <m/>
    <m/>
    <m/>
    <m/>
    <m/>
    <m/>
    <m/>
    <n v="1"/>
    <n v="1"/>
    <m/>
    <n v="1"/>
    <n v="1"/>
    <m/>
    <m/>
    <m/>
    <m/>
    <m/>
    <m/>
    <m/>
    <m/>
    <m/>
    <m/>
    <m/>
    <m/>
    <m/>
  </r>
  <r>
    <x v="7"/>
    <m/>
    <m/>
    <m/>
    <n v="1"/>
    <m/>
    <m/>
    <m/>
    <m/>
    <m/>
    <m/>
    <m/>
    <m/>
    <n v="1"/>
    <m/>
    <m/>
    <m/>
    <m/>
    <m/>
    <m/>
    <m/>
    <m/>
    <m/>
    <m/>
    <m/>
    <m/>
    <m/>
    <m/>
    <m/>
    <m/>
    <m/>
    <m/>
    <m/>
    <m/>
    <m/>
    <n v="1"/>
    <m/>
    <n v="1"/>
    <n v="1"/>
    <m/>
    <n v="1"/>
    <m/>
    <n v="1"/>
    <m/>
    <m/>
    <m/>
    <m/>
    <n v="1"/>
    <m/>
    <m/>
    <m/>
    <n v="1"/>
    <m/>
    <m/>
  </r>
  <r>
    <x v="2"/>
    <m/>
    <m/>
    <m/>
    <n v="1"/>
    <m/>
    <m/>
    <n v="1"/>
    <m/>
    <m/>
    <m/>
    <m/>
    <m/>
    <m/>
    <m/>
    <m/>
    <m/>
    <m/>
    <m/>
    <m/>
    <m/>
    <m/>
    <m/>
    <m/>
    <m/>
    <m/>
    <m/>
    <m/>
    <n v="1"/>
    <m/>
    <m/>
    <m/>
    <m/>
    <m/>
    <m/>
    <m/>
    <m/>
    <n v="1"/>
    <m/>
    <n v="1"/>
    <n v="1"/>
    <n v="1"/>
    <n v="1"/>
    <m/>
    <n v="1"/>
    <m/>
    <m/>
    <m/>
    <m/>
    <m/>
    <n v="1"/>
    <m/>
    <m/>
    <m/>
  </r>
  <r>
    <x v="2"/>
    <m/>
    <m/>
    <m/>
    <m/>
    <m/>
    <m/>
    <m/>
    <m/>
    <m/>
    <m/>
    <m/>
    <m/>
    <m/>
    <m/>
    <m/>
    <m/>
    <m/>
    <m/>
    <m/>
    <m/>
    <m/>
    <m/>
    <m/>
    <m/>
    <m/>
    <n v="1"/>
    <m/>
    <m/>
    <m/>
    <m/>
    <m/>
    <m/>
    <m/>
    <m/>
    <m/>
    <m/>
    <n v="1"/>
    <m/>
    <m/>
    <n v="1"/>
    <m/>
    <m/>
    <m/>
    <m/>
    <m/>
    <m/>
    <m/>
    <m/>
    <m/>
    <m/>
    <m/>
    <m/>
    <m/>
  </r>
  <r>
    <x v="16"/>
    <m/>
    <m/>
    <m/>
    <n v="1"/>
    <m/>
    <m/>
    <m/>
    <m/>
    <m/>
    <m/>
    <m/>
    <m/>
    <m/>
    <m/>
    <m/>
    <m/>
    <m/>
    <m/>
    <m/>
    <m/>
    <m/>
    <m/>
    <m/>
    <m/>
    <m/>
    <m/>
    <m/>
    <n v="1"/>
    <m/>
    <m/>
    <n v="1"/>
    <m/>
    <m/>
    <m/>
    <m/>
    <n v="1"/>
    <n v="1"/>
    <m/>
    <n v="1"/>
    <n v="1"/>
    <m/>
    <n v="1"/>
    <m/>
    <m/>
    <m/>
    <m/>
    <m/>
    <m/>
    <m/>
    <m/>
    <n v="1"/>
    <m/>
    <m/>
  </r>
  <r>
    <x v="10"/>
    <m/>
    <m/>
    <m/>
    <n v="1"/>
    <n v="1"/>
    <n v="1"/>
    <m/>
    <m/>
    <n v="1"/>
    <m/>
    <m/>
    <m/>
    <n v="1"/>
    <m/>
    <m/>
    <m/>
    <m/>
    <n v="1"/>
    <m/>
    <m/>
    <m/>
    <m/>
    <m/>
    <m/>
    <m/>
    <m/>
    <m/>
    <n v="1"/>
    <m/>
    <m/>
    <m/>
    <m/>
    <m/>
    <n v="1"/>
    <m/>
    <m/>
    <m/>
    <n v="1"/>
    <n v="1"/>
    <n v="1"/>
    <m/>
    <n v="1"/>
    <m/>
    <m/>
    <m/>
    <m/>
    <m/>
    <m/>
    <m/>
    <m/>
    <m/>
    <m/>
    <n v="1"/>
  </r>
  <r>
    <x v="9"/>
    <n v="1"/>
    <m/>
    <m/>
    <m/>
    <m/>
    <m/>
    <m/>
    <m/>
    <m/>
    <m/>
    <n v="1"/>
    <m/>
    <m/>
    <m/>
    <m/>
    <m/>
    <m/>
    <m/>
    <m/>
    <m/>
    <m/>
    <m/>
    <m/>
    <m/>
    <m/>
    <n v="1"/>
    <m/>
    <n v="1"/>
    <m/>
    <m/>
    <n v="1"/>
    <n v="1"/>
    <m/>
    <m/>
    <m/>
    <m/>
    <n v="1"/>
    <n v="1"/>
    <n v="1"/>
    <m/>
    <m/>
    <m/>
    <m/>
    <m/>
    <m/>
    <m/>
    <m/>
    <m/>
    <m/>
    <m/>
    <m/>
    <m/>
    <m/>
  </r>
  <r>
    <x v="15"/>
    <m/>
    <m/>
    <m/>
    <m/>
    <m/>
    <m/>
    <m/>
    <m/>
    <m/>
    <m/>
    <m/>
    <m/>
    <m/>
    <m/>
    <m/>
    <m/>
    <m/>
    <m/>
    <m/>
    <m/>
    <m/>
    <m/>
    <m/>
    <m/>
    <m/>
    <n v="1"/>
    <m/>
    <m/>
    <m/>
    <m/>
    <m/>
    <m/>
    <m/>
    <n v="1"/>
    <m/>
    <m/>
    <n v="1"/>
    <m/>
    <m/>
    <n v="1"/>
    <m/>
    <m/>
    <m/>
    <m/>
    <m/>
    <m/>
    <m/>
    <m/>
    <m/>
    <m/>
    <m/>
    <m/>
    <m/>
  </r>
  <r>
    <x v="8"/>
    <m/>
    <m/>
    <m/>
    <m/>
    <m/>
    <m/>
    <m/>
    <m/>
    <m/>
    <m/>
    <m/>
    <m/>
    <m/>
    <m/>
    <m/>
    <m/>
    <m/>
    <m/>
    <m/>
    <m/>
    <m/>
    <m/>
    <m/>
    <m/>
    <m/>
    <m/>
    <m/>
    <n v="1"/>
    <m/>
    <m/>
    <n v="1"/>
    <m/>
    <m/>
    <m/>
    <m/>
    <n v="1"/>
    <n v="1"/>
    <m/>
    <n v="1"/>
    <n v="1"/>
    <m/>
    <m/>
    <n v="1"/>
    <m/>
    <m/>
    <m/>
    <m/>
    <m/>
    <m/>
    <m/>
    <m/>
    <m/>
    <m/>
  </r>
  <r>
    <x v="7"/>
    <m/>
    <m/>
    <m/>
    <n v="1"/>
    <m/>
    <m/>
    <n v="1"/>
    <n v="1"/>
    <m/>
    <m/>
    <m/>
    <m/>
    <m/>
    <n v="1"/>
    <m/>
    <n v="1"/>
    <n v="1"/>
    <n v="1"/>
    <n v="1"/>
    <m/>
    <m/>
    <m/>
    <m/>
    <m/>
    <n v="1"/>
    <m/>
    <m/>
    <n v="1"/>
    <m/>
    <m/>
    <m/>
    <m/>
    <m/>
    <n v="1"/>
    <m/>
    <m/>
    <n v="1"/>
    <m/>
    <m/>
    <m/>
    <m/>
    <n v="1"/>
    <n v="1"/>
    <m/>
    <m/>
    <m/>
    <m/>
    <m/>
    <m/>
    <m/>
    <m/>
    <m/>
    <m/>
  </r>
  <r>
    <x v="7"/>
    <m/>
    <m/>
    <m/>
    <n v="1"/>
    <m/>
    <m/>
    <m/>
    <n v="1"/>
    <m/>
    <m/>
    <m/>
    <m/>
    <m/>
    <m/>
    <m/>
    <m/>
    <n v="1"/>
    <m/>
    <m/>
    <m/>
    <m/>
    <m/>
    <m/>
    <m/>
    <m/>
    <m/>
    <m/>
    <n v="1"/>
    <m/>
    <m/>
    <m/>
    <m/>
    <m/>
    <m/>
    <m/>
    <n v="1"/>
    <n v="1"/>
    <m/>
    <m/>
    <n v="1"/>
    <m/>
    <n v="1"/>
    <n v="1"/>
    <m/>
    <m/>
    <m/>
    <m/>
    <m/>
    <m/>
    <m/>
    <m/>
    <m/>
    <n v="1"/>
  </r>
  <r>
    <x v="15"/>
    <m/>
    <n v="1"/>
    <n v="1"/>
    <m/>
    <m/>
    <m/>
    <m/>
    <m/>
    <m/>
    <n v="1"/>
    <m/>
    <m/>
    <n v="1"/>
    <n v="1"/>
    <m/>
    <m/>
    <m/>
    <m/>
    <m/>
    <m/>
    <m/>
    <m/>
    <m/>
    <m/>
    <m/>
    <m/>
    <m/>
    <n v="1"/>
    <m/>
    <m/>
    <m/>
    <m/>
    <m/>
    <m/>
    <m/>
    <m/>
    <m/>
    <m/>
    <n v="1"/>
    <n v="1"/>
    <m/>
    <n v="1"/>
    <n v="1"/>
    <m/>
    <m/>
    <m/>
    <m/>
    <m/>
    <m/>
    <m/>
    <m/>
    <n v="1"/>
    <m/>
  </r>
  <r>
    <x v="15"/>
    <n v="1"/>
    <m/>
    <m/>
    <m/>
    <n v="1"/>
    <m/>
    <m/>
    <m/>
    <m/>
    <m/>
    <m/>
    <m/>
    <m/>
    <m/>
    <m/>
    <m/>
    <n v="1"/>
    <m/>
    <n v="1"/>
    <n v="1"/>
    <m/>
    <m/>
    <m/>
    <m/>
    <m/>
    <m/>
    <m/>
    <n v="1"/>
    <m/>
    <m/>
    <n v="1"/>
    <m/>
    <m/>
    <m/>
    <m/>
    <m/>
    <m/>
    <m/>
    <n v="1"/>
    <n v="1"/>
    <m/>
    <n v="1"/>
    <m/>
    <m/>
    <m/>
    <m/>
    <m/>
    <m/>
    <m/>
    <n v="1"/>
    <m/>
    <m/>
    <m/>
  </r>
  <r>
    <x v="15"/>
    <m/>
    <m/>
    <m/>
    <n v="1"/>
    <m/>
    <m/>
    <m/>
    <m/>
    <m/>
    <n v="1"/>
    <m/>
    <m/>
    <m/>
    <m/>
    <m/>
    <m/>
    <n v="1"/>
    <m/>
    <m/>
    <m/>
    <m/>
    <m/>
    <m/>
    <m/>
    <m/>
    <n v="1"/>
    <m/>
    <n v="1"/>
    <m/>
    <m/>
    <m/>
    <m/>
    <m/>
    <m/>
    <m/>
    <n v="1"/>
    <n v="1"/>
    <m/>
    <m/>
    <n v="1"/>
    <m/>
    <m/>
    <m/>
    <m/>
    <m/>
    <m/>
    <m/>
    <m/>
    <m/>
    <m/>
    <m/>
    <m/>
    <m/>
  </r>
  <r>
    <x v="16"/>
    <n v="1"/>
    <m/>
    <m/>
    <m/>
    <n v="1"/>
    <m/>
    <m/>
    <n v="1"/>
    <m/>
    <m/>
    <m/>
    <m/>
    <m/>
    <m/>
    <m/>
    <m/>
    <n v="1"/>
    <m/>
    <m/>
    <m/>
    <m/>
    <m/>
    <m/>
    <m/>
    <n v="1"/>
    <m/>
    <m/>
    <n v="1"/>
    <m/>
    <n v="1"/>
    <n v="1"/>
    <m/>
    <m/>
    <m/>
    <m/>
    <m/>
    <n v="1"/>
    <m/>
    <m/>
    <n v="1"/>
    <m/>
    <m/>
    <m/>
    <m/>
    <m/>
    <m/>
    <m/>
    <m/>
    <m/>
    <m/>
    <m/>
    <m/>
    <m/>
  </r>
  <r>
    <x v="4"/>
    <m/>
    <m/>
    <m/>
    <n v="1"/>
    <m/>
    <m/>
    <m/>
    <m/>
    <n v="1"/>
    <m/>
    <m/>
    <m/>
    <n v="1"/>
    <m/>
    <m/>
    <m/>
    <m/>
    <m/>
    <m/>
    <m/>
    <m/>
    <m/>
    <m/>
    <m/>
    <m/>
    <n v="1"/>
    <m/>
    <n v="1"/>
    <m/>
    <m/>
    <m/>
    <m/>
    <m/>
    <m/>
    <m/>
    <m/>
    <m/>
    <m/>
    <n v="1"/>
    <m/>
    <m/>
    <n v="1"/>
    <n v="1"/>
    <m/>
    <m/>
    <m/>
    <m/>
    <m/>
    <m/>
    <m/>
    <m/>
    <m/>
    <m/>
  </r>
  <r>
    <x v="24"/>
    <m/>
    <m/>
    <m/>
    <m/>
    <m/>
    <m/>
    <m/>
    <m/>
    <m/>
    <m/>
    <m/>
    <m/>
    <m/>
    <m/>
    <m/>
    <m/>
    <m/>
    <m/>
    <m/>
    <m/>
    <m/>
    <m/>
    <m/>
    <m/>
    <m/>
    <n v="1"/>
    <m/>
    <m/>
    <m/>
    <m/>
    <m/>
    <m/>
    <m/>
    <m/>
    <m/>
    <m/>
    <n v="1"/>
    <m/>
    <n v="1"/>
    <n v="1"/>
    <m/>
    <m/>
    <m/>
    <m/>
    <m/>
    <m/>
    <m/>
    <m/>
    <m/>
    <m/>
    <m/>
    <m/>
    <m/>
  </r>
  <r>
    <x v="8"/>
    <m/>
    <m/>
    <m/>
    <n v="1"/>
    <m/>
    <m/>
    <m/>
    <m/>
    <m/>
    <m/>
    <m/>
    <m/>
    <m/>
    <m/>
    <m/>
    <m/>
    <m/>
    <m/>
    <m/>
    <m/>
    <m/>
    <m/>
    <m/>
    <m/>
    <m/>
    <n v="1"/>
    <m/>
    <n v="1"/>
    <m/>
    <m/>
    <m/>
    <m/>
    <m/>
    <m/>
    <m/>
    <n v="1"/>
    <n v="1"/>
    <m/>
    <n v="1"/>
    <n v="1"/>
    <m/>
    <m/>
    <m/>
    <m/>
    <m/>
    <m/>
    <m/>
    <m/>
    <m/>
    <m/>
    <m/>
    <m/>
    <m/>
  </r>
  <r>
    <x v="2"/>
    <n v="1"/>
    <n v="1"/>
    <m/>
    <m/>
    <m/>
    <m/>
    <n v="1"/>
    <n v="1"/>
    <n v="1"/>
    <n v="1"/>
    <m/>
    <m/>
    <n v="1"/>
    <m/>
    <m/>
    <n v="1"/>
    <n v="1"/>
    <m/>
    <m/>
    <n v="1"/>
    <m/>
    <m/>
    <m/>
    <m/>
    <n v="1"/>
    <n v="1"/>
    <n v="1"/>
    <m/>
    <m/>
    <m/>
    <n v="1"/>
    <m/>
    <m/>
    <m/>
    <m/>
    <m/>
    <n v="1"/>
    <n v="1"/>
    <n v="1"/>
    <n v="1"/>
    <m/>
    <n v="1"/>
    <n v="1"/>
    <m/>
    <m/>
    <m/>
    <m/>
    <m/>
    <m/>
    <n v="1"/>
    <m/>
    <n v="1"/>
    <m/>
  </r>
  <r>
    <x v="7"/>
    <m/>
    <m/>
    <m/>
    <n v="1"/>
    <m/>
    <m/>
    <m/>
    <m/>
    <m/>
    <m/>
    <n v="1"/>
    <m/>
    <m/>
    <m/>
    <m/>
    <m/>
    <m/>
    <m/>
    <m/>
    <m/>
    <m/>
    <m/>
    <m/>
    <m/>
    <m/>
    <n v="1"/>
    <m/>
    <n v="1"/>
    <m/>
    <m/>
    <m/>
    <m/>
    <m/>
    <m/>
    <n v="1"/>
    <n v="1"/>
    <n v="1"/>
    <n v="1"/>
    <n v="1"/>
    <n v="1"/>
    <m/>
    <n v="1"/>
    <m/>
    <m/>
    <m/>
    <m/>
    <n v="1"/>
    <m/>
    <n v="1"/>
    <m/>
    <m/>
    <m/>
    <m/>
  </r>
  <r>
    <x v="36"/>
    <m/>
    <m/>
    <m/>
    <n v="1"/>
    <n v="1"/>
    <m/>
    <m/>
    <m/>
    <m/>
    <m/>
    <n v="1"/>
    <m/>
    <n v="1"/>
    <m/>
    <m/>
    <m/>
    <n v="1"/>
    <n v="1"/>
    <m/>
    <m/>
    <m/>
    <n v="1"/>
    <m/>
    <m/>
    <m/>
    <m/>
    <m/>
    <n v="1"/>
    <m/>
    <m/>
    <n v="1"/>
    <m/>
    <m/>
    <m/>
    <m/>
    <m/>
    <m/>
    <m/>
    <n v="1"/>
    <n v="1"/>
    <m/>
    <n v="1"/>
    <n v="1"/>
    <m/>
    <m/>
    <m/>
    <m/>
    <m/>
    <m/>
    <m/>
    <m/>
    <n v="1"/>
    <n v="1"/>
  </r>
  <r>
    <x v="7"/>
    <m/>
    <m/>
    <m/>
    <m/>
    <m/>
    <m/>
    <m/>
    <m/>
    <m/>
    <m/>
    <m/>
    <m/>
    <m/>
    <m/>
    <m/>
    <m/>
    <m/>
    <m/>
    <m/>
    <m/>
    <m/>
    <m/>
    <m/>
    <m/>
    <m/>
    <m/>
    <m/>
    <m/>
    <m/>
    <m/>
    <m/>
    <m/>
    <m/>
    <m/>
    <m/>
    <m/>
    <n v="1"/>
    <m/>
    <m/>
    <m/>
    <m/>
    <m/>
    <m/>
    <m/>
    <m/>
    <m/>
    <m/>
    <m/>
    <m/>
    <m/>
    <m/>
    <m/>
    <m/>
  </r>
  <r>
    <x v="36"/>
    <n v="1"/>
    <m/>
    <m/>
    <n v="1"/>
    <n v="1"/>
    <n v="1"/>
    <m/>
    <n v="1"/>
    <m/>
    <m/>
    <n v="1"/>
    <m/>
    <n v="1"/>
    <m/>
    <m/>
    <m/>
    <n v="1"/>
    <n v="1"/>
    <n v="1"/>
    <n v="1"/>
    <m/>
    <n v="1"/>
    <m/>
    <m/>
    <n v="1"/>
    <m/>
    <n v="1"/>
    <m/>
    <n v="1"/>
    <m/>
    <n v="1"/>
    <m/>
    <m/>
    <n v="1"/>
    <n v="1"/>
    <m/>
    <m/>
    <m/>
    <n v="1"/>
    <n v="1"/>
    <m/>
    <n v="1"/>
    <m/>
    <m/>
    <m/>
    <m/>
    <m/>
    <m/>
    <m/>
    <n v="1"/>
    <m/>
    <n v="1"/>
    <n v="1"/>
  </r>
  <r>
    <x v="7"/>
    <n v="1"/>
    <m/>
    <m/>
    <m/>
    <n v="1"/>
    <m/>
    <m/>
    <m/>
    <m/>
    <m/>
    <m/>
    <m/>
    <m/>
    <m/>
    <m/>
    <m/>
    <n v="1"/>
    <n v="1"/>
    <m/>
    <n v="1"/>
    <m/>
    <m/>
    <n v="1"/>
    <m/>
    <m/>
    <n v="1"/>
    <m/>
    <m/>
    <m/>
    <m/>
    <m/>
    <m/>
    <m/>
    <n v="1"/>
    <m/>
    <n v="1"/>
    <n v="1"/>
    <m/>
    <n v="1"/>
    <m/>
    <m/>
    <m/>
    <m/>
    <n v="1"/>
    <m/>
    <m/>
    <m/>
    <m/>
    <m/>
    <m/>
    <m/>
    <m/>
    <m/>
  </r>
  <r>
    <x v="35"/>
    <m/>
    <m/>
    <m/>
    <m/>
    <m/>
    <m/>
    <m/>
    <m/>
    <m/>
    <m/>
    <n v="1"/>
    <m/>
    <m/>
    <m/>
    <m/>
    <m/>
    <m/>
    <m/>
    <m/>
    <m/>
    <m/>
    <m/>
    <m/>
    <m/>
    <n v="1"/>
    <n v="1"/>
    <m/>
    <n v="1"/>
    <m/>
    <m/>
    <n v="1"/>
    <m/>
    <m/>
    <m/>
    <m/>
    <n v="1"/>
    <n v="1"/>
    <m/>
    <n v="1"/>
    <n v="1"/>
    <m/>
    <n v="1"/>
    <m/>
    <m/>
    <m/>
    <m/>
    <m/>
    <m/>
    <m/>
    <m/>
    <m/>
    <m/>
    <m/>
  </r>
  <r>
    <x v="9"/>
    <m/>
    <m/>
    <m/>
    <n v="1"/>
    <n v="1"/>
    <m/>
    <m/>
    <m/>
    <m/>
    <n v="1"/>
    <m/>
    <m/>
    <m/>
    <m/>
    <m/>
    <m/>
    <m/>
    <m/>
    <m/>
    <m/>
    <m/>
    <m/>
    <m/>
    <m/>
    <m/>
    <m/>
    <m/>
    <n v="1"/>
    <n v="1"/>
    <m/>
    <n v="1"/>
    <m/>
    <m/>
    <n v="1"/>
    <n v="1"/>
    <m/>
    <n v="1"/>
    <m/>
    <n v="1"/>
    <n v="1"/>
    <m/>
    <n v="1"/>
    <m/>
    <m/>
    <m/>
    <m/>
    <m/>
    <m/>
    <m/>
    <m/>
    <m/>
    <m/>
    <m/>
  </r>
  <r>
    <x v="9"/>
    <m/>
    <m/>
    <m/>
    <n v="1"/>
    <m/>
    <m/>
    <m/>
    <n v="1"/>
    <m/>
    <m/>
    <m/>
    <m/>
    <m/>
    <m/>
    <m/>
    <m/>
    <m/>
    <m/>
    <m/>
    <m/>
    <m/>
    <m/>
    <m/>
    <m/>
    <m/>
    <n v="1"/>
    <n v="1"/>
    <m/>
    <m/>
    <m/>
    <n v="1"/>
    <m/>
    <m/>
    <m/>
    <n v="1"/>
    <n v="1"/>
    <n v="1"/>
    <m/>
    <n v="1"/>
    <n v="1"/>
    <m/>
    <m/>
    <m/>
    <m/>
    <m/>
    <m/>
    <m/>
    <m/>
    <m/>
    <m/>
    <m/>
    <m/>
    <m/>
  </r>
  <r>
    <x v="9"/>
    <m/>
    <m/>
    <m/>
    <n v="1"/>
    <m/>
    <m/>
    <m/>
    <m/>
    <m/>
    <m/>
    <m/>
    <m/>
    <m/>
    <m/>
    <m/>
    <m/>
    <m/>
    <m/>
    <m/>
    <m/>
    <m/>
    <m/>
    <m/>
    <m/>
    <m/>
    <n v="1"/>
    <m/>
    <n v="1"/>
    <m/>
    <m/>
    <m/>
    <m/>
    <m/>
    <m/>
    <m/>
    <n v="1"/>
    <n v="1"/>
    <m/>
    <n v="1"/>
    <n v="1"/>
    <n v="1"/>
    <m/>
    <n v="1"/>
    <m/>
    <m/>
    <m/>
    <m/>
    <m/>
    <m/>
    <m/>
    <m/>
    <m/>
    <m/>
  </r>
  <r>
    <x v="9"/>
    <m/>
    <m/>
    <m/>
    <m/>
    <m/>
    <m/>
    <m/>
    <m/>
    <m/>
    <m/>
    <m/>
    <n v="1"/>
    <m/>
    <m/>
    <m/>
    <m/>
    <m/>
    <m/>
    <m/>
    <m/>
    <m/>
    <m/>
    <m/>
    <m/>
    <m/>
    <m/>
    <m/>
    <n v="1"/>
    <m/>
    <m/>
    <n v="1"/>
    <m/>
    <m/>
    <m/>
    <m/>
    <m/>
    <n v="1"/>
    <m/>
    <n v="1"/>
    <n v="1"/>
    <m/>
    <m/>
    <n v="1"/>
    <m/>
    <m/>
    <m/>
    <m/>
    <m/>
    <m/>
    <m/>
    <m/>
    <m/>
    <m/>
  </r>
  <r>
    <x v="7"/>
    <m/>
    <m/>
    <m/>
    <n v="1"/>
    <m/>
    <m/>
    <m/>
    <m/>
    <m/>
    <m/>
    <n v="1"/>
    <m/>
    <m/>
    <m/>
    <m/>
    <m/>
    <m/>
    <m/>
    <m/>
    <m/>
    <m/>
    <m/>
    <m/>
    <m/>
    <m/>
    <m/>
    <m/>
    <n v="1"/>
    <m/>
    <m/>
    <m/>
    <m/>
    <m/>
    <m/>
    <m/>
    <m/>
    <n v="1"/>
    <m/>
    <n v="1"/>
    <n v="1"/>
    <m/>
    <m/>
    <n v="1"/>
    <m/>
    <m/>
    <m/>
    <m/>
    <m/>
    <m/>
    <m/>
    <m/>
    <m/>
    <m/>
  </r>
  <r>
    <x v="37"/>
    <m/>
    <m/>
    <m/>
    <m/>
    <m/>
    <m/>
    <m/>
    <m/>
    <m/>
    <m/>
    <m/>
    <m/>
    <m/>
    <m/>
    <m/>
    <m/>
    <m/>
    <m/>
    <m/>
    <m/>
    <m/>
    <m/>
    <m/>
    <m/>
    <m/>
    <m/>
    <m/>
    <n v="1"/>
    <m/>
    <m/>
    <m/>
    <n v="1"/>
    <m/>
    <m/>
    <m/>
    <n v="1"/>
    <n v="1"/>
    <m/>
    <n v="1"/>
    <n v="1"/>
    <m/>
    <m/>
    <n v="1"/>
    <m/>
    <m/>
    <m/>
    <m/>
    <m/>
    <m/>
    <m/>
    <m/>
    <m/>
    <m/>
  </r>
  <r>
    <x v="37"/>
    <m/>
    <m/>
    <m/>
    <m/>
    <m/>
    <m/>
    <m/>
    <m/>
    <m/>
    <m/>
    <m/>
    <m/>
    <m/>
    <m/>
    <m/>
    <m/>
    <m/>
    <m/>
    <m/>
    <m/>
    <m/>
    <m/>
    <m/>
    <m/>
    <n v="1"/>
    <m/>
    <m/>
    <m/>
    <m/>
    <m/>
    <m/>
    <m/>
    <m/>
    <m/>
    <m/>
    <m/>
    <n v="1"/>
    <m/>
    <n v="1"/>
    <n v="1"/>
    <m/>
    <m/>
    <m/>
    <m/>
    <m/>
    <m/>
    <m/>
    <m/>
    <m/>
    <m/>
    <m/>
    <m/>
    <m/>
  </r>
  <r>
    <x v="7"/>
    <m/>
    <m/>
    <m/>
    <m/>
    <m/>
    <m/>
    <m/>
    <m/>
    <m/>
    <m/>
    <m/>
    <m/>
    <m/>
    <m/>
    <m/>
    <m/>
    <m/>
    <m/>
    <m/>
    <m/>
    <m/>
    <m/>
    <m/>
    <m/>
    <m/>
    <m/>
    <m/>
    <n v="1"/>
    <m/>
    <m/>
    <m/>
    <m/>
    <m/>
    <m/>
    <n v="1"/>
    <m/>
    <n v="1"/>
    <m/>
    <n v="1"/>
    <n v="1"/>
    <m/>
    <n v="1"/>
    <m/>
    <m/>
    <m/>
    <m/>
    <m/>
    <m/>
    <n v="1"/>
    <m/>
    <m/>
    <m/>
    <m/>
  </r>
  <r>
    <x v="29"/>
    <m/>
    <m/>
    <m/>
    <m/>
    <m/>
    <m/>
    <m/>
    <m/>
    <m/>
    <m/>
    <m/>
    <m/>
    <m/>
    <m/>
    <m/>
    <m/>
    <m/>
    <m/>
    <m/>
    <m/>
    <m/>
    <m/>
    <m/>
    <m/>
    <n v="1"/>
    <n v="1"/>
    <m/>
    <m/>
    <m/>
    <m/>
    <m/>
    <m/>
    <m/>
    <m/>
    <n v="1"/>
    <m/>
    <n v="1"/>
    <m/>
    <n v="1"/>
    <n v="1"/>
    <m/>
    <n v="1"/>
    <n v="1"/>
    <m/>
    <m/>
    <m/>
    <m/>
    <m/>
    <m/>
    <m/>
    <m/>
    <m/>
    <m/>
  </r>
  <r>
    <x v="38"/>
    <m/>
    <m/>
    <m/>
    <n v="1"/>
    <n v="1"/>
    <m/>
    <m/>
    <m/>
    <m/>
    <m/>
    <m/>
    <m/>
    <n v="1"/>
    <m/>
    <m/>
    <m/>
    <m/>
    <m/>
    <m/>
    <m/>
    <m/>
    <m/>
    <m/>
    <m/>
    <m/>
    <m/>
    <m/>
    <m/>
    <m/>
    <m/>
    <n v="1"/>
    <m/>
    <m/>
    <m/>
    <n v="1"/>
    <m/>
    <n v="1"/>
    <m/>
    <n v="1"/>
    <n v="1"/>
    <n v="1"/>
    <n v="1"/>
    <n v="1"/>
    <m/>
    <m/>
    <m/>
    <m/>
    <m/>
    <m/>
    <m/>
    <m/>
    <m/>
    <m/>
  </r>
  <r>
    <x v="39"/>
    <m/>
    <m/>
    <m/>
    <n v="1"/>
    <m/>
    <m/>
    <m/>
    <m/>
    <m/>
    <m/>
    <m/>
    <m/>
    <m/>
    <m/>
    <m/>
    <m/>
    <m/>
    <m/>
    <m/>
    <m/>
    <m/>
    <m/>
    <m/>
    <m/>
    <m/>
    <m/>
    <m/>
    <n v="1"/>
    <m/>
    <m/>
    <n v="1"/>
    <m/>
    <m/>
    <m/>
    <m/>
    <n v="1"/>
    <n v="1"/>
    <m/>
    <n v="1"/>
    <n v="1"/>
    <m/>
    <n v="1"/>
    <n v="1"/>
    <m/>
    <m/>
    <m/>
    <m/>
    <m/>
    <m/>
    <m/>
    <m/>
    <m/>
    <m/>
  </r>
  <r>
    <x v="40"/>
    <m/>
    <m/>
    <m/>
    <n v="1"/>
    <m/>
    <m/>
    <m/>
    <n v="1"/>
    <m/>
    <n v="1"/>
    <m/>
    <m/>
    <m/>
    <n v="1"/>
    <m/>
    <m/>
    <m/>
    <m/>
    <m/>
    <m/>
    <m/>
    <m/>
    <m/>
    <m/>
    <m/>
    <m/>
    <m/>
    <m/>
    <m/>
    <m/>
    <n v="1"/>
    <m/>
    <m/>
    <m/>
    <m/>
    <m/>
    <m/>
    <m/>
    <n v="1"/>
    <m/>
    <m/>
    <m/>
    <n v="1"/>
    <m/>
    <m/>
    <m/>
    <m/>
    <m/>
    <m/>
    <m/>
    <m/>
    <m/>
    <m/>
  </r>
  <r>
    <x v="40"/>
    <m/>
    <m/>
    <m/>
    <n v="1"/>
    <n v="1"/>
    <m/>
    <m/>
    <m/>
    <n v="1"/>
    <m/>
    <m/>
    <m/>
    <m/>
    <m/>
    <m/>
    <m/>
    <m/>
    <m/>
    <m/>
    <m/>
    <m/>
    <m/>
    <m/>
    <m/>
    <m/>
    <m/>
    <m/>
    <m/>
    <m/>
    <m/>
    <m/>
    <m/>
    <m/>
    <m/>
    <n v="1"/>
    <m/>
    <n v="1"/>
    <m/>
    <n v="1"/>
    <n v="1"/>
    <m/>
    <m/>
    <m/>
    <m/>
    <m/>
    <m/>
    <m/>
    <m/>
    <m/>
    <m/>
    <m/>
    <m/>
    <m/>
  </r>
  <r>
    <x v="40"/>
    <m/>
    <m/>
    <m/>
    <n v="1"/>
    <m/>
    <m/>
    <m/>
    <m/>
    <m/>
    <m/>
    <m/>
    <m/>
    <m/>
    <m/>
    <m/>
    <m/>
    <m/>
    <m/>
    <m/>
    <m/>
    <m/>
    <m/>
    <m/>
    <m/>
    <m/>
    <m/>
    <m/>
    <n v="1"/>
    <m/>
    <m/>
    <m/>
    <m/>
    <m/>
    <m/>
    <m/>
    <m/>
    <n v="1"/>
    <m/>
    <n v="1"/>
    <n v="1"/>
    <m/>
    <m/>
    <m/>
    <m/>
    <m/>
    <m/>
    <m/>
    <m/>
    <m/>
    <m/>
    <m/>
    <m/>
    <m/>
  </r>
  <r>
    <x v="41"/>
    <n v="1"/>
    <m/>
    <m/>
    <n v="1"/>
    <m/>
    <m/>
    <m/>
    <m/>
    <m/>
    <m/>
    <m/>
    <m/>
    <m/>
    <m/>
    <m/>
    <m/>
    <m/>
    <m/>
    <m/>
    <m/>
    <m/>
    <m/>
    <m/>
    <m/>
    <m/>
    <n v="1"/>
    <m/>
    <n v="1"/>
    <m/>
    <m/>
    <n v="1"/>
    <m/>
    <m/>
    <m/>
    <m/>
    <n v="1"/>
    <n v="1"/>
    <m/>
    <n v="1"/>
    <m/>
    <m/>
    <n v="1"/>
    <m/>
    <m/>
    <m/>
    <m/>
    <m/>
    <m/>
    <m/>
    <m/>
    <m/>
    <m/>
    <m/>
  </r>
  <r>
    <x v="42"/>
    <m/>
    <m/>
    <m/>
    <n v="1"/>
    <m/>
    <m/>
    <m/>
    <m/>
    <m/>
    <m/>
    <m/>
    <m/>
    <m/>
    <m/>
    <m/>
    <m/>
    <m/>
    <m/>
    <m/>
    <m/>
    <m/>
    <m/>
    <m/>
    <m/>
    <m/>
    <m/>
    <m/>
    <m/>
    <m/>
    <m/>
    <n v="1"/>
    <m/>
    <m/>
    <m/>
    <n v="1"/>
    <m/>
    <m/>
    <m/>
    <n v="1"/>
    <n v="1"/>
    <m/>
    <m/>
    <m/>
    <m/>
    <m/>
    <m/>
    <m/>
    <m/>
    <m/>
    <m/>
    <m/>
    <m/>
    <m/>
  </r>
  <r>
    <x v="43"/>
    <m/>
    <m/>
    <m/>
    <m/>
    <m/>
    <m/>
    <m/>
    <m/>
    <m/>
    <m/>
    <m/>
    <m/>
    <m/>
    <m/>
    <m/>
    <m/>
    <m/>
    <m/>
    <m/>
    <m/>
    <m/>
    <m/>
    <m/>
    <m/>
    <m/>
    <m/>
    <m/>
    <n v="1"/>
    <m/>
    <m/>
    <n v="1"/>
    <m/>
    <m/>
    <m/>
    <n v="1"/>
    <m/>
    <n v="1"/>
    <m/>
    <n v="1"/>
    <n v="1"/>
    <m/>
    <n v="1"/>
    <n v="1"/>
    <m/>
    <m/>
    <m/>
    <m/>
    <m/>
    <m/>
    <m/>
    <m/>
    <m/>
    <m/>
  </r>
  <r>
    <x v="43"/>
    <m/>
    <m/>
    <m/>
    <m/>
    <m/>
    <m/>
    <m/>
    <n v="1"/>
    <m/>
    <n v="1"/>
    <m/>
    <m/>
    <m/>
    <m/>
    <m/>
    <m/>
    <m/>
    <m/>
    <m/>
    <m/>
    <m/>
    <m/>
    <m/>
    <m/>
    <m/>
    <n v="1"/>
    <m/>
    <n v="1"/>
    <m/>
    <m/>
    <n v="1"/>
    <m/>
    <m/>
    <m/>
    <m/>
    <m/>
    <n v="1"/>
    <m/>
    <m/>
    <n v="1"/>
    <m/>
    <m/>
    <n v="1"/>
    <m/>
    <m/>
    <m/>
    <m/>
    <m/>
    <m/>
    <m/>
    <m/>
    <m/>
    <m/>
  </r>
  <r>
    <x v="44"/>
    <m/>
    <m/>
    <m/>
    <n v="1"/>
    <m/>
    <m/>
    <m/>
    <m/>
    <m/>
    <m/>
    <m/>
    <m/>
    <m/>
    <n v="1"/>
    <m/>
    <m/>
    <m/>
    <m/>
    <m/>
    <m/>
    <m/>
    <m/>
    <m/>
    <m/>
    <m/>
    <m/>
    <m/>
    <m/>
    <m/>
    <m/>
    <m/>
    <m/>
    <m/>
    <m/>
    <m/>
    <m/>
    <m/>
    <m/>
    <n v="1"/>
    <m/>
    <m/>
    <m/>
    <n v="1"/>
    <m/>
    <m/>
    <m/>
    <m/>
    <m/>
    <m/>
    <m/>
    <m/>
    <m/>
    <m/>
  </r>
  <r>
    <x v="44"/>
    <n v="1"/>
    <m/>
    <m/>
    <n v="1"/>
    <n v="1"/>
    <m/>
    <m/>
    <m/>
    <m/>
    <m/>
    <m/>
    <m/>
    <m/>
    <m/>
    <m/>
    <m/>
    <m/>
    <m/>
    <n v="1"/>
    <m/>
    <m/>
    <m/>
    <m/>
    <m/>
    <m/>
    <m/>
    <m/>
    <n v="1"/>
    <m/>
    <m/>
    <n v="1"/>
    <m/>
    <n v="1"/>
    <m/>
    <m/>
    <m/>
    <m/>
    <m/>
    <n v="1"/>
    <n v="1"/>
    <m/>
    <m/>
    <m/>
    <m/>
    <m/>
    <m/>
    <m/>
    <m/>
    <m/>
    <m/>
    <m/>
    <m/>
    <m/>
  </r>
  <r>
    <x v="45"/>
    <m/>
    <m/>
    <m/>
    <n v="1"/>
    <m/>
    <n v="1"/>
    <m/>
    <m/>
    <m/>
    <n v="1"/>
    <m/>
    <m/>
    <m/>
    <m/>
    <m/>
    <m/>
    <m/>
    <m/>
    <m/>
    <m/>
    <m/>
    <m/>
    <m/>
    <m/>
    <m/>
    <m/>
    <m/>
    <m/>
    <m/>
    <m/>
    <m/>
    <m/>
    <m/>
    <m/>
    <n v="1"/>
    <m/>
    <n v="1"/>
    <m/>
    <n v="1"/>
    <n v="1"/>
    <m/>
    <m/>
    <m/>
    <m/>
    <m/>
    <m/>
    <m/>
    <m/>
    <m/>
    <m/>
    <m/>
    <m/>
    <m/>
  </r>
  <r>
    <x v="45"/>
    <m/>
    <m/>
    <m/>
    <n v="1"/>
    <m/>
    <m/>
    <m/>
    <m/>
    <m/>
    <m/>
    <m/>
    <m/>
    <m/>
    <m/>
    <m/>
    <m/>
    <m/>
    <m/>
    <m/>
    <m/>
    <m/>
    <m/>
    <m/>
    <m/>
    <m/>
    <n v="1"/>
    <m/>
    <m/>
    <m/>
    <m/>
    <n v="1"/>
    <m/>
    <m/>
    <m/>
    <m/>
    <n v="1"/>
    <n v="1"/>
    <m/>
    <n v="1"/>
    <m/>
    <m/>
    <m/>
    <m/>
    <m/>
    <m/>
    <m/>
    <m/>
    <m/>
    <m/>
    <m/>
    <m/>
    <m/>
    <m/>
  </r>
  <r>
    <x v="46"/>
    <m/>
    <m/>
    <m/>
    <n v="1"/>
    <m/>
    <n v="1"/>
    <m/>
    <m/>
    <m/>
    <m/>
    <m/>
    <m/>
    <m/>
    <m/>
    <m/>
    <m/>
    <m/>
    <m/>
    <m/>
    <m/>
    <m/>
    <m/>
    <m/>
    <m/>
    <m/>
    <n v="1"/>
    <m/>
    <m/>
    <m/>
    <m/>
    <m/>
    <m/>
    <m/>
    <m/>
    <m/>
    <m/>
    <n v="1"/>
    <m/>
    <n v="1"/>
    <n v="1"/>
    <m/>
    <m/>
    <m/>
    <m/>
    <m/>
    <m/>
    <m/>
    <m/>
    <m/>
    <m/>
    <m/>
    <m/>
    <m/>
  </r>
  <r>
    <x v="47"/>
    <m/>
    <m/>
    <m/>
    <n v="1"/>
    <m/>
    <m/>
    <m/>
    <m/>
    <m/>
    <m/>
    <m/>
    <m/>
    <m/>
    <m/>
    <m/>
    <m/>
    <m/>
    <m/>
    <m/>
    <m/>
    <m/>
    <m/>
    <m/>
    <m/>
    <m/>
    <n v="1"/>
    <m/>
    <m/>
    <m/>
    <m/>
    <m/>
    <m/>
    <m/>
    <m/>
    <m/>
    <n v="1"/>
    <n v="1"/>
    <m/>
    <m/>
    <n v="1"/>
    <m/>
    <m/>
    <m/>
    <m/>
    <m/>
    <m/>
    <m/>
    <m/>
    <m/>
    <m/>
    <m/>
    <m/>
    <m/>
  </r>
  <r>
    <x v="47"/>
    <n v="1"/>
    <m/>
    <m/>
    <n v="1"/>
    <m/>
    <m/>
    <m/>
    <n v="1"/>
    <m/>
    <m/>
    <m/>
    <m/>
    <m/>
    <m/>
    <m/>
    <m/>
    <m/>
    <m/>
    <m/>
    <m/>
    <m/>
    <m/>
    <m/>
    <m/>
    <m/>
    <m/>
    <m/>
    <n v="1"/>
    <m/>
    <m/>
    <n v="1"/>
    <m/>
    <m/>
    <m/>
    <n v="1"/>
    <m/>
    <n v="1"/>
    <m/>
    <n v="1"/>
    <n v="1"/>
    <m/>
    <m/>
    <m/>
    <m/>
    <m/>
    <m/>
    <m/>
    <m/>
    <m/>
    <m/>
    <m/>
    <m/>
    <m/>
  </r>
  <r>
    <x v="33"/>
    <m/>
    <m/>
    <m/>
    <n v="1"/>
    <m/>
    <m/>
    <m/>
    <m/>
    <m/>
    <m/>
    <m/>
    <m/>
    <n v="1"/>
    <m/>
    <m/>
    <m/>
    <m/>
    <m/>
    <m/>
    <m/>
    <m/>
    <m/>
    <m/>
    <m/>
    <m/>
    <m/>
    <m/>
    <m/>
    <m/>
    <m/>
    <m/>
    <m/>
    <m/>
    <m/>
    <m/>
    <n v="1"/>
    <n v="1"/>
    <m/>
    <n v="1"/>
    <n v="1"/>
    <m/>
    <m/>
    <m/>
    <m/>
    <m/>
    <m/>
    <m/>
    <m/>
    <m/>
    <m/>
    <m/>
    <m/>
    <m/>
  </r>
  <r>
    <x v="48"/>
    <m/>
    <m/>
    <m/>
    <m/>
    <m/>
    <m/>
    <m/>
    <m/>
    <m/>
    <m/>
    <m/>
    <m/>
    <m/>
    <m/>
    <m/>
    <m/>
    <m/>
    <m/>
    <m/>
    <m/>
    <m/>
    <m/>
    <m/>
    <m/>
    <m/>
    <m/>
    <m/>
    <m/>
    <m/>
    <m/>
    <m/>
    <m/>
    <m/>
    <m/>
    <m/>
    <m/>
    <m/>
    <m/>
    <n v="1"/>
    <m/>
    <m/>
    <m/>
    <n v="1"/>
    <m/>
    <m/>
    <m/>
    <m/>
    <m/>
    <m/>
    <m/>
    <m/>
    <m/>
    <m/>
  </r>
  <r>
    <x v="23"/>
    <m/>
    <m/>
    <m/>
    <n v="1"/>
    <n v="1"/>
    <m/>
    <m/>
    <m/>
    <m/>
    <m/>
    <m/>
    <n v="1"/>
    <m/>
    <m/>
    <m/>
    <m/>
    <m/>
    <m/>
    <m/>
    <m/>
    <m/>
    <m/>
    <m/>
    <m/>
    <m/>
    <m/>
    <m/>
    <n v="1"/>
    <m/>
    <m/>
    <n v="1"/>
    <m/>
    <m/>
    <m/>
    <m/>
    <n v="1"/>
    <n v="1"/>
    <m/>
    <m/>
    <n v="1"/>
    <m/>
    <n v="1"/>
    <n v="1"/>
    <m/>
    <m/>
    <m/>
    <m/>
    <m/>
    <m/>
    <m/>
    <m/>
    <m/>
    <m/>
  </r>
  <r>
    <x v="23"/>
    <m/>
    <m/>
    <n v="1"/>
    <n v="1"/>
    <m/>
    <n v="1"/>
    <m/>
    <m/>
    <m/>
    <m/>
    <m/>
    <m/>
    <m/>
    <m/>
    <m/>
    <m/>
    <m/>
    <m/>
    <n v="1"/>
    <m/>
    <m/>
    <m/>
    <m/>
    <m/>
    <m/>
    <m/>
    <m/>
    <m/>
    <m/>
    <m/>
    <m/>
    <m/>
    <m/>
    <n v="1"/>
    <m/>
    <m/>
    <m/>
    <m/>
    <m/>
    <n v="1"/>
    <m/>
    <m/>
    <m/>
    <m/>
    <m/>
    <m/>
    <m/>
    <m/>
    <m/>
    <n v="1"/>
    <m/>
    <m/>
    <m/>
  </r>
  <r>
    <x v="14"/>
    <m/>
    <m/>
    <m/>
    <m/>
    <m/>
    <m/>
    <m/>
    <m/>
    <m/>
    <m/>
    <m/>
    <m/>
    <m/>
    <m/>
    <m/>
    <m/>
    <m/>
    <m/>
    <m/>
    <m/>
    <m/>
    <m/>
    <m/>
    <m/>
    <m/>
    <m/>
    <m/>
    <n v="1"/>
    <m/>
    <m/>
    <n v="1"/>
    <m/>
    <m/>
    <m/>
    <m/>
    <n v="1"/>
    <n v="1"/>
    <m/>
    <n v="1"/>
    <n v="1"/>
    <m/>
    <m/>
    <n v="1"/>
    <m/>
    <m/>
    <m/>
    <m/>
    <m/>
    <m/>
    <m/>
    <m/>
    <m/>
    <m/>
  </r>
  <r>
    <x v="19"/>
    <m/>
    <m/>
    <m/>
    <m/>
    <m/>
    <m/>
    <m/>
    <m/>
    <m/>
    <m/>
    <m/>
    <m/>
    <m/>
    <m/>
    <m/>
    <m/>
    <m/>
    <m/>
    <m/>
    <m/>
    <m/>
    <m/>
    <m/>
    <m/>
    <m/>
    <m/>
    <m/>
    <n v="1"/>
    <m/>
    <m/>
    <m/>
    <m/>
    <m/>
    <m/>
    <m/>
    <m/>
    <n v="1"/>
    <m/>
    <n v="1"/>
    <n v="1"/>
    <n v="1"/>
    <m/>
    <n v="1"/>
    <m/>
    <m/>
    <m/>
    <m/>
    <m/>
    <m/>
    <m/>
    <m/>
    <m/>
    <m/>
  </r>
</pivotCacheRecords>
</file>

<file path=xl/pivotCache/pivotCacheRecords6.xml><?xml version="1.0" encoding="utf-8"?>
<pivotCacheRecords xmlns="http://schemas.openxmlformats.org/spreadsheetml/2006/main" xmlns:r="http://schemas.openxmlformats.org/officeDocument/2006/relationships" count="238">
  <r>
    <x v="0"/>
    <s v="UPSTREAM"/>
    <s v="Piper Alpha"/>
    <n v="1988"/>
    <n v="1"/>
    <n v="1"/>
    <m/>
    <m/>
    <n v="1"/>
    <m/>
    <m/>
    <n v="1"/>
    <m/>
    <n v="1"/>
    <m/>
    <m/>
    <m/>
    <n v="1"/>
    <m/>
    <n v="1"/>
    <m/>
    <m/>
    <m/>
    <m/>
    <m/>
    <m/>
    <m/>
    <m/>
    <m/>
    <n v="1"/>
    <m/>
    <n v="1"/>
    <m/>
    <m/>
    <m/>
    <m/>
    <m/>
    <n v="1"/>
    <n v="1"/>
    <n v="1"/>
    <n v="1"/>
    <n v="1"/>
    <n v="1"/>
    <n v="1"/>
    <m/>
    <n v="1"/>
    <n v="1"/>
    <m/>
    <m/>
    <m/>
    <m/>
    <m/>
    <m/>
    <m/>
    <n v="1"/>
    <m/>
    <m/>
  </r>
  <r>
    <x v="1"/>
    <s v="PETROCHEMICALS"/>
    <s v="Pasadena"/>
    <n v="1989"/>
    <n v="1"/>
    <m/>
    <m/>
    <m/>
    <m/>
    <m/>
    <m/>
    <n v="1"/>
    <m/>
    <m/>
    <m/>
    <m/>
    <n v="1"/>
    <m/>
    <m/>
    <m/>
    <m/>
    <m/>
    <m/>
    <m/>
    <m/>
    <m/>
    <m/>
    <m/>
    <m/>
    <m/>
    <m/>
    <n v="1"/>
    <m/>
    <m/>
    <m/>
    <m/>
    <m/>
    <n v="1"/>
    <m/>
    <n v="1"/>
    <n v="1"/>
    <m/>
    <n v="1"/>
    <m/>
    <m/>
    <m/>
    <n v="1"/>
    <m/>
    <m/>
    <m/>
    <m/>
    <m/>
    <m/>
    <m/>
    <m/>
    <m/>
    <m/>
  </r>
  <r>
    <x v="2"/>
    <s v="UPSTREAM"/>
    <s v="Ekofisk"/>
    <n v="2009"/>
    <n v="1"/>
    <n v="1"/>
    <m/>
    <n v="1"/>
    <n v="1"/>
    <n v="1"/>
    <m/>
    <n v="1"/>
    <m/>
    <m/>
    <m/>
    <m/>
    <m/>
    <m/>
    <m/>
    <m/>
    <n v="1"/>
    <m/>
    <m/>
    <m/>
    <m/>
    <m/>
    <m/>
    <m/>
    <n v="1"/>
    <m/>
    <m/>
    <m/>
    <m/>
    <m/>
    <m/>
    <m/>
    <m/>
    <n v="1"/>
    <m/>
    <m/>
    <n v="1"/>
    <n v="1"/>
    <m/>
    <m/>
    <m/>
    <n v="1"/>
    <m/>
    <m/>
    <m/>
    <m/>
    <m/>
    <m/>
    <m/>
    <m/>
    <m/>
    <m/>
    <n v="1"/>
  </r>
  <r>
    <x v="3"/>
    <s v="UPSTREAM"/>
    <s v="South Pass Block"/>
    <n v="1989"/>
    <n v="1"/>
    <m/>
    <m/>
    <m/>
    <m/>
    <m/>
    <m/>
    <m/>
    <m/>
    <n v="1"/>
    <m/>
    <n v="1"/>
    <n v="1"/>
    <m/>
    <m/>
    <m/>
    <m/>
    <m/>
    <m/>
    <m/>
    <m/>
    <m/>
    <m/>
    <m/>
    <m/>
    <n v="1"/>
    <m/>
    <m/>
    <m/>
    <m/>
    <m/>
    <m/>
    <m/>
    <m/>
    <m/>
    <m/>
    <n v="1"/>
    <m/>
    <n v="1"/>
    <m/>
    <m/>
    <m/>
    <n v="1"/>
    <m/>
    <m/>
    <m/>
    <m/>
    <m/>
    <m/>
    <m/>
    <m/>
    <m/>
    <m/>
  </r>
  <r>
    <x v="4"/>
    <s v="UPSTREAM"/>
    <s v="Sleipner"/>
    <n v="1991"/>
    <m/>
    <n v="1"/>
    <m/>
    <m/>
    <m/>
    <m/>
    <m/>
    <m/>
    <m/>
    <m/>
    <m/>
    <m/>
    <n v="1"/>
    <m/>
    <m/>
    <m/>
    <m/>
    <m/>
    <m/>
    <m/>
    <m/>
    <m/>
    <m/>
    <m/>
    <m/>
    <n v="1"/>
    <m/>
    <m/>
    <m/>
    <m/>
    <m/>
    <m/>
    <m/>
    <m/>
    <m/>
    <m/>
    <n v="1"/>
    <m/>
    <n v="1"/>
    <m/>
    <m/>
    <n v="1"/>
    <m/>
    <m/>
    <m/>
    <m/>
    <m/>
    <m/>
    <m/>
    <m/>
    <m/>
    <m/>
    <m/>
  </r>
  <r>
    <x v="5"/>
    <s v="UPSTREAM"/>
    <s v="Roncador"/>
    <n v="2001"/>
    <n v="1"/>
    <m/>
    <m/>
    <n v="1"/>
    <m/>
    <m/>
    <m/>
    <m/>
    <m/>
    <m/>
    <m/>
    <m/>
    <n v="1"/>
    <m/>
    <m/>
    <m/>
    <m/>
    <m/>
    <m/>
    <m/>
    <m/>
    <m/>
    <m/>
    <m/>
    <m/>
    <n v="1"/>
    <m/>
    <m/>
    <m/>
    <m/>
    <m/>
    <m/>
    <m/>
    <m/>
    <m/>
    <n v="1"/>
    <n v="1"/>
    <m/>
    <n v="1"/>
    <m/>
    <m/>
    <n v="1"/>
    <m/>
    <m/>
    <m/>
    <m/>
    <m/>
    <m/>
    <m/>
    <m/>
    <m/>
    <m/>
    <m/>
  </r>
  <r>
    <x v="6"/>
    <s v="GAS PROCESSING"/>
    <s v="Longford"/>
    <n v="1998"/>
    <m/>
    <m/>
    <m/>
    <n v="1"/>
    <m/>
    <m/>
    <m/>
    <m/>
    <m/>
    <m/>
    <m/>
    <m/>
    <n v="1"/>
    <m/>
    <m/>
    <m/>
    <m/>
    <m/>
    <m/>
    <m/>
    <m/>
    <m/>
    <m/>
    <m/>
    <m/>
    <n v="1"/>
    <m/>
    <m/>
    <m/>
    <m/>
    <m/>
    <m/>
    <m/>
    <n v="1"/>
    <m/>
    <m/>
    <n v="1"/>
    <m/>
    <n v="1"/>
    <n v="1"/>
    <m/>
    <n v="1"/>
    <n v="1"/>
    <m/>
    <m/>
    <m/>
    <m/>
    <m/>
    <m/>
    <m/>
    <m/>
    <m/>
    <m/>
  </r>
  <r>
    <x v="7"/>
    <s v="UPSTREAM"/>
    <s v="Enchova"/>
    <n v="1988"/>
    <n v="1"/>
    <m/>
    <m/>
    <m/>
    <m/>
    <m/>
    <m/>
    <m/>
    <m/>
    <m/>
    <m/>
    <n v="1"/>
    <m/>
    <m/>
    <m/>
    <m/>
    <m/>
    <m/>
    <m/>
    <m/>
    <m/>
    <m/>
    <m/>
    <m/>
    <m/>
    <n v="1"/>
    <m/>
    <m/>
    <m/>
    <m/>
    <m/>
    <m/>
    <m/>
    <m/>
    <m/>
    <m/>
    <n v="1"/>
    <m/>
    <m/>
    <n v="1"/>
    <m/>
    <n v="1"/>
    <m/>
    <m/>
    <m/>
    <m/>
    <m/>
    <m/>
    <m/>
    <m/>
    <m/>
    <m/>
    <m/>
  </r>
  <r>
    <x v="8"/>
    <s v="PETROCHEMICALS"/>
    <s v="Toulouse"/>
    <n v="2001"/>
    <m/>
    <m/>
    <m/>
    <m/>
    <m/>
    <m/>
    <m/>
    <m/>
    <m/>
    <m/>
    <m/>
    <m/>
    <m/>
    <m/>
    <m/>
    <m/>
    <m/>
    <m/>
    <m/>
    <m/>
    <m/>
    <m/>
    <m/>
    <m/>
    <m/>
    <m/>
    <m/>
    <n v="1"/>
    <m/>
    <m/>
    <m/>
    <m/>
    <m/>
    <m/>
    <m/>
    <m/>
    <m/>
    <m/>
    <m/>
    <n v="1"/>
    <m/>
    <m/>
    <n v="1"/>
    <m/>
    <m/>
    <m/>
    <m/>
    <m/>
    <m/>
    <m/>
    <m/>
    <m/>
    <m/>
  </r>
  <r>
    <x v="9"/>
    <s v="PETROCHEMICALS"/>
    <s v="Henderson"/>
    <n v="1988"/>
    <m/>
    <m/>
    <m/>
    <n v="1"/>
    <m/>
    <m/>
    <m/>
    <m/>
    <m/>
    <m/>
    <m/>
    <m/>
    <n v="1"/>
    <m/>
    <m/>
    <m/>
    <m/>
    <m/>
    <m/>
    <m/>
    <m/>
    <m/>
    <m/>
    <m/>
    <m/>
    <m/>
    <m/>
    <n v="1"/>
    <m/>
    <m/>
    <m/>
    <m/>
    <m/>
    <m/>
    <m/>
    <m/>
    <m/>
    <m/>
    <m/>
    <n v="1"/>
    <m/>
    <m/>
    <m/>
    <m/>
    <m/>
    <m/>
    <m/>
    <m/>
    <m/>
    <m/>
    <m/>
    <m/>
    <m/>
  </r>
  <r>
    <x v="10"/>
    <s v="GAS PROCESSING"/>
    <s v="Skikda"/>
    <n v="2004"/>
    <m/>
    <n v="1"/>
    <m/>
    <m/>
    <m/>
    <m/>
    <m/>
    <m/>
    <m/>
    <m/>
    <n v="1"/>
    <m/>
    <m/>
    <m/>
    <m/>
    <m/>
    <m/>
    <m/>
    <m/>
    <m/>
    <m/>
    <m/>
    <m/>
    <m/>
    <m/>
    <m/>
    <m/>
    <m/>
    <m/>
    <m/>
    <m/>
    <m/>
    <m/>
    <m/>
    <m/>
    <n v="1"/>
    <m/>
    <m/>
    <n v="1"/>
    <m/>
    <m/>
    <n v="1"/>
    <m/>
    <m/>
    <m/>
    <m/>
    <m/>
    <m/>
    <m/>
    <m/>
    <m/>
    <m/>
    <m/>
  </r>
  <r>
    <x v="11"/>
    <s v="REFINERY"/>
    <s v="Norco"/>
    <n v="1988"/>
    <m/>
    <m/>
    <m/>
    <n v="1"/>
    <m/>
    <m/>
    <m/>
    <n v="1"/>
    <m/>
    <m/>
    <m/>
    <m/>
    <n v="1"/>
    <m/>
    <m/>
    <m/>
    <m/>
    <m/>
    <m/>
    <m/>
    <m/>
    <m/>
    <m/>
    <m/>
    <m/>
    <n v="1"/>
    <m/>
    <m/>
    <m/>
    <m/>
    <m/>
    <m/>
    <m/>
    <m/>
    <m/>
    <m/>
    <n v="1"/>
    <m/>
    <n v="1"/>
    <m/>
    <m/>
    <n v="1"/>
    <m/>
    <m/>
    <m/>
    <m/>
    <m/>
    <m/>
    <m/>
    <m/>
    <m/>
    <m/>
    <m/>
  </r>
  <r>
    <x v="12"/>
    <s v="REFINERY"/>
    <s v="Fort MacKay"/>
    <n v="2011"/>
    <m/>
    <m/>
    <m/>
    <n v="1"/>
    <m/>
    <m/>
    <m/>
    <m/>
    <m/>
    <m/>
    <m/>
    <m/>
    <m/>
    <n v="1"/>
    <m/>
    <m/>
    <m/>
    <m/>
    <m/>
    <m/>
    <m/>
    <m/>
    <m/>
    <m/>
    <m/>
    <m/>
    <m/>
    <m/>
    <m/>
    <m/>
    <m/>
    <m/>
    <m/>
    <m/>
    <m/>
    <m/>
    <n v="1"/>
    <m/>
    <m/>
    <m/>
    <m/>
    <m/>
    <m/>
    <m/>
    <m/>
    <m/>
    <m/>
    <m/>
    <m/>
    <m/>
    <m/>
    <m/>
    <m/>
  </r>
  <r>
    <x v="13"/>
    <s v="REFINERY"/>
    <s v="Mina Al-Ahmadi"/>
    <n v="2000"/>
    <m/>
    <m/>
    <m/>
    <m/>
    <m/>
    <m/>
    <m/>
    <m/>
    <m/>
    <m/>
    <m/>
    <m/>
    <m/>
    <m/>
    <m/>
    <m/>
    <m/>
    <m/>
    <m/>
    <m/>
    <m/>
    <m/>
    <m/>
    <m/>
    <m/>
    <n v="1"/>
    <m/>
    <m/>
    <m/>
    <m/>
    <m/>
    <m/>
    <n v="1"/>
    <m/>
    <m/>
    <n v="1"/>
    <n v="1"/>
    <m/>
    <m/>
    <m/>
    <m/>
    <m/>
    <m/>
    <m/>
    <m/>
    <m/>
    <m/>
    <m/>
    <m/>
    <m/>
    <m/>
    <m/>
    <m/>
  </r>
  <r>
    <x v="14"/>
    <s v="UPSTREAM"/>
    <s v="Macondo"/>
    <n v="2010"/>
    <n v="1"/>
    <n v="1"/>
    <m/>
    <m/>
    <n v="1"/>
    <m/>
    <m/>
    <m/>
    <m/>
    <m/>
    <n v="1"/>
    <m/>
    <n v="1"/>
    <n v="1"/>
    <m/>
    <m/>
    <m/>
    <m/>
    <m/>
    <m/>
    <m/>
    <m/>
    <m/>
    <m/>
    <m/>
    <n v="1"/>
    <m/>
    <n v="1"/>
    <m/>
    <m/>
    <n v="1"/>
    <m/>
    <m/>
    <m/>
    <n v="1"/>
    <m/>
    <n v="1"/>
    <n v="1"/>
    <n v="1"/>
    <m/>
    <m/>
    <n v="1"/>
    <n v="1"/>
    <m/>
    <m/>
    <m/>
    <m/>
    <m/>
    <m/>
    <n v="1"/>
    <m/>
    <m/>
    <m/>
  </r>
  <r>
    <x v="15"/>
    <s v="REFINERY"/>
    <s v="Texas Galveston"/>
    <n v="2008"/>
    <m/>
    <m/>
    <m/>
    <m/>
    <m/>
    <m/>
    <m/>
    <m/>
    <m/>
    <m/>
    <m/>
    <m/>
    <m/>
    <m/>
    <m/>
    <m/>
    <m/>
    <m/>
    <m/>
    <m/>
    <m/>
    <m/>
    <m/>
    <m/>
    <m/>
    <n v="1"/>
    <m/>
    <m/>
    <m/>
    <m/>
    <m/>
    <m/>
    <m/>
    <m/>
    <m/>
    <m/>
    <m/>
    <m/>
    <n v="1"/>
    <m/>
    <m/>
    <m/>
    <m/>
    <m/>
    <m/>
    <m/>
    <m/>
    <m/>
    <n v="1"/>
    <m/>
    <m/>
    <m/>
    <m/>
  </r>
  <r>
    <x v="16"/>
    <s v="UPSTREAM"/>
    <s v="North West Shelf"/>
    <n v="1992"/>
    <m/>
    <m/>
    <m/>
    <m/>
    <m/>
    <m/>
    <m/>
    <m/>
    <m/>
    <m/>
    <m/>
    <m/>
    <m/>
    <m/>
    <m/>
    <m/>
    <m/>
    <m/>
    <m/>
    <m/>
    <m/>
    <m/>
    <m/>
    <m/>
    <m/>
    <n v="1"/>
    <m/>
    <n v="1"/>
    <m/>
    <m/>
    <m/>
    <m/>
    <m/>
    <m/>
    <m/>
    <m/>
    <n v="1"/>
    <m/>
    <m/>
    <m/>
    <m/>
    <m/>
    <m/>
    <m/>
    <m/>
    <m/>
    <m/>
    <m/>
    <m/>
    <m/>
    <m/>
    <m/>
    <m/>
  </r>
  <r>
    <x v="17"/>
    <s v="PETROCHEMICALS"/>
    <s v="Pampa"/>
    <n v="1987"/>
    <n v="1"/>
    <m/>
    <m/>
    <m/>
    <n v="1"/>
    <m/>
    <m/>
    <m/>
    <m/>
    <m/>
    <m/>
    <m/>
    <m/>
    <m/>
    <m/>
    <m/>
    <m/>
    <m/>
    <m/>
    <m/>
    <m/>
    <m/>
    <m/>
    <m/>
    <m/>
    <n v="1"/>
    <m/>
    <n v="1"/>
    <m/>
    <m/>
    <n v="1"/>
    <m/>
    <m/>
    <m/>
    <m/>
    <m/>
    <n v="1"/>
    <m/>
    <m/>
    <m/>
    <m/>
    <n v="1"/>
    <m/>
    <m/>
    <m/>
    <m/>
    <m/>
    <m/>
    <m/>
    <m/>
    <m/>
    <m/>
    <m/>
  </r>
  <r>
    <x v="18"/>
    <s v="UPSTREAM"/>
    <s v="Mumbai High Field"/>
    <n v="2005"/>
    <m/>
    <n v="1"/>
    <m/>
    <m/>
    <m/>
    <m/>
    <m/>
    <m/>
    <m/>
    <n v="1"/>
    <m/>
    <m/>
    <m/>
    <m/>
    <m/>
    <m/>
    <m/>
    <m/>
    <m/>
    <m/>
    <m/>
    <m/>
    <m/>
    <m/>
    <m/>
    <n v="1"/>
    <m/>
    <m/>
    <m/>
    <m/>
    <m/>
    <m/>
    <m/>
    <m/>
    <m/>
    <m/>
    <n v="1"/>
    <m/>
    <n v="1"/>
    <m/>
    <m/>
    <n v="1"/>
    <m/>
    <m/>
    <m/>
    <m/>
    <m/>
    <m/>
    <n v="1"/>
    <m/>
    <m/>
    <m/>
    <m/>
  </r>
  <r>
    <x v="19"/>
    <s v="GAS PROCESSING"/>
    <s v="Bintulu, Sarawak"/>
    <n v="1997"/>
    <m/>
    <m/>
    <m/>
    <m/>
    <m/>
    <m/>
    <m/>
    <m/>
    <m/>
    <m/>
    <m/>
    <m/>
    <m/>
    <m/>
    <m/>
    <m/>
    <m/>
    <m/>
    <m/>
    <m/>
    <m/>
    <m/>
    <m/>
    <m/>
    <m/>
    <n v="1"/>
    <m/>
    <m/>
    <m/>
    <m/>
    <m/>
    <m/>
    <m/>
    <m/>
    <m/>
    <m/>
    <m/>
    <m/>
    <n v="1"/>
    <n v="1"/>
    <m/>
    <m/>
    <m/>
    <m/>
    <m/>
    <m/>
    <m/>
    <m/>
    <n v="1"/>
    <m/>
    <m/>
    <m/>
    <m/>
  </r>
  <r>
    <x v="20"/>
    <s v="REFINERY"/>
    <s v="Texas"/>
    <n v="1998"/>
    <m/>
    <m/>
    <m/>
    <m/>
    <m/>
    <m/>
    <m/>
    <m/>
    <m/>
    <m/>
    <m/>
    <m/>
    <m/>
    <m/>
    <m/>
    <m/>
    <m/>
    <m/>
    <m/>
    <m/>
    <m/>
    <m/>
    <m/>
    <m/>
    <m/>
    <n v="1"/>
    <m/>
    <m/>
    <m/>
    <m/>
    <m/>
    <m/>
    <m/>
    <m/>
    <m/>
    <m/>
    <m/>
    <m/>
    <m/>
    <m/>
    <m/>
    <m/>
    <m/>
    <m/>
    <m/>
    <m/>
    <m/>
    <m/>
    <m/>
    <m/>
    <m/>
    <m/>
    <m/>
  </r>
  <r>
    <x v="21"/>
    <s v="REFINERY"/>
    <s v="Pascagoula, Mississippi"/>
    <n v="2007"/>
    <m/>
    <m/>
    <m/>
    <m/>
    <m/>
    <m/>
    <m/>
    <m/>
    <m/>
    <m/>
    <m/>
    <m/>
    <m/>
    <m/>
    <m/>
    <m/>
    <m/>
    <m/>
    <m/>
    <m/>
    <m/>
    <m/>
    <m/>
    <m/>
    <m/>
    <n v="1"/>
    <m/>
    <n v="1"/>
    <m/>
    <m/>
    <m/>
    <m/>
    <m/>
    <m/>
    <m/>
    <n v="1"/>
    <m/>
    <m/>
    <n v="1"/>
    <m/>
    <m/>
    <n v="1"/>
    <m/>
    <m/>
    <m/>
    <m/>
    <m/>
    <m/>
    <m/>
    <m/>
    <m/>
    <m/>
    <m/>
  </r>
  <r>
    <x v="22"/>
    <s v="REFINERY"/>
    <s v="Mazeikiu, Lithuania"/>
    <n v="2006"/>
    <m/>
    <m/>
    <m/>
    <m/>
    <m/>
    <m/>
    <m/>
    <m/>
    <m/>
    <m/>
    <m/>
    <m/>
    <m/>
    <m/>
    <m/>
    <m/>
    <m/>
    <m/>
    <m/>
    <m/>
    <m/>
    <m/>
    <m/>
    <m/>
    <m/>
    <n v="1"/>
    <m/>
    <m/>
    <m/>
    <m/>
    <m/>
    <m/>
    <m/>
    <m/>
    <m/>
    <m/>
    <n v="1"/>
    <m/>
    <m/>
    <m/>
    <m/>
    <m/>
    <m/>
    <m/>
    <m/>
    <m/>
    <m/>
    <m/>
    <m/>
    <m/>
    <m/>
    <m/>
    <m/>
  </r>
  <r>
    <x v="23"/>
    <s v="REFINERY"/>
    <s v="Texas City"/>
    <n v="2005"/>
    <m/>
    <n v="1"/>
    <m/>
    <m/>
    <m/>
    <m/>
    <m/>
    <m/>
    <m/>
    <m/>
    <m/>
    <m/>
    <m/>
    <m/>
    <m/>
    <m/>
    <m/>
    <n v="1"/>
    <m/>
    <m/>
    <m/>
    <m/>
    <m/>
    <m/>
    <n v="1"/>
    <n v="1"/>
    <m/>
    <n v="1"/>
    <m/>
    <n v="1"/>
    <n v="1"/>
    <m/>
    <m/>
    <m/>
    <n v="1"/>
    <n v="1"/>
    <n v="1"/>
    <m/>
    <n v="1"/>
    <m/>
    <m/>
    <n v="1"/>
    <n v="1"/>
    <m/>
    <m/>
    <m/>
    <m/>
    <m/>
    <m/>
    <m/>
    <m/>
    <m/>
    <n v="1"/>
  </r>
  <r>
    <x v="24"/>
    <s v="REFINERY"/>
    <s v="Fort McMurray"/>
    <n v="2003"/>
    <m/>
    <m/>
    <m/>
    <m/>
    <m/>
    <m/>
    <m/>
    <m/>
    <m/>
    <m/>
    <m/>
    <m/>
    <m/>
    <m/>
    <m/>
    <m/>
    <m/>
    <m/>
    <m/>
    <m/>
    <m/>
    <m/>
    <m/>
    <m/>
    <m/>
    <n v="1"/>
    <m/>
    <m/>
    <m/>
    <m/>
    <m/>
    <m/>
    <m/>
    <m/>
    <m/>
    <m/>
    <m/>
    <m/>
    <m/>
    <m/>
    <m/>
    <m/>
    <m/>
    <m/>
    <m/>
    <m/>
    <m/>
    <m/>
    <m/>
    <m/>
    <m/>
    <m/>
    <m/>
  </r>
  <r>
    <x v="25"/>
    <s v="REFINERY"/>
    <s v="Port of Mohammedia"/>
    <n v="2002"/>
    <n v="1"/>
    <m/>
    <m/>
    <m/>
    <m/>
    <m/>
    <m/>
    <m/>
    <m/>
    <m/>
    <m/>
    <m/>
    <m/>
    <n v="1"/>
    <m/>
    <m/>
    <m/>
    <m/>
    <m/>
    <m/>
    <m/>
    <m/>
    <m/>
    <m/>
    <m/>
    <m/>
    <m/>
    <n v="1"/>
    <m/>
    <m/>
    <m/>
    <m/>
    <m/>
    <m/>
    <m/>
    <m/>
    <m/>
    <m/>
    <n v="1"/>
    <m/>
    <m/>
    <m/>
    <n v="1"/>
    <m/>
    <m/>
    <m/>
    <m/>
    <m/>
    <n v="1"/>
    <m/>
    <m/>
    <m/>
    <m/>
  </r>
  <r>
    <x v="26"/>
    <s v="REFINERY"/>
    <s v="Lemont"/>
    <n v="2001"/>
    <m/>
    <m/>
    <m/>
    <m/>
    <m/>
    <m/>
    <m/>
    <m/>
    <m/>
    <m/>
    <m/>
    <m/>
    <m/>
    <m/>
    <m/>
    <m/>
    <m/>
    <m/>
    <m/>
    <m/>
    <m/>
    <m/>
    <m/>
    <m/>
    <m/>
    <n v="1"/>
    <m/>
    <m/>
    <m/>
    <m/>
    <m/>
    <m/>
    <m/>
    <m/>
    <m/>
    <m/>
    <m/>
    <m/>
    <n v="1"/>
    <m/>
    <m/>
    <m/>
    <m/>
    <m/>
    <m/>
    <m/>
    <m/>
    <m/>
    <m/>
    <m/>
    <m/>
    <m/>
    <m/>
  </r>
  <r>
    <x v="27"/>
    <s v="REFINERY"/>
    <s v="Carson City"/>
    <n v="2001"/>
    <m/>
    <m/>
    <m/>
    <m/>
    <m/>
    <m/>
    <m/>
    <m/>
    <m/>
    <m/>
    <m/>
    <m/>
    <m/>
    <m/>
    <m/>
    <m/>
    <m/>
    <m/>
    <m/>
    <m/>
    <m/>
    <m/>
    <m/>
    <m/>
    <m/>
    <n v="1"/>
    <m/>
    <m/>
    <m/>
    <m/>
    <m/>
    <m/>
    <m/>
    <m/>
    <m/>
    <m/>
    <m/>
    <m/>
    <m/>
    <m/>
    <m/>
    <m/>
    <m/>
    <m/>
    <m/>
    <m/>
    <m/>
    <m/>
    <m/>
    <m/>
    <m/>
    <m/>
    <m/>
  </r>
  <r>
    <x v="28"/>
    <s v="REFINERY"/>
    <s v="Wickland, Aruba"/>
    <n v="2001"/>
    <m/>
    <m/>
    <m/>
    <m/>
    <m/>
    <m/>
    <m/>
    <m/>
    <m/>
    <m/>
    <m/>
    <m/>
    <m/>
    <m/>
    <m/>
    <m/>
    <m/>
    <m/>
    <m/>
    <m/>
    <m/>
    <m/>
    <m/>
    <m/>
    <m/>
    <n v="1"/>
    <m/>
    <n v="1"/>
    <m/>
    <m/>
    <m/>
    <m/>
    <m/>
    <m/>
    <m/>
    <n v="1"/>
    <n v="1"/>
    <m/>
    <n v="1"/>
    <m/>
    <m/>
    <n v="1"/>
    <m/>
    <m/>
    <m/>
    <m/>
    <m/>
    <m/>
    <m/>
    <m/>
    <m/>
    <m/>
    <m/>
  </r>
  <r>
    <x v="29"/>
    <s v="REFINERY"/>
    <s v="Korfez, Gulf of Izmit"/>
    <n v="1999"/>
    <m/>
    <m/>
    <m/>
    <m/>
    <m/>
    <m/>
    <m/>
    <m/>
    <m/>
    <m/>
    <m/>
    <m/>
    <m/>
    <m/>
    <m/>
    <m/>
    <m/>
    <m/>
    <m/>
    <m/>
    <m/>
    <m/>
    <m/>
    <m/>
    <m/>
    <n v="1"/>
    <m/>
    <m/>
    <m/>
    <m/>
    <m/>
    <m/>
    <m/>
    <m/>
    <m/>
    <n v="1"/>
    <m/>
    <m/>
    <n v="1"/>
    <m/>
    <m/>
    <m/>
    <m/>
    <m/>
    <m/>
    <m/>
    <m/>
    <m/>
    <n v="1"/>
    <m/>
    <m/>
    <m/>
    <m/>
  </r>
  <r>
    <x v="30"/>
    <s v="REFINERY"/>
    <s v="Richmond"/>
    <n v="1999"/>
    <m/>
    <m/>
    <m/>
    <m/>
    <m/>
    <m/>
    <m/>
    <m/>
    <m/>
    <m/>
    <m/>
    <m/>
    <m/>
    <m/>
    <m/>
    <m/>
    <m/>
    <m/>
    <m/>
    <m/>
    <m/>
    <m/>
    <m/>
    <m/>
    <m/>
    <n v="1"/>
    <m/>
    <m/>
    <m/>
    <m/>
    <m/>
    <m/>
    <m/>
    <m/>
    <m/>
    <m/>
    <m/>
    <m/>
    <m/>
    <m/>
    <m/>
    <m/>
    <m/>
    <m/>
    <m/>
    <m/>
    <m/>
    <m/>
    <m/>
    <m/>
    <m/>
    <m/>
    <m/>
  </r>
  <r>
    <x v="31"/>
    <s v="REFINERY"/>
    <s v="Pascagoula, Mississippi"/>
    <n v="1998"/>
    <m/>
    <m/>
    <m/>
    <m/>
    <m/>
    <m/>
    <m/>
    <m/>
    <m/>
    <m/>
    <m/>
    <m/>
    <m/>
    <m/>
    <m/>
    <m/>
    <m/>
    <m/>
    <m/>
    <m/>
    <m/>
    <m/>
    <m/>
    <m/>
    <m/>
    <n v="1"/>
    <m/>
    <m/>
    <m/>
    <m/>
    <m/>
    <m/>
    <m/>
    <m/>
    <m/>
    <m/>
    <m/>
    <m/>
    <n v="1"/>
    <m/>
    <m/>
    <m/>
    <m/>
    <m/>
    <m/>
    <m/>
    <m/>
    <m/>
    <n v="1"/>
    <m/>
    <m/>
    <m/>
    <m/>
  </r>
  <r>
    <x v="32"/>
    <s v="REFINERY"/>
    <s v="Pembroke, Milford Haven"/>
    <n v="1994"/>
    <n v="1"/>
    <m/>
    <m/>
    <m/>
    <n v="1"/>
    <m/>
    <m/>
    <m/>
    <m/>
    <n v="1"/>
    <m/>
    <m/>
    <m/>
    <n v="1"/>
    <m/>
    <m/>
    <m/>
    <m/>
    <m/>
    <m/>
    <m/>
    <n v="1"/>
    <m/>
    <m/>
    <m/>
    <n v="1"/>
    <m/>
    <m/>
    <m/>
    <n v="1"/>
    <n v="1"/>
    <m/>
    <m/>
    <m/>
    <m/>
    <n v="1"/>
    <n v="1"/>
    <m/>
    <n v="1"/>
    <m/>
    <m/>
    <m/>
    <n v="1"/>
    <m/>
    <m/>
    <m/>
    <m/>
    <m/>
    <n v="1"/>
    <m/>
    <m/>
    <m/>
    <m/>
  </r>
  <r>
    <x v="33"/>
    <s v="REFINERY"/>
    <s v="La Mede"/>
    <n v="1992"/>
    <m/>
    <m/>
    <m/>
    <m/>
    <m/>
    <m/>
    <m/>
    <m/>
    <m/>
    <m/>
    <m/>
    <m/>
    <m/>
    <m/>
    <m/>
    <m/>
    <m/>
    <m/>
    <m/>
    <m/>
    <m/>
    <m/>
    <m/>
    <m/>
    <m/>
    <n v="1"/>
    <m/>
    <m/>
    <m/>
    <m/>
    <m/>
    <m/>
    <m/>
    <m/>
    <m/>
    <n v="1"/>
    <n v="1"/>
    <m/>
    <n v="1"/>
    <m/>
    <m/>
    <m/>
    <m/>
    <m/>
    <m/>
    <m/>
    <m/>
    <m/>
    <m/>
    <m/>
    <m/>
    <m/>
    <m/>
  </r>
  <r>
    <x v="34"/>
    <s v="REFINERY"/>
    <s v="Sodegaura"/>
    <n v="1992"/>
    <m/>
    <m/>
    <m/>
    <m/>
    <m/>
    <m/>
    <m/>
    <m/>
    <m/>
    <m/>
    <m/>
    <m/>
    <m/>
    <m/>
    <m/>
    <m/>
    <m/>
    <m/>
    <m/>
    <m/>
    <m/>
    <m/>
    <m/>
    <m/>
    <m/>
    <n v="1"/>
    <m/>
    <n v="1"/>
    <m/>
    <m/>
    <m/>
    <m/>
    <m/>
    <m/>
    <m/>
    <n v="1"/>
    <n v="1"/>
    <m/>
    <m/>
    <m/>
    <m/>
    <m/>
    <n v="1"/>
    <m/>
    <m/>
    <m/>
    <m/>
    <m/>
    <m/>
    <m/>
    <m/>
    <m/>
    <m/>
  </r>
  <r>
    <x v="35"/>
    <s v="REFINERY"/>
    <s v="Wilmington"/>
    <n v="1992"/>
    <m/>
    <m/>
    <m/>
    <m/>
    <m/>
    <m/>
    <m/>
    <m/>
    <m/>
    <m/>
    <m/>
    <m/>
    <m/>
    <m/>
    <m/>
    <m/>
    <m/>
    <m/>
    <m/>
    <m/>
    <m/>
    <m/>
    <m/>
    <m/>
    <m/>
    <n v="1"/>
    <m/>
    <m/>
    <m/>
    <m/>
    <m/>
    <m/>
    <m/>
    <m/>
    <m/>
    <n v="1"/>
    <m/>
    <m/>
    <m/>
    <m/>
    <m/>
    <m/>
    <m/>
    <m/>
    <m/>
    <m/>
    <m/>
    <m/>
    <m/>
    <m/>
    <m/>
    <m/>
    <m/>
  </r>
  <r>
    <x v="36"/>
    <s v="REFINERY"/>
    <s v="Baton Rouge"/>
    <n v="1989"/>
    <m/>
    <m/>
    <m/>
    <m/>
    <m/>
    <m/>
    <m/>
    <m/>
    <m/>
    <m/>
    <m/>
    <m/>
    <m/>
    <m/>
    <m/>
    <m/>
    <m/>
    <m/>
    <m/>
    <m/>
    <m/>
    <m/>
    <m/>
    <m/>
    <m/>
    <n v="1"/>
    <m/>
    <m/>
    <m/>
    <m/>
    <m/>
    <m/>
    <m/>
    <m/>
    <m/>
    <m/>
    <m/>
    <m/>
    <n v="1"/>
    <m/>
    <m/>
    <m/>
    <m/>
    <n v="1"/>
    <m/>
    <m/>
    <m/>
    <m/>
    <m/>
    <m/>
    <m/>
    <m/>
    <m/>
  </r>
  <r>
    <x v="37"/>
    <s v="REFINERY"/>
    <s v="St Croix, Virgin Islands"/>
    <n v="1989"/>
    <m/>
    <m/>
    <m/>
    <m/>
    <m/>
    <m/>
    <m/>
    <m/>
    <m/>
    <m/>
    <m/>
    <m/>
    <m/>
    <m/>
    <m/>
    <m/>
    <m/>
    <m/>
    <m/>
    <m/>
    <m/>
    <m/>
    <m/>
    <m/>
    <m/>
    <m/>
    <m/>
    <m/>
    <m/>
    <m/>
    <m/>
    <m/>
    <m/>
    <m/>
    <m/>
    <m/>
    <m/>
    <m/>
    <n v="1"/>
    <m/>
    <m/>
    <m/>
    <m/>
    <m/>
    <m/>
    <m/>
    <m/>
    <m/>
    <n v="1"/>
    <m/>
    <m/>
    <m/>
    <m/>
  </r>
  <r>
    <x v="38"/>
    <s v="REFINERY"/>
    <s v="Richmond"/>
    <n v="1989"/>
    <m/>
    <m/>
    <m/>
    <m/>
    <m/>
    <m/>
    <m/>
    <m/>
    <m/>
    <m/>
    <m/>
    <m/>
    <m/>
    <m/>
    <m/>
    <m/>
    <m/>
    <m/>
    <m/>
    <m/>
    <m/>
    <m/>
    <m/>
    <m/>
    <m/>
    <n v="1"/>
    <m/>
    <m/>
    <m/>
    <m/>
    <m/>
    <m/>
    <m/>
    <m/>
    <m/>
    <m/>
    <n v="1"/>
    <m/>
    <m/>
    <m/>
    <m/>
    <n v="1"/>
    <m/>
    <m/>
    <m/>
    <m/>
    <m/>
    <m/>
    <m/>
    <m/>
    <m/>
    <m/>
    <m/>
  </r>
  <r>
    <x v="39"/>
    <s v="REFINERY"/>
    <s v="El Segundo"/>
    <n v="1988"/>
    <m/>
    <m/>
    <m/>
    <m/>
    <m/>
    <m/>
    <m/>
    <m/>
    <m/>
    <m/>
    <m/>
    <m/>
    <m/>
    <m/>
    <m/>
    <m/>
    <m/>
    <m/>
    <m/>
    <m/>
    <m/>
    <m/>
    <m/>
    <m/>
    <m/>
    <n v="1"/>
    <m/>
    <m/>
    <m/>
    <m/>
    <m/>
    <m/>
    <m/>
    <m/>
    <m/>
    <n v="1"/>
    <n v="1"/>
    <m/>
    <n v="1"/>
    <m/>
    <m/>
    <m/>
    <m/>
    <m/>
    <m/>
    <m/>
    <m/>
    <m/>
    <m/>
    <m/>
    <m/>
    <m/>
    <m/>
  </r>
  <r>
    <x v="40"/>
    <s v="REFINERY"/>
    <s v="Amuay"/>
    <n v="1984"/>
    <m/>
    <m/>
    <m/>
    <m/>
    <m/>
    <m/>
    <m/>
    <m/>
    <m/>
    <m/>
    <m/>
    <m/>
    <m/>
    <m/>
    <m/>
    <m/>
    <m/>
    <m/>
    <m/>
    <m/>
    <m/>
    <m/>
    <m/>
    <m/>
    <m/>
    <n v="1"/>
    <m/>
    <m/>
    <m/>
    <m/>
    <m/>
    <m/>
    <m/>
    <m/>
    <m/>
    <m/>
    <n v="1"/>
    <m/>
    <m/>
    <m/>
    <m/>
    <m/>
    <n v="1"/>
    <m/>
    <m/>
    <m/>
    <m/>
    <m/>
    <m/>
    <m/>
    <m/>
    <m/>
    <m/>
  </r>
  <r>
    <x v="41"/>
    <s v="REFINERY"/>
    <s v="Fort McMurray"/>
    <n v="1984"/>
    <m/>
    <m/>
    <m/>
    <m/>
    <m/>
    <m/>
    <m/>
    <m/>
    <m/>
    <m/>
    <m/>
    <m/>
    <m/>
    <m/>
    <m/>
    <m/>
    <m/>
    <m/>
    <m/>
    <m/>
    <m/>
    <m/>
    <m/>
    <m/>
    <m/>
    <n v="1"/>
    <m/>
    <m/>
    <m/>
    <m/>
    <m/>
    <m/>
    <m/>
    <m/>
    <m/>
    <n v="1"/>
    <n v="1"/>
    <m/>
    <n v="1"/>
    <m/>
    <m/>
    <m/>
    <m/>
    <m/>
    <m/>
    <m/>
    <m/>
    <m/>
    <m/>
    <m/>
    <m/>
    <m/>
    <m/>
  </r>
  <r>
    <x v="42"/>
    <s v="REFINERY"/>
    <s v="Romeoville"/>
    <n v="1984"/>
    <m/>
    <m/>
    <m/>
    <m/>
    <m/>
    <m/>
    <m/>
    <m/>
    <m/>
    <m/>
    <m/>
    <m/>
    <m/>
    <m/>
    <m/>
    <m/>
    <m/>
    <m/>
    <m/>
    <m/>
    <m/>
    <m/>
    <m/>
    <m/>
    <m/>
    <n v="1"/>
    <m/>
    <m/>
    <m/>
    <m/>
    <m/>
    <m/>
    <m/>
    <m/>
    <m/>
    <m/>
    <n v="1"/>
    <m/>
    <m/>
    <m/>
    <m/>
    <m/>
    <m/>
    <m/>
    <m/>
    <m/>
    <m/>
    <m/>
    <m/>
    <m/>
    <m/>
    <m/>
    <m/>
  </r>
  <r>
    <x v="43"/>
    <s v="REFINERY"/>
    <s v="Deer Park"/>
    <n v="1979"/>
    <n v="1"/>
    <m/>
    <m/>
    <m/>
    <n v="1"/>
    <m/>
    <m/>
    <m/>
    <m/>
    <m/>
    <m/>
    <n v="1"/>
    <m/>
    <m/>
    <m/>
    <m/>
    <m/>
    <m/>
    <m/>
    <m/>
    <m/>
    <m/>
    <m/>
    <m/>
    <m/>
    <m/>
    <m/>
    <n v="1"/>
    <m/>
    <m/>
    <m/>
    <m/>
    <m/>
    <m/>
    <m/>
    <m/>
    <m/>
    <m/>
    <m/>
    <n v="1"/>
    <m/>
    <m/>
    <m/>
    <m/>
    <m/>
    <m/>
    <m/>
    <m/>
    <n v="1"/>
    <m/>
    <m/>
    <m/>
    <m/>
  </r>
  <r>
    <x v="44"/>
    <s v="REFINERY"/>
    <s v="Texas City"/>
    <n v="1978"/>
    <m/>
    <m/>
    <m/>
    <m/>
    <m/>
    <m/>
    <m/>
    <m/>
    <m/>
    <m/>
    <m/>
    <m/>
    <m/>
    <m/>
    <m/>
    <m/>
    <m/>
    <m/>
    <m/>
    <m/>
    <m/>
    <m/>
    <m/>
    <m/>
    <m/>
    <n v="1"/>
    <m/>
    <m/>
    <m/>
    <m/>
    <m/>
    <m/>
    <m/>
    <m/>
    <m/>
    <m/>
    <m/>
    <m/>
    <n v="1"/>
    <m/>
    <m/>
    <m/>
    <m/>
    <m/>
    <m/>
    <m/>
    <m/>
    <m/>
    <m/>
    <m/>
    <m/>
    <m/>
    <m/>
  </r>
  <r>
    <x v="45"/>
    <s v="GAS PROCESSING"/>
    <s v="Varanus Island"/>
    <n v="2008"/>
    <m/>
    <m/>
    <m/>
    <m/>
    <m/>
    <m/>
    <m/>
    <m/>
    <m/>
    <m/>
    <m/>
    <m/>
    <m/>
    <m/>
    <m/>
    <m/>
    <m/>
    <m/>
    <m/>
    <m/>
    <m/>
    <m/>
    <m/>
    <m/>
    <m/>
    <n v="1"/>
    <m/>
    <n v="1"/>
    <m/>
    <m/>
    <m/>
    <n v="1"/>
    <m/>
    <m/>
    <m/>
    <n v="1"/>
    <n v="1"/>
    <m/>
    <n v="1"/>
    <n v="1"/>
    <m/>
    <m/>
    <n v="1"/>
    <m/>
    <m/>
    <m/>
    <m/>
    <m/>
    <m/>
    <m/>
    <m/>
    <m/>
    <m/>
  </r>
  <r>
    <x v="46"/>
    <s v="GAS PROCESSING"/>
    <s v="Cactus, Reforma"/>
    <n v="1996"/>
    <m/>
    <m/>
    <m/>
    <m/>
    <m/>
    <m/>
    <m/>
    <m/>
    <m/>
    <m/>
    <m/>
    <m/>
    <m/>
    <m/>
    <m/>
    <m/>
    <m/>
    <m/>
    <m/>
    <m/>
    <m/>
    <m/>
    <m/>
    <m/>
    <m/>
    <m/>
    <m/>
    <m/>
    <m/>
    <m/>
    <m/>
    <m/>
    <m/>
    <m/>
    <m/>
    <n v="1"/>
    <n v="1"/>
    <m/>
    <m/>
    <m/>
    <m/>
    <m/>
    <m/>
    <m/>
    <m/>
    <m/>
    <m/>
    <m/>
    <m/>
    <m/>
    <m/>
    <m/>
    <m/>
  </r>
  <r>
    <x v="47"/>
    <s v="GAS PROCESSING"/>
    <s v="Juaymah"/>
    <n v="1987"/>
    <m/>
    <m/>
    <m/>
    <m/>
    <m/>
    <m/>
    <m/>
    <m/>
    <m/>
    <m/>
    <m/>
    <m/>
    <m/>
    <m/>
    <m/>
    <m/>
    <m/>
    <m/>
    <m/>
    <m/>
    <m/>
    <m/>
    <m/>
    <m/>
    <m/>
    <n v="1"/>
    <m/>
    <m/>
    <m/>
    <m/>
    <m/>
    <m/>
    <m/>
    <m/>
    <m/>
    <m/>
    <m/>
    <m/>
    <m/>
    <m/>
    <m/>
    <m/>
    <m/>
    <m/>
    <m/>
    <m/>
    <m/>
    <m/>
    <m/>
    <m/>
    <m/>
    <m/>
    <m/>
  </r>
  <r>
    <x v="48"/>
    <s v="GAS PROCESSING"/>
    <s v="Abqaiq"/>
    <n v="1978"/>
    <m/>
    <m/>
    <m/>
    <m/>
    <m/>
    <m/>
    <m/>
    <m/>
    <m/>
    <m/>
    <m/>
    <m/>
    <m/>
    <m/>
    <m/>
    <m/>
    <m/>
    <m/>
    <m/>
    <m/>
    <m/>
    <m/>
    <m/>
    <m/>
    <m/>
    <n v="1"/>
    <m/>
    <m/>
    <m/>
    <m/>
    <m/>
    <m/>
    <m/>
    <m/>
    <m/>
    <m/>
    <n v="1"/>
    <m/>
    <n v="1"/>
    <m/>
    <m/>
    <m/>
    <m/>
    <m/>
    <m/>
    <m/>
    <m/>
    <m/>
    <m/>
    <m/>
    <m/>
    <m/>
    <m/>
  </r>
  <r>
    <x v="49"/>
    <s v="GAS PROCESSING"/>
    <s v="Abqaiq"/>
    <n v="1977"/>
    <m/>
    <m/>
    <m/>
    <m/>
    <m/>
    <m/>
    <m/>
    <m/>
    <m/>
    <m/>
    <m/>
    <m/>
    <m/>
    <m/>
    <m/>
    <m/>
    <m/>
    <m/>
    <m/>
    <m/>
    <m/>
    <m/>
    <m/>
    <m/>
    <m/>
    <n v="1"/>
    <m/>
    <m/>
    <m/>
    <m/>
    <m/>
    <m/>
    <m/>
    <m/>
    <m/>
    <m/>
    <m/>
    <m/>
    <m/>
    <n v="1"/>
    <m/>
    <m/>
    <n v="1"/>
    <m/>
    <m/>
    <m/>
    <m/>
    <m/>
    <m/>
    <m/>
    <m/>
    <m/>
    <m/>
  </r>
  <r>
    <x v="50"/>
    <s v="GAS PROCESSING"/>
    <s v="Umm Said"/>
    <n v="1977"/>
    <m/>
    <m/>
    <m/>
    <m/>
    <m/>
    <m/>
    <m/>
    <m/>
    <m/>
    <m/>
    <m/>
    <m/>
    <m/>
    <m/>
    <m/>
    <m/>
    <m/>
    <m/>
    <m/>
    <m/>
    <m/>
    <m/>
    <m/>
    <m/>
    <m/>
    <n v="1"/>
    <m/>
    <n v="1"/>
    <m/>
    <m/>
    <m/>
    <m/>
    <m/>
    <m/>
    <m/>
    <m/>
    <m/>
    <m/>
    <m/>
    <n v="1"/>
    <m/>
    <m/>
    <m/>
    <m/>
    <m/>
    <m/>
    <m/>
    <m/>
    <m/>
    <m/>
    <m/>
    <m/>
    <m/>
  </r>
  <r>
    <x v="51"/>
    <s v="TERMINALS AND DISTRIBUTION"/>
    <s v="Harare"/>
    <n v="2003"/>
    <m/>
    <m/>
    <m/>
    <n v="1"/>
    <m/>
    <m/>
    <m/>
    <m/>
    <m/>
    <m/>
    <m/>
    <m/>
    <m/>
    <m/>
    <m/>
    <m/>
    <m/>
    <m/>
    <m/>
    <m/>
    <n v="1"/>
    <m/>
    <m/>
    <m/>
    <m/>
    <m/>
    <m/>
    <m/>
    <m/>
    <m/>
    <m/>
    <m/>
    <m/>
    <m/>
    <m/>
    <m/>
    <m/>
    <m/>
    <m/>
    <m/>
    <m/>
    <m/>
    <m/>
    <m/>
    <m/>
    <m/>
    <m/>
    <m/>
    <m/>
    <m/>
    <m/>
    <m/>
    <m/>
  </r>
  <r>
    <x v="52"/>
    <s v="TERMINALS AND DISTRIBUTION"/>
    <s v="Ecuador"/>
    <n v="1987"/>
    <m/>
    <m/>
    <m/>
    <m/>
    <m/>
    <m/>
    <m/>
    <m/>
    <m/>
    <m/>
    <m/>
    <m/>
    <m/>
    <m/>
    <m/>
    <m/>
    <m/>
    <m/>
    <m/>
    <m/>
    <m/>
    <m/>
    <m/>
    <m/>
    <m/>
    <m/>
    <m/>
    <m/>
    <m/>
    <m/>
    <m/>
    <m/>
    <m/>
    <m/>
    <m/>
    <m/>
    <m/>
    <m/>
    <n v="1"/>
    <m/>
    <m/>
    <m/>
    <m/>
    <m/>
    <m/>
    <m/>
    <m/>
    <m/>
    <n v="1"/>
    <m/>
    <m/>
    <m/>
    <m/>
  </r>
  <r>
    <x v="53"/>
    <s v="TERMINALS AND DISTRIBUTION"/>
    <s v="Bantry Bay"/>
    <n v="1979"/>
    <m/>
    <n v="1"/>
    <m/>
    <m/>
    <n v="1"/>
    <m/>
    <m/>
    <m/>
    <m/>
    <m/>
    <m/>
    <m/>
    <m/>
    <m/>
    <m/>
    <m/>
    <m/>
    <m/>
    <m/>
    <m/>
    <m/>
    <m/>
    <m/>
    <m/>
    <m/>
    <n v="1"/>
    <m/>
    <m/>
    <m/>
    <m/>
    <m/>
    <m/>
    <m/>
    <m/>
    <m/>
    <n v="1"/>
    <m/>
    <m/>
    <n v="1"/>
    <m/>
    <m/>
    <m/>
    <m/>
    <m/>
    <m/>
    <m/>
    <m/>
    <m/>
    <m/>
    <m/>
    <m/>
    <m/>
    <m/>
  </r>
  <r>
    <x v="54"/>
    <s v="TERMINALS AND DISTRIBUTION"/>
    <s v="Fairbanks"/>
    <n v="1977"/>
    <m/>
    <m/>
    <m/>
    <m/>
    <m/>
    <m/>
    <m/>
    <m/>
    <m/>
    <m/>
    <m/>
    <m/>
    <m/>
    <m/>
    <m/>
    <m/>
    <m/>
    <m/>
    <m/>
    <m/>
    <m/>
    <m/>
    <m/>
    <m/>
    <m/>
    <m/>
    <m/>
    <m/>
    <m/>
    <m/>
    <m/>
    <m/>
    <m/>
    <m/>
    <n v="1"/>
    <n v="1"/>
    <m/>
    <n v="1"/>
    <m/>
    <m/>
    <m/>
    <m/>
    <m/>
    <m/>
    <m/>
    <m/>
    <m/>
    <m/>
    <m/>
    <m/>
    <m/>
    <m/>
    <m/>
  </r>
  <r>
    <x v="55"/>
    <s v="TERMINALS AND DISTRIBUTION"/>
    <s v="Marcus Hook"/>
    <n v="1975"/>
    <m/>
    <n v="1"/>
    <m/>
    <m/>
    <n v="1"/>
    <m/>
    <m/>
    <n v="1"/>
    <m/>
    <m/>
    <m/>
    <m/>
    <m/>
    <m/>
    <m/>
    <m/>
    <n v="1"/>
    <m/>
    <m/>
    <m/>
    <m/>
    <m/>
    <m/>
    <m/>
    <m/>
    <m/>
    <m/>
    <m/>
    <m/>
    <m/>
    <m/>
    <m/>
    <m/>
    <n v="1"/>
    <m/>
    <n v="1"/>
    <m/>
    <m/>
    <n v="1"/>
    <m/>
    <m/>
    <m/>
    <m/>
    <m/>
    <m/>
    <m/>
    <m/>
    <m/>
    <m/>
    <n v="1"/>
    <m/>
    <m/>
    <m/>
  </r>
  <r>
    <x v="56"/>
    <s v="UPSTREAM"/>
    <s v="Bay of Campeche, Gulf of Mexico"/>
    <n v="2011"/>
    <n v="1"/>
    <m/>
    <m/>
    <m/>
    <m/>
    <m/>
    <m/>
    <m/>
    <m/>
    <m/>
    <m/>
    <m/>
    <m/>
    <m/>
    <m/>
    <n v="1"/>
    <m/>
    <m/>
    <m/>
    <m/>
    <m/>
    <m/>
    <m/>
    <m/>
    <m/>
    <n v="1"/>
    <m/>
    <m/>
    <m/>
    <m/>
    <m/>
    <m/>
    <m/>
    <m/>
    <n v="1"/>
    <m/>
    <m/>
    <m/>
    <n v="1"/>
    <m/>
    <m/>
    <m/>
    <m/>
    <m/>
    <m/>
    <m/>
    <m/>
    <m/>
    <m/>
    <m/>
    <m/>
    <m/>
    <m/>
  </r>
  <r>
    <x v="57"/>
    <s v="UPSTREAM"/>
    <s v="Gryphon, North Sea"/>
    <n v="2011"/>
    <m/>
    <n v="1"/>
    <m/>
    <m/>
    <m/>
    <m/>
    <m/>
    <m/>
    <m/>
    <m/>
    <n v="1"/>
    <m/>
    <n v="1"/>
    <m/>
    <m/>
    <m/>
    <m/>
    <m/>
    <m/>
    <m/>
    <m/>
    <m/>
    <m/>
    <m/>
    <m/>
    <n v="1"/>
    <m/>
    <n v="1"/>
    <m/>
    <m/>
    <m/>
    <m/>
    <m/>
    <m/>
    <m/>
    <m/>
    <m/>
    <m/>
    <m/>
    <m/>
    <m/>
    <n v="1"/>
    <m/>
    <m/>
    <m/>
    <m/>
    <m/>
    <m/>
    <n v="1"/>
    <m/>
    <m/>
    <m/>
    <m/>
  </r>
  <r>
    <x v="58"/>
    <s v="UPSTREAM"/>
    <s v="Aban Pearl, Caribbean Sea"/>
    <n v="2011"/>
    <m/>
    <m/>
    <m/>
    <m/>
    <m/>
    <m/>
    <m/>
    <m/>
    <m/>
    <m/>
    <m/>
    <m/>
    <m/>
    <m/>
    <m/>
    <m/>
    <m/>
    <m/>
    <m/>
    <m/>
    <m/>
    <m/>
    <m/>
    <m/>
    <m/>
    <n v="1"/>
    <m/>
    <m/>
    <m/>
    <m/>
    <m/>
    <m/>
    <m/>
    <m/>
    <m/>
    <m/>
    <m/>
    <m/>
    <m/>
    <m/>
    <m/>
    <m/>
    <m/>
    <m/>
    <m/>
    <m/>
    <m/>
    <m/>
    <m/>
    <m/>
    <m/>
    <m/>
    <m/>
  </r>
  <r>
    <x v="59"/>
    <s v="UPSTREAM"/>
    <s v="Montara, Timor Sea"/>
    <n v="2009"/>
    <n v="1"/>
    <m/>
    <m/>
    <m/>
    <n v="1"/>
    <m/>
    <m/>
    <n v="1"/>
    <n v="1"/>
    <n v="1"/>
    <m/>
    <m/>
    <m/>
    <n v="1"/>
    <m/>
    <m/>
    <m/>
    <m/>
    <m/>
    <m/>
    <m/>
    <m/>
    <m/>
    <m/>
    <m/>
    <n v="1"/>
    <m/>
    <m/>
    <m/>
    <m/>
    <m/>
    <m/>
    <m/>
    <n v="1"/>
    <m/>
    <m/>
    <n v="1"/>
    <n v="1"/>
    <m/>
    <m/>
    <m/>
    <n v="1"/>
    <n v="1"/>
    <m/>
    <m/>
    <m/>
    <m/>
    <m/>
    <m/>
    <m/>
    <m/>
    <m/>
    <m/>
  </r>
  <r>
    <x v="60"/>
    <s v="UPSTREAM"/>
    <s v="Kristin Field, North Sea"/>
    <n v="2006"/>
    <m/>
    <m/>
    <m/>
    <m/>
    <m/>
    <m/>
    <m/>
    <m/>
    <m/>
    <m/>
    <m/>
    <m/>
    <m/>
    <m/>
    <m/>
    <m/>
    <m/>
    <m/>
    <m/>
    <m/>
    <m/>
    <m/>
    <m/>
    <m/>
    <m/>
    <n v="1"/>
    <m/>
    <m/>
    <m/>
    <m/>
    <m/>
    <m/>
    <m/>
    <m/>
    <m/>
    <m/>
    <m/>
    <m/>
    <n v="1"/>
    <m/>
    <m/>
    <m/>
    <m/>
    <m/>
    <m/>
    <m/>
    <m/>
    <m/>
    <m/>
    <m/>
    <m/>
    <m/>
    <m/>
  </r>
  <r>
    <x v="61"/>
    <s v="UPSTREAM"/>
    <s v="South China Sea"/>
    <n v="2006"/>
    <m/>
    <m/>
    <m/>
    <m/>
    <m/>
    <m/>
    <m/>
    <m/>
    <m/>
    <m/>
    <m/>
    <m/>
    <m/>
    <m/>
    <m/>
    <m/>
    <m/>
    <m/>
    <m/>
    <m/>
    <m/>
    <m/>
    <m/>
    <m/>
    <m/>
    <n v="1"/>
    <m/>
    <m/>
    <m/>
    <m/>
    <m/>
    <m/>
    <m/>
    <m/>
    <m/>
    <m/>
    <n v="1"/>
    <m/>
    <m/>
    <m/>
    <m/>
    <m/>
    <m/>
    <m/>
    <m/>
    <m/>
    <m/>
    <m/>
    <m/>
    <m/>
    <m/>
    <m/>
    <m/>
  </r>
  <r>
    <x v="62"/>
    <s v="UPSTREAM"/>
    <s v="Thunder Horse, Gulf of Mexico"/>
    <n v="2005"/>
    <m/>
    <m/>
    <m/>
    <m/>
    <m/>
    <m/>
    <m/>
    <m/>
    <m/>
    <m/>
    <m/>
    <m/>
    <m/>
    <m/>
    <m/>
    <m/>
    <m/>
    <m/>
    <m/>
    <m/>
    <m/>
    <m/>
    <m/>
    <m/>
    <m/>
    <n v="1"/>
    <m/>
    <m/>
    <m/>
    <m/>
    <m/>
    <m/>
    <m/>
    <m/>
    <m/>
    <m/>
    <n v="1"/>
    <m/>
    <n v="1"/>
    <m/>
    <m/>
    <m/>
    <m/>
    <m/>
    <m/>
    <m/>
    <m/>
    <m/>
    <m/>
    <m/>
    <m/>
    <m/>
    <m/>
  </r>
  <r>
    <x v="63"/>
    <s v="UPSTREAM"/>
    <s v="Temsah Field, Mediterranean"/>
    <n v="2004"/>
    <m/>
    <m/>
    <m/>
    <m/>
    <m/>
    <m/>
    <m/>
    <m/>
    <m/>
    <m/>
    <m/>
    <m/>
    <m/>
    <m/>
    <m/>
    <m/>
    <m/>
    <m/>
    <m/>
    <m/>
    <m/>
    <m/>
    <m/>
    <m/>
    <m/>
    <m/>
    <m/>
    <n v="1"/>
    <m/>
    <m/>
    <m/>
    <m/>
    <m/>
    <m/>
    <m/>
    <m/>
    <m/>
    <m/>
    <m/>
    <m/>
    <m/>
    <n v="1"/>
    <m/>
    <m/>
    <m/>
    <m/>
    <m/>
    <m/>
    <m/>
    <m/>
    <m/>
    <m/>
    <m/>
  </r>
  <r>
    <x v="64"/>
    <s v="UPSTREAM"/>
    <s v="Raudhatain"/>
    <n v="2002"/>
    <m/>
    <m/>
    <m/>
    <m/>
    <m/>
    <m/>
    <m/>
    <m/>
    <m/>
    <m/>
    <m/>
    <m/>
    <m/>
    <m/>
    <m/>
    <m/>
    <m/>
    <m/>
    <m/>
    <m/>
    <m/>
    <m/>
    <m/>
    <m/>
    <m/>
    <n v="1"/>
    <m/>
    <m/>
    <m/>
    <m/>
    <m/>
    <m/>
    <m/>
    <m/>
    <m/>
    <n v="1"/>
    <m/>
    <m/>
    <m/>
    <m/>
    <m/>
    <m/>
    <m/>
    <m/>
    <m/>
    <m/>
    <m/>
    <m/>
    <m/>
    <m/>
    <m/>
    <m/>
    <m/>
  </r>
  <r>
    <x v="65"/>
    <s v="UPSTREAM"/>
    <s v="Indonesia"/>
    <n v="1999"/>
    <m/>
    <n v="1"/>
    <m/>
    <m/>
    <n v="1"/>
    <m/>
    <m/>
    <m/>
    <m/>
    <n v="1"/>
    <m/>
    <m/>
    <m/>
    <m/>
    <m/>
    <m/>
    <m/>
    <m/>
    <m/>
    <m/>
    <m/>
    <m/>
    <m/>
    <m/>
    <m/>
    <m/>
    <m/>
    <m/>
    <m/>
    <m/>
    <m/>
    <m/>
    <m/>
    <m/>
    <m/>
    <m/>
    <m/>
    <m/>
    <m/>
    <m/>
    <m/>
    <m/>
    <m/>
    <m/>
    <m/>
    <m/>
    <m/>
    <m/>
    <m/>
    <m/>
    <m/>
    <m/>
    <m/>
  </r>
  <r>
    <x v="66"/>
    <s v="UPSTREAM"/>
    <s v="Lama, Lake Maracaibo"/>
    <n v="1993"/>
    <m/>
    <m/>
    <m/>
    <m/>
    <m/>
    <m/>
    <m/>
    <m/>
    <m/>
    <m/>
    <m/>
    <m/>
    <m/>
    <m/>
    <m/>
    <m/>
    <m/>
    <m/>
    <m/>
    <m/>
    <m/>
    <m/>
    <m/>
    <m/>
    <m/>
    <n v="1"/>
    <m/>
    <m/>
    <m/>
    <m/>
    <m/>
    <m/>
    <m/>
    <m/>
    <m/>
    <n v="1"/>
    <n v="1"/>
    <m/>
    <m/>
    <m/>
    <m/>
    <m/>
    <m/>
    <m/>
    <m/>
    <m/>
    <m/>
    <m/>
    <m/>
    <m/>
    <m/>
    <m/>
    <m/>
  </r>
  <r>
    <x v="67"/>
    <s v="UPSTREAM"/>
    <s v="Treasure Saga"/>
    <n v="1989"/>
    <m/>
    <m/>
    <m/>
    <m/>
    <m/>
    <m/>
    <m/>
    <m/>
    <m/>
    <m/>
    <m/>
    <m/>
    <m/>
    <m/>
    <m/>
    <m/>
    <m/>
    <m/>
    <m/>
    <m/>
    <m/>
    <m/>
    <m/>
    <m/>
    <m/>
    <n v="1"/>
    <m/>
    <m/>
    <m/>
    <m/>
    <m/>
    <m/>
    <m/>
    <m/>
    <m/>
    <m/>
    <m/>
    <m/>
    <m/>
    <n v="1"/>
    <m/>
    <m/>
    <m/>
    <m/>
    <m/>
    <m/>
    <m/>
    <m/>
    <m/>
    <m/>
    <m/>
    <m/>
    <m/>
  </r>
  <r>
    <x v="68"/>
    <s v="UPSTREAM"/>
    <s v="Rowan Gorilla 1"/>
    <n v="1988"/>
    <m/>
    <m/>
    <m/>
    <m/>
    <m/>
    <m/>
    <m/>
    <m/>
    <m/>
    <m/>
    <m/>
    <m/>
    <m/>
    <m/>
    <m/>
    <m/>
    <m/>
    <m/>
    <m/>
    <m/>
    <m/>
    <m/>
    <m/>
    <m/>
    <m/>
    <n v="1"/>
    <m/>
    <n v="1"/>
    <m/>
    <m/>
    <n v="1"/>
    <m/>
    <m/>
    <m/>
    <m/>
    <m/>
    <m/>
    <m/>
    <n v="1"/>
    <n v="1"/>
    <m/>
    <n v="1"/>
    <m/>
    <m/>
    <m/>
    <m/>
    <m/>
    <m/>
    <n v="1"/>
    <m/>
    <m/>
    <m/>
    <m/>
  </r>
  <r>
    <x v="69"/>
    <s v="UPSTREAM"/>
    <s v="Cook Inlet, Alaska"/>
    <n v="1987"/>
    <m/>
    <m/>
    <m/>
    <m/>
    <m/>
    <m/>
    <m/>
    <m/>
    <m/>
    <m/>
    <m/>
    <m/>
    <m/>
    <m/>
    <m/>
    <m/>
    <m/>
    <m/>
    <m/>
    <m/>
    <m/>
    <m/>
    <m/>
    <m/>
    <m/>
    <m/>
    <m/>
    <n v="1"/>
    <m/>
    <m/>
    <m/>
    <m/>
    <m/>
    <m/>
    <m/>
    <m/>
    <m/>
    <m/>
    <n v="1"/>
    <m/>
    <m/>
    <n v="1"/>
    <m/>
    <m/>
    <m/>
    <m/>
    <m/>
    <m/>
    <n v="1"/>
    <m/>
    <m/>
    <m/>
    <m/>
  </r>
  <r>
    <x v="70"/>
    <s v="UPSTREAM"/>
    <s v="Mississippi Canyon, Gulf of Mexico"/>
    <n v="1987"/>
    <m/>
    <m/>
    <m/>
    <m/>
    <m/>
    <m/>
    <m/>
    <m/>
    <m/>
    <m/>
    <m/>
    <m/>
    <m/>
    <m/>
    <m/>
    <m/>
    <m/>
    <m/>
    <m/>
    <m/>
    <m/>
    <m/>
    <m/>
    <m/>
    <m/>
    <n v="1"/>
    <m/>
    <m/>
    <m/>
    <m/>
    <m/>
    <m/>
    <m/>
    <m/>
    <m/>
    <m/>
    <m/>
    <m/>
    <m/>
    <m/>
    <m/>
    <m/>
    <m/>
    <m/>
    <m/>
    <m/>
    <m/>
    <m/>
    <m/>
    <m/>
    <m/>
    <m/>
    <m/>
  </r>
  <r>
    <x v="71"/>
    <s v="UPSTREAM"/>
    <s v="Sea of Japan, Japan"/>
    <n v="1986"/>
    <m/>
    <m/>
    <m/>
    <m/>
    <m/>
    <m/>
    <m/>
    <m/>
    <m/>
    <m/>
    <m/>
    <m/>
    <m/>
    <m/>
    <m/>
    <m/>
    <m/>
    <m/>
    <m/>
    <m/>
    <m/>
    <m/>
    <m/>
    <m/>
    <m/>
    <m/>
    <m/>
    <m/>
    <m/>
    <m/>
    <m/>
    <m/>
    <m/>
    <m/>
    <m/>
    <m/>
    <m/>
    <m/>
    <m/>
    <m/>
    <m/>
    <m/>
    <m/>
    <m/>
    <m/>
    <m/>
    <m/>
    <m/>
    <n v="1"/>
    <m/>
    <m/>
    <m/>
    <m/>
  </r>
  <r>
    <x v="72"/>
    <s v="UPSTREAM"/>
    <s v="Fateh L3, Dubai"/>
    <n v="1975"/>
    <m/>
    <m/>
    <m/>
    <m/>
    <m/>
    <m/>
    <m/>
    <m/>
    <m/>
    <m/>
    <m/>
    <m/>
    <m/>
    <m/>
    <m/>
    <m/>
    <m/>
    <m/>
    <m/>
    <m/>
    <m/>
    <m/>
    <m/>
    <m/>
    <m/>
    <n v="1"/>
    <m/>
    <m/>
    <m/>
    <m/>
    <m/>
    <m/>
    <m/>
    <m/>
    <m/>
    <m/>
    <m/>
    <m/>
    <n v="1"/>
    <m/>
    <m/>
    <m/>
    <m/>
    <m/>
    <m/>
    <m/>
    <m/>
    <m/>
    <m/>
    <m/>
    <m/>
    <m/>
    <m/>
  </r>
  <r>
    <x v="73"/>
    <s v="PETROCHEMICALS"/>
    <s v="Texas"/>
    <n v="2008"/>
    <m/>
    <m/>
    <m/>
    <m/>
    <m/>
    <m/>
    <m/>
    <m/>
    <m/>
    <m/>
    <m/>
    <m/>
    <m/>
    <m/>
    <m/>
    <m/>
    <m/>
    <m/>
    <m/>
    <m/>
    <m/>
    <m/>
    <m/>
    <m/>
    <m/>
    <m/>
    <m/>
    <m/>
    <m/>
    <m/>
    <m/>
    <m/>
    <m/>
    <m/>
    <m/>
    <m/>
    <m/>
    <m/>
    <n v="1"/>
    <m/>
    <m/>
    <m/>
    <m/>
    <m/>
    <m/>
    <m/>
    <m/>
    <m/>
    <n v="1"/>
    <m/>
    <m/>
    <m/>
    <m/>
  </r>
  <r>
    <x v="74"/>
    <s v="PETROCHEMICALS"/>
    <s v="Naoetsu Plant, Niigata"/>
    <n v="2007"/>
    <m/>
    <m/>
    <m/>
    <m/>
    <m/>
    <m/>
    <m/>
    <m/>
    <m/>
    <m/>
    <m/>
    <m/>
    <m/>
    <m/>
    <m/>
    <m/>
    <m/>
    <m/>
    <m/>
    <m/>
    <m/>
    <m/>
    <m/>
    <m/>
    <m/>
    <m/>
    <m/>
    <n v="1"/>
    <m/>
    <m/>
    <m/>
    <m/>
    <m/>
    <m/>
    <m/>
    <m/>
    <m/>
    <m/>
    <m/>
    <n v="1"/>
    <m/>
    <m/>
    <m/>
    <m/>
    <m/>
    <m/>
    <m/>
    <m/>
    <m/>
    <m/>
    <m/>
    <m/>
    <m/>
  </r>
  <r>
    <x v="75"/>
    <s v="PETROCHEMICALS"/>
    <s v="Port Arthur, Texas"/>
    <n v="2006"/>
    <m/>
    <m/>
    <m/>
    <m/>
    <m/>
    <m/>
    <m/>
    <m/>
    <m/>
    <m/>
    <m/>
    <m/>
    <m/>
    <m/>
    <m/>
    <m/>
    <m/>
    <m/>
    <m/>
    <m/>
    <m/>
    <m/>
    <m/>
    <m/>
    <m/>
    <n v="1"/>
    <m/>
    <m/>
    <m/>
    <m/>
    <m/>
    <m/>
    <m/>
    <m/>
    <m/>
    <m/>
    <m/>
    <m/>
    <m/>
    <m/>
    <m/>
    <m/>
    <m/>
    <m/>
    <m/>
    <m/>
    <m/>
    <m/>
    <m/>
    <m/>
    <m/>
    <m/>
    <m/>
  </r>
  <r>
    <x v="76"/>
    <s v="PETROCHEMICALS"/>
    <s v="Formosa Plastics, lliopolis"/>
    <n v="2004"/>
    <m/>
    <n v="1"/>
    <n v="1"/>
    <m/>
    <m/>
    <m/>
    <m/>
    <m/>
    <n v="1"/>
    <n v="1"/>
    <m/>
    <m/>
    <m/>
    <m/>
    <m/>
    <m/>
    <m/>
    <m/>
    <m/>
    <m/>
    <m/>
    <m/>
    <m/>
    <m/>
    <m/>
    <n v="1"/>
    <m/>
    <n v="1"/>
    <m/>
    <m/>
    <m/>
    <m/>
    <m/>
    <n v="1"/>
    <m/>
    <n v="1"/>
    <n v="1"/>
    <n v="1"/>
    <n v="1"/>
    <n v="1"/>
    <m/>
    <n v="1"/>
    <n v="1"/>
    <m/>
    <m/>
    <m/>
    <m/>
    <m/>
    <m/>
    <m/>
    <m/>
    <m/>
    <m/>
  </r>
  <r>
    <x v="77"/>
    <s v="PETROCHEMICALS"/>
    <s v="Deer Park"/>
    <n v="1997"/>
    <n v="1"/>
    <m/>
    <m/>
    <m/>
    <n v="1"/>
    <m/>
    <m/>
    <m/>
    <n v="1"/>
    <m/>
    <m/>
    <m/>
    <m/>
    <m/>
    <m/>
    <m/>
    <m/>
    <m/>
    <m/>
    <m/>
    <m/>
    <m/>
    <m/>
    <m/>
    <m/>
    <n v="1"/>
    <m/>
    <n v="1"/>
    <m/>
    <m/>
    <n v="1"/>
    <m/>
    <m/>
    <n v="1"/>
    <m/>
    <n v="1"/>
    <n v="1"/>
    <n v="1"/>
    <n v="1"/>
    <n v="1"/>
    <m/>
    <m/>
    <m/>
    <m/>
    <m/>
    <m/>
    <m/>
    <m/>
    <m/>
    <m/>
    <m/>
    <m/>
    <m/>
  </r>
  <r>
    <x v="78"/>
    <s v="PETROCHEMICALS"/>
    <s v="Port Neal"/>
    <n v="1994"/>
    <n v="1"/>
    <m/>
    <m/>
    <m/>
    <m/>
    <m/>
    <m/>
    <m/>
    <m/>
    <m/>
    <m/>
    <m/>
    <n v="1"/>
    <m/>
    <m/>
    <m/>
    <m/>
    <m/>
    <m/>
    <m/>
    <m/>
    <m/>
    <m/>
    <m/>
    <m/>
    <n v="1"/>
    <m/>
    <n v="1"/>
    <m/>
    <m/>
    <m/>
    <m/>
    <m/>
    <m/>
    <m/>
    <m/>
    <n v="1"/>
    <n v="1"/>
    <m/>
    <n v="1"/>
    <m/>
    <n v="1"/>
    <n v="1"/>
    <m/>
    <m/>
    <m/>
    <m/>
    <m/>
    <m/>
    <m/>
    <m/>
    <n v="1"/>
    <m/>
  </r>
  <r>
    <x v="79"/>
    <s v="PETROCHEMICALS"/>
    <s v="Belpre, Ohio"/>
    <n v="1994"/>
    <m/>
    <m/>
    <m/>
    <m/>
    <m/>
    <m/>
    <m/>
    <m/>
    <m/>
    <m/>
    <m/>
    <m/>
    <m/>
    <m/>
    <m/>
    <m/>
    <m/>
    <m/>
    <m/>
    <m/>
    <m/>
    <m/>
    <m/>
    <m/>
    <m/>
    <n v="1"/>
    <m/>
    <m/>
    <m/>
    <m/>
    <m/>
    <m/>
    <m/>
    <m/>
    <m/>
    <n v="1"/>
    <m/>
    <m/>
    <n v="1"/>
    <n v="1"/>
    <m/>
    <n v="1"/>
    <m/>
    <m/>
    <m/>
    <m/>
    <m/>
    <m/>
    <m/>
    <m/>
    <m/>
    <m/>
    <m/>
  </r>
  <r>
    <x v="80"/>
    <s v="PETROCHEMICALS"/>
    <s v="Dhaka, Bangladesh"/>
    <n v="1991"/>
    <m/>
    <m/>
    <m/>
    <m/>
    <m/>
    <m/>
    <m/>
    <m/>
    <m/>
    <m/>
    <m/>
    <m/>
    <m/>
    <m/>
    <m/>
    <m/>
    <m/>
    <m/>
    <m/>
    <m/>
    <m/>
    <m/>
    <m/>
    <m/>
    <m/>
    <n v="1"/>
    <m/>
    <m/>
    <m/>
    <m/>
    <m/>
    <m/>
    <m/>
    <m/>
    <m/>
    <m/>
    <n v="1"/>
    <m/>
    <m/>
    <m/>
    <m/>
    <m/>
    <m/>
    <m/>
    <m/>
    <m/>
    <m/>
    <m/>
    <m/>
    <m/>
    <m/>
    <m/>
    <m/>
  </r>
  <r>
    <x v="81"/>
    <s v="PETROCHEMICALS"/>
    <s v="Sterlington"/>
    <n v="1991"/>
    <m/>
    <m/>
    <m/>
    <m/>
    <m/>
    <m/>
    <m/>
    <m/>
    <m/>
    <m/>
    <m/>
    <m/>
    <m/>
    <m/>
    <m/>
    <m/>
    <m/>
    <m/>
    <m/>
    <m/>
    <m/>
    <m/>
    <m/>
    <m/>
    <m/>
    <n v="1"/>
    <m/>
    <m/>
    <m/>
    <m/>
    <m/>
    <m/>
    <m/>
    <m/>
    <m/>
    <m/>
    <m/>
    <m/>
    <m/>
    <m/>
    <m/>
    <m/>
    <m/>
    <m/>
    <m/>
    <m/>
    <m/>
    <m/>
    <m/>
    <m/>
    <m/>
    <m/>
    <m/>
  </r>
  <r>
    <x v="82"/>
    <s v="PETROCHEMICALS"/>
    <s v="Pajaritos"/>
    <n v="1991"/>
    <m/>
    <m/>
    <m/>
    <m/>
    <m/>
    <m/>
    <m/>
    <m/>
    <m/>
    <m/>
    <m/>
    <m/>
    <m/>
    <m/>
    <m/>
    <m/>
    <m/>
    <m/>
    <m/>
    <m/>
    <m/>
    <m/>
    <m/>
    <m/>
    <m/>
    <n v="1"/>
    <m/>
    <m/>
    <m/>
    <m/>
    <m/>
    <m/>
    <m/>
    <m/>
    <m/>
    <n v="1"/>
    <m/>
    <m/>
    <m/>
    <m/>
    <m/>
    <m/>
    <m/>
    <m/>
    <m/>
    <m/>
    <m/>
    <m/>
    <m/>
    <m/>
    <m/>
    <m/>
    <m/>
  </r>
  <r>
    <x v="83"/>
    <s v="PETROCHEMICALS"/>
    <s v="Antwerp"/>
    <n v="1989"/>
    <m/>
    <m/>
    <m/>
    <m/>
    <m/>
    <m/>
    <m/>
    <m/>
    <m/>
    <m/>
    <m/>
    <m/>
    <m/>
    <m/>
    <m/>
    <m/>
    <m/>
    <m/>
    <m/>
    <m/>
    <m/>
    <m/>
    <m/>
    <m/>
    <m/>
    <n v="1"/>
    <m/>
    <m/>
    <m/>
    <m/>
    <m/>
    <m/>
    <m/>
    <m/>
    <m/>
    <m/>
    <n v="1"/>
    <m/>
    <n v="1"/>
    <m/>
    <m/>
    <m/>
    <m/>
    <m/>
    <m/>
    <m/>
    <m/>
    <m/>
    <m/>
    <m/>
    <m/>
    <m/>
    <m/>
  </r>
  <r>
    <x v="84"/>
    <s v="PETROCHEMICALS"/>
    <s v="Priolo"/>
    <n v="1985"/>
    <m/>
    <m/>
    <m/>
    <m/>
    <m/>
    <m/>
    <m/>
    <m/>
    <m/>
    <m/>
    <m/>
    <m/>
    <m/>
    <m/>
    <m/>
    <m/>
    <m/>
    <m/>
    <m/>
    <m/>
    <m/>
    <m/>
    <m/>
    <m/>
    <m/>
    <n v="1"/>
    <m/>
    <m/>
    <m/>
    <m/>
    <m/>
    <m/>
    <m/>
    <m/>
    <m/>
    <m/>
    <m/>
    <m/>
    <n v="1"/>
    <m/>
    <m/>
    <m/>
    <m/>
    <m/>
    <m/>
    <m/>
    <m/>
    <m/>
    <m/>
    <m/>
    <m/>
    <m/>
    <m/>
  </r>
  <r>
    <x v="85"/>
    <s v="PETROCHEMICALS"/>
    <s v="Newcastle, Delaware"/>
    <n v="1980"/>
    <m/>
    <m/>
    <m/>
    <m/>
    <m/>
    <m/>
    <m/>
    <m/>
    <m/>
    <m/>
    <m/>
    <m/>
    <m/>
    <m/>
    <m/>
    <m/>
    <m/>
    <m/>
    <m/>
    <m/>
    <m/>
    <m/>
    <m/>
    <m/>
    <m/>
    <m/>
    <m/>
    <n v="1"/>
    <m/>
    <m/>
    <m/>
    <m/>
    <m/>
    <m/>
    <m/>
    <n v="1"/>
    <m/>
    <m/>
    <m/>
    <m/>
    <m/>
    <m/>
    <m/>
    <m/>
    <m/>
    <m/>
    <m/>
    <m/>
    <m/>
    <m/>
    <m/>
    <m/>
    <m/>
  </r>
  <r>
    <x v="86"/>
    <s v="PETROCHEMICALS"/>
    <s v="Antwerp"/>
    <n v="1975"/>
    <m/>
    <m/>
    <m/>
    <m/>
    <m/>
    <m/>
    <m/>
    <m/>
    <m/>
    <m/>
    <m/>
    <m/>
    <m/>
    <m/>
    <m/>
    <m/>
    <m/>
    <m/>
    <m/>
    <m/>
    <m/>
    <m/>
    <m/>
    <m/>
    <m/>
    <n v="1"/>
    <m/>
    <m/>
    <m/>
    <m/>
    <m/>
    <m/>
    <m/>
    <m/>
    <m/>
    <m/>
    <m/>
    <m/>
    <n v="1"/>
    <m/>
    <m/>
    <m/>
    <m/>
    <m/>
    <m/>
    <m/>
    <m/>
    <m/>
    <m/>
    <m/>
    <m/>
    <m/>
    <m/>
  </r>
  <r>
    <x v="87"/>
    <s v="PETROCHEMICALS"/>
    <s v="Flixborough"/>
    <n v="1974"/>
    <m/>
    <m/>
    <m/>
    <m/>
    <m/>
    <m/>
    <m/>
    <m/>
    <m/>
    <m/>
    <m/>
    <m/>
    <m/>
    <m/>
    <m/>
    <m/>
    <m/>
    <m/>
    <m/>
    <m/>
    <m/>
    <m/>
    <m/>
    <m/>
    <m/>
    <n v="1"/>
    <m/>
    <m/>
    <m/>
    <m/>
    <m/>
    <m/>
    <m/>
    <m/>
    <m/>
    <m/>
    <n v="1"/>
    <m/>
    <n v="1"/>
    <n v="1"/>
    <m/>
    <n v="1"/>
    <m/>
    <m/>
    <m/>
    <m/>
    <m/>
    <m/>
    <m/>
    <m/>
    <m/>
    <m/>
    <m/>
  </r>
  <r>
    <x v="88"/>
    <s v="REFINERY"/>
    <s v="Sunray"/>
    <n v="2007"/>
    <n v="1"/>
    <m/>
    <m/>
    <m/>
    <n v="1"/>
    <m/>
    <m/>
    <n v="1"/>
    <m/>
    <m/>
    <m/>
    <m/>
    <m/>
    <m/>
    <m/>
    <m/>
    <m/>
    <m/>
    <m/>
    <m/>
    <m/>
    <m/>
    <m/>
    <m/>
    <m/>
    <n v="1"/>
    <m/>
    <n v="1"/>
    <m/>
    <m/>
    <n v="1"/>
    <m/>
    <m/>
    <m/>
    <m/>
    <m/>
    <m/>
    <m/>
    <n v="1"/>
    <n v="1"/>
    <m/>
    <m/>
    <m/>
    <m/>
    <m/>
    <m/>
    <m/>
    <m/>
    <m/>
    <m/>
    <m/>
    <m/>
    <m/>
  </r>
  <r>
    <x v="89"/>
    <s v="TERMINALS AND DISTRIBUTION"/>
    <s v="Buncefield"/>
    <n v="2005"/>
    <m/>
    <n v="1"/>
    <m/>
    <n v="1"/>
    <m/>
    <m/>
    <m/>
    <m/>
    <m/>
    <m/>
    <n v="1"/>
    <m/>
    <m/>
    <m/>
    <m/>
    <m/>
    <m/>
    <m/>
    <m/>
    <m/>
    <m/>
    <n v="1"/>
    <m/>
    <m/>
    <m/>
    <n v="1"/>
    <m/>
    <n v="1"/>
    <m/>
    <n v="1"/>
    <m/>
    <m/>
    <m/>
    <m/>
    <n v="1"/>
    <n v="1"/>
    <n v="1"/>
    <n v="1"/>
    <n v="1"/>
    <n v="1"/>
    <n v="1"/>
    <m/>
    <n v="1"/>
    <m/>
    <m/>
    <m/>
    <m/>
    <m/>
    <m/>
    <n v="1"/>
    <m/>
    <m/>
    <n v="1"/>
  </r>
  <r>
    <x v="90"/>
    <s v="PETROCHEMICALS"/>
    <s v="Ellesmere Port"/>
    <n v="1994"/>
    <m/>
    <n v="1"/>
    <m/>
    <m/>
    <n v="1"/>
    <m/>
    <m/>
    <n v="1"/>
    <m/>
    <m/>
    <m/>
    <m/>
    <m/>
    <m/>
    <m/>
    <m/>
    <m/>
    <m/>
    <m/>
    <m/>
    <m/>
    <m/>
    <m/>
    <m/>
    <m/>
    <n v="1"/>
    <m/>
    <n v="1"/>
    <m/>
    <m/>
    <m/>
    <m/>
    <m/>
    <n v="1"/>
    <m/>
    <n v="1"/>
    <n v="1"/>
    <m/>
    <n v="1"/>
    <n v="1"/>
    <m/>
    <m/>
    <m/>
    <m/>
    <m/>
    <m/>
    <m/>
    <m/>
    <m/>
    <m/>
    <m/>
    <m/>
    <m/>
  </r>
  <r>
    <x v="91"/>
    <s v="PETROCHEMICALS"/>
    <s v="Castleford"/>
    <n v="1992"/>
    <m/>
    <m/>
    <m/>
    <n v="1"/>
    <m/>
    <m/>
    <m/>
    <n v="1"/>
    <m/>
    <n v="1"/>
    <m/>
    <m/>
    <m/>
    <m/>
    <m/>
    <m/>
    <m/>
    <m/>
    <m/>
    <m/>
    <m/>
    <m/>
    <m/>
    <m/>
    <m/>
    <m/>
    <m/>
    <n v="1"/>
    <m/>
    <m/>
    <n v="1"/>
    <m/>
    <m/>
    <m/>
    <m/>
    <m/>
    <m/>
    <m/>
    <n v="1"/>
    <n v="1"/>
    <m/>
    <n v="1"/>
    <m/>
    <m/>
    <m/>
    <m/>
    <m/>
    <m/>
    <m/>
    <m/>
    <m/>
    <m/>
    <m/>
  </r>
  <r>
    <x v="92"/>
    <s v="PETROCHEMICALS"/>
    <s v="Bradford"/>
    <n v="1992"/>
    <m/>
    <m/>
    <m/>
    <m/>
    <m/>
    <m/>
    <m/>
    <m/>
    <m/>
    <m/>
    <m/>
    <m/>
    <m/>
    <m/>
    <m/>
    <m/>
    <m/>
    <m/>
    <m/>
    <m/>
    <m/>
    <m/>
    <m/>
    <m/>
    <m/>
    <m/>
    <m/>
    <n v="1"/>
    <m/>
    <m/>
    <m/>
    <m/>
    <m/>
    <m/>
    <n v="1"/>
    <m/>
    <m/>
    <m/>
    <m/>
    <n v="1"/>
    <m/>
    <n v="1"/>
    <m/>
    <m/>
    <m/>
    <m/>
    <m/>
    <m/>
    <m/>
    <m/>
    <m/>
    <m/>
    <m/>
  </r>
  <r>
    <x v="93"/>
    <s v="PETROCHEMICALS"/>
    <s v="Widnes"/>
    <n v="1991"/>
    <m/>
    <m/>
    <m/>
    <n v="1"/>
    <n v="1"/>
    <m/>
    <m/>
    <m/>
    <m/>
    <m/>
    <m/>
    <m/>
    <m/>
    <m/>
    <m/>
    <m/>
    <m/>
    <m/>
    <m/>
    <m/>
    <m/>
    <m/>
    <m/>
    <m/>
    <m/>
    <n v="1"/>
    <m/>
    <n v="1"/>
    <m/>
    <m/>
    <m/>
    <m/>
    <m/>
    <n v="1"/>
    <m/>
    <m/>
    <m/>
    <m/>
    <m/>
    <n v="1"/>
    <m/>
    <m/>
    <m/>
    <m/>
    <m/>
    <m/>
    <m/>
    <m/>
    <m/>
    <m/>
    <m/>
    <m/>
    <m/>
  </r>
  <r>
    <x v="94"/>
    <s v="REFINERY"/>
    <s v="Grangemouth"/>
    <n v="1987"/>
    <m/>
    <m/>
    <m/>
    <n v="1"/>
    <m/>
    <m/>
    <m/>
    <n v="1"/>
    <n v="1"/>
    <m/>
    <m/>
    <m/>
    <m/>
    <m/>
    <m/>
    <m/>
    <m/>
    <m/>
    <m/>
    <m/>
    <m/>
    <m/>
    <m/>
    <m/>
    <m/>
    <n v="1"/>
    <m/>
    <n v="1"/>
    <n v="1"/>
    <m/>
    <n v="1"/>
    <m/>
    <m/>
    <m/>
    <m/>
    <n v="1"/>
    <n v="1"/>
    <m/>
    <n v="1"/>
    <n v="1"/>
    <m/>
    <m/>
    <n v="1"/>
    <m/>
    <m/>
    <m/>
    <m/>
    <m/>
    <m/>
    <m/>
    <m/>
    <m/>
    <m/>
  </r>
  <r>
    <x v="95"/>
    <s v="REFINERY"/>
    <s v="Grangemouth"/>
    <n v="1987"/>
    <m/>
    <n v="1"/>
    <m/>
    <m/>
    <m/>
    <m/>
    <m/>
    <n v="1"/>
    <m/>
    <m/>
    <m/>
    <m/>
    <m/>
    <n v="1"/>
    <m/>
    <m/>
    <m/>
    <m/>
    <m/>
    <m/>
    <m/>
    <m/>
    <m/>
    <m/>
    <m/>
    <n v="1"/>
    <m/>
    <m/>
    <m/>
    <m/>
    <m/>
    <m/>
    <m/>
    <m/>
    <n v="1"/>
    <n v="1"/>
    <n v="1"/>
    <m/>
    <n v="1"/>
    <n v="1"/>
    <m/>
    <n v="1"/>
    <m/>
    <m/>
    <m/>
    <m/>
    <m/>
    <m/>
    <m/>
    <m/>
    <m/>
    <m/>
    <m/>
  </r>
  <r>
    <x v="96"/>
    <s v="TERMINALS AND DISTRIBUTION"/>
    <s v="Dalmeny"/>
    <n v="1987"/>
    <m/>
    <m/>
    <m/>
    <n v="1"/>
    <m/>
    <m/>
    <m/>
    <m/>
    <n v="1"/>
    <m/>
    <m/>
    <m/>
    <m/>
    <m/>
    <m/>
    <m/>
    <m/>
    <m/>
    <m/>
    <m/>
    <m/>
    <m/>
    <m/>
    <m/>
    <m/>
    <m/>
    <m/>
    <n v="1"/>
    <m/>
    <m/>
    <m/>
    <m/>
    <m/>
    <m/>
    <n v="1"/>
    <m/>
    <n v="1"/>
    <m/>
    <n v="1"/>
    <n v="1"/>
    <m/>
    <n v="1"/>
    <n v="1"/>
    <m/>
    <m/>
    <m/>
    <m/>
    <m/>
    <m/>
    <m/>
    <m/>
    <m/>
    <m/>
  </r>
  <r>
    <x v="97"/>
    <s v="WATER SUPPLY"/>
    <s v="Abbeystead"/>
    <n v="1984"/>
    <n v="1"/>
    <m/>
    <m/>
    <m/>
    <m/>
    <m/>
    <m/>
    <m/>
    <m/>
    <m/>
    <m/>
    <m/>
    <m/>
    <n v="1"/>
    <m/>
    <m/>
    <m/>
    <m/>
    <m/>
    <m/>
    <m/>
    <m/>
    <m/>
    <m/>
    <m/>
    <m/>
    <m/>
    <m/>
    <m/>
    <m/>
    <m/>
    <m/>
    <m/>
    <n v="1"/>
    <m/>
    <m/>
    <n v="1"/>
    <m/>
    <n v="1"/>
    <n v="1"/>
    <m/>
    <n v="1"/>
    <n v="1"/>
    <m/>
    <m/>
    <m/>
    <m/>
    <m/>
    <m/>
    <m/>
    <m/>
    <m/>
    <m/>
  </r>
  <r>
    <x v="98"/>
    <s v="CHEMICALS STORAGE"/>
    <s v="River Road"/>
    <n v="1980"/>
    <m/>
    <m/>
    <m/>
    <n v="1"/>
    <m/>
    <m/>
    <m/>
    <m/>
    <m/>
    <m/>
    <m/>
    <m/>
    <m/>
    <n v="1"/>
    <m/>
    <m/>
    <m/>
    <m/>
    <m/>
    <m/>
    <m/>
    <m/>
    <m/>
    <m/>
    <m/>
    <m/>
    <m/>
    <m/>
    <m/>
    <m/>
    <m/>
    <m/>
    <m/>
    <m/>
    <m/>
    <m/>
    <m/>
    <n v="1"/>
    <n v="1"/>
    <m/>
    <m/>
    <m/>
    <m/>
    <m/>
    <m/>
    <m/>
    <m/>
    <m/>
    <m/>
    <m/>
    <m/>
    <m/>
    <m/>
  </r>
  <r>
    <x v="99"/>
    <s v="CHEMICALS FACTORY"/>
    <s v="King’s Lynn"/>
    <n v="1976"/>
    <n v="1"/>
    <m/>
    <m/>
    <m/>
    <n v="1"/>
    <m/>
    <m/>
    <m/>
    <m/>
    <m/>
    <m/>
    <m/>
    <m/>
    <m/>
    <m/>
    <m/>
    <m/>
    <m/>
    <m/>
    <m/>
    <m/>
    <m/>
    <m/>
    <m/>
    <m/>
    <n v="1"/>
    <m/>
    <n v="1"/>
    <m/>
    <m/>
    <m/>
    <m/>
    <m/>
    <m/>
    <n v="1"/>
    <m/>
    <m/>
    <m/>
    <n v="1"/>
    <n v="1"/>
    <m/>
    <m/>
    <n v="1"/>
    <m/>
    <m/>
    <m/>
    <m/>
    <m/>
    <m/>
    <m/>
    <m/>
    <m/>
    <m/>
  </r>
  <r>
    <x v="100"/>
    <s v="METALLURGICAL INDUSTRY"/>
    <s v="Scunthorpe"/>
    <n v="1975"/>
    <m/>
    <m/>
    <m/>
    <n v="1"/>
    <m/>
    <m/>
    <m/>
    <m/>
    <n v="1"/>
    <m/>
    <m/>
    <m/>
    <m/>
    <m/>
    <m/>
    <m/>
    <m/>
    <m/>
    <m/>
    <m/>
    <m/>
    <m/>
    <m/>
    <m/>
    <m/>
    <n v="1"/>
    <m/>
    <m/>
    <m/>
    <m/>
    <m/>
    <m/>
    <m/>
    <m/>
    <n v="1"/>
    <n v="1"/>
    <n v="1"/>
    <m/>
    <n v="1"/>
    <n v="1"/>
    <m/>
    <m/>
    <n v="1"/>
    <m/>
    <m/>
    <m/>
    <m/>
    <m/>
    <m/>
    <m/>
    <m/>
    <m/>
    <m/>
  </r>
  <r>
    <x v="101"/>
    <s v="CHEMICALS FACTORY"/>
    <s v="Ilford"/>
    <n v="1975"/>
    <n v="1"/>
    <m/>
    <m/>
    <m/>
    <m/>
    <m/>
    <m/>
    <n v="1"/>
    <n v="1"/>
    <m/>
    <m/>
    <m/>
    <m/>
    <m/>
    <m/>
    <m/>
    <m/>
    <m/>
    <m/>
    <m/>
    <m/>
    <m/>
    <m/>
    <m/>
    <m/>
    <n v="1"/>
    <m/>
    <m/>
    <m/>
    <m/>
    <m/>
    <m/>
    <m/>
    <m/>
    <m/>
    <m/>
    <n v="1"/>
    <m/>
    <n v="1"/>
    <n v="1"/>
    <m/>
    <m/>
    <n v="1"/>
    <m/>
    <m/>
    <m/>
    <m/>
    <m/>
    <m/>
    <m/>
    <m/>
    <m/>
    <m/>
  </r>
  <r>
    <x v="102"/>
    <s v="CONSTRUCTION"/>
    <s v="Olympic Stadium, Montreal"/>
    <n v="1991"/>
    <m/>
    <m/>
    <m/>
    <m/>
    <m/>
    <m/>
    <m/>
    <m/>
    <n v="1"/>
    <m/>
    <m/>
    <m/>
    <m/>
    <m/>
    <m/>
    <m/>
    <m/>
    <m/>
    <m/>
    <m/>
    <m/>
    <m/>
    <m/>
    <m/>
    <m/>
    <n v="1"/>
    <m/>
    <m/>
    <m/>
    <m/>
    <m/>
    <m/>
    <m/>
    <m/>
    <m/>
    <m/>
    <n v="1"/>
    <m/>
    <n v="1"/>
    <n v="1"/>
    <m/>
    <m/>
    <n v="1"/>
    <m/>
    <m/>
    <m/>
    <m/>
    <m/>
    <m/>
    <m/>
    <m/>
    <m/>
    <m/>
  </r>
  <r>
    <x v="103"/>
    <s v="CONSTRUCTION"/>
    <s v="Industrial Building, Canada"/>
    <n v="1968"/>
    <m/>
    <m/>
    <m/>
    <m/>
    <m/>
    <m/>
    <m/>
    <m/>
    <m/>
    <m/>
    <m/>
    <m/>
    <m/>
    <m/>
    <m/>
    <m/>
    <m/>
    <m/>
    <m/>
    <m/>
    <m/>
    <n v="1"/>
    <m/>
    <m/>
    <m/>
    <m/>
    <m/>
    <m/>
    <m/>
    <m/>
    <m/>
    <m/>
    <m/>
    <m/>
    <n v="1"/>
    <m/>
    <n v="1"/>
    <m/>
    <m/>
    <m/>
    <m/>
    <m/>
    <m/>
    <m/>
    <m/>
    <m/>
    <m/>
    <m/>
    <m/>
    <n v="1"/>
    <m/>
    <m/>
    <m/>
  </r>
  <r>
    <x v="104"/>
    <s v="CONSTRUCTION"/>
    <s v="Broadcasting Tower, Canada"/>
    <n v="1975"/>
    <m/>
    <n v="1"/>
    <m/>
    <m/>
    <m/>
    <m/>
    <m/>
    <m/>
    <m/>
    <m/>
    <m/>
    <m/>
    <m/>
    <m/>
    <m/>
    <n v="1"/>
    <m/>
    <m/>
    <m/>
    <m/>
    <m/>
    <m/>
    <m/>
    <m/>
    <m/>
    <m/>
    <m/>
    <m/>
    <m/>
    <m/>
    <m/>
    <m/>
    <m/>
    <m/>
    <n v="1"/>
    <m/>
    <n v="1"/>
    <m/>
    <m/>
    <m/>
    <m/>
    <m/>
    <m/>
    <m/>
    <m/>
    <m/>
    <m/>
    <m/>
    <m/>
    <m/>
    <m/>
    <m/>
    <m/>
  </r>
  <r>
    <x v="105"/>
    <s v="CONSTRUCTION"/>
    <s v="Cable Stayed Bridge, Canada"/>
    <n v="1998"/>
    <m/>
    <m/>
    <m/>
    <m/>
    <m/>
    <m/>
    <m/>
    <m/>
    <m/>
    <m/>
    <m/>
    <m/>
    <m/>
    <m/>
    <m/>
    <m/>
    <m/>
    <m/>
    <m/>
    <m/>
    <m/>
    <m/>
    <m/>
    <m/>
    <m/>
    <n v="1"/>
    <m/>
    <m/>
    <m/>
    <m/>
    <m/>
    <m/>
    <m/>
    <m/>
    <m/>
    <m/>
    <n v="1"/>
    <m/>
    <n v="1"/>
    <m/>
    <m/>
    <n v="1"/>
    <n v="1"/>
    <m/>
    <m/>
    <m/>
    <m/>
    <m/>
    <m/>
    <m/>
    <m/>
    <m/>
    <m/>
  </r>
  <r>
    <x v="106"/>
    <s v="CONSTRUCTION"/>
    <s v="Service Tunnel, Canada"/>
    <n v="2002"/>
    <m/>
    <m/>
    <m/>
    <m/>
    <m/>
    <m/>
    <m/>
    <n v="1"/>
    <n v="1"/>
    <m/>
    <m/>
    <m/>
    <m/>
    <m/>
    <m/>
    <m/>
    <m/>
    <m/>
    <m/>
    <m/>
    <m/>
    <m/>
    <m/>
    <m/>
    <m/>
    <m/>
    <m/>
    <m/>
    <m/>
    <m/>
    <m/>
    <m/>
    <m/>
    <m/>
    <m/>
    <m/>
    <n v="1"/>
    <m/>
    <n v="1"/>
    <n v="1"/>
    <m/>
    <n v="1"/>
    <n v="1"/>
    <m/>
    <m/>
    <m/>
    <m/>
    <m/>
    <m/>
    <m/>
    <m/>
    <m/>
    <m/>
  </r>
  <r>
    <x v="107"/>
    <s v="CONSTRUCTION"/>
    <s v="One Span Highway Overpass, Canada"/>
    <n v="1995"/>
    <m/>
    <m/>
    <m/>
    <n v="1"/>
    <n v="1"/>
    <m/>
    <m/>
    <m/>
    <m/>
    <m/>
    <m/>
    <m/>
    <m/>
    <m/>
    <m/>
    <m/>
    <m/>
    <m/>
    <m/>
    <m/>
    <m/>
    <m/>
    <m/>
    <m/>
    <m/>
    <m/>
    <m/>
    <m/>
    <m/>
    <m/>
    <m/>
    <m/>
    <m/>
    <m/>
    <n v="1"/>
    <m/>
    <n v="1"/>
    <m/>
    <m/>
    <m/>
    <m/>
    <m/>
    <m/>
    <m/>
    <m/>
    <m/>
    <m/>
    <m/>
    <m/>
    <m/>
    <m/>
    <m/>
    <m/>
  </r>
  <r>
    <x v="108"/>
    <s v="CONSTRUCTION"/>
    <s v="Overpass, Canada"/>
    <n v="2008"/>
    <m/>
    <m/>
    <m/>
    <m/>
    <m/>
    <m/>
    <m/>
    <m/>
    <m/>
    <m/>
    <m/>
    <m/>
    <m/>
    <m/>
    <m/>
    <m/>
    <m/>
    <m/>
    <m/>
    <m/>
    <m/>
    <m/>
    <m/>
    <m/>
    <m/>
    <n v="1"/>
    <m/>
    <m/>
    <m/>
    <m/>
    <m/>
    <m/>
    <m/>
    <m/>
    <m/>
    <m/>
    <n v="1"/>
    <m/>
    <n v="1"/>
    <m/>
    <m/>
    <m/>
    <n v="1"/>
    <m/>
    <m/>
    <m/>
    <m/>
    <m/>
    <m/>
    <m/>
    <m/>
    <m/>
    <m/>
  </r>
  <r>
    <x v="109"/>
    <s v="CONSTRUCTION"/>
    <s v="Slope Excavation, Canada"/>
    <n v="2008"/>
    <m/>
    <m/>
    <m/>
    <m/>
    <m/>
    <m/>
    <m/>
    <m/>
    <m/>
    <m/>
    <m/>
    <m/>
    <m/>
    <m/>
    <m/>
    <m/>
    <m/>
    <m/>
    <m/>
    <m/>
    <m/>
    <m/>
    <m/>
    <m/>
    <m/>
    <m/>
    <m/>
    <m/>
    <m/>
    <m/>
    <m/>
    <m/>
    <m/>
    <m/>
    <m/>
    <m/>
    <m/>
    <m/>
    <m/>
    <n v="1"/>
    <m/>
    <m/>
    <m/>
    <m/>
    <m/>
    <m/>
    <m/>
    <m/>
    <m/>
    <m/>
    <m/>
    <m/>
    <m/>
  </r>
  <r>
    <x v="110"/>
    <s v="CONSTRUCTION"/>
    <s v="Gymnasium Roof, Canada"/>
    <n v="2009"/>
    <m/>
    <m/>
    <m/>
    <n v="1"/>
    <n v="1"/>
    <m/>
    <m/>
    <m/>
    <m/>
    <m/>
    <m/>
    <m/>
    <m/>
    <m/>
    <m/>
    <m/>
    <m/>
    <m/>
    <m/>
    <n v="1"/>
    <m/>
    <m/>
    <m/>
    <m/>
    <m/>
    <n v="1"/>
    <m/>
    <m/>
    <m/>
    <m/>
    <m/>
    <m/>
    <m/>
    <m/>
    <m/>
    <m/>
    <n v="1"/>
    <m/>
    <m/>
    <m/>
    <m/>
    <m/>
    <m/>
    <m/>
    <m/>
    <m/>
    <m/>
    <m/>
    <m/>
    <m/>
    <m/>
    <m/>
    <m/>
  </r>
  <r>
    <x v="111"/>
    <s v="CONSTRUCTION"/>
    <s v="Building, Canada"/>
    <n v="2010"/>
    <m/>
    <m/>
    <m/>
    <n v="1"/>
    <n v="1"/>
    <m/>
    <m/>
    <m/>
    <m/>
    <m/>
    <m/>
    <m/>
    <m/>
    <m/>
    <m/>
    <m/>
    <m/>
    <m/>
    <m/>
    <m/>
    <m/>
    <m/>
    <m/>
    <m/>
    <m/>
    <m/>
    <m/>
    <m/>
    <m/>
    <m/>
    <m/>
    <m/>
    <m/>
    <m/>
    <m/>
    <m/>
    <n v="1"/>
    <m/>
    <m/>
    <m/>
    <n v="1"/>
    <m/>
    <n v="1"/>
    <m/>
    <m/>
    <m/>
    <m/>
    <m/>
    <m/>
    <m/>
    <m/>
    <m/>
    <m/>
  </r>
  <r>
    <x v="112"/>
    <s v="CONSTRUCTION"/>
    <s v="Inclined Overpass, Canada"/>
    <n v="1996"/>
    <m/>
    <m/>
    <m/>
    <n v="1"/>
    <m/>
    <m/>
    <m/>
    <m/>
    <m/>
    <m/>
    <m/>
    <m/>
    <m/>
    <m/>
    <m/>
    <m/>
    <m/>
    <m/>
    <m/>
    <m/>
    <m/>
    <m/>
    <m/>
    <m/>
    <m/>
    <m/>
    <m/>
    <m/>
    <m/>
    <m/>
    <m/>
    <m/>
    <m/>
    <m/>
    <m/>
    <m/>
    <n v="1"/>
    <m/>
    <m/>
    <n v="1"/>
    <m/>
    <m/>
    <m/>
    <m/>
    <m/>
    <m/>
    <m/>
    <m/>
    <m/>
    <n v="1"/>
    <m/>
    <m/>
    <m/>
  </r>
  <r>
    <x v="113"/>
    <s v="CONSTRUCTION"/>
    <s v="Railroad Bridge, Canada"/>
    <n v="1999"/>
    <m/>
    <m/>
    <m/>
    <m/>
    <m/>
    <m/>
    <m/>
    <m/>
    <m/>
    <m/>
    <m/>
    <m/>
    <m/>
    <m/>
    <m/>
    <m/>
    <m/>
    <m/>
    <m/>
    <m/>
    <m/>
    <m/>
    <m/>
    <m/>
    <m/>
    <n v="1"/>
    <m/>
    <m/>
    <m/>
    <m/>
    <m/>
    <m/>
    <m/>
    <m/>
    <m/>
    <n v="1"/>
    <n v="1"/>
    <m/>
    <m/>
    <n v="1"/>
    <m/>
    <m/>
    <m/>
    <m/>
    <m/>
    <m/>
    <m/>
    <m/>
    <m/>
    <m/>
    <m/>
    <m/>
    <m/>
  </r>
  <r>
    <x v="114"/>
    <s v="REFINERY"/>
    <s v="New Brunswick"/>
    <n v="1998"/>
    <m/>
    <m/>
    <m/>
    <m/>
    <m/>
    <m/>
    <m/>
    <m/>
    <m/>
    <m/>
    <m/>
    <m/>
    <m/>
    <m/>
    <m/>
    <m/>
    <m/>
    <m/>
    <m/>
    <m/>
    <m/>
    <m/>
    <m/>
    <m/>
    <m/>
    <n v="1"/>
    <m/>
    <n v="1"/>
    <m/>
    <m/>
    <m/>
    <m/>
    <m/>
    <m/>
    <n v="1"/>
    <m/>
    <n v="1"/>
    <m/>
    <m/>
    <n v="1"/>
    <m/>
    <m/>
    <n v="1"/>
    <m/>
    <m/>
    <m/>
    <m/>
    <m/>
    <m/>
    <m/>
    <m/>
    <m/>
    <m/>
  </r>
  <r>
    <x v="115"/>
    <s v="UPSTREAM"/>
    <s v="Triton III"/>
    <n v="1987"/>
    <m/>
    <n v="1"/>
    <m/>
    <m/>
    <m/>
    <m/>
    <m/>
    <m/>
    <m/>
    <n v="1"/>
    <m/>
    <m/>
    <m/>
    <m/>
    <m/>
    <m/>
    <m/>
    <m/>
    <m/>
    <m/>
    <m/>
    <m/>
    <m/>
    <m/>
    <m/>
    <n v="1"/>
    <m/>
    <m/>
    <m/>
    <m/>
    <m/>
    <m/>
    <m/>
    <m/>
    <m/>
    <m/>
    <m/>
    <m/>
    <n v="1"/>
    <n v="1"/>
    <m/>
    <m/>
    <m/>
    <m/>
    <m/>
    <m/>
    <m/>
    <m/>
    <m/>
    <m/>
    <m/>
    <m/>
    <m/>
  </r>
  <r>
    <x v="116"/>
    <s v="SUGAR FACTORY"/>
    <s v="Imperial Sugar"/>
    <n v="2008"/>
    <m/>
    <m/>
    <m/>
    <m/>
    <m/>
    <m/>
    <m/>
    <m/>
    <m/>
    <m/>
    <m/>
    <m/>
    <m/>
    <m/>
    <m/>
    <m/>
    <m/>
    <m/>
    <m/>
    <m/>
    <m/>
    <m/>
    <m/>
    <m/>
    <m/>
    <n v="1"/>
    <m/>
    <n v="1"/>
    <m/>
    <m/>
    <m/>
    <m/>
    <m/>
    <m/>
    <m/>
    <n v="1"/>
    <m/>
    <m/>
    <n v="1"/>
    <n v="1"/>
    <m/>
    <m/>
    <n v="1"/>
    <m/>
    <m/>
    <m/>
    <m/>
    <m/>
    <m/>
    <m/>
    <m/>
    <m/>
    <m/>
  </r>
  <r>
    <x v="117"/>
    <s v="TERMINALS AND DISTRIBUTION"/>
    <s v="Chesapeake, Virginia"/>
    <n v="2008"/>
    <m/>
    <n v="1"/>
    <m/>
    <m/>
    <m/>
    <m/>
    <m/>
    <m/>
    <n v="1"/>
    <m/>
    <m/>
    <m/>
    <m/>
    <m/>
    <m/>
    <m/>
    <m/>
    <m/>
    <m/>
    <m/>
    <m/>
    <m/>
    <m/>
    <m/>
    <m/>
    <n v="1"/>
    <m/>
    <n v="1"/>
    <m/>
    <m/>
    <m/>
    <m/>
    <m/>
    <m/>
    <m/>
    <m/>
    <n v="1"/>
    <m/>
    <m/>
    <n v="1"/>
    <m/>
    <n v="1"/>
    <m/>
    <m/>
    <m/>
    <m/>
    <m/>
    <m/>
    <m/>
    <m/>
    <m/>
    <m/>
    <m/>
  </r>
  <r>
    <x v="118"/>
    <s v="CHEMICALS FACTORY"/>
    <s v="Bayer CropScience"/>
    <n v="2008"/>
    <n v="1"/>
    <m/>
    <m/>
    <n v="1"/>
    <m/>
    <m/>
    <m/>
    <n v="1"/>
    <n v="1"/>
    <m/>
    <m/>
    <m/>
    <m/>
    <m/>
    <m/>
    <m/>
    <m/>
    <n v="1"/>
    <m/>
    <m/>
    <n v="1"/>
    <m/>
    <m/>
    <m/>
    <m/>
    <n v="1"/>
    <n v="1"/>
    <n v="1"/>
    <m/>
    <m/>
    <m/>
    <m/>
    <m/>
    <n v="1"/>
    <n v="1"/>
    <n v="1"/>
    <n v="1"/>
    <m/>
    <n v="1"/>
    <n v="1"/>
    <n v="1"/>
    <n v="1"/>
    <n v="1"/>
    <m/>
    <m/>
    <m/>
    <m/>
    <m/>
    <m/>
    <n v="1"/>
    <m/>
    <m/>
    <n v="1"/>
  </r>
  <r>
    <x v="119"/>
    <s v="METALLURGICAL INDUSTRY"/>
    <s v="Burns Harbour"/>
    <n v="2001"/>
    <m/>
    <m/>
    <m/>
    <m/>
    <m/>
    <m/>
    <m/>
    <m/>
    <m/>
    <m/>
    <m/>
    <m/>
    <m/>
    <m/>
    <m/>
    <m/>
    <m/>
    <m/>
    <m/>
    <m/>
    <m/>
    <m/>
    <m/>
    <m/>
    <m/>
    <m/>
    <m/>
    <n v="1"/>
    <m/>
    <m/>
    <m/>
    <m/>
    <m/>
    <m/>
    <n v="1"/>
    <n v="1"/>
    <n v="1"/>
    <m/>
    <m/>
    <n v="1"/>
    <m/>
    <m/>
    <n v="1"/>
    <m/>
    <m/>
    <m/>
    <m/>
    <m/>
    <m/>
    <m/>
    <m/>
    <m/>
    <m/>
  </r>
  <r>
    <x v="120"/>
    <s v="WASTEWATER PLANT"/>
    <s v="Daytona Beach"/>
    <n v="2006"/>
    <m/>
    <m/>
    <m/>
    <m/>
    <m/>
    <m/>
    <m/>
    <m/>
    <m/>
    <m/>
    <m/>
    <m/>
    <m/>
    <m/>
    <m/>
    <m/>
    <m/>
    <m/>
    <m/>
    <m/>
    <m/>
    <m/>
    <m/>
    <m/>
    <m/>
    <n v="1"/>
    <m/>
    <m/>
    <m/>
    <m/>
    <m/>
    <m/>
    <m/>
    <m/>
    <m/>
    <n v="1"/>
    <n v="1"/>
    <m/>
    <n v="1"/>
    <n v="1"/>
    <m/>
    <n v="1"/>
    <n v="1"/>
    <m/>
    <m/>
    <m/>
    <m/>
    <m/>
    <m/>
    <m/>
    <m/>
    <m/>
    <m/>
  </r>
  <r>
    <x v="121"/>
    <s v="OIFIELD WASTE DISPOSAL PLANT"/>
    <s v="Rosharon"/>
    <n v="2003"/>
    <m/>
    <n v="1"/>
    <m/>
    <m/>
    <m/>
    <m/>
    <m/>
    <m/>
    <n v="1"/>
    <m/>
    <m/>
    <m/>
    <m/>
    <m/>
    <m/>
    <m/>
    <m/>
    <m/>
    <m/>
    <m/>
    <m/>
    <m/>
    <m/>
    <m/>
    <m/>
    <m/>
    <m/>
    <n v="1"/>
    <m/>
    <m/>
    <m/>
    <m/>
    <m/>
    <m/>
    <n v="1"/>
    <m/>
    <n v="1"/>
    <m/>
    <n v="1"/>
    <n v="1"/>
    <m/>
    <n v="1"/>
    <n v="1"/>
    <m/>
    <m/>
    <m/>
    <m/>
    <m/>
    <m/>
    <m/>
    <m/>
    <m/>
    <m/>
  </r>
  <r>
    <x v="122"/>
    <s v="POLYMERS FACTORY"/>
    <s v="Augusta"/>
    <n v="2001"/>
    <m/>
    <m/>
    <m/>
    <n v="1"/>
    <m/>
    <m/>
    <m/>
    <m/>
    <n v="1"/>
    <m/>
    <m/>
    <m/>
    <m/>
    <m/>
    <m/>
    <m/>
    <m/>
    <m/>
    <m/>
    <m/>
    <m/>
    <m/>
    <m/>
    <m/>
    <n v="1"/>
    <n v="1"/>
    <m/>
    <n v="1"/>
    <m/>
    <m/>
    <n v="1"/>
    <m/>
    <m/>
    <m/>
    <n v="1"/>
    <n v="1"/>
    <n v="1"/>
    <m/>
    <n v="1"/>
    <n v="1"/>
    <m/>
    <m/>
    <n v="1"/>
    <m/>
    <m/>
    <m/>
    <m/>
    <m/>
    <m/>
    <m/>
    <m/>
    <m/>
    <m/>
  </r>
  <r>
    <x v="123"/>
    <s v="INK &amp; PAINT FACTORY"/>
    <s v="Danversport"/>
    <n v="2006"/>
    <n v="1"/>
    <m/>
    <m/>
    <n v="1"/>
    <m/>
    <m/>
    <m/>
    <m/>
    <m/>
    <m/>
    <m/>
    <m/>
    <m/>
    <m/>
    <m/>
    <m/>
    <m/>
    <m/>
    <m/>
    <m/>
    <m/>
    <m/>
    <m/>
    <m/>
    <m/>
    <m/>
    <m/>
    <n v="1"/>
    <m/>
    <m/>
    <m/>
    <m/>
    <m/>
    <m/>
    <m/>
    <m/>
    <n v="1"/>
    <m/>
    <n v="1"/>
    <n v="1"/>
    <m/>
    <m/>
    <m/>
    <m/>
    <m/>
    <m/>
    <m/>
    <m/>
    <m/>
    <m/>
    <m/>
    <m/>
    <m/>
  </r>
  <r>
    <x v="124"/>
    <s v="CHEMICALS FACTORY"/>
    <s v="Louisville"/>
    <n v="2011"/>
    <m/>
    <m/>
    <m/>
    <m/>
    <m/>
    <m/>
    <m/>
    <m/>
    <m/>
    <m/>
    <m/>
    <m/>
    <m/>
    <m/>
    <m/>
    <m/>
    <m/>
    <m/>
    <m/>
    <m/>
    <m/>
    <m/>
    <m/>
    <m/>
    <m/>
    <m/>
    <m/>
    <m/>
    <m/>
    <m/>
    <m/>
    <m/>
    <m/>
    <m/>
    <m/>
    <m/>
    <m/>
    <m/>
    <n v="1"/>
    <n v="1"/>
    <m/>
    <m/>
    <m/>
    <m/>
    <m/>
    <m/>
    <m/>
    <m/>
    <m/>
    <m/>
    <m/>
    <m/>
    <m/>
  </r>
  <r>
    <x v="125"/>
    <s v="CHEMICALS FACTORY"/>
    <s v="Gnadenhutten"/>
    <n v="2003"/>
    <m/>
    <m/>
    <m/>
    <m/>
    <m/>
    <m/>
    <m/>
    <m/>
    <m/>
    <m/>
    <m/>
    <m/>
    <m/>
    <m/>
    <m/>
    <m/>
    <m/>
    <m/>
    <m/>
    <m/>
    <m/>
    <m/>
    <m/>
    <m/>
    <m/>
    <m/>
    <m/>
    <n v="1"/>
    <m/>
    <m/>
    <m/>
    <m/>
    <m/>
    <m/>
    <n v="1"/>
    <n v="1"/>
    <n v="1"/>
    <m/>
    <n v="1"/>
    <n v="1"/>
    <m/>
    <n v="1"/>
    <m/>
    <m/>
    <m/>
    <m/>
    <m/>
    <m/>
    <m/>
    <m/>
    <m/>
    <m/>
    <m/>
  </r>
  <r>
    <x v="126"/>
    <s v="CHEMICALS FACTORY"/>
    <s v="Allentown"/>
    <n v="1999"/>
    <m/>
    <m/>
    <m/>
    <m/>
    <m/>
    <m/>
    <m/>
    <m/>
    <m/>
    <m/>
    <m/>
    <m/>
    <m/>
    <m/>
    <m/>
    <m/>
    <m/>
    <m/>
    <m/>
    <m/>
    <m/>
    <m/>
    <m/>
    <m/>
    <m/>
    <n v="1"/>
    <m/>
    <n v="1"/>
    <m/>
    <m/>
    <m/>
    <m/>
    <m/>
    <m/>
    <n v="1"/>
    <m/>
    <m/>
    <m/>
    <n v="1"/>
    <n v="1"/>
    <m/>
    <n v="1"/>
    <m/>
    <m/>
    <m/>
    <m/>
    <m/>
    <m/>
    <m/>
    <m/>
    <m/>
    <m/>
    <m/>
  </r>
  <r>
    <x v="127"/>
    <s v="FIBERGLASS FACTORY"/>
    <s v="Corbin"/>
    <n v="2003"/>
    <m/>
    <m/>
    <m/>
    <n v="1"/>
    <m/>
    <m/>
    <m/>
    <m/>
    <n v="1"/>
    <m/>
    <m/>
    <m/>
    <m/>
    <m/>
    <m/>
    <m/>
    <m/>
    <m/>
    <m/>
    <m/>
    <m/>
    <m/>
    <m/>
    <m/>
    <m/>
    <n v="1"/>
    <m/>
    <n v="1"/>
    <m/>
    <m/>
    <m/>
    <m/>
    <m/>
    <m/>
    <n v="1"/>
    <n v="1"/>
    <n v="1"/>
    <m/>
    <n v="1"/>
    <n v="1"/>
    <m/>
    <m/>
    <n v="1"/>
    <m/>
    <m/>
    <m/>
    <m/>
    <m/>
    <m/>
    <m/>
    <m/>
    <m/>
    <m/>
  </r>
  <r>
    <x v="128"/>
    <s v="FOOD INDUSTRY"/>
    <s v="Louisville"/>
    <n v="2003"/>
    <n v="1"/>
    <m/>
    <m/>
    <m/>
    <m/>
    <m/>
    <m/>
    <m/>
    <m/>
    <m/>
    <m/>
    <m/>
    <m/>
    <m/>
    <m/>
    <m/>
    <n v="1"/>
    <m/>
    <m/>
    <m/>
    <m/>
    <m/>
    <m/>
    <m/>
    <m/>
    <n v="1"/>
    <m/>
    <n v="1"/>
    <m/>
    <m/>
    <n v="1"/>
    <m/>
    <m/>
    <m/>
    <n v="1"/>
    <m/>
    <n v="1"/>
    <n v="1"/>
    <n v="1"/>
    <n v="1"/>
    <m/>
    <n v="1"/>
    <m/>
    <m/>
    <m/>
    <m/>
    <m/>
    <m/>
    <m/>
    <m/>
    <m/>
    <m/>
    <m/>
  </r>
  <r>
    <x v="129"/>
    <s v="FIREWORKS STORAGE"/>
    <s v="Hawaii"/>
    <n v="2011"/>
    <m/>
    <m/>
    <m/>
    <m/>
    <m/>
    <m/>
    <m/>
    <m/>
    <m/>
    <m/>
    <m/>
    <m/>
    <m/>
    <m/>
    <m/>
    <m/>
    <m/>
    <m/>
    <m/>
    <m/>
    <m/>
    <m/>
    <m/>
    <m/>
    <m/>
    <m/>
    <m/>
    <m/>
    <m/>
    <m/>
    <m/>
    <m/>
    <m/>
    <m/>
    <m/>
    <m/>
    <m/>
    <m/>
    <n v="1"/>
    <n v="1"/>
    <m/>
    <n v="1"/>
    <n v="1"/>
    <m/>
    <m/>
    <m/>
    <m/>
    <m/>
    <m/>
    <m/>
    <m/>
    <m/>
    <m/>
  </r>
  <r>
    <x v="130"/>
    <s v="CHEMICALS FACTORY"/>
    <s v="Festus"/>
    <n v="2002"/>
    <m/>
    <m/>
    <m/>
    <m/>
    <m/>
    <m/>
    <m/>
    <m/>
    <m/>
    <m/>
    <m/>
    <m/>
    <m/>
    <m/>
    <m/>
    <m/>
    <m/>
    <m/>
    <m/>
    <m/>
    <m/>
    <m/>
    <m/>
    <m/>
    <m/>
    <n v="1"/>
    <m/>
    <m/>
    <m/>
    <m/>
    <m/>
    <m/>
    <m/>
    <n v="1"/>
    <m/>
    <n v="1"/>
    <n v="1"/>
    <n v="1"/>
    <n v="1"/>
    <m/>
    <m/>
    <n v="1"/>
    <n v="1"/>
    <m/>
    <m/>
    <m/>
    <m/>
    <m/>
    <m/>
    <m/>
    <m/>
    <m/>
    <m/>
  </r>
  <r>
    <x v="131"/>
    <s v="CHEMICALS FACTORY"/>
    <s v="Glendale"/>
    <n v="2003"/>
    <m/>
    <m/>
    <m/>
    <n v="1"/>
    <m/>
    <m/>
    <m/>
    <m/>
    <m/>
    <m/>
    <m/>
    <n v="1"/>
    <m/>
    <m/>
    <m/>
    <m/>
    <m/>
    <m/>
    <m/>
    <m/>
    <m/>
    <m/>
    <m/>
    <m/>
    <m/>
    <m/>
    <m/>
    <n v="1"/>
    <m/>
    <m/>
    <m/>
    <m/>
    <m/>
    <m/>
    <n v="1"/>
    <m/>
    <n v="1"/>
    <m/>
    <n v="1"/>
    <n v="1"/>
    <n v="1"/>
    <n v="1"/>
    <n v="1"/>
    <m/>
    <m/>
    <m/>
    <m/>
    <m/>
    <m/>
    <m/>
    <m/>
    <m/>
    <m/>
  </r>
  <r>
    <x v="132"/>
    <s v="CHEMICALS FACTORY"/>
    <s v="Belle (methyl chloride)"/>
    <n v="2010"/>
    <m/>
    <m/>
    <m/>
    <n v="1"/>
    <n v="1"/>
    <m/>
    <m/>
    <m/>
    <m/>
    <m/>
    <m/>
    <m/>
    <m/>
    <m/>
    <m/>
    <m/>
    <m/>
    <m/>
    <m/>
    <m/>
    <m/>
    <m/>
    <m/>
    <m/>
    <m/>
    <m/>
    <m/>
    <m/>
    <m/>
    <m/>
    <n v="1"/>
    <m/>
    <m/>
    <m/>
    <m/>
    <m/>
    <m/>
    <m/>
    <n v="1"/>
    <m/>
    <n v="1"/>
    <m/>
    <m/>
    <m/>
    <m/>
    <m/>
    <m/>
    <m/>
    <m/>
    <m/>
    <m/>
    <m/>
    <m/>
  </r>
  <r>
    <x v="133"/>
    <s v="CHEMICALS FACTORY"/>
    <s v="Belle (oleum)"/>
    <n v="2010"/>
    <m/>
    <m/>
    <m/>
    <m/>
    <m/>
    <m/>
    <m/>
    <m/>
    <m/>
    <m/>
    <m/>
    <m/>
    <m/>
    <m/>
    <m/>
    <m/>
    <m/>
    <m/>
    <m/>
    <m/>
    <m/>
    <m/>
    <m/>
    <m/>
    <m/>
    <n v="1"/>
    <m/>
    <m/>
    <m/>
    <m/>
    <m/>
    <m/>
    <m/>
    <m/>
    <n v="1"/>
    <n v="1"/>
    <m/>
    <m/>
    <n v="1"/>
    <m/>
    <m/>
    <m/>
    <m/>
    <m/>
    <m/>
    <m/>
    <m/>
    <m/>
    <m/>
    <m/>
    <m/>
    <m/>
    <m/>
  </r>
  <r>
    <x v="134"/>
    <s v="CHEMICALS FACTORY"/>
    <s v="Belle (phosgene)"/>
    <n v="2010"/>
    <m/>
    <m/>
    <m/>
    <n v="1"/>
    <m/>
    <m/>
    <m/>
    <m/>
    <m/>
    <m/>
    <m/>
    <m/>
    <m/>
    <m/>
    <m/>
    <m/>
    <m/>
    <m/>
    <m/>
    <m/>
    <m/>
    <m/>
    <m/>
    <m/>
    <n v="1"/>
    <n v="1"/>
    <m/>
    <m/>
    <m/>
    <m/>
    <m/>
    <m/>
    <m/>
    <m/>
    <n v="1"/>
    <n v="1"/>
    <n v="1"/>
    <n v="1"/>
    <m/>
    <n v="1"/>
    <m/>
    <m/>
    <n v="1"/>
    <m/>
    <m/>
    <m/>
    <m/>
    <m/>
    <m/>
    <m/>
    <m/>
    <m/>
    <m/>
  </r>
  <r>
    <x v="135"/>
    <s v="CHEMICALS FACTORY"/>
    <s v="Yerkes"/>
    <n v="2010"/>
    <m/>
    <m/>
    <m/>
    <n v="1"/>
    <m/>
    <m/>
    <m/>
    <n v="1"/>
    <m/>
    <m/>
    <m/>
    <m/>
    <m/>
    <m/>
    <m/>
    <m/>
    <m/>
    <m/>
    <m/>
    <m/>
    <m/>
    <m/>
    <m/>
    <m/>
    <m/>
    <n v="1"/>
    <m/>
    <n v="1"/>
    <m/>
    <m/>
    <m/>
    <m/>
    <m/>
    <m/>
    <m/>
    <m/>
    <m/>
    <m/>
    <m/>
    <n v="1"/>
    <m/>
    <m/>
    <n v="1"/>
    <m/>
    <m/>
    <m/>
    <m/>
    <m/>
    <m/>
    <m/>
    <m/>
    <m/>
    <m/>
  </r>
  <r>
    <x v="136"/>
    <s v="WASTE TREATMENT PLANT"/>
    <s v="Cincinnati"/>
    <n v="2002"/>
    <m/>
    <m/>
    <n v="1"/>
    <n v="1"/>
    <m/>
    <m/>
    <m/>
    <m/>
    <n v="1"/>
    <m/>
    <m/>
    <n v="1"/>
    <m/>
    <m/>
    <m/>
    <m/>
    <m/>
    <m/>
    <m/>
    <m/>
    <m/>
    <m/>
    <m/>
    <m/>
    <m/>
    <n v="1"/>
    <m/>
    <n v="1"/>
    <m/>
    <m/>
    <m/>
    <m/>
    <m/>
    <m/>
    <n v="1"/>
    <n v="1"/>
    <n v="1"/>
    <n v="1"/>
    <n v="1"/>
    <n v="1"/>
    <n v="1"/>
    <n v="1"/>
    <n v="1"/>
    <m/>
    <m/>
    <m/>
    <m/>
    <m/>
    <m/>
    <m/>
    <m/>
    <m/>
    <m/>
  </r>
  <r>
    <x v="137"/>
    <s v="WASTE TREATMENT PLANT"/>
    <s v="Apex"/>
    <n v="2006"/>
    <m/>
    <m/>
    <m/>
    <m/>
    <m/>
    <m/>
    <m/>
    <m/>
    <m/>
    <m/>
    <m/>
    <m/>
    <m/>
    <m/>
    <m/>
    <m/>
    <m/>
    <m/>
    <m/>
    <m/>
    <m/>
    <m/>
    <m/>
    <m/>
    <m/>
    <m/>
    <m/>
    <m/>
    <m/>
    <m/>
    <m/>
    <m/>
    <m/>
    <m/>
    <n v="1"/>
    <m/>
    <m/>
    <m/>
    <n v="1"/>
    <n v="1"/>
    <m/>
    <m/>
    <m/>
    <m/>
    <m/>
    <m/>
    <m/>
    <m/>
    <m/>
    <m/>
    <m/>
    <m/>
    <m/>
  </r>
  <r>
    <x v="138"/>
    <s v="CHEMICALS FACTORY"/>
    <s v="Pascagoula, Mississippi"/>
    <n v="2002"/>
    <n v="1"/>
    <m/>
    <m/>
    <m/>
    <n v="1"/>
    <m/>
    <m/>
    <m/>
    <m/>
    <m/>
    <n v="1"/>
    <n v="1"/>
    <m/>
    <m/>
    <m/>
    <m/>
    <m/>
    <m/>
    <m/>
    <m/>
    <m/>
    <m/>
    <m/>
    <m/>
    <m/>
    <n v="1"/>
    <m/>
    <n v="1"/>
    <m/>
    <m/>
    <m/>
    <m/>
    <m/>
    <n v="1"/>
    <m/>
    <n v="1"/>
    <n v="1"/>
    <m/>
    <n v="1"/>
    <n v="1"/>
    <m/>
    <n v="1"/>
    <n v="1"/>
    <m/>
    <m/>
    <m/>
    <m/>
    <m/>
    <m/>
    <m/>
    <m/>
    <m/>
    <m/>
  </r>
  <r>
    <x v="139"/>
    <s v="PETROCHEMICALS"/>
    <s v="Point Comfort"/>
    <n v="2005"/>
    <m/>
    <n v="1"/>
    <m/>
    <m/>
    <m/>
    <m/>
    <m/>
    <m/>
    <m/>
    <n v="1"/>
    <m/>
    <m/>
    <m/>
    <m/>
    <m/>
    <m/>
    <m/>
    <m/>
    <m/>
    <m/>
    <m/>
    <m/>
    <m/>
    <m/>
    <m/>
    <m/>
    <m/>
    <n v="1"/>
    <m/>
    <m/>
    <m/>
    <m/>
    <n v="1"/>
    <m/>
    <m/>
    <m/>
    <m/>
    <m/>
    <n v="1"/>
    <n v="1"/>
    <m/>
    <m/>
    <m/>
    <m/>
    <m/>
    <m/>
    <m/>
    <m/>
    <m/>
    <m/>
    <m/>
    <m/>
    <m/>
  </r>
  <r>
    <x v="140"/>
    <s v="CHEMICALS FACTORY"/>
    <s v="Pennington"/>
    <n v="2002"/>
    <m/>
    <m/>
    <m/>
    <n v="1"/>
    <m/>
    <m/>
    <n v="1"/>
    <m/>
    <m/>
    <m/>
    <m/>
    <m/>
    <m/>
    <m/>
    <m/>
    <m/>
    <m/>
    <m/>
    <m/>
    <m/>
    <m/>
    <m/>
    <m/>
    <m/>
    <m/>
    <n v="1"/>
    <m/>
    <n v="1"/>
    <m/>
    <m/>
    <m/>
    <m/>
    <m/>
    <m/>
    <m/>
    <n v="1"/>
    <n v="1"/>
    <m/>
    <n v="1"/>
    <n v="1"/>
    <m/>
    <n v="1"/>
    <m/>
    <m/>
    <m/>
    <m/>
    <m/>
    <m/>
    <m/>
    <m/>
    <m/>
    <m/>
    <m/>
  </r>
  <r>
    <x v="141"/>
    <s v="REFINERY"/>
    <s v="Gallup"/>
    <n v="2004"/>
    <m/>
    <n v="1"/>
    <m/>
    <m/>
    <n v="1"/>
    <m/>
    <n v="1"/>
    <m/>
    <n v="1"/>
    <m/>
    <m/>
    <m/>
    <m/>
    <n v="1"/>
    <m/>
    <m/>
    <m/>
    <m/>
    <m/>
    <m/>
    <m/>
    <m/>
    <m/>
    <m/>
    <n v="1"/>
    <m/>
    <m/>
    <m/>
    <m/>
    <n v="1"/>
    <m/>
    <m/>
    <m/>
    <m/>
    <m/>
    <n v="1"/>
    <n v="1"/>
    <m/>
    <n v="1"/>
    <m/>
    <m/>
    <m/>
    <m/>
    <m/>
    <m/>
    <m/>
    <m/>
    <m/>
    <m/>
    <m/>
    <m/>
    <m/>
    <m/>
  </r>
  <r>
    <x v="142"/>
    <s v="TYRE &amp; RUBBER FACTORY"/>
    <s v="Goodyear"/>
    <n v="2008"/>
    <m/>
    <m/>
    <m/>
    <n v="1"/>
    <n v="1"/>
    <m/>
    <m/>
    <m/>
    <m/>
    <m/>
    <m/>
    <m/>
    <m/>
    <m/>
    <m/>
    <m/>
    <m/>
    <m/>
    <m/>
    <m/>
    <m/>
    <m/>
    <m/>
    <m/>
    <m/>
    <m/>
    <n v="1"/>
    <n v="1"/>
    <m/>
    <m/>
    <m/>
    <m/>
    <m/>
    <n v="1"/>
    <m/>
    <n v="1"/>
    <n v="1"/>
    <m/>
    <n v="1"/>
    <n v="1"/>
    <n v="1"/>
    <n v="1"/>
    <m/>
    <m/>
    <m/>
    <m/>
    <m/>
    <m/>
    <m/>
    <m/>
    <m/>
    <m/>
    <m/>
  </r>
  <r>
    <x v="143"/>
    <s v="METALLURGICAL INDUSTRY"/>
    <s v="Huntington"/>
    <n v="2003"/>
    <m/>
    <m/>
    <m/>
    <m/>
    <m/>
    <m/>
    <m/>
    <m/>
    <m/>
    <m/>
    <m/>
    <m/>
    <m/>
    <m/>
    <m/>
    <m/>
    <m/>
    <m/>
    <m/>
    <m/>
    <m/>
    <m/>
    <m/>
    <m/>
    <m/>
    <m/>
    <m/>
    <n v="1"/>
    <m/>
    <m/>
    <m/>
    <m/>
    <m/>
    <m/>
    <n v="1"/>
    <n v="1"/>
    <n v="1"/>
    <m/>
    <n v="1"/>
    <n v="1"/>
    <n v="1"/>
    <n v="1"/>
    <n v="1"/>
    <m/>
    <m/>
    <m/>
    <m/>
    <m/>
    <m/>
    <m/>
    <m/>
    <m/>
    <m/>
  </r>
  <r>
    <x v="144"/>
    <s v="FOOD INDUSTRY"/>
    <s v="Albert City"/>
    <n v="1998"/>
    <m/>
    <n v="1"/>
    <m/>
    <m/>
    <m/>
    <m/>
    <m/>
    <m/>
    <n v="1"/>
    <m/>
    <m/>
    <m/>
    <m/>
    <m/>
    <m/>
    <m/>
    <m/>
    <m/>
    <m/>
    <m/>
    <m/>
    <m/>
    <m/>
    <m/>
    <m/>
    <n v="1"/>
    <m/>
    <m/>
    <m/>
    <m/>
    <m/>
    <m/>
    <m/>
    <m/>
    <m/>
    <m/>
    <m/>
    <m/>
    <n v="1"/>
    <m/>
    <m/>
    <n v="1"/>
    <n v="1"/>
    <m/>
    <m/>
    <m/>
    <m/>
    <m/>
    <m/>
    <m/>
    <m/>
    <m/>
    <m/>
  </r>
  <r>
    <x v="145"/>
    <s v="METALLURGICAL INDUSTRY"/>
    <s v="Gallatin"/>
    <n v="2011"/>
    <m/>
    <m/>
    <m/>
    <m/>
    <m/>
    <m/>
    <m/>
    <m/>
    <m/>
    <m/>
    <m/>
    <m/>
    <m/>
    <m/>
    <m/>
    <m/>
    <m/>
    <m/>
    <m/>
    <m/>
    <m/>
    <m/>
    <m/>
    <m/>
    <m/>
    <n v="1"/>
    <m/>
    <m/>
    <m/>
    <m/>
    <m/>
    <m/>
    <m/>
    <m/>
    <m/>
    <n v="1"/>
    <n v="1"/>
    <m/>
    <n v="1"/>
    <n v="1"/>
    <n v="1"/>
    <m/>
    <n v="1"/>
    <m/>
    <m/>
    <m/>
    <m/>
    <m/>
    <m/>
    <m/>
    <m/>
    <m/>
    <m/>
  </r>
  <r>
    <x v="146"/>
    <s v="METALLURGICAL INDUSTRY"/>
    <s v="Gallatin"/>
    <n v="2011"/>
    <m/>
    <m/>
    <m/>
    <m/>
    <m/>
    <m/>
    <m/>
    <m/>
    <m/>
    <m/>
    <m/>
    <m/>
    <m/>
    <m/>
    <m/>
    <m/>
    <m/>
    <m/>
    <m/>
    <m/>
    <m/>
    <m/>
    <m/>
    <m/>
    <m/>
    <m/>
    <m/>
    <m/>
    <m/>
    <m/>
    <m/>
    <m/>
    <m/>
    <m/>
    <m/>
    <m/>
    <n v="1"/>
    <m/>
    <n v="1"/>
    <n v="1"/>
    <m/>
    <m/>
    <m/>
    <m/>
    <m/>
    <m/>
    <m/>
    <m/>
    <m/>
    <m/>
    <m/>
    <m/>
    <m/>
  </r>
  <r>
    <x v="147"/>
    <s v="METALLURGICAL INDUSTRY"/>
    <s v="Gallatin"/>
    <n v="2011"/>
    <m/>
    <m/>
    <m/>
    <n v="1"/>
    <m/>
    <m/>
    <n v="1"/>
    <m/>
    <n v="1"/>
    <m/>
    <m/>
    <m/>
    <m/>
    <m/>
    <m/>
    <m/>
    <m/>
    <m/>
    <m/>
    <m/>
    <m/>
    <m/>
    <m/>
    <m/>
    <m/>
    <n v="1"/>
    <m/>
    <n v="1"/>
    <m/>
    <m/>
    <m/>
    <m/>
    <n v="1"/>
    <m/>
    <m/>
    <n v="1"/>
    <n v="1"/>
    <m/>
    <n v="1"/>
    <n v="1"/>
    <m/>
    <m/>
    <m/>
    <m/>
    <m/>
    <m/>
    <m/>
    <m/>
    <m/>
    <m/>
    <m/>
    <m/>
    <m/>
  </r>
  <r>
    <x v="148"/>
    <s v="CHEMICALS FACTORY"/>
    <s v="Honeywell"/>
    <n v="2003"/>
    <m/>
    <m/>
    <m/>
    <n v="1"/>
    <m/>
    <m/>
    <m/>
    <n v="1"/>
    <m/>
    <m/>
    <m/>
    <m/>
    <m/>
    <m/>
    <m/>
    <m/>
    <m/>
    <m/>
    <m/>
    <m/>
    <m/>
    <m/>
    <m/>
    <m/>
    <n v="1"/>
    <n v="1"/>
    <m/>
    <n v="1"/>
    <m/>
    <m/>
    <m/>
    <m/>
    <m/>
    <n v="1"/>
    <m/>
    <n v="1"/>
    <n v="1"/>
    <n v="1"/>
    <n v="1"/>
    <n v="1"/>
    <m/>
    <m/>
    <m/>
    <m/>
    <m/>
    <m/>
    <m/>
    <m/>
    <m/>
    <m/>
    <m/>
    <m/>
    <m/>
  </r>
  <r>
    <x v="149"/>
    <s v="CHEMICALS FACTORY"/>
    <s v="Honeywell"/>
    <n v="2003"/>
    <m/>
    <m/>
    <m/>
    <n v="1"/>
    <m/>
    <m/>
    <m/>
    <n v="1"/>
    <m/>
    <m/>
    <m/>
    <m/>
    <m/>
    <m/>
    <m/>
    <m/>
    <m/>
    <m/>
    <m/>
    <m/>
    <m/>
    <m/>
    <m/>
    <m/>
    <m/>
    <m/>
    <m/>
    <n v="1"/>
    <m/>
    <n v="1"/>
    <m/>
    <m/>
    <m/>
    <m/>
    <m/>
    <m/>
    <n v="1"/>
    <m/>
    <m/>
    <n v="1"/>
    <m/>
    <n v="1"/>
    <m/>
    <m/>
    <m/>
    <m/>
    <m/>
    <m/>
    <m/>
    <m/>
    <m/>
    <m/>
    <m/>
  </r>
  <r>
    <x v="150"/>
    <s v="CHEMICALS FACTORY"/>
    <s v="Honeywell"/>
    <n v="2003"/>
    <m/>
    <m/>
    <m/>
    <m/>
    <m/>
    <m/>
    <m/>
    <m/>
    <m/>
    <m/>
    <m/>
    <m/>
    <m/>
    <m/>
    <m/>
    <m/>
    <m/>
    <m/>
    <m/>
    <m/>
    <m/>
    <m/>
    <m/>
    <m/>
    <m/>
    <n v="1"/>
    <m/>
    <n v="1"/>
    <m/>
    <m/>
    <m/>
    <m/>
    <m/>
    <m/>
    <m/>
    <m/>
    <m/>
    <m/>
    <m/>
    <n v="1"/>
    <n v="1"/>
    <m/>
    <m/>
    <m/>
    <m/>
    <m/>
    <m/>
    <m/>
    <m/>
    <m/>
    <m/>
    <m/>
    <m/>
  </r>
  <r>
    <x v="151"/>
    <s v="CHEMICALS FACTORY"/>
    <s v="Petrolia"/>
    <n v="2008"/>
    <m/>
    <m/>
    <m/>
    <n v="1"/>
    <m/>
    <m/>
    <m/>
    <n v="1"/>
    <m/>
    <m/>
    <m/>
    <m/>
    <n v="1"/>
    <m/>
    <m/>
    <m/>
    <n v="1"/>
    <m/>
    <m/>
    <m/>
    <m/>
    <m/>
    <m/>
    <m/>
    <n v="1"/>
    <m/>
    <m/>
    <n v="1"/>
    <m/>
    <m/>
    <n v="1"/>
    <m/>
    <m/>
    <m/>
    <m/>
    <m/>
    <n v="1"/>
    <n v="1"/>
    <n v="1"/>
    <n v="1"/>
    <n v="1"/>
    <m/>
    <n v="1"/>
    <m/>
    <m/>
    <m/>
    <m/>
    <m/>
    <m/>
    <m/>
    <m/>
    <m/>
    <m/>
  </r>
  <r>
    <x v="152"/>
    <s v="CHEMICALS FACTORY"/>
    <s v="Miami Township"/>
    <n v="2003"/>
    <m/>
    <m/>
    <m/>
    <m/>
    <m/>
    <m/>
    <m/>
    <m/>
    <m/>
    <m/>
    <m/>
    <m/>
    <m/>
    <m/>
    <m/>
    <m/>
    <m/>
    <m/>
    <m/>
    <m/>
    <m/>
    <m/>
    <m/>
    <m/>
    <n v="1"/>
    <n v="1"/>
    <m/>
    <m/>
    <m/>
    <m/>
    <m/>
    <m/>
    <m/>
    <n v="1"/>
    <n v="1"/>
    <n v="1"/>
    <m/>
    <m/>
    <n v="1"/>
    <n v="1"/>
    <m/>
    <m/>
    <n v="1"/>
    <m/>
    <m/>
    <m/>
    <m/>
    <m/>
    <m/>
    <m/>
    <m/>
    <m/>
    <m/>
  </r>
  <r>
    <x v="153"/>
    <s v="METAL SIGNS FACTORY"/>
    <s v="Manhattan"/>
    <n v="2002"/>
    <m/>
    <m/>
    <m/>
    <m/>
    <m/>
    <m/>
    <m/>
    <m/>
    <m/>
    <m/>
    <m/>
    <m/>
    <m/>
    <m/>
    <m/>
    <m/>
    <m/>
    <m/>
    <m/>
    <m/>
    <m/>
    <m/>
    <m/>
    <m/>
    <m/>
    <m/>
    <m/>
    <m/>
    <m/>
    <m/>
    <n v="1"/>
    <m/>
    <m/>
    <m/>
    <n v="1"/>
    <m/>
    <m/>
    <m/>
    <m/>
    <n v="1"/>
    <m/>
    <n v="1"/>
    <n v="1"/>
    <m/>
    <m/>
    <m/>
    <m/>
    <m/>
    <m/>
    <m/>
    <m/>
    <m/>
    <m/>
  </r>
  <r>
    <x v="154"/>
    <s v="FOOD INDUSTRY"/>
    <s v="Garner"/>
    <n v="2009"/>
    <m/>
    <m/>
    <m/>
    <m/>
    <m/>
    <m/>
    <m/>
    <m/>
    <m/>
    <m/>
    <m/>
    <m/>
    <m/>
    <m/>
    <m/>
    <m/>
    <m/>
    <m/>
    <m/>
    <m/>
    <m/>
    <m/>
    <m/>
    <m/>
    <m/>
    <m/>
    <m/>
    <m/>
    <m/>
    <m/>
    <m/>
    <m/>
    <m/>
    <m/>
    <m/>
    <m/>
    <m/>
    <m/>
    <m/>
    <n v="1"/>
    <m/>
    <m/>
    <m/>
    <m/>
    <m/>
    <m/>
    <m/>
    <m/>
    <m/>
    <m/>
    <m/>
    <m/>
    <m/>
  </r>
  <r>
    <x v="155"/>
    <s v="POWER PLANT"/>
    <s v="Middletown"/>
    <n v="2010"/>
    <m/>
    <m/>
    <m/>
    <m/>
    <m/>
    <m/>
    <m/>
    <m/>
    <m/>
    <m/>
    <m/>
    <m/>
    <m/>
    <m/>
    <m/>
    <m/>
    <m/>
    <m/>
    <m/>
    <m/>
    <m/>
    <m/>
    <m/>
    <m/>
    <m/>
    <m/>
    <m/>
    <m/>
    <m/>
    <m/>
    <m/>
    <m/>
    <m/>
    <m/>
    <m/>
    <m/>
    <m/>
    <m/>
    <m/>
    <n v="1"/>
    <m/>
    <n v="1"/>
    <m/>
    <m/>
    <m/>
    <m/>
    <m/>
    <m/>
    <m/>
    <m/>
    <m/>
    <m/>
    <m/>
  </r>
  <r>
    <x v="156"/>
    <s v="GAS STATION"/>
    <s v="Ghent"/>
    <n v="2007"/>
    <n v="1"/>
    <m/>
    <m/>
    <m/>
    <n v="1"/>
    <m/>
    <m/>
    <m/>
    <m/>
    <m/>
    <m/>
    <m/>
    <m/>
    <m/>
    <m/>
    <m/>
    <m/>
    <m/>
    <m/>
    <m/>
    <m/>
    <m/>
    <m/>
    <m/>
    <m/>
    <n v="1"/>
    <m/>
    <m/>
    <m/>
    <m/>
    <m/>
    <m/>
    <m/>
    <m/>
    <m/>
    <m/>
    <n v="1"/>
    <m/>
    <n v="1"/>
    <m/>
    <m/>
    <n v="1"/>
    <n v="1"/>
    <m/>
    <m/>
    <m/>
    <m/>
    <m/>
    <m/>
    <m/>
    <m/>
    <n v="1"/>
    <m/>
  </r>
  <r>
    <x v="157"/>
    <s v="CHEMICALS FACTORY"/>
    <s v="Marcus Oil &amp; Chemical"/>
    <n v="2004"/>
    <m/>
    <n v="1"/>
    <m/>
    <m/>
    <m/>
    <m/>
    <m/>
    <m/>
    <n v="1"/>
    <m/>
    <m/>
    <m/>
    <m/>
    <m/>
    <m/>
    <m/>
    <m/>
    <m/>
    <m/>
    <m/>
    <m/>
    <m/>
    <m/>
    <m/>
    <m/>
    <n v="1"/>
    <m/>
    <m/>
    <m/>
    <m/>
    <m/>
    <m/>
    <m/>
    <m/>
    <m/>
    <m/>
    <n v="1"/>
    <m/>
    <n v="1"/>
    <n v="1"/>
    <m/>
    <m/>
    <n v="1"/>
    <m/>
    <m/>
    <m/>
    <m/>
    <m/>
    <m/>
    <m/>
    <m/>
    <m/>
    <m/>
  </r>
  <r>
    <x v="158"/>
    <s v="CHEMICALS FACTORY"/>
    <s v="Dalton"/>
    <n v="2004"/>
    <m/>
    <m/>
    <m/>
    <m/>
    <m/>
    <m/>
    <m/>
    <m/>
    <m/>
    <m/>
    <m/>
    <m/>
    <m/>
    <m/>
    <m/>
    <m/>
    <m/>
    <m/>
    <m/>
    <m/>
    <m/>
    <m/>
    <m/>
    <m/>
    <m/>
    <m/>
    <m/>
    <m/>
    <m/>
    <m/>
    <m/>
    <m/>
    <m/>
    <m/>
    <m/>
    <m/>
    <n v="1"/>
    <m/>
    <n v="1"/>
    <n v="1"/>
    <m/>
    <n v="1"/>
    <n v="1"/>
    <m/>
    <m/>
    <m/>
    <m/>
    <m/>
    <m/>
    <m/>
    <m/>
    <m/>
    <m/>
  </r>
  <r>
    <x v="159"/>
    <s v="CHEMICALS FACTORY"/>
    <s v="Paterson"/>
    <n v="1998"/>
    <m/>
    <m/>
    <m/>
    <m/>
    <m/>
    <m/>
    <m/>
    <m/>
    <m/>
    <m/>
    <m/>
    <m/>
    <m/>
    <m/>
    <m/>
    <m/>
    <m/>
    <m/>
    <m/>
    <m/>
    <m/>
    <m/>
    <m/>
    <m/>
    <m/>
    <m/>
    <m/>
    <n v="1"/>
    <m/>
    <m/>
    <n v="1"/>
    <m/>
    <m/>
    <n v="1"/>
    <m/>
    <m/>
    <m/>
    <m/>
    <n v="1"/>
    <n v="1"/>
    <m/>
    <n v="1"/>
    <n v="1"/>
    <m/>
    <m/>
    <m/>
    <m/>
    <m/>
    <m/>
    <m/>
    <m/>
    <m/>
    <m/>
  </r>
  <r>
    <x v="160"/>
    <s v="REFINERY"/>
    <s v="Delaware City"/>
    <n v="2001"/>
    <n v="1"/>
    <m/>
    <m/>
    <n v="1"/>
    <m/>
    <m/>
    <m/>
    <n v="1"/>
    <m/>
    <m/>
    <m/>
    <m/>
    <n v="1"/>
    <m/>
    <m/>
    <m/>
    <m/>
    <m/>
    <m/>
    <m/>
    <m/>
    <m/>
    <m/>
    <m/>
    <m/>
    <m/>
    <m/>
    <n v="1"/>
    <m/>
    <m/>
    <m/>
    <m/>
    <m/>
    <m/>
    <m/>
    <n v="1"/>
    <n v="1"/>
    <m/>
    <n v="1"/>
    <n v="1"/>
    <m/>
    <m/>
    <n v="1"/>
    <m/>
    <m/>
    <m/>
    <m/>
    <m/>
    <m/>
    <m/>
    <m/>
    <m/>
    <m/>
  </r>
  <r>
    <x v="161"/>
    <s v="CRYSTAL FACTORY"/>
    <s v="Belvidere"/>
    <n v="2009"/>
    <m/>
    <m/>
    <m/>
    <m/>
    <m/>
    <m/>
    <m/>
    <m/>
    <m/>
    <m/>
    <m/>
    <m/>
    <n v="1"/>
    <m/>
    <m/>
    <m/>
    <m/>
    <m/>
    <m/>
    <m/>
    <m/>
    <m/>
    <m/>
    <m/>
    <m/>
    <n v="1"/>
    <m/>
    <m/>
    <m/>
    <m/>
    <m/>
    <m/>
    <m/>
    <m/>
    <m/>
    <m/>
    <n v="1"/>
    <m/>
    <n v="1"/>
    <n v="1"/>
    <m/>
    <m/>
    <m/>
    <m/>
    <m/>
    <m/>
    <m/>
    <m/>
    <m/>
    <m/>
    <m/>
    <m/>
    <m/>
  </r>
  <r>
    <x v="162"/>
    <s v="UPSTREAM"/>
    <s v=" Raleigh"/>
    <n v="2006"/>
    <m/>
    <m/>
    <m/>
    <m/>
    <m/>
    <m/>
    <m/>
    <m/>
    <m/>
    <m/>
    <m/>
    <m/>
    <m/>
    <m/>
    <m/>
    <m/>
    <m/>
    <m/>
    <m/>
    <m/>
    <m/>
    <m/>
    <m/>
    <m/>
    <m/>
    <m/>
    <m/>
    <n v="1"/>
    <m/>
    <m/>
    <m/>
    <m/>
    <m/>
    <m/>
    <m/>
    <m/>
    <n v="1"/>
    <m/>
    <n v="1"/>
    <n v="1"/>
    <m/>
    <n v="1"/>
    <n v="1"/>
    <m/>
    <m/>
    <m/>
    <m/>
    <m/>
    <m/>
    <m/>
    <m/>
    <m/>
    <m/>
  </r>
  <r>
    <x v="163"/>
    <s v="REFINERY"/>
    <s v="Texas City"/>
    <n v="2005"/>
    <m/>
    <m/>
    <n v="1"/>
    <m/>
    <m/>
    <n v="1"/>
    <m/>
    <m/>
    <m/>
    <m/>
    <m/>
    <m/>
    <m/>
    <m/>
    <m/>
    <m/>
    <m/>
    <m/>
    <m/>
    <m/>
    <m/>
    <m/>
    <m/>
    <m/>
    <m/>
    <n v="1"/>
    <m/>
    <n v="1"/>
    <m/>
    <m/>
    <m/>
    <m/>
    <m/>
    <m/>
    <n v="1"/>
    <n v="1"/>
    <n v="1"/>
    <m/>
    <n v="1"/>
    <n v="1"/>
    <m/>
    <m/>
    <m/>
    <m/>
    <m/>
    <m/>
    <m/>
    <m/>
    <m/>
    <m/>
    <m/>
    <m/>
    <m/>
  </r>
  <r>
    <x v="164"/>
    <s v="TERMINALS AND DISTRIBUTION"/>
    <s v="St. Louis"/>
    <n v="2005"/>
    <m/>
    <m/>
    <m/>
    <m/>
    <m/>
    <m/>
    <m/>
    <m/>
    <m/>
    <m/>
    <m/>
    <m/>
    <m/>
    <m/>
    <m/>
    <m/>
    <m/>
    <m/>
    <m/>
    <m/>
    <m/>
    <m/>
    <m/>
    <m/>
    <m/>
    <m/>
    <m/>
    <m/>
    <m/>
    <m/>
    <m/>
    <m/>
    <m/>
    <m/>
    <m/>
    <m/>
    <m/>
    <m/>
    <n v="1"/>
    <m/>
    <m/>
    <m/>
    <m/>
    <m/>
    <m/>
    <m/>
    <m/>
    <m/>
    <m/>
    <m/>
    <m/>
    <m/>
    <m/>
  </r>
  <r>
    <x v="165"/>
    <s v="PETROCHEMICALS"/>
    <s v="Port Neches"/>
    <n v="2004"/>
    <m/>
    <m/>
    <m/>
    <n v="1"/>
    <n v="1"/>
    <m/>
    <m/>
    <n v="1"/>
    <m/>
    <m/>
    <m/>
    <m/>
    <m/>
    <m/>
    <m/>
    <m/>
    <m/>
    <m/>
    <m/>
    <m/>
    <m/>
    <m/>
    <m/>
    <m/>
    <m/>
    <m/>
    <m/>
    <n v="1"/>
    <m/>
    <m/>
    <m/>
    <n v="1"/>
    <m/>
    <m/>
    <m/>
    <m/>
    <n v="1"/>
    <m/>
    <n v="1"/>
    <n v="1"/>
    <m/>
    <m/>
    <n v="1"/>
    <m/>
    <m/>
    <m/>
    <m/>
    <m/>
    <m/>
    <m/>
    <m/>
    <m/>
    <m/>
  </r>
  <r>
    <x v="166"/>
    <s v="CHEMICALS FACTORY"/>
    <s v="Mustang"/>
    <n v="1998"/>
    <m/>
    <m/>
    <m/>
    <n v="1"/>
    <n v="1"/>
    <m/>
    <m/>
    <n v="1"/>
    <n v="1"/>
    <m/>
    <m/>
    <m/>
    <m/>
    <m/>
    <m/>
    <m/>
    <n v="1"/>
    <m/>
    <m/>
    <m/>
    <m/>
    <m/>
    <m/>
    <m/>
    <m/>
    <m/>
    <m/>
    <n v="1"/>
    <m/>
    <m/>
    <m/>
    <m/>
    <m/>
    <m/>
    <m/>
    <m/>
    <n v="1"/>
    <m/>
    <n v="1"/>
    <n v="1"/>
    <n v="1"/>
    <n v="1"/>
    <n v="1"/>
    <m/>
    <m/>
    <m/>
    <m/>
    <m/>
    <m/>
    <m/>
    <m/>
    <m/>
    <m/>
  </r>
  <r>
    <x v="167"/>
    <s v="UPSTREAM"/>
    <s v="Pitkin"/>
    <n v="1998"/>
    <m/>
    <n v="1"/>
    <m/>
    <m/>
    <n v="1"/>
    <m/>
    <m/>
    <m/>
    <m/>
    <m/>
    <m/>
    <m/>
    <m/>
    <m/>
    <m/>
    <m/>
    <m/>
    <m/>
    <m/>
    <m/>
    <m/>
    <m/>
    <m/>
    <m/>
    <m/>
    <n v="1"/>
    <m/>
    <n v="1"/>
    <m/>
    <m/>
    <m/>
    <m/>
    <m/>
    <m/>
    <m/>
    <m/>
    <n v="1"/>
    <m/>
    <n v="1"/>
    <n v="1"/>
    <m/>
    <n v="1"/>
    <m/>
    <m/>
    <m/>
    <m/>
    <m/>
    <m/>
    <m/>
    <m/>
    <m/>
    <m/>
    <m/>
  </r>
  <r>
    <x v="168"/>
    <s v="STERILIZATION SERVICES"/>
    <s v="Ontario"/>
    <n v="2004"/>
    <m/>
    <m/>
    <m/>
    <n v="1"/>
    <m/>
    <m/>
    <m/>
    <n v="1"/>
    <n v="1"/>
    <n v="1"/>
    <m/>
    <m/>
    <m/>
    <m/>
    <m/>
    <m/>
    <m/>
    <m/>
    <m/>
    <m/>
    <m/>
    <m/>
    <m/>
    <m/>
    <n v="1"/>
    <m/>
    <n v="1"/>
    <m/>
    <m/>
    <m/>
    <n v="1"/>
    <m/>
    <m/>
    <m/>
    <m/>
    <n v="1"/>
    <m/>
    <m/>
    <n v="1"/>
    <n v="1"/>
    <m/>
    <n v="1"/>
    <n v="1"/>
    <m/>
    <m/>
    <m/>
    <m/>
    <m/>
    <m/>
    <m/>
    <m/>
    <m/>
    <m/>
  </r>
  <r>
    <x v="169"/>
    <s v="CHEMICALS FACTORY"/>
    <s v="Morganton"/>
    <n v="2006"/>
    <m/>
    <n v="1"/>
    <m/>
    <m/>
    <m/>
    <m/>
    <m/>
    <m/>
    <n v="1"/>
    <m/>
    <m/>
    <n v="1"/>
    <m/>
    <n v="1"/>
    <m/>
    <m/>
    <m/>
    <m/>
    <m/>
    <m/>
    <m/>
    <m/>
    <m/>
    <m/>
    <m/>
    <m/>
    <m/>
    <m/>
    <m/>
    <m/>
    <n v="1"/>
    <m/>
    <m/>
    <m/>
    <n v="1"/>
    <n v="1"/>
    <n v="1"/>
    <m/>
    <n v="1"/>
    <n v="1"/>
    <n v="1"/>
    <n v="1"/>
    <n v="1"/>
    <m/>
    <m/>
    <m/>
    <m/>
    <m/>
    <m/>
    <m/>
    <m/>
    <n v="1"/>
    <m/>
  </r>
  <r>
    <x v="170"/>
    <s v="CHEMICALS FACTORY"/>
    <s v="Jacksonville"/>
    <n v="2007"/>
    <m/>
    <m/>
    <m/>
    <m/>
    <m/>
    <m/>
    <m/>
    <m/>
    <m/>
    <m/>
    <m/>
    <m/>
    <m/>
    <m/>
    <m/>
    <m/>
    <m/>
    <m/>
    <m/>
    <m/>
    <m/>
    <m/>
    <m/>
    <m/>
    <m/>
    <n v="1"/>
    <m/>
    <m/>
    <m/>
    <m/>
    <m/>
    <m/>
    <m/>
    <m/>
    <m/>
    <n v="1"/>
    <m/>
    <m/>
    <n v="1"/>
    <n v="1"/>
    <m/>
    <n v="1"/>
    <n v="1"/>
    <m/>
    <m/>
    <m/>
    <m/>
    <m/>
    <m/>
    <m/>
    <m/>
    <m/>
    <m/>
  </r>
  <r>
    <x v="171"/>
    <s v="CHEMICALS FACTORY"/>
    <s v="Cranston"/>
    <n v="2003"/>
    <m/>
    <m/>
    <m/>
    <n v="1"/>
    <m/>
    <n v="1"/>
    <m/>
    <m/>
    <m/>
    <m/>
    <m/>
    <m/>
    <m/>
    <m/>
    <m/>
    <m/>
    <m/>
    <m/>
    <m/>
    <m/>
    <m/>
    <m/>
    <m/>
    <m/>
    <m/>
    <m/>
    <m/>
    <n v="1"/>
    <m/>
    <m/>
    <m/>
    <m/>
    <m/>
    <m/>
    <m/>
    <n v="1"/>
    <n v="1"/>
    <m/>
    <n v="1"/>
    <n v="1"/>
    <m/>
    <n v="1"/>
    <m/>
    <m/>
    <m/>
    <m/>
    <m/>
    <m/>
    <m/>
    <m/>
    <m/>
    <m/>
    <m/>
  </r>
  <r>
    <x v="172"/>
    <s v="EDUCATION INDUSTRY"/>
    <s v="Lubbock"/>
    <n v="2010"/>
    <m/>
    <n v="1"/>
    <m/>
    <m/>
    <m/>
    <m/>
    <m/>
    <m/>
    <n v="1"/>
    <m/>
    <m/>
    <m/>
    <m/>
    <n v="1"/>
    <n v="1"/>
    <m/>
    <m/>
    <m/>
    <m/>
    <m/>
    <m/>
    <m/>
    <m/>
    <m/>
    <n v="1"/>
    <m/>
    <m/>
    <n v="1"/>
    <m/>
    <m/>
    <n v="1"/>
    <m/>
    <m/>
    <m/>
    <m/>
    <m/>
    <m/>
    <m/>
    <m/>
    <n v="1"/>
    <m/>
    <m/>
    <n v="1"/>
    <m/>
    <m/>
    <m/>
    <m/>
    <m/>
    <m/>
    <m/>
    <m/>
    <m/>
    <m/>
  </r>
  <r>
    <x v="173"/>
    <s v="CHEMICALS FACTORY"/>
    <s v="Friendswood"/>
    <n v="2002"/>
    <m/>
    <m/>
    <m/>
    <m/>
    <m/>
    <m/>
    <m/>
    <m/>
    <m/>
    <m/>
    <m/>
    <m/>
    <m/>
    <m/>
    <m/>
    <m/>
    <m/>
    <m/>
    <m/>
    <m/>
    <m/>
    <m/>
    <m/>
    <m/>
    <m/>
    <m/>
    <m/>
    <m/>
    <m/>
    <m/>
    <m/>
    <m/>
    <m/>
    <m/>
    <m/>
    <m/>
    <m/>
    <m/>
    <n v="1"/>
    <n v="1"/>
    <m/>
    <m/>
    <m/>
    <m/>
    <m/>
    <m/>
    <m/>
    <m/>
    <m/>
    <m/>
    <m/>
    <m/>
    <m/>
  </r>
  <r>
    <x v="174"/>
    <s v="REFINERY"/>
    <s v="Martinez"/>
    <n v="1999"/>
    <m/>
    <m/>
    <m/>
    <n v="1"/>
    <m/>
    <m/>
    <m/>
    <m/>
    <m/>
    <n v="1"/>
    <m/>
    <m/>
    <m/>
    <n v="1"/>
    <m/>
    <m/>
    <m/>
    <m/>
    <m/>
    <m/>
    <m/>
    <m/>
    <m/>
    <m/>
    <m/>
    <m/>
    <m/>
    <n v="1"/>
    <m/>
    <m/>
    <m/>
    <m/>
    <m/>
    <m/>
    <m/>
    <n v="1"/>
    <n v="1"/>
    <m/>
    <m/>
    <n v="1"/>
    <m/>
    <m/>
    <m/>
    <m/>
    <m/>
    <m/>
    <m/>
    <m/>
    <m/>
    <m/>
    <m/>
    <m/>
    <m/>
  </r>
  <r>
    <x v="175"/>
    <s v="CHEMICALS FACTORY"/>
    <s v="Hahnville"/>
    <n v="1998"/>
    <m/>
    <m/>
    <m/>
    <n v="1"/>
    <m/>
    <m/>
    <m/>
    <m/>
    <m/>
    <n v="1"/>
    <m/>
    <m/>
    <m/>
    <m/>
    <n v="1"/>
    <m/>
    <m/>
    <m/>
    <m/>
    <m/>
    <m/>
    <m/>
    <m/>
    <m/>
    <m/>
    <m/>
    <m/>
    <n v="1"/>
    <m/>
    <m/>
    <m/>
    <m/>
    <m/>
    <m/>
    <m/>
    <m/>
    <m/>
    <m/>
    <m/>
    <n v="1"/>
    <m/>
    <m/>
    <m/>
    <m/>
    <m/>
    <m/>
    <m/>
    <m/>
    <m/>
    <m/>
    <n v="1"/>
    <m/>
    <m/>
  </r>
  <r>
    <x v="176"/>
    <s v="CHEMICALS FACTORY"/>
    <s v="Bellwood"/>
    <n v="2006"/>
    <m/>
    <m/>
    <m/>
    <m/>
    <m/>
    <m/>
    <m/>
    <m/>
    <m/>
    <m/>
    <m/>
    <m/>
    <m/>
    <m/>
    <m/>
    <m/>
    <m/>
    <m/>
    <m/>
    <m/>
    <m/>
    <m/>
    <m/>
    <m/>
    <m/>
    <n v="1"/>
    <m/>
    <n v="1"/>
    <m/>
    <m/>
    <m/>
    <m/>
    <m/>
    <m/>
    <m/>
    <n v="1"/>
    <n v="1"/>
    <m/>
    <n v="1"/>
    <n v="1"/>
    <m/>
    <n v="1"/>
    <m/>
    <m/>
    <m/>
    <m/>
    <m/>
    <m/>
    <m/>
    <m/>
    <m/>
    <m/>
    <m/>
  </r>
  <r>
    <x v="177"/>
    <s v="REFINERY"/>
    <s v="Delaware City"/>
    <n v="2005"/>
    <n v="1"/>
    <m/>
    <m/>
    <m/>
    <m/>
    <m/>
    <m/>
    <m/>
    <m/>
    <n v="1"/>
    <m/>
    <m/>
    <n v="1"/>
    <m/>
    <m/>
    <m/>
    <m/>
    <m/>
    <m/>
    <m/>
    <m/>
    <n v="1"/>
    <m/>
    <m/>
    <m/>
    <m/>
    <m/>
    <n v="1"/>
    <m/>
    <m/>
    <m/>
    <m/>
    <m/>
    <m/>
    <n v="1"/>
    <m/>
    <m/>
    <m/>
    <m/>
    <n v="1"/>
    <m/>
    <n v="1"/>
    <m/>
    <m/>
    <m/>
    <m/>
    <m/>
    <m/>
    <m/>
    <n v="1"/>
    <n v="1"/>
    <m/>
    <m/>
  </r>
  <r>
    <x v="178"/>
    <s v="WASTE TREATMENT PLANT"/>
    <s v="West Carrollton"/>
    <n v="2009"/>
    <m/>
    <m/>
    <n v="1"/>
    <n v="1"/>
    <m/>
    <m/>
    <m/>
    <m/>
    <m/>
    <n v="1"/>
    <m/>
    <m/>
    <m/>
    <m/>
    <m/>
    <m/>
    <m/>
    <m/>
    <m/>
    <m/>
    <m/>
    <m/>
    <m/>
    <m/>
    <m/>
    <m/>
    <m/>
    <m/>
    <m/>
    <m/>
    <m/>
    <m/>
    <m/>
    <m/>
    <m/>
    <m/>
    <m/>
    <m/>
    <n v="1"/>
    <n v="1"/>
    <m/>
    <m/>
    <m/>
    <m/>
    <m/>
    <m/>
    <m/>
    <m/>
    <m/>
    <m/>
    <m/>
    <m/>
    <m/>
  </r>
  <r>
    <x v="179"/>
    <s v="PHARMACEUTICAL INDUSTRY"/>
    <s v="Kinston"/>
    <n v="2003"/>
    <m/>
    <m/>
    <m/>
    <m/>
    <m/>
    <m/>
    <m/>
    <m/>
    <m/>
    <m/>
    <m/>
    <m/>
    <m/>
    <m/>
    <m/>
    <m/>
    <m/>
    <m/>
    <m/>
    <m/>
    <m/>
    <m/>
    <m/>
    <m/>
    <m/>
    <m/>
    <m/>
    <m/>
    <m/>
    <m/>
    <m/>
    <m/>
    <m/>
    <m/>
    <n v="1"/>
    <n v="1"/>
    <n v="1"/>
    <m/>
    <n v="1"/>
    <n v="1"/>
    <m/>
    <m/>
    <n v="1"/>
    <m/>
    <m/>
    <m/>
    <m/>
    <m/>
    <m/>
    <m/>
    <m/>
    <m/>
    <m/>
  </r>
  <r>
    <x v="180"/>
    <s v="HYDROELECTRIC PLANT"/>
    <s v="Georgetown"/>
    <n v="2007"/>
    <m/>
    <m/>
    <m/>
    <n v="1"/>
    <m/>
    <m/>
    <m/>
    <m/>
    <m/>
    <m/>
    <m/>
    <m/>
    <m/>
    <m/>
    <m/>
    <m/>
    <m/>
    <m/>
    <m/>
    <m/>
    <m/>
    <m/>
    <m/>
    <m/>
    <m/>
    <m/>
    <m/>
    <n v="1"/>
    <m/>
    <m/>
    <m/>
    <m/>
    <m/>
    <m/>
    <m/>
    <n v="1"/>
    <n v="1"/>
    <m/>
    <m/>
    <n v="1"/>
    <m/>
    <n v="1"/>
    <m/>
    <m/>
    <m/>
    <m/>
    <m/>
    <m/>
    <m/>
    <n v="1"/>
    <n v="1"/>
    <m/>
    <n v="1"/>
  </r>
  <r>
    <x v="181"/>
    <s v="UPSTREAM"/>
    <s v="Black Elk"/>
    <n v="2012"/>
    <m/>
    <m/>
    <m/>
    <m/>
    <m/>
    <m/>
    <m/>
    <m/>
    <m/>
    <m/>
    <m/>
    <m/>
    <m/>
    <m/>
    <m/>
    <m/>
    <m/>
    <m/>
    <m/>
    <m/>
    <m/>
    <n v="1"/>
    <m/>
    <m/>
    <m/>
    <m/>
    <m/>
    <m/>
    <m/>
    <m/>
    <m/>
    <m/>
    <m/>
    <m/>
    <n v="1"/>
    <n v="1"/>
    <n v="1"/>
    <n v="1"/>
    <m/>
    <n v="1"/>
    <m/>
    <n v="1"/>
    <m/>
    <m/>
    <m/>
    <m/>
    <m/>
    <m/>
    <m/>
    <m/>
    <m/>
    <n v="1"/>
    <m/>
  </r>
  <r>
    <x v="182"/>
    <s v="UPSTREAM"/>
    <s v="High Island Area Block A557 Platform A"/>
    <n v="2011"/>
    <m/>
    <m/>
    <m/>
    <m/>
    <m/>
    <m/>
    <m/>
    <m/>
    <m/>
    <m/>
    <m/>
    <m/>
    <m/>
    <m/>
    <m/>
    <m/>
    <m/>
    <m/>
    <m/>
    <m/>
    <m/>
    <m/>
    <m/>
    <m/>
    <m/>
    <n v="1"/>
    <m/>
    <n v="1"/>
    <m/>
    <m/>
    <m/>
    <m/>
    <m/>
    <m/>
    <m/>
    <n v="1"/>
    <n v="1"/>
    <m/>
    <n v="1"/>
    <n v="1"/>
    <m/>
    <m/>
    <m/>
    <m/>
    <m/>
    <m/>
    <m/>
    <m/>
    <m/>
    <m/>
    <m/>
    <m/>
    <m/>
  </r>
  <r>
    <x v="183"/>
    <s v="UPSTREAM"/>
    <s v="West Cameron Block 643 Platform A"/>
    <n v="2011"/>
    <m/>
    <m/>
    <m/>
    <n v="1"/>
    <m/>
    <m/>
    <m/>
    <m/>
    <m/>
    <m/>
    <m/>
    <m/>
    <n v="1"/>
    <m/>
    <m/>
    <m/>
    <m/>
    <m/>
    <m/>
    <m/>
    <m/>
    <m/>
    <m/>
    <m/>
    <m/>
    <m/>
    <m/>
    <m/>
    <m/>
    <m/>
    <m/>
    <m/>
    <m/>
    <m/>
    <n v="1"/>
    <m/>
    <n v="1"/>
    <n v="1"/>
    <m/>
    <n v="1"/>
    <m/>
    <n v="1"/>
    <m/>
    <m/>
    <m/>
    <m/>
    <n v="1"/>
    <m/>
    <m/>
    <m/>
    <n v="1"/>
    <m/>
    <m/>
  </r>
  <r>
    <x v="184"/>
    <s v="UPSTREAM"/>
    <s v="Cajun Express"/>
    <n v="2009"/>
    <m/>
    <m/>
    <m/>
    <n v="1"/>
    <m/>
    <m/>
    <n v="1"/>
    <m/>
    <m/>
    <m/>
    <m/>
    <m/>
    <m/>
    <m/>
    <m/>
    <m/>
    <m/>
    <m/>
    <m/>
    <m/>
    <m/>
    <m/>
    <m/>
    <m/>
    <m/>
    <m/>
    <m/>
    <n v="1"/>
    <m/>
    <m/>
    <m/>
    <m/>
    <m/>
    <m/>
    <m/>
    <m/>
    <n v="1"/>
    <m/>
    <n v="1"/>
    <n v="1"/>
    <n v="1"/>
    <n v="1"/>
    <m/>
    <n v="1"/>
    <m/>
    <m/>
    <m/>
    <m/>
    <m/>
    <n v="1"/>
    <m/>
    <m/>
    <m/>
  </r>
  <r>
    <x v="185"/>
    <s v="UPSTREAM"/>
    <s v="Hercules Offshore Rig 120"/>
    <n v="2009"/>
    <m/>
    <m/>
    <m/>
    <m/>
    <m/>
    <m/>
    <m/>
    <m/>
    <m/>
    <m/>
    <m/>
    <m/>
    <m/>
    <m/>
    <m/>
    <m/>
    <m/>
    <m/>
    <m/>
    <m/>
    <m/>
    <m/>
    <m/>
    <m/>
    <m/>
    <n v="1"/>
    <m/>
    <m/>
    <m/>
    <m/>
    <m/>
    <m/>
    <m/>
    <m/>
    <m/>
    <m/>
    <n v="1"/>
    <m/>
    <m/>
    <n v="1"/>
    <m/>
    <m/>
    <m/>
    <m/>
    <m/>
    <m/>
    <m/>
    <m/>
    <m/>
    <m/>
    <m/>
    <m/>
    <m/>
  </r>
  <r>
    <x v="186"/>
    <s v="UPSTREAM"/>
    <s v="Allseas Lorelay"/>
    <n v="2006"/>
    <m/>
    <m/>
    <m/>
    <n v="1"/>
    <m/>
    <m/>
    <m/>
    <m/>
    <m/>
    <m/>
    <m/>
    <m/>
    <m/>
    <m/>
    <m/>
    <m/>
    <m/>
    <m/>
    <m/>
    <m/>
    <m/>
    <m/>
    <m/>
    <m/>
    <m/>
    <m/>
    <m/>
    <n v="1"/>
    <m/>
    <m/>
    <n v="1"/>
    <m/>
    <m/>
    <m/>
    <m/>
    <n v="1"/>
    <n v="1"/>
    <m/>
    <n v="1"/>
    <n v="1"/>
    <m/>
    <n v="1"/>
    <m/>
    <m/>
    <m/>
    <m/>
    <m/>
    <m/>
    <m/>
    <m/>
    <n v="1"/>
    <m/>
    <m/>
  </r>
  <r>
    <x v="187"/>
    <s v="UPSTREAM"/>
    <s v="Hercules Offshore Rig 251"/>
    <n v="2008"/>
    <m/>
    <m/>
    <m/>
    <n v="1"/>
    <n v="1"/>
    <n v="1"/>
    <m/>
    <m/>
    <n v="1"/>
    <m/>
    <m/>
    <m/>
    <n v="1"/>
    <m/>
    <m/>
    <m/>
    <m/>
    <n v="1"/>
    <m/>
    <m/>
    <m/>
    <m/>
    <m/>
    <m/>
    <m/>
    <m/>
    <m/>
    <n v="1"/>
    <m/>
    <m/>
    <m/>
    <m/>
    <m/>
    <n v="1"/>
    <m/>
    <m/>
    <m/>
    <n v="1"/>
    <n v="1"/>
    <n v="1"/>
    <m/>
    <n v="1"/>
    <m/>
    <m/>
    <m/>
    <m/>
    <m/>
    <m/>
    <m/>
    <m/>
    <m/>
    <m/>
    <n v="1"/>
  </r>
  <r>
    <x v="188"/>
    <s v="TERMINALS AND DISTRIBUTION"/>
    <s v="San Bruno"/>
    <n v="2010"/>
    <n v="1"/>
    <m/>
    <m/>
    <m/>
    <m/>
    <m/>
    <m/>
    <m/>
    <m/>
    <m/>
    <n v="1"/>
    <m/>
    <m/>
    <m/>
    <m/>
    <m/>
    <m/>
    <m/>
    <m/>
    <m/>
    <m/>
    <m/>
    <m/>
    <m/>
    <m/>
    <n v="1"/>
    <m/>
    <n v="1"/>
    <m/>
    <m/>
    <n v="1"/>
    <n v="1"/>
    <m/>
    <m/>
    <m/>
    <m/>
    <n v="1"/>
    <n v="1"/>
    <n v="1"/>
    <m/>
    <m/>
    <m/>
    <m/>
    <m/>
    <m/>
    <m/>
    <m/>
    <m/>
    <m/>
    <m/>
    <m/>
    <m/>
    <m/>
  </r>
  <r>
    <x v="189"/>
    <s v="TERMINALS AND DISTRIBUTION"/>
    <s v="Carmichael"/>
    <n v="2007"/>
    <m/>
    <m/>
    <m/>
    <m/>
    <m/>
    <m/>
    <m/>
    <m/>
    <m/>
    <m/>
    <m/>
    <m/>
    <m/>
    <m/>
    <m/>
    <m/>
    <m/>
    <m/>
    <m/>
    <m/>
    <m/>
    <m/>
    <m/>
    <m/>
    <m/>
    <n v="1"/>
    <m/>
    <m/>
    <m/>
    <m/>
    <m/>
    <m/>
    <m/>
    <n v="1"/>
    <m/>
    <m/>
    <n v="1"/>
    <m/>
    <m/>
    <n v="1"/>
    <m/>
    <m/>
    <m/>
    <m/>
    <m/>
    <m/>
    <m/>
    <m/>
    <m/>
    <m/>
    <m/>
    <m/>
    <m/>
  </r>
  <r>
    <x v="190"/>
    <s v="TERMINALS AND DISTRIBUTION"/>
    <s v="Carlsbad"/>
    <n v="2000"/>
    <m/>
    <m/>
    <m/>
    <m/>
    <m/>
    <m/>
    <m/>
    <m/>
    <m/>
    <m/>
    <m/>
    <m/>
    <m/>
    <m/>
    <m/>
    <m/>
    <m/>
    <m/>
    <m/>
    <m/>
    <m/>
    <m/>
    <m/>
    <m/>
    <m/>
    <m/>
    <m/>
    <n v="1"/>
    <m/>
    <m/>
    <n v="1"/>
    <m/>
    <m/>
    <m/>
    <m/>
    <n v="1"/>
    <n v="1"/>
    <m/>
    <n v="1"/>
    <n v="1"/>
    <m/>
    <m/>
    <n v="1"/>
    <m/>
    <m/>
    <m/>
    <m/>
    <m/>
    <m/>
    <m/>
    <m/>
    <m/>
    <m/>
  </r>
  <r>
    <x v="191"/>
    <s v="AVIATION"/>
    <s v="Bethany"/>
    <n v="2011"/>
    <m/>
    <m/>
    <m/>
    <n v="1"/>
    <m/>
    <m/>
    <n v="1"/>
    <n v="1"/>
    <m/>
    <m/>
    <m/>
    <m/>
    <m/>
    <n v="1"/>
    <m/>
    <n v="1"/>
    <n v="1"/>
    <n v="1"/>
    <n v="1"/>
    <m/>
    <m/>
    <m/>
    <m/>
    <m/>
    <n v="1"/>
    <m/>
    <m/>
    <n v="1"/>
    <m/>
    <m/>
    <m/>
    <m/>
    <m/>
    <n v="1"/>
    <m/>
    <m/>
    <n v="1"/>
    <m/>
    <m/>
    <m/>
    <m/>
    <n v="1"/>
    <n v="1"/>
    <m/>
    <m/>
    <m/>
    <m/>
    <m/>
    <m/>
    <m/>
    <m/>
    <m/>
    <m/>
  </r>
  <r>
    <x v="192"/>
    <s v="AVIATION"/>
    <s v="Las Vegas"/>
    <n v="2011"/>
    <m/>
    <m/>
    <m/>
    <n v="1"/>
    <m/>
    <m/>
    <m/>
    <n v="1"/>
    <m/>
    <m/>
    <m/>
    <m/>
    <m/>
    <m/>
    <m/>
    <m/>
    <n v="1"/>
    <m/>
    <m/>
    <m/>
    <m/>
    <m/>
    <m/>
    <m/>
    <m/>
    <m/>
    <m/>
    <n v="1"/>
    <m/>
    <m/>
    <m/>
    <m/>
    <m/>
    <m/>
    <m/>
    <n v="1"/>
    <n v="1"/>
    <m/>
    <m/>
    <n v="1"/>
    <m/>
    <n v="1"/>
    <n v="1"/>
    <m/>
    <m/>
    <m/>
    <m/>
    <m/>
    <m/>
    <m/>
    <m/>
    <m/>
    <n v="1"/>
  </r>
  <r>
    <x v="193"/>
    <s v="AVIATION"/>
    <s v="Milwaukee"/>
    <n v="2007"/>
    <m/>
    <n v="1"/>
    <n v="1"/>
    <m/>
    <m/>
    <m/>
    <m/>
    <m/>
    <m/>
    <n v="1"/>
    <m/>
    <m/>
    <n v="1"/>
    <n v="1"/>
    <m/>
    <m/>
    <m/>
    <m/>
    <m/>
    <m/>
    <m/>
    <m/>
    <m/>
    <m/>
    <m/>
    <m/>
    <m/>
    <n v="1"/>
    <m/>
    <m/>
    <m/>
    <m/>
    <m/>
    <m/>
    <m/>
    <m/>
    <m/>
    <m/>
    <n v="1"/>
    <n v="1"/>
    <m/>
    <n v="1"/>
    <n v="1"/>
    <m/>
    <m/>
    <m/>
    <m/>
    <m/>
    <m/>
    <m/>
    <m/>
    <n v="1"/>
    <m/>
  </r>
  <r>
    <x v="194"/>
    <s v="AVIATION"/>
    <s v="Phoenix"/>
    <n v="2007"/>
    <n v="1"/>
    <m/>
    <m/>
    <m/>
    <n v="1"/>
    <m/>
    <m/>
    <m/>
    <m/>
    <m/>
    <m/>
    <m/>
    <m/>
    <m/>
    <m/>
    <m/>
    <n v="1"/>
    <m/>
    <n v="1"/>
    <n v="1"/>
    <m/>
    <m/>
    <m/>
    <m/>
    <m/>
    <m/>
    <m/>
    <n v="1"/>
    <m/>
    <m/>
    <n v="1"/>
    <m/>
    <m/>
    <m/>
    <m/>
    <m/>
    <m/>
    <m/>
    <n v="1"/>
    <n v="1"/>
    <m/>
    <n v="1"/>
    <m/>
    <m/>
    <m/>
    <m/>
    <m/>
    <m/>
    <m/>
    <n v="1"/>
    <m/>
    <m/>
    <m/>
  </r>
  <r>
    <x v="195"/>
    <s v="AVIATION"/>
    <s v="Sanford"/>
    <n v="2007"/>
    <m/>
    <m/>
    <m/>
    <n v="1"/>
    <m/>
    <m/>
    <m/>
    <m/>
    <m/>
    <n v="1"/>
    <m/>
    <m/>
    <m/>
    <m/>
    <m/>
    <m/>
    <n v="1"/>
    <m/>
    <m/>
    <m/>
    <m/>
    <m/>
    <m/>
    <m/>
    <m/>
    <n v="1"/>
    <m/>
    <n v="1"/>
    <m/>
    <m/>
    <m/>
    <m/>
    <m/>
    <m/>
    <m/>
    <n v="1"/>
    <n v="1"/>
    <m/>
    <m/>
    <n v="1"/>
    <m/>
    <m/>
    <m/>
    <m/>
    <m/>
    <m/>
    <m/>
    <m/>
    <m/>
    <m/>
    <m/>
    <m/>
    <m/>
  </r>
  <r>
    <x v="196"/>
    <s v="AVIATION"/>
    <s v="Lexington"/>
    <n v="2006"/>
    <n v="1"/>
    <m/>
    <m/>
    <m/>
    <n v="1"/>
    <m/>
    <m/>
    <n v="1"/>
    <m/>
    <m/>
    <m/>
    <m/>
    <m/>
    <m/>
    <m/>
    <m/>
    <n v="1"/>
    <m/>
    <m/>
    <m/>
    <m/>
    <m/>
    <m/>
    <m/>
    <n v="1"/>
    <m/>
    <m/>
    <n v="1"/>
    <m/>
    <n v="1"/>
    <n v="1"/>
    <m/>
    <m/>
    <m/>
    <m/>
    <m/>
    <n v="1"/>
    <m/>
    <m/>
    <n v="1"/>
    <m/>
    <m/>
    <m/>
    <m/>
    <m/>
    <m/>
    <m/>
    <m/>
    <m/>
    <m/>
    <m/>
    <m/>
    <m/>
  </r>
  <r>
    <x v="197"/>
    <s v="AVIATION"/>
    <s v="Belle Harbour"/>
    <n v="2001"/>
    <m/>
    <m/>
    <m/>
    <n v="1"/>
    <m/>
    <m/>
    <m/>
    <m/>
    <n v="1"/>
    <m/>
    <m/>
    <m/>
    <n v="1"/>
    <m/>
    <m/>
    <m/>
    <m/>
    <m/>
    <m/>
    <m/>
    <m/>
    <m/>
    <m/>
    <m/>
    <m/>
    <n v="1"/>
    <m/>
    <n v="1"/>
    <m/>
    <m/>
    <m/>
    <m/>
    <m/>
    <m/>
    <m/>
    <m/>
    <m/>
    <m/>
    <n v="1"/>
    <m/>
    <m/>
    <n v="1"/>
    <n v="1"/>
    <m/>
    <m/>
    <m/>
    <m/>
    <m/>
    <m/>
    <m/>
    <m/>
    <m/>
    <m/>
  </r>
  <r>
    <x v="198"/>
    <s v="AVIATION"/>
    <s v="East Moriches"/>
    <n v="1996"/>
    <m/>
    <m/>
    <m/>
    <m/>
    <m/>
    <m/>
    <m/>
    <m/>
    <m/>
    <m/>
    <m/>
    <m/>
    <m/>
    <m/>
    <m/>
    <m/>
    <m/>
    <m/>
    <m/>
    <m/>
    <m/>
    <m/>
    <m/>
    <m/>
    <m/>
    <n v="1"/>
    <m/>
    <m/>
    <m/>
    <m/>
    <m/>
    <m/>
    <m/>
    <m/>
    <m/>
    <m/>
    <n v="1"/>
    <m/>
    <n v="1"/>
    <n v="1"/>
    <m/>
    <m/>
    <m/>
    <m/>
    <m/>
    <m/>
    <m/>
    <m/>
    <m/>
    <m/>
    <m/>
    <m/>
    <m/>
  </r>
  <r>
    <x v="199"/>
    <s v="AVIATION"/>
    <s v="Anacapa Island"/>
    <n v="2000"/>
    <m/>
    <m/>
    <m/>
    <n v="1"/>
    <m/>
    <m/>
    <m/>
    <m/>
    <m/>
    <m/>
    <m/>
    <m/>
    <m/>
    <m/>
    <m/>
    <m/>
    <m/>
    <m/>
    <m/>
    <m/>
    <m/>
    <m/>
    <m/>
    <m/>
    <m/>
    <n v="1"/>
    <m/>
    <n v="1"/>
    <m/>
    <m/>
    <m/>
    <m/>
    <m/>
    <m/>
    <m/>
    <n v="1"/>
    <n v="1"/>
    <m/>
    <n v="1"/>
    <n v="1"/>
    <m/>
    <m/>
    <m/>
    <m/>
    <m/>
    <m/>
    <m/>
    <m/>
    <m/>
    <m/>
    <m/>
    <m/>
    <m/>
  </r>
  <r>
    <x v="200"/>
    <s v="AVIATION"/>
    <s v="International Waters"/>
    <n v="2009"/>
    <n v="1"/>
    <n v="1"/>
    <m/>
    <m/>
    <m/>
    <m/>
    <n v="1"/>
    <n v="1"/>
    <n v="1"/>
    <n v="1"/>
    <m/>
    <m/>
    <n v="1"/>
    <m/>
    <m/>
    <n v="1"/>
    <n v="1"/>
    <m/>
    <m/>
    <n v="1"/>
    <m/>
    <m/>
    <m/>
    <m/>
    <n v="1"/>
    <n v="1"/>
    <n v="1"/>
    <m/>
    <m/>
    <m/>
    <n v="1"/>
    <m/>
    <m/>
    <m/>
    <m/>
    <m/>
    <n v="1"/>
    <n v="1"/>
    <n v="1"/>
    <n v="1"/>
    <m/>
    <n v="1"/>
    <n v="1"/>
    <m/>
    <m/>
    <m/>
    <m/>
    <m/>
    <m/>
    <n v="1"/>
    <m/>
    <n v="1"/>
    <m/>
  </r>
  <r>
    <x v="201"/>
    <s v="NUCLEAR"/>
    <s v="Fukushima"/>
    <n v="2011"/>
    <m/>
    <m/>
    <m/>
    <n v="1"/>
    <m/>
    <m/>
    <m/>
    <m/>
    <m/>
    <m/>
    <n v="1"/>
    <m/>
    <m/>
    <m/>
    <m/>
    <m/>
    <m/>
    <m/>
    <m/>
    <m/>
    <m/>
    <m/>
    <m/>
    <m/>
    <m/>
    <n v="1"/>
    <m/>
    <n v="1"/>
    <m/>
    <m/>
    <m/>
    <m/>
    <m/>
    <m/>
    <n v="1"/>
    <n v="1"/>
    <n v="1"/>
    <n v="1"/>
    <n v="1"/>
    <n v="1"/>
    <m/>
    <n v="1"/>
    <m/>
    <m/>
    <m/>
    <m/>
    <n v="1"/>
    <m/>
    <n v="1"/>
    <m/>
    <m/>
    <m/>
    <m/>
  </r>
  <r>
    <x v="202"/>
    <s v="AVIATION"/>
    <s v="San Francisco"/>
    <n v="2013"/>
    <m/>
    <m/>
    <m/>
    <n v="1"/>
    <n v="1"/>
    <m/>
    <m/>
    <m/>
    <m/>
    <m/>
    <n v="1"/>
    <m/>
    <n v="1"/>
    <m/>
    <m/>
    <m/>
    <n v="1"/>
    <n v="1"/>
    <m/>
    <m/>
    <m/>
    <n v="1"/>
    <m/>
    <m/>
    <m/>
    <m/>
    <m/>
    <n v="1"/>
    <m/>
    <m/>
    <n v="1"/>
    <m/>
    <m/>
    <m/>
    <m/>
    <m/>
    <m/>
    <m/>
    <n v="1"/>
    <n v="1"/>
    <m/>
    <n v="1"/>
    <n v="1"/>
    <m/>
    <m/>
    <m/>
    <m/>
    <m/>
    <m/>
    <m/>
    <m/>
    <n v="1"/>
    <n v="1"/>
  </r>
  <r>
    <x v="203"/>
    <s v="AVIATION"/>
    <s v="Yuma"/>
    <n v="2011"/>
    <m/>
    <m/>
    <m/>
    <m/>
    <m/>
    <m/>
    <m/>
    <m/>
    <m/>
    <m/>
    <m/>
    <m/>
    <m/>
    <m/>
    <m/>
    <m/>
    <m/>
    <m/>
    <m/>
    <m/>
    <m/>
    <m/>
    <m/>
    <m/>
    <m/>
    <m/>
    <m/>
    <m/>
    <m/>
    <m/>
    <m/>
    <m/>
    <m/>
    <m/>
    <m/>
    <m/>
    <n v="1"/>
    <m/>
    <m/>
    <m/>
    <m/>
    <m/>
    <m/>
    <m/>
    <m/>
    <m/>
    <m/>
    <m/>
    <m/>
    <m/>
    <m/>
    <m/>
    <m/>
  </r>
  <r>
    <x v="204"/>
    <s v="AVIATION"/>
    <s v="Birmingham"/>
    <n v="2013"/>
    <n v="1"/>
    <m/>
    <m/>
    <n v="1"/>
    <n v="1"/>
    <n v="1"/>
    <m/>
    <n v="1"/>
    <m/>
    <m/>
    <n v="1"/>
    <m/>
    <n v="1"/>
    <m/>
    <m/>
    <m/>
    <n v="1"/>
    <n v="1"/>
    <n v="1"/>
    <n v="1"/>
    <m/>
    <n v="1"/>
    <m/>
    <m/>
    <n v="1"/>
    <m/>
    <n v="1"/>
    <m/>
    <n v="1"/>
    <m/>
    <n v="1"/>
    <m/>
    <m/>
    <n v="1"/>
    <n v="1"/>
    <m/>
    <m/>
    <m/>
    <n v="1"/>
    <n v="1"/>
    <m/>
    <n v="1"/>
    <m/>
    <m/>
    <m/>
    <m/>
    <m/>
    <m/>
    <m/>
    <n v="1"/>
    <m/>
    <n v="1"/>
    <n v="1"/>
  </r>
  <r>
    <x v="205"/>
    <s v="TRANSPORTATION"/>
    <s v="Nevada"/>
    <n v="2011"/>
    <n v="1"/>
    <m/>
    <m/>
    <m/>
    <n v="1"/>
    <m/>
    <m/>
    <m/>
    <m/>
    <m/>
    <m/>
    <m/>
    <m/>
    <m/>
    <m/>
    <m/>
    <n v="1"/>
    <n v="1"/>
    <m/>
    <n v="1"/>
    <m/>
    <m/>
    <n v="1"/>
    <m/>
    <m/>
    <n v="1"/>
    <m/>
    <m/>
    <m/>
    <m/>
    <m/>
    <m/>
    <m/>
    <n v="1"/>
    <m/>
    <n v="1"/>
    <n v="1"/>
    <m/>
    <n v="1"/>
    <m/>
    <m/>
    <m/>
    <m/>
    <n v="1"/>
    <m/>
    <m/>
    <m/>
    <m/>
    <m/>
    <m/>
    <m/>
    <m/>
    <m/>
  </r>
  <r>
    <x v="206"/>
    <s v="TERMINALS AND DISTRIBUTION"/>
    <s v="Sissonville"/>
    <n v="2012"/>
    <m/>
    <m/>
    <m/>
    <m/>
    <m/>
    <m/>
    <m/>
    <m/>
    <m/>
    <m/>
    <n v="1"/>
    <m/>
    <m/>
    <m/>
    <m/>
    <m/>
    <m/>
    <m/>
    <m/>
    <m/>
    <m/>
    <m/>
    <m/>
    <m/>
    <n v="1"/>
    <n v="1"/>
    <m/>
    <n v="1"/>
    <m/>
    <m/>
    <n v="1"/>
    <m/>
    <m/>
    <m/>
    <m/>
    <n v="1"/>
    <n v="1"/>
    <m/>
    <n v="1"/>
    <n v="1"/>
    <m/>
    <n v="1"/>
    <m/>
    <m/>
    <m/>
    <m/>
    <m/>
    <m/>
    <m/>
    <m/>
    <m/>
    <m/>
    <m/>
  </r>
  <r>
    <x v="207"/>
    <s v="TERMINALS AND DISTRIBUTION"/>
    <s v="Cleburne"/>
    <n v="2010"/>
    <m/>
    <m/>
    <m/>
    <n v="1"/>
    <n v="1"/>
    <m/>
    <m/>
    <m/>
    <m/>
    <n v="1"/>
    <m/>
    <m/>
    <m/>
    <m/>
    <m/>
    <m/>
    <m/>
    <m/>
    <m/>
    <m/>
    <m/>
    <m/>
    <m/>
    <m/>
    <m/>
    <m/>
    <m/>
    <n v="1"/>
    <n v="1"/>
    <m/>
    <n v="1"/>
    <m/>
    <m/>
    <n v="1"/>
    <n v="1"/>
    <m/>
    <n v="1"/>
    <m/>
    <n v="1"/>
    <n v="1"/>
    <m/>
    <n v="1"/>
    <m/>
    <m/>
    <m/>
    <m/>
    <m/>
    <m/>
    <m/>
    <m/>
    <m/>
    <m/>
    <m/>
  </r>
  <r>
    <x v="208"/>
    <s v="TERMINALS AND DISTRIBUTION"/>
    <s v="Romeoville"/>
    <n v="2010"/>
    <m/>
    <m/>
    <m/>
    <n v="1"/>
    <m/>
    <m/>
    <m/>
    <n v="1"/>
    <m/>
    <m/>
    <m/>
    <m/>
    <m/>
    <m/>
    <m/>
    <m/>
    <m/>
    <m/>
    <m/>
    <m/>
    <m/>
    <m/>
    <m/>
    <m/>
    <m/>
    <n v="1"/>
    <n v="1"/>
    <m/>
    <m/>
    <m/>
    <n v="1"/>
    <m/>
    <m/>
    <m/>
    <n v="1"/>
    <n v="1"/>
    <n v="1"/>
    <m/>
    <n v="1"/>
    <n v="1"/>
    <m/>
    <m/>
    <m/>
    <m/>
    <m/>
    <m/>
    <m/>
    <m/>
    <m/>
    <m/>
    <m/>
    <m/>
    <m/>
  </r>
  <r>
    <x v="209"/>
    <s v="METALLURGICAL INDUSTRY"/>
    <s v="New Cumberland"/>
    <n v="2010"/>
    <m/>
    <m/>
    <m/>
    <n v="1"/>
    <m/>
    <m/>
    <m/>
    <m/>
    <m/>
    <m/>
    <m/>
    <m/>
    <m/>
    <m/>
    <m/>
    <m/>
    <m/>
    <m/>
    <m/>
    <m/>
    <m/>
    <m/>
    <m/>
    <m/>
    <m/>
    <n v="1"/>
    <m/>
    <n v="1"/>
    <m/>
    <m/>
    <m/>
    <m/>
    <m/>
    <m/>
    <m/>
    <n v="1"/>
    <n v="1"/>
    <m/>
    <n v="1"/>
    <n v="1"/>
    <n v="1"/>
    <m/>
    <n v="1"/>
    <m/>
    <m/>
    <m/>
    <m/>
    <m/>
    <m/>
    <m/>
    <m/>
    <m/>
    <m/>
  </r>
  <r>
    <x v="210"/>
    <s v="REFINERY"/>
    <s v="Anacortes"/>
    <n v="2010"/>
    <m/>
    <m/>
    <m/>
    <m/>
    <m/>
    <m/>
    <m/>
    <m/>
    <m/>
    <m/>
    <m/>
    <n v="1"/>
    <m/>
    <m/>
    <m/>
    <m/>
    <m/>
    <m/>
    <m/>
    <m/>
    <m/>
    <m/>
    <m/>
    <m/>
    <m/>
    <m/>
    <m/>
    <n v="1"/>
    <m/>
    <m/>
    <n v="1"/>
    <m/>
    <m/>
    <m/>
    <m/>
    <m/>
    <n v="1"/>
    <m/>
    <n v="1"/>
    <n v="1"/>
    <m/>
    <m/>
    <n v="1"/>
    <m/>
    <m/>
    <m/>
    <m/>
    <m/>
    <m/>
    <m/>
    <m/>
    <m/>
    <m/>
  </r>
  <r>
    <x v="211"/>
    <s v="UPSTREAM"/>
    <s v="Frade "/>
    <n v="2011"/>
    <m/>
    <m/>
    <m/>
    <n v="1"/>
    <m/>
    <m/>
    <m/>
    <m/>
    <m/>
    <m/>
    <n v="1"/>
    <m/>
    <m/>
    <m/>
    <m/>
    <m/>
    <m/>
    <m/>
    <m/>
    <m/>
    <m/>
    <m/>
    <m/>
    <m/>
    <m/>
    <m/>
    <m/>
    <n v="1"/>
    <m/>
    <m/>
    <m/>
    <m/>
    <m/>
    <m/>
    <m/>
    <m/>
    <n v="1"/>
    <m/>
    <n v="1"/>
    <n v="1"/>
    <m/>
    <m/>
    <n v="1"/>
    <m/>
    <m/>
    <m/>
    <m/>
    <m/>
    <m/>
    <m/>
    <m/>
    <m/>
    <m/>
  </r>
  <r>
    <x v="212"/>
    <s v="CONSTRUCTION"/>
    <s v="Parking, Canada"/>
    <s v="?"/>
    <m/>
    <m/>
    <m/>
    <m/>
    <m/>
    <m/>
    <m/>
    <m/>
    <m/>
    <m/>
    <m/>
    <m/>
    <m/>
    <m/>
    <m/>
    <m/>
    <m/>
    <m/>
    <m/>
    <m/>
    <m/>
    <m/>
    <m/>
    <m/>
    <m/>
    <m/>
    <m/>
    <n v="1"/>
    <m/>
    <m/>
    <m/>
    <n v="1"/>
    <m/>
    <m/>
    <m/>
    <n v="1"/>
    <n v="1"/>
    <m/>
    <n v="1"/>
    <n v="1"/>
    <m/>
    <m/>
    <n v="1"/>
    <m/>
    <m/>
    <m/>
    <m/>
    <m/>
    <m/>
    <m/>
    <m/>
    <m/>
    <m/>
  </r>
  <r>
    <x v="213"/>
    <s v="CONSTRUCTION"/>
    <s v="Telecom Tower, Canada"/>
    <s v="?"/>
    <m/>
    <m/>
    <m/>
    <m/>
    <m/>
    <m/>
    <m/>
    <m/>
    <m/>
    <m/>
    <m/>
    <m/>
    <m/>
    <m/>
    <m/>
    <m/>
    <m/>
    <m/>
    <m/>
    <m/>
    <m/>
    <m/>
    <m/>
    <m/>
    <n v="1"/>
    <m/>
    <m/>
    <m/>
    <m/>
    <m/>
    <m/>
    <m/>
    <m/>
    <m/>
    <m/>
    <m/>
    <n v="1"/>
    <m/>
    <n v="1"/>
    <n v="1"/>
    <m/>
    <m/>
    <m/>
    <m/>
    <m/>
    <m/>
    <m/>
    <m/>
    <m/>
    <m/>
    <m/>
    <m/>
    <m/>
  </r>
  <r>
    <x v="214"/>
    <s v="CONSTRUCTION"/>
    <s v="Canterbury Television, Chirstchurch"/>
    <n v="2011"/>
    <m/>
    <m/>
    <m/>
    <m/>
    <m/>
    <m/>
    <m/>
    <m/>
    <m/>
    <m/>
    <m/>
    <m/>
    <m/>
    <m/>
    <m/>
    <m/>
    <m/>
    <m/>
    <m/>
    <m/>
    <m/>
    <m/>
    <m/>
    <m/>
    <m/>
    <m/>
    <m/>
    <n v="1"/>
    <m/>
    <m/>
    <m/>
    <m/>
    <m/>
    <m/>
    <n v="1"/>
    <m/>
    <n v="1"/>
    <m/>
    <n v="1"/>
    <n v="1"/>
    <m/>
    <n v="1"/>
    <m/>
    <m/>
    <m/>
    <m/>
    <m/>
    <m/>
    <n v="1"/>
    <m/>
    <m/>
    <m/>
    <m/>
  </r>
  <r>
    <x v="215"/>
    <s v="CONSTRUCTION"/>
    <s v="Swimming Pool, Uster"/>
    <n v="1985"/>
    <m/>
    <m/>
    <m/>
    <m/>
    <m/>
    <m/>
    <m/>
    <m/>
    <m/>
    <m/>
    <m/>
    <m/>
    <m/>
    <m/>
    <m/>
    <m/>
    <m/>
    <m/>
    <m/>
    <m/>
    <m/>
    <m/>
    <m/>
    <m/>
    <n v="1"/>
    <n v="1"/>
    <m/>
    <m/>
    <m/>
    <m/>
    <m/>
    <m/>
    <m/>
    <m/>
    <n v="1"/>
    <m/>
    <n v="1"/>
    <m/>
    <n v="1"/>
    <n v="1"/>
    <m/>
    <n v="1"/>
    <n v="1"/>
    <m/>
    <m/>
    <m/>
    <m/>
    <m/>
    <m/>
    <m/>
    <m/>
    <m/>
    <m/>
  </r>
  <r>
    <x v="216"/>
    <s v="NUCLEAR"/>
    <s v="Mayak, Russia"/>
    <n v="1953"/>
    <m/>
    <m/>
    <m/>
    <n v="1"/>
    <n v="1"/>
    <m/>
    <m/>
    <m/>
    <m/>
    <m/>
    <m/>
    <m/>
    <n v="1"/>
    <m/>
    <m/>
    <m/>
    <m/>
    <m/>
    <m/>
    <m/>
    <m/>
    <m/>
    <m/>
    <m/>
    <m/>
    <m/>
    <m/>
    <m/>
    <m/>
    <m/>
    <n v="1"/>
    <m/>
    <m/>
    <m/>
    <n v="1"/>
    <m/>
    <n v="1"/>
    <m/>
    <n v="1"/>
    <n v="1"/>
    <n v="1"/>
    <n v="1"/>
    <n v="1"/>
    <m/>
    <m/>
    <m/>
    <m/>
    <m/>
    <m/>
    <m/>
    <m/>
    <m/>
    <m/>
  </r>
  <r>
    <x v="217"/>
    <s v="NUCLEAR"/>
    <s v="Mayak, Russia"/>
    <n v="1957"/>
    <m/>
    <m/>
    <m/>
    <n v="1"/>
    <m/>
    <m/>
    <m/>
    <m/>
    <m/>
    <m/>
    <m/>
    <m/>
    <m/>
    <m/>
    <m/>
    <m/>
    <m/>
    <m/>
    <m/>
    <m/>
    <m/>
    <m/>
    <m/>
    <m/>
    <m/>
    <m/>
    <m/>
    <n v="1"/>
    <m/>
    <m/>
    <n v="1"/>
    <m/>
    <m/>
    <m/>
    <m/>
    <n v="1"/>
    <n v="1"/>
    <m/>
    <n v="1"/>
    <n v="1"/>
    <m/>
    <n v="1"/>
    <n v="1"/>
    <m/>
    <m/>
    <m/>
    <m/>
    <m/>
    <m/>
    <m/>
    <m/>
    <m/>
    <m/>
  </r>
  <r>
    <x v="218"/>
    <s v="NUCLEAR"/>
    <s v="Mayak, Russia"/>
    <n v="1958"/>
    <m/>
    <m/>
    <m/>
    <n v="1"/>
    <m/>
    <m/>
    <m/>
    <n v="1"/>
    <m/>
    <n v="1"/>
    <m/>
    <m/>
    <m/>
    <n v="1"/>
    <m/>
    <m/>
    <m/>
    <m/>
    <m/>
    <m/>
    <m/>
    <m/>
    <m/>
    <m/>
    <m/>
    <m/>
    <m/>
    <m/>
    <m/>
    <m/>
    <n v="1"/>
    <m/>
    <m/>
    <m/>
    <m/>
    <m/>
    <m/>
    <m/>
    <n v="1"/>
    <m/>
    <m/>
    <m/>
    <n v="1"/>
    <m/>
    <m/>
    <m/>
    <m/>
    <m/>
    <m/>
    <m/>
    <m/>
    <m/>
    <m/>
  </r>
  <r>
    <x v="219"/>
    <s v="NUCLEAR"/>
    <s v="Oak Ridge Y-12 Plant, Russia"/>
    <n v="1958"/>
    <m/>
    <m/>
    <m/>
    <n v="1"/>
    <n v="1"/>
    <m/>
    <m/>
    <m/>
    <n v="1"/>
    <m/>
    <m/>
    <m/>
    <m/>
    <m/>
    <m/>
    <m/>
    <m/>
    <m/>
    <m/>
    <m/>
    <m/>
    <m/>
    <m/>
    <m/>
    <m/>
    <m/>
    <m/>
    <m/>
    <m/>
    <m/>
    <m/>
    <m/>
    <m/>
    <m/>
    <n v="1"/>
    <m/>
    <n v="1"/>
    <m/>
    <n v="1"/>
    <n v="1"/>
    <m/>
    <m/>
    <m/>
    <m/>
    <m/>
    <m/>
    <m/>
    <m/>
    <m/>
    <m/>
    <m/>
    <m/>
    <m/>
  </r>
  <r>
    <x v="220"/>
    <s v="NUCLEAR"/>
    <s v="Los Alamos Scientific Laboratory, USA"/>
    <n v="1958"/>
    <m/>
    <m/>
    <m/>
    <n v="1"/>
    <m/>
    <m/>
    <m/>
    <m/>
    <m/>
    <m/>
    <m/>
    <m/>
    <m/>
    <m/>
    <m/>
    <m/>
    <m/>
    <m/>
    <m/>
    <m/>
    <m/>
    <m/>
    <m/>
    <m/>
    <m/>
    <m/>
    <m/>
    <n v="1"/>
    <m/>
    <m/>
    <m/>
    <m/>
    <m/>
    <m/>
    <m/>
    <m/>
    <n v="1"/>
    <m/>
    <n v="1"/>
    <n v="1"/>
    <m/>
    <m/>
    <m/>
    <m/>
    <m/>
    <m/>
    <m/>
    <m/>
    <m/>
    <m/>
    <m/>
    <m/>
    <m/>
  </r>
  <r>
    <x v="221"/>
    <s v="NUCLEAR"/>
    <s v="Idaho Chemical Processing Plant, USA"/>
    <n v="1959"/>
    <n v="1"/>
    <m/>
    <m/>
    <n v="1"/>
    <m/>
    <m/>
    <m/>
    <m/>
    <m/>
    <m/>
    <m/>
    <m/>
    <m/>
    <m/>
    <m/>
    <m/>
    <m/>
    <m/>
    <m/>
    <m/>
    <m/>
    <m/>
    <m/>
    <m/>
    <m/>
    <n v="1"/>
    <m/>
    <n v="1"/>
    <m/>
    <m/>
    <n v="1"/>
    <m/>
    <m/>
    <m/>
    <m/>
    <n v="1"/>
    <n v="1"/>
    <m/>
    <n v="1"/>
    <m/>
    <m/>
    <n v="1"/>
    <m/>
    <m/>
    <m/>
    <m/>
    <m/>
    <m/>
    <m/>
    <m/>
    <m/>
    <m/>
    <m/>
  </r>
  <r>
    <x v="222"/>
    <s v="NUCLEAR"/>
    <s v="Mayak, Russia"/>
    <n v="1960"/>
    <m/>
    <m/>
    <m/>
    <n v="1"/>
    <m/>
    <m/>
    <m/>
    <m/>
    <m/>
    <m/>
    <m/>
    <m/>
    <m/>
    <m/>
    <m/>
    <m/>
    <m/>
    <m/>
    <m/>
    <m/>
    <m/>
    <m/>
    <m/>
    <m/>
    <m/>
    <m/>
    <m/>
    <m/>
    <m/>
    <m/>
    <n v="1"/>
    <m/>
    <m/>
    <m/>
    <n v="1"/>
    <m/>
    <m/>
    <m/>
    <n v="1"/>
    <n v="1"/>
    <m/>
    <m/>
    <m/>
    <m/>
    <m/>
    <m/>
    <m/>
    <m/>
    <m/>
    <m/>
    <m/>
    <m/>
    <m/>
  </r>
  <r>
    <x v="223"/>
    <s v="NUCLEAR"/>
    <s v="Idaho Chemical Processing Plant, USA"/>
    <n v="1961"/>
    <m/>
    <m/>
    <m/>
    <m/>
    <m/>
    <m/>
    <m/>
    <m/>
    <m/>
    <m/>
    <m/>
    <m/>
    <m/>
    <m/>
    <m/>
    <m/>
    <m/>
    <m/>
    <m/>
    <m/>
    <m/>
    <m/>
    <m/>
    <m/>
    <m/>
    <m/>
    <m/>
    <n v="1"/>
    <m/>
    <m/>
    <n v="1"/>
    <m/>
    <m/>
    <m/>
    <n v="1"/>
    <m/>
    <n v="1"/>
    <m/>
    <n v="1"/>
    <n v="1"/>
    <m/>
    <n v="1"/>
    <n v="1"/>
    <m/>
    <m/>
    <m/>
    <m/>
    <m/>
    <m/>
    <m/>
    <m/>
    <m/>
    <m/>
  </r>
  <r>
    <x v="224"/>
    <s v="NUCLEAR"/>
    <s v="Siberian Chemical Combine, Russia"/>
    <n v="1961"/>
    <m/>
    <m/>
    <m/>
    <m/>
    <m/>
    <m/>
    <m/>
    <n v="1"/>
    <m/>
    <n v="1"/>
    <m/>
    <m/>
    <m/>
    <m/>
    <m/>
    <m/>
    <m/>
    <m/>
    <m/>
    <m/>
    <m/>
    <m/>
    <m/>
    <m/>
    <m/>
    <n v="1"/>
    <m/>
    <n v="1"/>
    <m/>
    <m/>
    <n v="1"/>
    <m/>
    <m/>
    <m/>
    <m/>
    <m/>
    <n v="1"/>
    <m/>
    <m/>
    <n v="1"/>
    <m/>
    <m/>
    <n v="1"/>
    <m/>
    <m/>
    <m/>
    <m/>
    <m/>
    <m/>
    <m/>
    <m/>
    <m/>
    <m/>
  </r>
  <r>
    <x v="225"/>
    <s v="NUCLEAR"/>
    <s v="Hanford Works, USA"/>
    <n v="1962"/>
    <m/>
    <m/>
    <m/>
    <n v="1"/>
    <m/>
    <m/>
    <m/>
    <m/>
    <m/>
    <m/>
    <m/>
    <m/>
    <m/>
    <n v="1"/>
    <m/>
    <m/>
    <m/>
    <m/>
    <m/>
    <m/>
    <m/>
    <m/>
    <m/>
    <m/>
    <m/>
    <m/>
    <m/>
    <m/>
    <m/>
    <m/>
    <m/>
    <m/>
    <m/>
    <m/>
    <m/>
    <m/>
    <m/>
    <m/>
    <n v="1"/>
    <m/>
    <m/>
    <m/>
    <n v="1"/>
    <m/>
    <m/>
    <m/>
    <m/>
    <m/>
    <m/>
    <m/>
    <m/>
    <m/>
    <m/>
  </r>
  <r>
    <x v="226"/>
    <s v="NUCLEAR"/>
    <s v="Mayak, Russia"/>
    <n v="1962"/>
    <n v="1"/>
    <m/>
    <m/>
    <n v="1"/>
    <n v="1"/>
    <m/>
    <m/>
    <m/>
    <m/>
    <m/>
    <m/>
    <m/>
    <m/>
    <m/>
    <m/>
    <m/>
    <m/>
    <m/>
    <n v="1"/>
    <m/>
    <m/>
    <m/>
    <m/>
    <m/>
    <m/>
    <m/>
    <m/>
    <n v="1"/>
    <m/>
    <m/>
    <n v="1"/>
    <m/>
    <n v="1"/>
    <m/>
    <m/>
    <m/>
    <m/>
    <m/>
    <n v="1"/>
    <n v="1"/>
    <m/>
    <m/>
    <m/>
    <m/>
    <m/>
    <m/>
    <m/>
    <m/>
    <m/>
    <m/>
    <m/>
    <m/>
    <m/>
  </r>
  <r>
    <x v="227"/>
    <s v="NUCLEAR"/>
    <s v="Siberian Chemical Combine, Russia"/>
    <n v="1963"/>
    <m/>
    <m/>
    <m/>
    <n v="1"/>
    <m/>
    <n v="1"/>
    <m/>
    <m/>
    <m/>
    <n v="1"/>
    <m/>
    <m/>
    <m/>
    <m/>
    <m/>
    <m/>
    <m/>
    <m/>
    <m/>
    <m/>
    <m/>
    <m/>
    <m/>
    <m/>
    <m/>
    <m/>
    <m/>
    <m/>
    <m/>
    <m/>
    <m/>
    <m/>
    <m/>
    <m/>
    <n v="1"/>
    <m/>
    <n v="1"/>
    <m/>
    <n v="1"/>
    <n v="1"/>
    <m/>
    <m/>
    <m/>
    <m/>
    <m/>
    <m/>
    <m/>
    <m/>
    <m/>
    <m/>
    <m/>
    <m/>
    <m/>
  </r>
  <r>
    <x v="228"/>
    <s v="NUCLEAR"/>
    <s v="Siberian Chemical Combine, Russia"/>
    <n v="1963"/>
    <m/>
    <m/>
    <m/>
    <n v="1"/>
    <m/>
    <m/>
    <m/>
    <m/>
    <m/>
    <m/>
    <m/>
    <m/>
    <m/>
    <m/>
    <m/>
    <m/>
    <m/>
    <m/>
    <m/>
    <m/>
    <m/>
    <m/>
    <m/>
    <m/>
    <m/>
    <n v="1"/>
    <m/>
    <m/>
    <m/>
    <m/>
    <n v="1"/>
    <m/>
    <m/>
    <m/>
    <m/>
    <n v="1"/>
    <n v="1"/>
    <m/>
    <n v="1"/>
    <m/>
    <m/>
    <m/>
    <m/>
    <m/>
    <m/>
    <m/>
    <m/>
    <m/>
    <m/>
    <m/>
    <m/>
    <m/>
    <m/>
  </r>
  <r>
    <x v="229"/>
    <s v="NUCLEAR"/>
    <s v="United Nuclear Fuels, USA"/>
    <n v="1964"/>
    <m/>
    <m/>
    <m/>
    <n v="1"/>
    <m/>
    <n v="1"/>
    <m/>
    <m/>
    <m/>
    <m/>
    <m/>
    <m/>
    <m/>
    <m/>
    <m/>
    <m/>
    <m/>
    <m/>
    <m/>
    <m/>
    <m/>
    <m/>
    <m/>
    <m/>
    <m/>
    <n v="1"/>
    <m/>
    <m/>
    <m/>
    <m/>
    <m/>
    <m/>
    <m/>
    <m/>
    <m/>
    <m/>
    <n v="1"/>
    <m/>
    <n v="1"/>
    <n v="1"/>
    <m/>
    <m/>
    <m/>
    <m/>
    <m/>
    <m/>
    <m/>
    <m/>
    <m/>
    <m/>
    <m/>
    <m/>
    <m/>
  </r>
  <r>
    <x v="230"/>
    <s v="NUCLEAR"/>
    <s v="Electrostal Machine Building Plant"/>
    <n v="1965"/>
    <m/>
    <m/>
    <m/>
    <n v="1"/>
    <m/>
    <m/>
    <m/>
    <m/>
    <m/>
    <m/>
    <m/>
    <m/>
    <m/>
    <m/>
    <m/>
    <m/>
    <m/>
    <m/>
    <m/>
    <m/>
    <m/>
    <m/>
    <m/>
    <m/>
    <m/>
    <n v="1"/>
    <m/>
    <m/>
    <m/>
    <m/>
    <m/>
    <m/>
    <m/>
    <m/>
    <m/>
    <n v="1"/>
    <n v="1"/>
    <m/>
    <m/>
    <n v="1"/>
    <m/>
    <m/>
    <m/>
    <m/>
    <m/>
    <m/>
    <m/>
    <m/>
    <m/>
    <m/>
    <m/>
    <m/>
    <m/>
  </r>
  <r>
    <x v="231"/>
    <s v="NUCLEAR"/>
    <s v="Mayak Production Association"/>
    <n v="1965"/>
    <n v="1"/>
    <m/>
    <m/>
    <n v="1"/>
    <m/>
    <m/>
    <m/>
    <n v="1"/>
    <m/>
    <m/>
    <m/>
    <m/>
    <m/>
    <m/>
    <m/>
    <m/>
    <m/>
    <m/>
    <m/>
    <m/>
    <m/>
    <m/>
    <m/>
    <m/>
    <m/>
    <m/>
    <m/>
    <n v="1"/>
    <m/>
    <m/>
    <n v="1"/>
    <m/>
    <m/>
    <m/>
    <n v="1"/>
    <m/>
    <n v="1"/>
    <m/>
    <n v="1"/>
    <n v="1"/>
    <m/>
    <m/>
    <m/>
    <m/>
    <m/>
    <m/>
    <m/>
    <m/>
    <m/>
    <m/>
    <m/>
    <m/>
    <m/>
  </r>
  <r>
    <x v="232"/>
    <s v="NUCLEAR"/>
    <s v="Mayak Production Association"/>
    <n v="1968"/>
    <m/>
    <m/>
    <m/>
    <n v="1"/>
    <m/>
    <m/>
    <m/>
    <m/>
    <m/>
    <m/>
    <m/>
    <m/>
    <n v="1"/>
    <m/>
    <m/>
    <m/>
    <m/>
    <m/>
    <m/>
    <m/>
    <m/>
    <m/>
    <m/>
    <m/>
    <m/>
    <m/>
    <m/>
    <m/>
    <m/>
    <m/>
    <m/>
    <m/>
    <m/>
    <m/>
    <m/>
    <n v="1"/>
    <n v="1"/>
    <m/>
    <n v="1"/>
    <n v="1"/>
    <m/>
    <m/>
    <m/>
    <m/>
    <m/>
    <m/>
    <m/>
    <m/>
    <m/>
    <m/>
    <m/>
    <m/>
    <m/>
  </r>
  <r>
    <x v="233"/>
    <s v="NUCLEAR"/>
    <s v="Windscale Works"/>
    <n v="1970"/>
    <m/>
    <m/>
    <m/>
    <m/>
    <m/>
    <m/>
    <m/>
    <m/>
    <m/>
    <m/>
    <m/>
    <m/>
    <m/>
    <m/>
    <m/>
    <m/>
    <m/>
    <m/>
    <m/>
    <m/>
    <m/>
    <m/>
    <m/>
    <m/>
    <m/>
    <m/>
    <m/>
    <m/>
    <m/>
    <m/>
    <m/>
    <m/>
    <m/>
    <m/>
    <m/>
    <m/>
    <m/>
    <m/>
    <n v="1"/>
    <m/>
    <m/>
    <m/>
    <n v="1"/>
    <m/>
    <m/>
    <m/>
    <m/>
    <m/>
    <m/>
    <m/>
    <m/>
    <m/>
    <m/>
  </r>
  <r>
    <x v="234"/>
    <s v="NUCLEAR"/>
    <s v="Idaho Chemical Processing Plant"/>
    <n v="1978"/>
    <m/>
    <m/>
    <m/>
    <n v="1"/>
    <n v="1"/>
    <m/>
    <m/>
    <m/>
    <m/>
    <m/>
    <m/>
    <n v="1"/>
    <m/>
    <m/>
    <m/>
    <m/>
    <m/>
    <m/>
    <m/>
    <m/>
    <m/>
    <m/>
    <m/>
    <m/>
    <m/>
    <m/>
    <m/>
    <n v="1"/>
    <m/>
    <m/>
    <n v="1"/>
    <m/>
    <m/>
    <m/>
    <m/>
    <n v="1"/>
    <n v="1"/>
    <m/>
    <m/>
    <n v="1"/>
    <m/>
    <n v="1"/>
    <n v="1"/>
    <m/>
    <m/>
    <m/>
    <m/>
    <m/>
    <m/>
    <m/>
    <m/>
    <m/>
    <m/>
  </r>
  <r>
    <x v="235"/>
    <s v="NUCLEAR"/>
    <s v="Siberian Chemical Combine"/>
    <n v="1978"/>
    <m/>
    <m/>
    <n v="1"/>
    <n v="1"/>
    <m/>
    <n v="1"/>
    <m/>
    <m/>
    <m/>
    <m/>
    <m/>
    <m/>
    <m/>
    <m/>
    <m/>
    <m/>
    <m/>
    <m/>
    <n v="1"/>
    <m/>
    <m/>
    <m/>
    <m/>
    <m/>
    <m/>
    <m/>
    <m/>
    <m/>
    <m/>
    <m/>
    <m/>
    <m/>
    <m/>
    <n v="1"/>
    <m/>
    <m/>
    <m/>
    <m/>
    <m/>
    <n v="1"/>
    <m/>
    <m/>
    <m/>
    <m/>
    <m/>
    <m/>
    <m/>
    <m/>
    <m/>
    <n v="1"/>
    <m/>
    <m/>
    <m/>
  </r>
  <r>
    <x v="236"/>
    <s v="NUCLEAR"/>
    <s v="Novosibirsk Chemical Concentration Plant"/>
    <n v="1997"/>
    <m/>
    <m/>
    <m/>
    <m/>
    <m/>
    <m/>
    <m/>
    <m/>
    <m/>
    <m/>
    <m/>
    <m/>
    <m/>
    <m/>
    <m/>
    <m/>
    <m/>
    <m/>
    <m/>
    <m/>
    <m/>
    <m/>
    <m/>
    <m/>
    <m/>
    <m/>
    <m/>
    <n v="1"/>
    <m/>
    <m/>
    <n v="1"/>
    <m/>
    <m/>
    <m/>
    <m/>
    <n v="1"/>
    <n v="1"/>
    <m/>
    <n v="1"/>
    <n v="1"/>
    <m/>
    <m/>
    <n v="1"/>
    <m/>
    <m/>
    <m/>
    <m/>
    <m/>
    <m/>
    <m/>
    <m/>
    <m/>
    <m/>
  </r>
  <r>
    <x v="237"/>
    <s v="NUCLEAR"/>
    <s v="JCO Fuel Fabrication Plant, Japan"/>
    <n v="1999"/>
    <m/>
    <m/>
    <m/>
    <m/>
    <m/>
    <m/>
    <m/>
    <m/>
    <m/>
    <m/>
    <m/>
    <m/>
    <m/>
    <m/>
    <m/>
    <m/>
    <m/>
    <m/>
    <m/>
    <m/>
    <m/>
    <m/>
    <m/>
    <m/>
    <m/>
    <m/>
    <m/>
    <n v="1"/>
    <m/>
    <m/>
    <m/>
    <m/>
    <m/>
    <m/>
    <m/>
    <m/>
    <n v="1"/>
    <m/>
    <n v="1"/>
    <n v="1"/>
    <n v="1"/>
    <m/>
    <n v="1"/>
    <m/>
    <m/>
    <m/>
    <m/>
    <m/>
    <m/>
    <m/>
    <m/>
    <m/>
    <m/>
  </r>
</pivotCacheRecords>
</file>

<file path=xl/pivotCache/pivotCacheRecords7.xml><?xml version="1.0" encoding="utf-8"?>
<pivotCacheRecords xmlns="http://schemas.openxmlformats.org/spreadsheetml/2006/main" xmlns:r="http://schemas.openxmlformats.org/officeDocument/2006/relationships" count="238">
  <r>
    <n v="1"/>
    <n v="1"/>
    <m/>
    <m/>
    <n v="1"/>
    <m/>
    <m/>
    <n v="1"/>
    <m/>
    <n v="1"/>
    <m/>
    <m/>
    <m/>
    <n v="1"/>
    <m/>
    <n v="1"/>
    <m/>
    <m/>
    <m/>
    <m/>
    <m/>
    <m/>
    <m/>
    <m/>
    <m/>
    <n v="1"/>
    <m/>
    <n v="1"/>
    <m/>
    <m/>
    <m/>
    <m/>
    <m/>
    <n v="1"/>
    <n v="1"/>
    <n v="1"/>
    <n v="1"/>
    <n v="1"/>
    <n v="1"/>
    <n v="1"/>
    <m/>
    <n v="1"/>
    <n v="1"/>
    <m/>
    <m/>
    <m/>
    <m/>
    <m/>
    <m/>
    <m/>
    <n v="1"/>
    <m/>
    <m/>
  </r>
  <r>
    <n v="1"/>
    <m/>
    <m/>
    <m/>
    <m/>
    <m/>
    <m/>
    <n v="1"/>
    <m/>
    <m/>
    <m/>
    <m/>
    <n v="1"/>
    <m/>
    <m/>
    <m/>
    <m/>
    <m/>
    <m/>
    <m/>
    <m/>
    <m/>
    <m/>
    <m/>
    <m/>
    <m/>
    <m/>
    <n v="1"/>
    <m/>
    <m/>
    <m/>
    <m/>
    <m/>
    <n v="1"/>
    <m/>
    <n v="1"/>
    <n v="1"/>
    <m/>
    <n v="1"/>
    <m/>
    <m/>
    <m/>
    <n v="1"/>
    <m/>
    <m/>
    <m/>
    <m/>
    <m/>
    <m/>
    <m/>
    <m/>
    <m/>
    <m/>
  </r>
  <r>
    <n v="1"/>
    <n v="1"/>
    <m/>
    <n v="1"/>
    <n v="1"/>
    <n v="1"/>
    <m/>
    <n v="1"/>
    <m/>
    <m/>
    <m/>
    <m/>
    <m/>
    <m/>
    <m/>
    <m/>
    <n v="1"/>
    <m/>
    <m/>
    <m/>
    <m/>
    <m/>
    <m/>
    <m/>
    <n v="1"/>
    <m/>
    <m/>
    <m/>
    <m/>
    <m/>
    <m/>
    <m/>
    <m/>
    <n v="1"/>
    <m/>
    <m/>
    <n v="1"/>
    <n v="1"/>
    <m/>
    <m/>
    <m/>
    <n v="1"/>
    <m/>
    <m/>
    <m/>
    <m/>
    <m/>
    <m/>
    <m/>
    <m/>
    <m/>
    <m/>
    <n v="1"/>
  </r>
  <r>
    <n v="1"/>
    <m/>
    <m/>
    <m/>
    <m/>
    <m/>
    <m/>
    <m/>
    <m/>
    <n v="1"/>
    <m/>
    <n v="1"/>
    <n v="1"/>
    <m/>
    <m/>
    <m/>
    <m/>
    <m/>
    <m/>
    <m/>
    <m/>
    <m/>
    <m/>
    <m/>
    <m/>
    <n v="1"/>
    <m/>
    <m/>
    <m/>
    <m/>
    <m/>
    <m/>
    <m/>
    <m/>
    <m/>
    <m/>
    <n v="1"/>
    <m/>
    <n v="1"/>
    <m/>
    <m/>
    <m/>
    <n v="1"/>
    <m/>
    <m/>
    <m/>
    <m/>
    <m/>
    <m/>
    <m/>
    <m/>
    <m/>
    <m/>
  </r>
  <r>
    <m/>
    <n v="1"/>
    <m/>
    <m/>
    <m/>
    <m/>
    <m/>
    <m/>
    <m/>
    <m/>
    <m/>
    <m/>
    <n v="1"/>
    <m/>
    <m/>
    <m/>
    <m/>
    <m/>
    <m/>
    <m/>
    <m/>
    <m/>
    <m/>
    <m/>
    <m/>
    <n v="1"/>
    <m/>
    <m/>
    <m/>
    <m/>
    <m/>
    <m/>
    <m/>
    <m/>
    <m/>
    <m/>
    <n v="1"/>
    <m/>
    <n v="1"/>
    <m/>
    <m/>
    <n v="1"/>
    <m/>
    <m/>
    <m/>
    <m/>
    <m/>
    <m/>
    <m/>
    <m/>
    <m/>
    <m/>
    <m/>
  </r>
  <r>
    <n v="1"/>
    <m/>
    <m/>
    <n v="1"/>
    <m/>
    <m/>
    <m/>
    <m/>
    <m/>
    <m/>
    <m/>
    <m/>
    <n v="1"/>
    <m/>
    <m/>
    <m/>
    <m/>
    <m/>
    <m/>
    <m/>
    <m/>
    <m/>
    <m/>
    <m/>
    <m/>
    <n v="1"/>
    <m/>
    <m/>
    <m/>
    <m/>
    <m/>
    <m/>
    <m/>
    <m/>
    <m/>
    <n v="1"/>
    <n v="1"/>
    <m/>
    <n v="1"/>
    <m/>
    <m/>
    <n v="1"/>
    <m/>
    <m/>
    <m/>
    <m/>
    <m/>
    <m/>
    <m/>
    <m/>
    <m/>
    <m/>
    <m/>
  </r>
  <r>
    <m/>
    <m/>
    <m/>
    <n v="1"/>
    <m/>
    <m/>
    <m/>
    <m/>
    <m/>
    <m/>
    <m/>
    <m/>
    <n v="1"/>
    <m/>
    <m/>
    <m/>
    <m/>
    <m/>
    <m/>
    <m/>
    <m/>
    <m/>
    <m/>
    <m/>
    <m/>
    <n v="1"/>
    <m/>
    <m/>
    <m/>
    <m/>
    <m/>
    <m/>
    <m/>
    <n v="1"/>
    <m/>
    <m/>
    <n v="1"/>
    <m/>
    <n v="1"/>
    <n v="1"/>
    <m/>
    <n v="1"/>
    <n v="1"/>
    <m/>
    <m/>
    <m/>
    <m/>
    <m/>
    <m/>
    <m/>
    <m/>
    <m/>
    <m/>
  </r>
  <r>
    <n v="1"/>
    <m/>
    <m/>
    <m/>
    <m/>
    <m/>
    <m/>
    <m/>
    <m/>
    <m/>
    <m/>
    <n v="1"/>
    <m/>
    <m/>
    <m/>
    <m/>
    <m/>
    <m/>
    <m/>
    <m/>
    <m/>
    <m/>
    <m/>
    <m/>
    <m/>
    <n v="1"/>
    <m/>
    <m/>
    <m/>
    <m/>
    <m/>
    <m/>
    <m/>
    <m/>
    <m/>
    <m/>
    <n v="1"/>
    <m/>
    <m/>
    <n v="1"/>
    <m/>
    <n v="1"/>
    <m/>
    <m/>
    <m/>
    <m/>
    <m/>
    <m/>
    <m/>
    <m/>
    <m/>
    <m/>
    <m/>
  </r>
  <r>
    <m/>
    <m/>
    <m/>
    <m/>
    <m/>
    <m/>
    <m/>
    <m/>
    <m/>
    <m/>
    <m/>
    <m/>
    <m/>
    <m/>
    <m/>
    <m/>
    <m/>
    <m/>
    <m/>
    <m/>
    <m/>
    <m/>
    <m/>
    <m/>
    <m/>
    <m/>
    <m/>
    <n v="1"/>
    <m/>
    <m/>
    <m/>
    <m/>
    <m/>
    <m/>
    <m/>
    <m/>
    <m/>
    <m/>
    <m/>
    <n v="1"/>
    <m/>
    <m/>
    <n v="1"/>
    <m/>
    <m/>
    <m/>
    <m/>
    <m/>
    <m/>
    <m/>
    <m/>
    <m/>
    <m/>
  </r>
  <r>
    <m/>
    <m/>
    <m/>
    <n v="1"/>
    <m/>
    <m/>
    <m/>
    <m/>
    <m/>
    <m/>
    <m/>
    <m/>
    <n v="1"/>
    <m/>
    <m/>
    <m/>
    <m/>
    <m/>
    <m/>
    <m/>
    <m/>
    <m/>
    <m/>
    <m/>
    <m/>
    <m/>
    <m/>
    <n v="1"/>
    <m/>
    <m/>
    <m/>
    <m/>
    <m/>
    <m/>
    <m/>
    <m/>
    <m/>
    <m/>
    <m/>
    <n v="1"/>
    <m/>
    <m/>
    <m/>
    <m/>
    <m/>
    <m/>
    <m/>
    <m/>
    <m/>
    <m/>
    <m/>
    <m/>
    <m/>
  </r>
  <r>
    <m/>
    <n v="1"/>
    <m/>
    <m/>
    <m/>
    <m/>
    <m/>
    <m/>
    <m/>
    <m/>
    <n v="1"/>
    <m/>
    <m/>
    <m/>
    <m/>
    <m/>
    <m/>
    <m/>
    <m/>
    <m/>
    <m/>
    <m/>
    <m/>
    <m/>
    <m/>
    <m/>
    <m/>
    <m/>
    <m/>
    <m/>
    <m/>
    <m/>
    <m/>
    <m/>
    <m/>
    <n v="1"/>
    <m/>
    <m/>
    <n v="1"/>
    <m/>
    <m/>
    <n v="1"/>
    <m/>
    <m/>
    <m/>
    <m/>
    <m/>
    <m/>
    <m/>
    <m/>
    <m/>
    <m/>
    <m/>
  </r>
  <r>
    <m/>
    <m/>
    <m/>
    <n v="1"/>
    <m/>
    <m/>
    <m/>
    <n v="1"/>
    <m/>
    <m/>
    <m/>
    <m/>
    <n v="1"/>
    <m/>
    <m/>
    <m/>
    <m/>
    <m/>
    <m/>
    <m/>
    <m/>
    <m/>
    <m/>
    <m/>
    <m/>
    <n v="1"/>
    <m/>
    <m/>
    <m/>
    <m/>
    <m/>
    <m/>
    <m/>
    <m/>
    <m/>
    <m/>
    <n v="1"/>
    <m/>
    <n v="1"/>
    <m/>
    <m/>
    <n v="1"/>
    <m/>
    <m/>
    <m/>
    <m/>
    <m/>
    <m/>
    <m/>
    <m/>
    <m/>
    <m/>
    <m/>
  </r>
  <r>
    <m/>
    <m/>
    <m/>
    <n v="1"/>
    <m/>
    <m/>
    <m/>
    <m/>
    <m/>
    <m/>
    <m/>
    <m/>
    <m/>
    <n v="1"/>
    <m/>
    <m/>
    <m/>
    <m/>
    <m/>
    <m/>
    <m/>
    <m/>
    <m/>
    <m/>
    <m/>
    <m/>
    <m/>
    <m/>
    <m/>
    <m/>
    <m/>
    <m/>
    <m/>
    <m/>
    <m/>
    <m/>
    <n v="1"/>
    <m/>
    <m/>
    <m/>
    <m/>
    <m/>
    <m/>
    <m/>
    <m/>
    <m/>
    <m/>
    <m/>
    <m/>
    <m/>
    <m/>
    <m/>
    <m/>
  </r>
  <r>
    <m/>
    <m/>
    <m/>
    <m/>
    <m/>
    <m/>
    <m/>
    <m/>
    <m/>
    <m/>
    <m/>
    <m/>
    <m/>
    <m/>
    <m/>
    <m/>
    <m/>
    <m/>
    <m/>
    <m/>
    <m/>
    <m/>
    <m/>
    <m/>
    <m/>
    <n v="1"/>
    <m/>
    <m/>
    <m/>
    <m/>
    <m/>
    <m/>
    <n v="1"/>
    <m/>
    <m/>
    <n v="1"/>
    <n v="1"/>
    <m/>
    <m/>
    <m/>
    <m/>
    <m/>
    <m/>
    <m/>
    <m/>
    <m/>
    <m/>
    <m/>
    <m/>
    <m/>
    <m/>
    <m/>
    <m/>
  </r>
  <r>
    <n v="1"/>
    <n v="1"/>
    <m/>
    <m/>
    <n v="1"/>
    <m/>
    <m/>
    <m/>
    <m/>
    <m/>
    <n v="1"/>
    <m/>
    <n v="1"/>
    <n v="1"/>
    <m/>
    <m/>
    <m/>
    <m/>
    <m/>
    <m/>
    <m/>
    <m/>
    <m/>
    <m/>
    <m/>
    <n v="1"/>
    <m/>
    <n v="1"/>
    <m/>
    <m/>
    <n v="1"/>
    <m/>
    <m/>
    <m/>
    <n v="1"/>
    <m/>
    <n v="1"/>
    <n v="1"/>
    <n v="1"/>
    <m/>
    <m/>
    <n v="1"/>
    <n v="1"/>
    <m/>
    <m/>
    <m/>
    <m/>
    <m/>
    <m/>
    <n v="1"/>
    <m/>
    <m/>
    <m/>
  </r>
  <r>
    <m/>
    <m/>
    <m/>
    <m/>
    <m/>
    <m/>
    <m/>
    <m/>
    <m/>
    <m/>
    <m/>
    <m/>
    <m/>
    <m/>
    <m/>
    <m/>
    <m/>
    <m/>
    <m/>
    <m/>
    <m/>
    <m/>
    <m/>
    <m/>
    <m/>
    <n v="1"/>
    <m/>
    <m/>
    <m/>
    <m/>
    <m/>
    <m/>
    <m/>
    <m/>
    <m/>
    <m/>
    <m/>
    <m/>
    <n v="1"/>
    <m/>
    <m/>
    <m/>
    <m/>
    <m/>
    <m/>
    <m/>
    <m/>
    <m/>
    <n v="1"/>
    <m/>
    <m/>
    <m/>
    <m/>
  </r>
  <r>
    <m/>
    <m/>
    <m/>
    <m/>
    <m/>
    <m/>
    <m/>
    <m/>
    <m/>
    <m/>
    <m/>
    <m/>
    <m/>
    <m/>
    <m/>
    <m/>
    <m/>
    <m/>
    <m/>
    <m/>
    <m/>
    <m/>
    <m/>
    <m/>
    <m/>
    <n v="1"/>
    <m/>
    <n v="1"/>
    <m/>
    <m/>
    <m/>
    <m/>
    <m/>
    <m/>
    <m/>
    <m/>
    <n v="1"/>
    <m/>
    <m/>
    <m/>
    <m/>
    <m/>
    <m/>
    <m/>
    <m/>
    <m/>
    <m/>
    <m/>
    <m/>
    <m/>
    <m/>
    <m/>
    <m/>
  </r>
  <r>
    <n v="1"/>
    <m/>
    <m/>
    <m/>
    <n v="1"/>
    <m/>
    <m/>
    <m/>
    <m/>
    <m/>
    <m/>
    <m/>
    <m/>
    <m/>
    <m/>
    <m/>
    <m/>
    <m/>
    <m/>
    <m/>
    <m/>
    <m/>
    <m/>
    <m/>
    <m/>
    <n v="1"/>
    <m/>
    <n v="1"/>
    <m/>
    <m/>
    <n v="1"/>
    <m/>
    <m/>
    <m/>
    <m/>
    <m/>
    <n v="1"/>
    <m/>
    <m/>
    <m/>
    <m/>
    <n v="1"/>
    <m/>
    <m/>
    <m/>
    <m/>
    <m/>
    <m/>
    <m/>
    <m/>
    <m/>
    <m/>
    <m/>
  </r>
  <r>
    <m/>
    <n v="1"/>
    <m/>
    <m/>
    <m/>
    <m/>
    <m/>
    <m/>
    <m/>
    <n v="1"/>
    <m/>
    <m/>
    <m/>
    <m/>
    <m/>
    <m/>
    <m/>
    <m/>
    <m/>
    <m/>
    <m/>
    <m/>
    <m/>
    <m/>
    <m/>
    <n v="1"/>
    <m/>
    <m/>
    <m/>
    <m/>
    <m/>
    <m/>
    <m/>
    <m/>
    <m/>
    <m/>
    <n v="1"/>
    <m/>
    <n v="1"/>
    <m/>
    <m/>
    <n v="1"/>
    <m/>
    <m/>
    <m/>
    <m/>
    <m/>
    <m/>
    <n v="1"/>
    <m/>
    <m/>
    <m/>
    <m/>
  </r>
  <r>
    <m/>
    <m/>
    <m/>
    <m/>
    <m/>
    <m/>
    <m/>
    <m/>
    <m/>
    <m/>
    <m/>
    <m/>
    <m/>
    <m/>
    <m/>
    <m/>
    <m/>
    <m/>
    <m/>
    <m/>
    <m/>
    <m/>
    <m/>
    <m/>
    <m/>
    <n v="1"/>
    <m/>
    <m/>
    <m/>
    <m/>
    <m/>
    <m/>
    <m/>
    <m/>
    <m/>
    <m/>
    <m/>
    <m/>
    <n v="1"/>
    <n v="1"/>
    <m/>
    <m/>
    <m/>
    <m/>
    <m/>
    <m/>
    <m/>
    <m/>
    <n v="1"/>
    <m/>
    <m/>
    <m/>
    <m/>
  </r>
  <r>
    <m/>
    <m/>
    <m/>
    <m/>
    <m/>
    <m/>
    <m/>
    <m/>
    <m/>
    <m/>
    <m/>
    <m/>
    <m/>
    <m/>
    <m/>
    <m/>
    <m/>
    <m/>
    <m/>
    <m/>
    <m/>
    <m/>
    <m/>
    <m/>
    <m/>
    <n v="1"/>
    <m/>
    <m/>
    <m/>
    <m/>
    <m/>
    <m/>
    <m/>
    <m/>
    <m/>
    <m/>
    <m/>
    <m/>
    <m/>
    <m/>
    <m/>
    <m/>
    <m/>
    <m/>
    <m/>
    <m/>
    <m/>
    <m/>
    <m/>
    <m/>
    <m/>
    <m/>
    <m/>
  </r>
  <r>
    <m/>
    <m/>
    <m/>
    <m/>
    <m/>
    <m/>
    <m/>
    <m/>
    <m/>
    <m/>
    <m/>
    <m/>
    <m/>
    <m/>
    <m/>
    <m/>
    <m/>
    <m/>
    <m/>
    <m/>
    <m/>
    <m/>
    <m/>
    <m/>
    <m/>
    <n v="1"/>
    <m/>
    <n v="1"/>
    <m/>
    <m/>
    <m/>
    <m/>
    <m/>
    <m/>
    <m/>
    <n v="1"/>
    <m/>
    <m/>
    <n v="1"/>
    <m/>
    <m/>
    <n v="1"/>
    <m/>
    <m/>
    <m/>
    <m/>
    <m/>
    <m/>
    <m/>
    <m/>
    <m/>
    <m/>
    <m/>
  </r>
  <r>
    <m/>
    <m/>
    <m/>
    <m/>
    <m/>
    <m/>
    <m/>
    <m/>
    <m/>
    <m/>
    <m/>
    <m/>
    <m/>
    <m/>
    <m/>
    <m/>
    <m/>
    <m/>
    <m/>
    <m/>
    <m/>
    <m/>
    <m/>
    <m/>
    <m/>
    <n v="1"/>
    <m/>
    <m/>
    <m/>
    <m/>
    <m/>
    <m/>
    <m/>
    <m/>
    <m/>
    <m/>
    <n v="1"/>
    <m/>
    <m/>
    <m/>
    <m/>
    <m/>
    <m/>
    <m/>
    <m/>
    <m/>
    <m/>
    <m/>
    <m/>
    <m/>
    <m/>
    <m/>
    <m/>
  </r>
  <r>
    <m/>
    <n v="1"/>
    <m/>
    <m/>
    <m/>
    <m/>
    <m/>
    <m/>
    <m/>
    <m/>
    <m/>
    <m/>
    <m/>
    <m/>
    <m/>
    <m/>
    <m/>
    <n v="1"/>
    <m/>
    <m/>
    <m/>
    <m/>
    <m/>
    <m/>
    <n v="1"/>
    <n v="1"/>
    <m/>
    <n v="1"/>
    <m/>
    <n v="1"/>
    <n v="1"/>
    <m/>
    <m/>
    <m/>
    <n v="1"/>
    <n v="1"/>
    <n v="1"/>
    <m/>
    <n v="1"/>
    <m/>
    <m/>
    <n v="1"/>
    <n v="1"/>
    <m/>
    <m/>
    <m/>
    <m/>
    <m/>
    <m/>
    <m/>
    <m/>
    <m/>
    <n v="1"/>
  </r>
  <r>
    <m/>
    <m/>
    <m/>
    <m/>
    <m/>
    <m/>
    <m/>
    <m/>
    <m/>
    <m/>
    <m/>
    <m/>
    <m/>
    <m/>
    <m/>
    <m/>
    <m/>
    <m/>
    <m/>
    <m/>
    <m/>
    <m/>
    <m/>
    <m/>
    <m/>
    <n v="1"/>
    <m/>
    <m/>
    <m/>
    <m/>
    <m/>
    <m/>
    <m/>
    <m/>
    <m/>
    <m/>
    <m/>
    <m/>
    <m/>
    <m/>
    <m/>
    <m/>
    <m/>
    <m/>
    <m/>
    <m/>
    <m/>
    <m/>
    <m/>
    <m/>
    <m/>
    <m/>
    <m/>
  </r>
  <r>
    <n v="1"/>
    <m/>
    <m/>
    <m/>
    <m/>
    <m/>
    <m/>
    <m/>
    <m/>
    <m/>
    <m/>
    <m/>
    <m/>
    <n v="1"/>
    <m/>
    <m/>
    <m/>
    <m/>
    <m/>
    <m/>
    <m/>
    <m/>
    <m/>
    <m/>
    <m/>
    <m/>
    <m/>
    <n v="1"/>
    <m/>
    <m/>
    <m/>
    <m/>
    <m/>
    <m/>
    <m/>
    <m/>
    <m/>
    <m/>
    <n v="1"/>
    <m/>
    <m/>
    <m/>
    <n v="1"/>
    <m/>
    <m/>
    <m/>
    <m/>
    <m/>
    <n v="1"/>
    <m/>
    <m/>
    <m/>
    <m/>
  </r>
  <r>
    <m/>
    <m/>
    <m/>
    <m/>
    <m/>
    <m/>
    <m/>
    <m/>
    <m/>
    <m/>
    <m/>
    <m/>
    <m/>
    <m/>
    <m/>
    <m/>
    <m/>
    <m/>
    <m/>
    <m/>
    <m/>
    <m/>
    <m/>
    <m/>
    <m/>
    <n v="1"/>
    <m/>
    <m/>
    <m/>
    <m/>
    <m/>
    <m/>
    <m/>
    <m/>
    <m/>
    <m/>
    <m/>
    <m/>
    <n v="1"/>
    <m/>
    <m/>
    <m/>
    <m/>
    <m/>
    <m/>
    <m/>
    <m/>
    <m/>
    <m/>
    <m/>
    <m/>
    <m/>
    <m/>
  </r>
  <r>
    <m/>
    <m/>
    <m/>
    <m/>
    <m/>
    <m/>
    <m/>
    <m/>
    <m/>
    <m/>
    <m/>
    <m/>
    <m/>
    <m/>
    <m/>
    <m/>
    <m/>
    <m/>
    <m/>
    <m/>
    <m/>
    <m/>
    <m/>
    <m/>
    <m/>
    <n v="1"/>
    <m/>
    <m/>
    <m/>
    <m/>
    <m/>
    <m/>
    <m/>
    <m/>
    <m/>
    <m/>
    <m/>
    <m/>
    <m/>
    <m/>
    <m/>
    <m/>
    <m/>
    <m/>
    <m/>
    <m/>
    <m/>
    <m/>
    <m/>
    <m/>
    <m/>
    <m/>
    <m/>
  </r>
  <r>
    <m/>
    <m/>
    <m/>
    <m/>
    <m/>
    <m/>
    <m/>
    <m/>
    <m/>
    <m/>
    <m/>
    <m/>
    <m/>
    <m/>
    <m/>
    <m/>
    <m/>
    <m/>
    <m/>
    <m/>
    <m/>
    <m/>
    <m/>
    <m/>
    <m/>
    <n v="1"/>
    <m/>
    <n v="1"/>
    <m/>
    <m/>
    <m/>
    <m/>
    <m/>
    <m/>
    <m/>
    <n v="1"/>
    <n v="1"/>
    <m/>
    <n v="1"/>
    <m/>
    <m/>
    <n v="1"/>
    <m/>
    <m/>
    <m/>
    <m/>
    <m/>
    <m/>
    <m/>
    <m/>
    <m/>
    <m/>
    <m/>
  </r>
  <r>
    <m/>
    <m/>
    <m/>
    <m/>
    <m/>
    <m/>
    <m/>
    <m/>
    <m/>
    <m/>
    <m/>
    <m/>
    <m/>
    <m/>
    <m/>
    <m/>
    <m/>
    <m/>
    <m/>
    <m/>
    <m/>
    <m/>
    <m/>
    <m/>
    <m/>
    <n v="1"/>
    <m/>
    <m/>
    <m/>
    <m/>
    <m/>
    <m/>
    <m/>
    <m/>
    <m/>
    <n v="1"/>
    <m/>
    <m/>
    <n v="1"/>
    <m/>
    <m/>
    <m/>
    <m/>
    <m/>
    <m/>
    <m/>
    <m/>
    <m/>
    <n v="1"/>
    <m/>
    <m/>
    <m/>
    <m/>
  </r>
  <r>
    <m/>
    <m/>
    <m/>
    <m/>
    <m/>
    <m/>
    <m/>
    <m/>
    <m/>
    <m/>
    <m/>
    <m/>
    <m/>
    <m/>
    <m/>
    <m/>
    <m/>
    <m/>
    <m/>
    <m/>
    <m/>
    <m/>
    <m/>
    <m/>
    <m/>
    <n v="1"/>
    <m/>
    <m/>
    <m/>
    <m/>
    <m/>
    <m/>
    <m/>
    <m/>
    <m/>
    <m/>
    <m/>
    <m/>
    <m/>
    <m/>
    <m/>
    <m/>
    <m/>
    <m/>
    <m/>
    <m/>
    <m/>
    <m/>
    <m/>
    <m/>
    <m/>
    <m/>
    <m/>
  </r>
  <r>
    <m/>
    <m/>
    <m/>
    <m/>
    <m/>
    <m/>
    <m/>
    <m/>
    <m/>
    <m/>
    <m/>
    <m/>
    <m/>
    <m/>
    <m/>
    <m/>
    <m/>
    <m/>
    <m/>
    <m/>
    <m/>
    <m/>
    <m/>
    <m/>
    <m/>
    <n v="1"/>
    <m/>
    <m/>
    <m/>
    <m/>
    <m/>
    <m/>
    <m/>
    <m/>
    <m/>
    <m/>
    <m/>
    <m/>
    <n v="1"/>
    <m/>
    <m/>
    <m/>
    <m/>
    <m/>
    <m/>
    <m/>
    <m/>
    <m/>
    <n v="1"/>
    <m/>
    <m/>
    <m/>
    <m/>
  </r>
  <r>
    <n v="1"/>
    <m/>
    <m/>
    <m/>
    <n v="1"/>
    <m/>
    <m/>
    <m/>
    <m/>
    <n v="1"/>
    <m/>
    <m/>
    <m/>
    <n v="1"/>
    <m/>
    <m/>
    <m/>
    <m/>
    <m/>
    <m/>
    <m/>
    <n v="1"/>
    <m/>
    <m/>
    <m/>
    <n v="1"/>
    <m/>
    <m/>
    <m/>
    <n v="1"/>
    <n v="1"/>
    <m/>
    <m/>
    <m/>
    <m/>
    <n v="1"/>
    <n v="1"/>
    <m/>
    <n v="1"/>
    <m/>
    <m/>
    <m/>
    <n v="1"/>
    <m/>
    <m/>
    <m/>
    <m/>
    <m/>
    <n v="1"/>
    <m/>
    <m/>
    <m/>
    <m/>
  </r>
  <r>
    <m/>
    <m/>
    <m/>
    <m/>
    <m/>
    <m/>
    <m/>
    <m/>
    <m/>
    <m/>
    <m/>
    <m/>
    <m/>
    <m/>
    <m/>
    <m/>
    <m/>
    <m/>
    <m/>
    <m/>
    <m/>
    <m/>
    <m/>
    <m/>
    <m/>
    <n v="1"/>
    <m/>
    <m/>
    <m/>
    <m/>
    <m/>
    <m/>
    <m/>
    <m/>
    <m/>
    <n v="1"/>
    <n v="1"/>
    <m/>
    <n v="1"/>
    <m/>
    <m/>
    <m/>
    <m/>
    <m/>
    <m/>
    <m/>
    <m/>
    <m/>
    <m/>
    <m/>
    <m/>
    <m/>
    <m/>
  </r>
  <r>
    <m/>
    <m/>
    <m/>
    <m/>
    <m/>
    <m/>
    <m/>
    <m/>
    <m/>
    <m/>
    <m/>
    <m/>
    <m/>
    <m/>
    <m/>
    <m/>
    <m/>
    <m/>
    <m/>
    <m/>
    <m/>
    <m/>
    <m/>
    <m/>
    <m/>
    <n v="1"/>
    <m/>
    <n v="1"/>
    <m/>
    <m/>
    <m/>
    <m/>
    <m/>
    <m/>
    <m/>
    <n v="1"/>
    <n v="1"/>
    <m/>
    <m/>
    <m/>
    <m/>
    <m/>
    <n v="1"/>
    <m/>
    <m/>
    <m/>
    <m/>
    <m/>
    <m/>
    <m/>
    <m/>
    <m/>
    <m/>
  </r>
  <r>
    <m/>
    <m/>
    <m/>
    <m/>
    <m/>
    <m/>
    <m/>
    <m/>
    <m/>
    <m/>
    <m/>
    <m/>
    <m/>
    <m/>
    <m/>
    <m/>
    <m/>
    <m/>
    <m/>
    <m/>
    <m/>
    <m/>
    <m/>
    <m/>
    <m/>
    <n v="1"/>
    <m/>
    <m/>
    <m/>
    <m/>
    <m/>
    <m/>
    <m/>
    <m/>
    <m/>
    <n v="1"/>
    <m/>
    <m/>
    <m/>
    <m/>
    <m/>
    <m/>
    <m/>
    <m/>
    <m/>
    <m/>
    <m/>
    <m/>
    <m/>
    <m/>
    <m/>
    <m/>
    <m/>
  </r>
  <r>
    <m/>
    <m/>
    <m/>
    <m/>
    <m/>
    <m/>
    <m/>
    <m/>
    <m/>
    <m/>
    <m/>
    <m/>
    <m/>
    <m/>
    <m/>
    <m/>
    <m/>
    <m/>
    <m/>
    <m/>
    <m/>
    <m/>
    <m/>
    <m/>
    <m/>
    <n v="1"/>
    <m/>
    <m/>
    <m/>
    <m/>
    <m/>
    <m/>
    <m/>
    <m/>
    <m/>
    <m/>
    <m/>
    <m/>
    <n v="1"/>
    <m/>
    <m/>
    <m/>
    <m/>
    <n v="1"/>
    <m/>
    <m/>
    <m/>
    <m/>
    <m/>
    <m/>
    <m/>
    <m/>
    <m/>
  </r>
  <r>
    <m/>
    <m/>
    <m/>
    <m/>
    <m/>
    <m/>
    <m/>
    <m/>
    <m/>
    <m/>
    <m/>
    <m/>
    <m/>
    <m/>
    <m/>
    <m/>
    <m/>
    <m/>
    <m/>
    <m/>
    <m/>
    <m/>
    <m/>
    <m/>
    <m/>
    <m/>
    <m/>
    <m/>
    <m/>
    <m/>
    <m/>
    <m/>
    <m/>
    <m/>
    <m/>
    <m/>
    <m/>
    <m/>
    <n v="1"/>
    <m/>
    <m/>
    <m/>
    <m/>
    <m/>
    <m/>
    <m/>
    <m/>
    <m/>
    <n v="1"/>
    <m/>
    <m/>
    <m/>
    <m/>
  </r>
  <r>
    <m/>
    <m/>
    <m/>
    <m/>
    <m/>
    <m/>
    <m/>
    <m/>
    <m/>
    <m/>
    <m/>
    <m/>
    <m/>
    <m/>
    <m/>
    <m/>
    <m/>
    <m/>
    <m/>
    <m/>
    <m/>
    <m/>
    <m/>
    <m/>
    <m/>
    <n v="1"/>
    <m/>
    <m/>
    <m/>
    <m/>
    <m/>
    <m/>
    <m/>
    <m/>
    <m/>
    <m/>
    <n v="1"/>
    <m/>
    <m/>
    <m/>
    <m/>
    <n v="1"/>
    <m/>
    <m/>
    <m/>
    <m/>
    <m/>
    <m/>
    <m/>
    <m/>
    <m/>
    <m/>
    <m/>
  </r>
  <r>
    <m/>
    <m/>
    <m/>
    <m/>
    <m/>
    <m/>
    <m/>
    <m/>
    <m/>
    <m/>
    <m/>
    <m/>
    <m/>
    <m/>
    <m/>
    <m/>
    <m/>
    <m/>
    <m/>
    <m/>
    <m/>
    <m/>
    <m/>
    <m/>
    <m/>
    <n v="1"/>
    <m/>
    <m/>
    <m/>
    <m/>
    <m/>
    <m/>
    <m/>
    <m/>
    <m/>
    <n v="1"/>
    <n v="1"/>
    <m/>
    <n v="1"/>
    <m/>
    <m/>
    <m/>
    <m/>
    <m/>
    <m/>
    <m/>
    <m/>
    <m/>
    <m/>
    <m/>
    <m/>
    <m/>
    <m/>
  </r>
  <r>
    <m/>
    <m/>
    <m/>
    <m/>
    <m/>
    <m/>
    <m/>
    <m/>
    <m/>
    <m/>
    <m/>
    <m/>
    <m/>
    <m/>
    <m/>
    <m/>
    <m/>
    <m/>
    <m/>
    <m/>
    <m/>
    <m/>
    <m/>
    <m/>
    <m/>
    <n v="1"/>
    <m/>
    <m/>
    <m/>
    <m/>
    <m/>
    <m/>
    <m/>
    <m/>
    <m/>
    <m/>
    <n v="1"/>
    <m/>
    <m/>
    <m/>
    <m/>
    <m/>
    <n v="1"/>
    <m/>
    <m/>
    <m/>
    <m/>
    <m/>
    <m/>
    <m/>
    <m/>
    <m/>
    <m/>
  </r>
  <r>
    <m/>
    <m/>
    <m/>
    <m/>
    <m/>
    <m/>
    <m/>
    <m/>
    <m/>
    <m/>
    <m/>
    <m/>
    <m/>
    <m/>
    <m/>
    <m/>
    <m/>
    <m/>
    <m/>
    <m/>
    <m/>
    <m/>
    <m/>
    <m/>
    <m/>
    <n v="1"/>
    <m/>
    <m/>
    <m/>
    <m/>
    <m/>
    <m/>
    <m/>
    <m/>
    <m/>
    <n v="1"/>
    <n v="1"/>
    <m/>
    <n v="1"/>
    <m/>
    <m/>
    <m/>
    <m/>
    <m/>
    <m/>
    <m/>
    <m/>
    <m/>
    <m/>
    <m/>
    <m/>
    <m/>
    <m/>
  </r>
  <r>
    <m/>
    <m/>
    <m/>
    <m/>
    <m/>
    <m/>
    <m/>
    <m/>
    <m/>
    <m/>
    <m/>
    <m/>
    <m/>
    <m/>
    <m/>
    <m/>
    <m/>
    <m/>
    <m/>
    <m/>
    <m/>
    <m/>
    <m/>
    <m/>
    <m/>
    <n v="1"/>
    <m/>
    <m/>
    <m/>
    <m/>
    <m/>
    <m/>
    <m/>
    <m/>
    <m/>
    <m/>
    <n v="1"/>
    <m/>
    <m/>
    <m/>
    <m/>
    <m/>
    <m/>
    <m/>
    <m/>
    <m/>
    <m/>
    <m/>
    <m/>
    <m/>
    <m/>
    <m/>
    <m/>
  </r>
  <r>
    <n v="1"/>
    <m/>
    <m/>
    <m/>
    <n v="1"/>
    <m/>
    <m/>
    <m/>
    <m/>
    <m/>
    <m/>
    <n v="1"/>
    <m/>
    <m/>
    <m/>
    <m/>
    <m/>
    <m/>
    <m/>
    <m/>
    <m/>
    <m/>
    <m/>
    <m/>
    <m/>
    <m/>
    <m/>
    <n v="1"/>
    <m/>
    <m/>
    <m/>
    <m/>
    <m/>
    <m/>
    <m/>
    <m/>
    <m/>
    <m/>
    <m/>
    <n v="1"/>
    <m/>
    <m/>
    <m/>
    <m/>
    <m/>
    <m/>
    <m/>
    <m/>
    <n v="1"/>
    <m/>
    <m/>
    <m/>
    <m/>
  </r>
  <r>
    <m/>
    <m/>
    <m/>
    <m/>
    <m/>
    <m/>
    <m/>
    <m/>
    <m/>
    <m/>
    <m/>
    <m/>
    <m/>
    <m/>
    <m/>
    <m/>
    <m/>
    <m/>
    <m/>
    <m/>
    <m/>
    <m/>
    <m/>
    <m/>
    <m/>
    <n v="1"/>
    <m/>
    <m/>
    <m/>
    <m/>
    <m/>
    <m/>
    <m/>
    <m/>
    <m/>
    <m/>
    <m/>
    <m/>
    <n v="1"/>
    <m/>
    <m/>
    <m/>
    <m/>
    <m/>
    <m/>
    <m/>
    <m/>
    <m/>
    <m/>
    <m/>
    <m/>
    <m/>
    <m/>
  </r>
  <r>
    <m/>
    <m/>
    <m/>
    <m/>
    <m/>
    <m/>
    <m/>
    <m/>
    <m/>
    <m/>
    <m/>
    <m/>
    <m/>
    <m/>
    <m/>
    <m/>
    <m/>
    <m/>
    <m/>
    <m/>
    <m/>
    <m/>
    <m/>
    <m/>
    <m/>
    <n v="1"/>
    <m/>
    <n v="1"/>
    <m/>
    <m/>
    <m/>
    <n v="1"/>
    <m/>
    <m/>
    <m/>
    <n v="1"/>
    <n v="1"/>
    <m/>
    <n v="1"/>
    <n v="1"/>
    <m/>
    <m/>
    <n v="1"/>
    <m/>
    <m/>
    <m/>
    <m/>
    <m/>
    <m/>
    <m/>
    <m/>
    <m/>
    <m/>
  </r>
  <r>
    <m/>
    <m/>
    <m/>
    <m/>
    <m/>
    <m/>
    <m/>
    <m/>
    <m/>
    <m/>
    <m/>
    <m/>
    <m/>
    <m/>
    <m/>
    <m/>
    <m/>
    <m/>
    <m/>
    <m/>
    <m/>
    <m/>
    <m/>
    <m/>
    <m/>
    <m/>
    <m/>
    <m/>
    <m/>
    <m/>
    <m/>
    <m/>
    <m/>
    <m/>
    <m/>
    <n v="1"/>
    <n v="1"/>
    <m/>
    <m/>
    <m/>
    <m/>
    <m/>
    <m/>
    <m/>
    <m/>
    <m/>
    <m/>
    <m/>
    <m/>
    <m/>
    <m/>
    <m/>
    <m/>
  </r>
  <r>
    <m/>
    <m/>
    <m/>
    <m/>
    <m/>
    <m/>
    <m/>
    <m/>
    <m/>
    <m/>
    <m/>
    <m/>
    <m/>
    <m/>
    <m/>
    <m/>
    <m/>
    <m/>
    <m/>
    <m/>
    <m/>
    <m/>
    <m/>
    <m/>
    <m/>
    <n v="1"/>
    <m/>
    <m/>
    <m/>
    <m/>
    <m/>
    <m/>
    <m/>
    <m/>
    <m/>
    <m/>
    <m/>
    <m/>
    <m/>
    <m/>
    <m/>
    <m/>
    <m/>
    <m/>
    <m/>
    <m/>
    <m/>
    <m/>
    <m/>
    <m/>
    <m/>
    <m/>
    <m/>
  </r>
  <r>
    <m/>
    <m/>
    <m/>
    <m/>
    <m/>
    <m/>
    <m/>
    <m/>
    <m/>
    <m/>
    <m/>
    <m/>
    <m/>
    <m/>
    <m/>
    <m/>
    <m/>
    <m/>
    <m/>
    <m/>
    <m/>
    <m/>
    <m/>
    <m/>
    <m/>
    <n v="1"/>
    <m/>
    <m/>
    <m/>
    <m/>
    <m/>
    <m/>
    <m/>
    <m/>
    <m/>
    <m/>
    <n v="1"/>
    <m/>
    <n v="1"/>
    <m/>
    <m/>
    <m/>
    <m/>
    <m/>
    <m/>
    <m/>
    <m/>
    <m/>
    <m/>
    <m/>
    <m/>
    <m/>
    <m/>
  </r>
  <r>
    <m/>
    <m/>
    <m/>
    <m/>
    <m/>
    <m/>
    <m/>
    <m/>
    <m/>
    <m/>
    <m/>
    <m/>
    <m/>
    <m/>
    <m/>
    <m/>
    <m/>
    <m/>
    <m/>
    <m/>
    <m/>
    <m/>
    <m/>
    <m/>
    <m/>
    <n v="1"/>
    <m/>
    <m/>
    <m/>
    <m/>
    <m/>
    <m/>
    <m/>
    <m/>
    <m/>
    <m/>
    <m/>
    <m/>
    <m/>
    <n v="1"/>
    <m/>
    <m/>
    <n v="1"/>
    <m/>
    <m/>
    <m/>
    <m/>
    <m/>
    <m/>
    <m/>
    <m/>
    <m/>
    <m/>
  </r>
  <r>
    <m/>
    <m/>
    <m/>
    <m/>
    <m/>
    <m/>
    <m/>
    <m/>
    <m/>
    <m/>
    <m/>
    <m/>
    <m/>
    <m/>
    <m/>
    <m/>
    <m/>
    <m/>
    <m/>
    <m/>
    <m/>
    <m/>
    <m/>
    <m/>
    <m/>
    <n v="1"/>
    <m/>
    <n v="1"/>
    <m/>
    <m/>
    <m/>
    <m/>
    <m/>
    <m/>
    <m/>
    <m/>
    <m/>
    <m/>
    <m/>
    <n v="1"/>
    <m/>
    <m/>
    <m/>
    <m/>
    <m/>
    <m/>
    <m/>
    <m/>
    <m/>
    <m/>
    <m/>
    <m/>
    <m/>
  </r>
  <r>
    <m/>
    <m/>
    <m/>
    <n v="1"/>
    <m/>
    <m/>
    <m/>
    <m/>
    <m/>
    <m/>
    <m/>
    <m/>
    <m/>
    <m/>
    <m/>
    <m/>
    <m/>
    <m/>
    <m/>
    <m/>
    <n v="1"/>
    <m/>
    <m/>
    <m/>
    <m/>
    <m/>
    <m/>
    <m/>
    <m/>
    <m/>
    <m/>
    <m/>
    <m/>
    <m/>
    <m/>
    <m/>
    <m/>
    <m/>
    <m/>
    <m/>
    <m/>
    <m/>
    <m/>
    <m/>
    <m/>
    <m/>
    <m/>
    <m/>
    <m/>
    <m/>
    <m/>
    <m/>
    <m/>
  </r>
  <r>
    <m/>
    <m/>
    <m/>
    <m/>
    <m/>
    <m/>
    <m/>
    <m/>
    <m/>
    <m/>
    <m/>
    <m/>
    <m/>
    <m/>
    <m/>
    <m/>
    <m/>
    <m/>
    <m/>
    <m/>
    <m/>
    <m/>
    <m/>
    <m/>
    <m/>
    <m/>
    <m/>
    <m/>
    <m/>
    <m/>
    <m/>
    <m/>
    <m/>
    <m/>
    <m/>
    <m/>
    <m/>
    <m/>
    <n v="1"/>
    <m/>
    <m/>
    <m/>
    <m/>
    <m/>
    <m/>
    <m/>
    <m/>
    <m/>
    <n v="1"/>
    <m/>
    <m/>
    <m/>
    <m/>
  </r>
  <r>
    <m/>
    <n v="1"/>
    <m/>
    <m/>
    <n v="1"/>
    <m/>
    <m/>
    <m/>
    <m/>
    <m/>
    <m/>
    <m/>
    <m/>
    <m/>
    <m/>
    <m/>
    <m/>
    <m/>
    <m/>
    <m/>
    <m/>
    <m/>
    <m/>
    <m/>
    <m/>
    <n v="1"/>
    <m/>
    <m/>
    <m/>
    <m/>
    <m/>
    <m/>
    <m/>
    <m/>
    <m/>
    <n v="1"/>
    <m/>
    <m/>
    <n v="1"/>
    <m/>
    <m/>
    <m/>
    <m/>
    <m/>
    <m/>
    <m/>
    <m/>
    <m/>
    <m/>
    <m/>
    <m/>
    <m/>
    <m/>
  </r>
  <r>
    <m/>
    <m/>
    <m/>
    <m/>
    <m/>
    <m/>
    <m/>
    <m/>
    <m/>
    <m/>
    <m/>
    <m/>
    <m/>
    <m/>
    <m/>
    <m/>
    <m/>
    <m/>
    <m/>
    <m/>
    <m/>
    <m/>
    <m/>
    <m/>
    <m/>
    <m/>
    <m/>
    <m/>
    <m/>
    <m/>
    <m/>
    <m/>
    <m/>
    <m/>
    <n v="1"/>
    <n v="1"/>
    <m/>
    <n v="1"/>
    <m/>
    <m/>
    <m/>
    <m/>
    <m/>
    <m/>
    <m/>
    <m/>
    <m/>
    <m/>
    <m/>
    <m/>
    <m/>
    <m/>
    <m/>
  </r>
  <r>
    <m/>
    <n v="1"/>
    <m/>
    <m/>
    <n v="1"/>
    <m/>
    <m/>
    <n v="1"/>
    <m/>
    <m/>
    <m/>
    <m/>
    <m/>
    <m/>
    <m/>
    <m/>
    <n v="1"/>
    <m/>
    <m/>
    <m/>
    <m/>
    <m/>
    <m/>
    <m/>
    <m/>
    <m/>
    <m/>
    <m/>
    <m/>
    <m/>
    <m/>
    <m/>
    <m/>
    <n v="1"/>
    <m/>
    <n v="1"/>
    <m/>
    <m/>
    <n v="1"/>
    <m/>
    <m/>
    <m/>
    <m/>
    <m/>
    <m/>
    <m/>
    <m/>
    <m/>
    <m/>
    <n v="1"/>
    <m/>
    <m/>
    <m/>
  </r>
  <r>
    <n v="1"/>
    <m/>
    <m/>
    <m/>
    <m/>
    <m/>
    <m/>
    <m/>
    <m/>
    <m/>
    <m/>
    <m/>
    <m/>
    <m/>
    <m/>
    <n v="1"/>
    <m/>
    <m/>
    <m/>
    <m/>
    <m/>
    <m/>
    <m/>
    <m/>
    <m/>
    <n v="1"/>
    <m/>
    <m/>
    <m/>
    <m/>
    <m/>
    <m/>
    <m/>
    <m/>
    <n v="1"/>
    <m/>
    <m/>
    <m/>
    <n v="1"/>
    <m/>
    <m/>
    <m/>
    <m/>
    <m/>
    <m/>
    <m/>
    <m/>
    <m/>
    <m/>
    <m/>
    <m/>
    <m/>
    <m/>
  </r>
  <r>
    <m/>
    <n v="1"/>
    <m/>
    <m/>
    <m/>
    <m/>
    <m/>
    <m/>
    <m/>
    <m/>
    <n v="1"/>
    <m/>
    <n v="1"/>
    <m/>
    <m/>
    <m/>
    <m/>
    <m/>
    <m/>
    <m/>
    <m/>
    <m/>
    <m/>
    <m/>
    <m/>
    <n v="1"/>
    <m/>
    <n v="1"/>
    <m/>
    <m/>
    <m/>
    <m/>
    <m/>
    <m/>
    <m/>
    <m/>
    <m/>
    <m/>
    <m/>
    <m/>
    <m/>
    <n v="1"/>
    <m/>
    <m/>
    <m/>
    <m/>
    <m/>
    <m/>
    <n v="1"/>
    <m/>
    <m/>
    <m/>
    <m/>
  </r>
  <r>
    <m/>
    <m/>
    <m/>
    <m/>
    <m/>
    <m/>
    <m/>
    <m/>
    <m/>
    <m/>
    <m/>
    <m/>
    <m/>
    <m/>
    <m/>
    <m/>
    <m/>
    <m/>
    <m/>
    <m/>
    <m/>
    <m/>
    <m/>
    <m/>
    <m/>
    <n v="1"/>
    <m/>
    <m/>
    <m/>
    <m/>
    <m/>
    <m/>
    <m/>
    <m/>
    <m/>
    <m/>
    <m/>
    <m/>
    <m/>
    <m/>
    <m/>
    <m/>
    <m/>
    <m/>
    <m/>
    <m/>
    <m/>
    <m/>
    <m/>
    <m/>
    <m/>
    <m/>
    <m/>
  </r>
  <r>
    <n v="1"/>
    <m/>
    <m/>
    <m/>
    <n v="1"/>
    <m/>
    <m/>
    <n v="1"/>
    <n v="1"/>
    <n v="1"/>
    <m/>
    <m/>
    <m/>
    <n v="1"/>
    <m/>
    <m/>
    <m/>
    <m/>
    <m/>
    <m/>
    <m/>
    <m/>
    <m/>
    <m/>
    <m/>
    <n v="1"/>
    <m/>
    <m/>
    <m/>
    <m/>
    <m/>
    <m/>
    <m/>
    <n v="1"/>
    <m/>
    <m/>
    <n v="1"/>
    <n v="1"/>
    <m/>
    <m/>
    <m/>
    <n v="1"/>
    <n v="1"/>
    <m/>
    <m/>
    <m/>
    <m/>
    <m/>
    <m/>
    <m/>
    <m/>
    <m/>
    <m/>
  </r>
  <r>
    <m/>
    <m/>
    <m/>
    <m/>
    <m/>
    <m/>
    <m/>
    <m/>
    <m/>
    <m/>
    <m/>
    <m/>
    <m/>
    <m/>
    <m/>
    <m/>
    <m/>
    <m/>
    <m/>
    <m/>
    <m/>
    <m/>
    <m/>
    <m/>
    <m/>
    <n v="1"/>
    <m/>
    <m/>
    <m/>
    <m/>
    <m/>
    <m/>
    <m/>
    <m/>
    <m/>
    <m/>
    <m/>
    <m/>
    <n v="1"/>
    <m/>
    <m/>
    <m/>
    <m/>
    <m/>
    <m/>
    <m/>
    <m/>
    <m/>
    <m/>
    <m/>
    <m/>
    <m/>
    <m/>
  </r>
  <r>
    <m/>
    <m/>
    <m/>
    <m/>
    <m/>
    <m/>
    <m/>
    <m/>
    <m/>
    <m/>
    <m/>
    <m/>
    <m/>
    <m/>
    <m/>
    <m/>
    <m/>
    <m/>
    <m/>
    <m/>
    <m/>
    <m/>
    <m/>
    <m/>
    <m/>
    <n v="1"/>
    <m/>
    <m/>
    <m/>
    <m/>
    <m/>
    <m/>
    <m/>
    <m/>
    <m/>
    <m/>
    <n v="1"/>
    <m/>
    <m/>
    <m/>
    <m/>
    <m/>
    <m/>
    <m/>
    <m/>
    <m/>
    <m/>
    <m/>
    <m/>
    <m/>
    <m/>
    <m/>
    <m/>
  </r>
  <r>
    <m/>
    <m/>
    <m/>
    <m/>
    <m/>
    <m/>
    <m/>
    <m/>
    <m/>
    <m/>
    <m/>
    <m/>
    <m/>
    <m/>
    <m/>
    <m/>
    <m/>
    <m/>
    <m/>
    <m/>
    <m/>
    <m/>
    <m/>
    <m/>
    <m/>
    <n v="1"/>
    <m/>
    <m/>
    <m/>
    <m/>
    <m/>
    <m/>
    <m/>
    <m/>
    <m/>
    <m/>
    <n v="1"/>
    <m/>
    <n v="1"/>
    <m/>
    <m/>
    <m/>
    <m/>
    <m/>
    <m/>
    <m/>
    <m/>
    <m/>
    <m/>
    <m/>
    <m/>
    <m/>
    <m/>
  </r>
  <r>
    <m/>
    <m/>
    <m/>
    <m/>
    <m/>
    <m/>
    <m/>
    <m/>
    <m/>
    <m/>
    <m/>
    <m/>
    <m/>
    <m/>
    <m/>
    <m/>
    <m/>
    <m/>
    <m/>
    <m/>
    <m/>
    <m/>
    <m/>
    <m/>
    <m/>
    <m/>
    <m/>
    <n v="1"/>
    <m/>
    <m/>
    <m/>
    <m/>
    <m/>
    <m/>
    <m/>
    <m/>
    <m/>
    <m/>
    <m/>
    <m/>
    <m/>
    <n v="1"/>
    <m/>
    <m/>
    <m/>
    <m/>
    <m/>
    <m/>
    <m/>
    <m/>
    <m/>
    <m/>
    <m/>
  </r>
  <r>
    <m/>
    <m/>
    <m/>
    <m/>
    <m/>
    <m/>
    <m/>
    <m/>
    <m/>
    <m/>
    <m/>
    <m/>
    <m/>
    <m/>
    <m/>
    <m/>
    <m/>
    <m/>
    <m/>
    <m/>
    <m/>
    <m/>
    <m/>
    <m/>
    <m/>
    <n v="1"/>
    <m/>
    <m/>
    <m/>
    <m/>
    <m/>
    <m/>
    <m/>
    <m/>
    <m/>
    <n v="1"/>
    <m/>
    <m/>
    <m/>
    <m/>
    <m/>
    <m/>
    <m/>
    <m/>
    <m/>
    <m/>
    <m/>
    <m/>
    <m/>
    <m/>
    <m/>
    <m/>
    <m/>
  </r>
  <r>
    <m/>
    <n v="1"/>
    <m/>
    <m/>
    <n v="1"/>
    <m/>
    <m/>
    <m/>
    <m/>
    <n v="1"/>
    <m/>
    <m/>
    <m/>
    <m/>
    <m/>
    <m/>
    <m/>
    <m/>
    <m/>
    <m/>
    <m/>
    <m/>
    <m/>
    <m/>
    <m/>
    <m/>
    <m/>
    <m/>
    <m/>
    <m/>
    <m/>
    <m/>
    <m/>
    <m/>
    <m/>
    <m/>
    <m/>
    <m/>
    <m/>
    <m/>
    <m/>
    <m/>
    <m/>
    <m/>
    <m/>
    <m/>
    <m/>
    <m/>
    <m/>
    <m/>
    <m/>
    <m/>
    <m/>
  </r>
  <r>
    <m/>
    <m/>
    <m/>
    <m/>
    <m/>
    <m/>
    <m/>
    <m/>
    <m/>
    <m/>
    <m/>
    <m/>
    <m/>
    <m/>
    <m/>
    <m/>
    <m/>
    <m/>
    <m/>
    <m/>
    <m/>
    <m/>
    <m/>
    <m/>
    <m/>
    <n v="1"/>
    <m/>
    <m/>
    <m/>
    <m/>
    <m/>
    <m/>
    <m/>
    <m/>
    <m/>
    <n v="1"/>
    <n v="1"/>
    <m/>
    <m/>
    <m/>
    <m/>
    <m/>
    <m/>
    <m/>
    <m/>
    <m/>
    <m/>
    <m/>
    <m/>
    <m/>
    <m/>
    <m/>
    <m/>
  </r>
  <r>
    <m/>
    <m/>
    <m/>
    <m/>
    <m/>
    <m/>
    <m/>
    <m/>
    <m/>
    <m/>
    <m/>
    <m/>
    <m/>
    <m/>
    <m/>
    <m/>
    <m/>
    <m/>
    <m/>
    <m/>
    <m/>
    <m/>
    <m/>
    <m/>
    <m/>
    <n v="1"/>
    <m/>
    <m/>
    <m/>
    <m/>
    <m/>
    <m/>
    <m/>
    <m/>
    <m/>
    <m/>
    <m/>
    <m/>
    <m/>
    <n v="1"/>
    <m/>
    <m/>
    <m/>
    <m/>
    <m/>
    <m/>
    <m/>
    <m/>
    <m/>
    <m/>
    <m/>
    <m/>
    <m/>
  </r>
  <r>
    <m/>
    <m/>
    <m/>
    <m/>
    <m/>
    <m/>
    <m/>
    <m/>
    <m/>
    <m/>
    <m/>
    <m/>
    <m/>
    <m/>
    <m/>
    <m/>
    <m/>
    <m/>
    <m/>
    <m/>
    <m/>
    <m/>
    <m/>
    <m/>
    <m/>
    <n v="1"/>
    <m/>
    <n v="1"/>
    <m/>
    <m/>
    <n v="1"/>
    <m/>
    <m/>
    <m/>
    <m/>
    <m/>
    <m/>
    <m/>
    <n v="1"/>
    <n v="1"/>
    <m/>
    <n v="1"/>
    <m/>
    <m/>
    <m/>
    <m/>
    <m/>
    <m/>
    <n v="1"/>
    <m/>
    <m/>
    <m/>
    <m/>
  </r>
  <r>
    <m/>
    <m/>
    <m/>
    <m/>
    <m/>
    <m/>
    <m/>
    <m/>
    <m/>
    <m/>
    <m/>
    <m/>
    <m/>
    <m/>
    <m/>
    <m/>
    <m/>
    <m/>
    <m/>
    <m/>
    <m/>
    <m/>
    <m/>
    <m/>
    <m/>
    <m/>
    <m/>
    <n v="1"/>
    <m/>
    <m/>
    <m/>
    <m/>
    <m/>
    <m/>
    <m/>
    <m/>
    <m/>
    <m/>
    <n v="1"/>
    <m/>
    <m/>
    <n v="1"/>
    <m/>
    <m/>
    <m/>
    <m/>
    <m/>
    <m/>
    <n v="1"/>
    <m/>
    <m/>
    <m/>
    <m/>
  </r>
  <r>
    <m/>
    <m/>
    <m/>
    <m/>
    <m/>
    <m/>
    <m/>
    <m/>
    <m/>
    <m/>
    <m/>
    <m/>
    <m/>
    <m/>
    <m/>
    <m/>
    <m/>
    <m/>
    <m/>
    <m/>
    <m/>
    <m/>
    <m/>
    <m/>
    <m/>
    <n v="1"/>
    <m/>
    <m/>
    <m/>
    <m/>
    <m/>
    <m/>
    <m/>
    <m/>
    <m/>
    <m/>
    <m/>
    <m/>
    <m/>
    <m/>
    <m/>
    <m/>
    <m/>
    <m/>
    <m/>
    <m/>
    <m/>
    <m/>
    <m/>
    <m/>
    <m/>
    <m/>
    <m/>
  </r>
  <r>
    <m/>
    <m/>
    <m/>
    <m/>
    <m/>
    <m/>
    <m/>
    <m/>
    <m/>
    <m/>
    <m/>
    <m/>
    <m/>
    <m/>
    <m/>
    <m/>
    <m/>
    <m/>
    <m/>
    <m/>
    <m/>
    <m/>
    <m/>
    <m/>
    <m/>
    <m/>
    <m/>
    <m/>
    <m/>
    <m/>
    <m/>
    <m/>
    <m/>
    <m/>
    <m/>
    <m/>
    <m/>
    <m/>
    <m/>
    <m/>
    <m/>
    <m/>
    <m/>
    <m/>
    <m/>
    <m/>
    <m/>
    <m/>
    <n v="1"/>
    <m/>
    <m/>
    <m/>
    <m/>
  </r>
  <r>
    <m/>
    <m/>
    <m/>
    <m/>
    <m/>
    <m/>
    <m/>
    <m/>
    <m/>
    <m/>
    <m/>
    <m/>
    <m/>
    <m/>
    <m/>
    <m/>
    <m/>
    <m/>
    <m/>
    <m/>
    <m/>
    <m/>
    <m/>
    <m/>
    <m/>
    <n v="1"/>
    <m/>
    <m/>
    <m/>
    <m/>
    <m/>
    <m/>
    <m/>
    <m/>
    <m/>
    <m/>
    <m/>
    <m/>
    <n v="1"/>
    <m/>
    <m/>
    <m/>
    <m/>
    <m/>
    <m/>
    <m/>
    <m/>
    <m/>
    <m/>
    <m/>
    <m/>
    <m/>
    <m/>
  </r>
  <r>
    <m/>
    <m/>
    <m/>
    <m/>
    <m/>
    <m/>
    <m/>
    <m/>
    <m/>
    <m/>
    <m/>
    <m/>
    <m/>
    <m/>
    <m/>
    <m/>
    <m/>
    <m/>
    <m/>
    <m/>
    <m/>
    <m/>
    <m/>
    <m/>
    <m/>
    <m/>
    <m/>
    <m/>
    <m/>
    <m/>
    <m/>
    <m/>
    <m/>
    <m/>
    <m/>
    <m/>
    <m/>
    <m/>
    <n v="1"/>
    <m/>
    <m/>
    <m/>
    <m/>
    <m/>
    <m/>
    <m/>
    <m/>
    <m/>
    <n v="1"/>
    <m/>
    <m/>
    <m/>
    <m/>
  </r>
  <r>
    <m/>
    <m/>
    <m/>
    <m/>
    <m/>
    <m/>
    <m/>
    <m/>
    <m/>
    <m/>
    <m/>
    <m/>
    <m/>
    <m/>
    <m/>
    <m/>
    <m/>
    <m/>
    <m/>
    <m/>
    <m/>
    <m/>
    <m/>
    <m/>
    <m/>
    <m/>
    <m/>
    <n v="1"/>
    <m/>
    <m/>
    <m/>
    <m/>
    <m/>
    <m/>
    <m/>
    <m/>
    <m/>
    <m/>
    <m/>
    <n v="1"/>
    <m/>
    <m/>
    <m/>
    <m/>
    <m/>
    <m/>
    <m/>
    <m/>
    <m/>
    <m/>
    <m/>
    <m/>
    <m/>
  </r>
  <r>
    <m/>
    <m/>
    <m/>
    <m/>
    <m/>
    <m/>
    <m/>
    <m/>
    <m/>
    <m/>
    <m/>
    <m/>
    <m/>
    <m/>
    <m/>
    <m/>
    <m/>
    <m/>
    <m/>
    <m/>
    <m/>
    <m/>
    <m/>
    <m/>
    <m/>
    <n v="1"/>
    <m/>
    <m/>
    <m/>
    <m/>
    <m/>
    <m/>
    <m/>
    <m/>
    <m/>
    <m/>
    <m/>
    <m/>
    <m/>
    <m/>
    <m/>
    <m/>
    <m/>
    <m/>
    <m/>
    <m/>
    <m/>
    <m/>
    <m/>
    <m/>
    <m/>
    <m/>
    <m/>
  </r>
  <r>
    <m/>
    <n v="1"/>
    <n v="1"/>
    <m/>
    <m/>
    <m/>
    <m/>
    <m/>
    <n v="1"/>
    <n v="1"/>
    <m/>
    <m/>
    <m/>
    <m/>
    <m/>
    <m/>
    <m/>
    <m/>
    <m/>
    <m/>
    <m/>
    <m/>
    <m/>
    <m/>
    <m/>
    <n v="1"/>
    <m/>
    <n v="1"/>
    <m/>
    <m/>
    <m/>
    <m/>
    <m/>
    <n v="1"/>
    <m/>
    <n v="1"/>
    <n v="1"/>
    <n v="1"/>
    <n v="1"/>
    <n v="1"/>
    <m/>
    <n v="1"/>
    <n v="1"/>
    <m/>
    <m/>
    <m/>
    <m/>
    <m/>
    <m/>
    <m/>
    <m/>
    <m/>
    <m/>
  </r>
  <r>
    <n v="1"/>
    <m/>
    <m/>
    <m/>
    <n v="1"/>
    <m/>
    <m/>
    <m/>
    <n v="1"/>
    <m/>
    <m/>
    <m/>
    <m/>
    <m/>
    <m/>
    <m/>
    <m/>
    <m/>
    <m/>
    <m/>
    <m/>
    <m/>
    <m/>
    <m/>
    <m/>
    <n v="1"/>
    <m/>
    <n v="1"/>
    <m/>
    <m/>
    <n v="1"/>
    <m/>
    <m/>
    <n v="1"/>
    <m/>
    <n v="1"/>
    <n v="1"/>
    <n v="1"/>
    <n v="1"/>
    <n v="1"/>
    <m/>
    <m/>
    <m/>
    <m/>
    <m/>
    <m/>
    <m/>
    <m/>
    <m/>
    <m/>
    <m/>
    <m/>
    <m/>
  </r>
  <r>
    <n v="1"/>
    <m/>
    <m/>
    <m/>
    <m/>
    <m/>
    <m/>
    <m/>
    <m/>
    <m/>
    <m/>
    <m/>
    <n v="1"/>
    <m/>
    <m/>
    <m/>
    <m/>
    <m/>
    <m/>
    <m/>
    <m/>
    <m/>
    <m/>
    <m/>
    <m/>
    <n v="1"/>
    <m/>
    <n v="1"/>
    <m/>
    <m/>
    <m/>
    <m/>
    <m/>
    <m/>
    <m/>
    <m/>
    <n v="1"/>
    <n v="1"/>
    <m/>
    <n v="1"/>
    <m/>
    <n v="1"/>
    <n v="1"/>
    <m/>
    <m/>
    <m/>
    <m/>
    <m/>
    <m/>
    <m/>
    <m/>
    <n v="1"/>
    <m/>
  </r>
  <r>
    <m/>
    <m/>
    <m/>
    <m/>
    <m/>
    <m/>
    <m/>
    <m/>
    <m/>
    <m/>
    <m/>
    <m/>
    <m/>
    <m/>
    <m/>
    <m/>
    <m/>
    <m/>
    <m/>
    <m/>
    <m/>
    <m/>
    <m/>
    <m/>
    <m/>
    <n v="1"/>
    <m/>
    <m/>
    <m/>
    <m/>
    <m/>
    <m/>
    <m/>
    <m/>
    <m/>
    <n v="1"/>
    <m/>
    <m/>
    <n v="1"/>
    <n v="1"/>
    <m/>
    <n v="1"/>
    <m/>
    <m/>
    <m/>
    <m/>
    <m/>
    <m/>
    <m/>
    <m/>
    <m/>
    <m/>
    <m/>
  </r>
  <r>
    <m/>
    <m/>
    <m/>
    <m/>
    <m/>
    <m/>
    <m/>
    <m/>
    <m/>
    <m/>
    <m/>
    <m/>
    <m/>
    <m/>
    <m/>
    <m/>
    <m/>
    <m/>
    <m/>
    <m/>
    <m/>
    <m/>
    <m/>
    <m/>
    <m/>
    <n v="1"/>
    <m/>
    <m/>
    <m/>
    <m/>
    <m/>
    <m/>
    <m/>
    <m/>
    <m/>
    <m/>
    <n v="1"/>
    <m/>
    <m/>
    <m/>
    <m/>
    <m/>
    <m/>
    <m/>
    <m/>
    <m/>
    <m/>
    <m/>
    <m/>
    <m/>
    <m/>
    <m/>
    <m/>
  </r>
  <r>
    <m/>
    <m/>
    <m/>
    <m/>
    <m/>
    <m/>
    <m/>
    <m/>
    <m/>
    <m/>
    <m/>
    <m/>
    <m/>
    <m/>
    <m/>
    <m/>
    <m/>
    <m/>
    <m/>
    <m/>
    <m/>
    <m/>
    <m/>
    <m/>
    <m/>
    <n v="1"/>
    <m/>
    <m/>
    <m/>
    <m/>
    <m/>
    <m/>
    <m/>
    <m/>
    <m/>
    <m/>
    <m/>
    <m/>
    <m/>
    <m/>
    <m/>
    <m/>
    <m/>
    <m/>
    <m/>
    <m/>
    <m/>
    <m/>
    <m/>
    <m/>
    <m/>
    <m/>
    <m/>
  </r>
  <r>
    <m/>
    <m/>
    <m/>
    <m/>
    <m/>
    <m/>
    <m/>
    <m/>
    <m/>
    <m/>
    <m/>
    <m/>
    <m/>
    <m/>
    <m/>
    <m/>
    <m/>
    <m/>
    <m/>
    <m/>
    <m/>
    <m/>
    <m/>
    <m/>
    <m/>
    <n v="1"/>
    <m/>
    <m/>
    <m/>
    <m/>
    <m/>
    <m/>
    <m/>
    <m/>
    <m/>
    <n v="1"/>
    <m/>
    <m/>
    <m/>
    <m/>
    <m/>
    <m/>
    <m/>
    <m/>
    <m/>
    <m/>
    <m/>
    <m/>
    <m/>
    <m/>
    <m/>
    <m/>
    <m/>
  </r>
  <r>
    <m/>
    <m/>
    <m/>
    <m/>
    <m/>
    <m/>
    <m/>
    <m/>
    <m/>
    <m/>
    <m/>
    <m/>
    <m/>
    <m/>
    <m/>
    <m/>
    <m/>
    <m/>
    <m/>
    <m/>
    <m/>
    <m/>
    <m/>
    <m/>
    <m/>
    <n v="1"/>
    <m/>
    <m/>
    <m/>
    <m/>
    <m/>
    <m/>
    <m/>
    <m/>
    <m/>
    <m/>
    <n v="1"/>
    <m/>
    <n v="1"/>
    <m/>
    <m/>
    <m/>
    <m/>
    <m/>
    <m/>
    <m/>
    <m/>
    <m/>
    <m/>
    <m/>
    <m/>
    <m/>
    <m/>
  </r>
  <r>
    <m/>
    <m/>
    <m/>
    <m/>
    <m/>
    <m/>
    <m/>
    <m/>
    <m/>
    <m/>
    <m/>
    <m/>
    <m/>
    <m/>
    <m/>
    <m/>
    <m/>
    <m/>
    <m/>
    <m/>
    <m/>
    <m/>
    <m/>
    <m/>
    <m/>
    <n v="1"/>
    <m/>
    <m/>
    <m/>
    <m/>
    <m/>
    <m/>
    <m/>
    <m/>
    <m/>
    <m/>
    <m/>
    <m/>
    <n v="1"/>
    <m/>
    <m/>
    <m/>
    <m/>
    <m/>
    <m/>
    <m/>
    <m/>
    <m/>
    <m/>
    <m/>
    <m/>
    <m/>
    <m/>
  </r>
  <r>
    <m/>
    <m/>
    <m/>
    <m/>
    <m/>
    <m/>
    <m/>
    <m/>
    <m/>
    <m/>
    <m/>
    <m/>
    <m/>
    <m/>
    <m/>
    <m/>
    <m/>
    <m/>
    <m/>
    <m/>
    <m/>
    <m/>
    <m/>
    <m/>
    <m/>
    <m/>
    <m/>
    <n v="1"/>
    <m/>
    <m/>
    <m/>
    <m/>
    <m/>
    <m/>
    <m/>
    <n v="1"/>
    <m/>
    <m/>
    <m/>
    <m/>
    <m/>
    <m/>
    <m/>
    <m/>
    <m/>
    <m/>
    <m/>
    <m/>
    <m/>
    <m/>
    <m/>
    <m/>
    <m/>
  </r>
  <r>
    <m/>
    <m/>
    <m/>
    <m/>
    <m/>
    <m/>
    <m/>
    <m/>
    <m/>
    <m/>
    <m/>
    <m/>
    <m/>
    <m/>
    <m/>
    <m/>
    <m/>
    <m/>
    <m/>
    <m/>
    <m/>
    <m/>
    <m/>
    <m/>
    <m/>
    <n v="1"/>
    <m/>
    <m/>
    <m/>
    <m/>
    <m/>
    <m/>
    <m/>
    <m/>
    <m/>
    <m/>
    <m/>
    <m/>
    <n v="1"/>
    <m/>
    <m/>
    <m/>
    <m/>
    <m/>
    <m/>
    <m/>
    <m/>
    <m/>
    <m/>
    <m/>
    <m/>
    <m/>
    <m/>
  </r>
  <r>
    <m/>
    <m/>
    <m/>
    <m/>
    <m/>
    <m/>
    <m/>
    <m/>
    <m/>
    <m/>
    <m/>
    <m/>
    <m/>
    <m/>
    <m/>
    <m/>
    <m/>
    <m/>
    <m/>
    <m/>
    <m/>
    <m/>
    <m/>
    <m/>
    <m/>
    <n v="1"/>
    <m/>
    <m/>
    <m/>
    <m/>
    <m/>
    <m/>
    <m/>
    <m/>
    <m/>
    <m/>
    <n v="1"/>
    <m/>
    <n v="1"/>
    <n v="1"/>
    <m/>
    <n v="1"/>
    <m/>
    <m/>
    <m/>
    <m/>
    <m/>
    <m/>
    <m/>
    <m/>
    <m/>
    <m/>
    <m/>
  </r>
  <r>
    <n v="1"/>
    <m/>
    <m/>
    <m/>
    <n v="1"/>
    <m/>
    <m/>
    <n v="1"/>
    <m/>
    <m/>
    <m/>
    <m/>
    <m/>
    <m/>
    <m/>
    <m/>
    <m/>
    <m/>
    <m/>
    <m/>
    <m/>
    <m/>
    <m/>
    <m/>
    <m/>
    <n v="1"/>
    <m/>
    <n v="1"/>
    <m/>
    <m/>
    <n v="1"/>
    <m/>
    <m/>
    <m/>
    <m/>
    <m/>
    <m/>
    <m/>
    <n v="1"/>
    <n v="1"/>
    <m/>
    <m/>
    <m/>
    <m/>
    <m/>
    <m/>
    <m/>
    <m/>
    <m/>
    <m/>
    <m/>
    <m/>
    <m/>
  </r>
  <r>
    <m/>
    <n v="1"/>
    <m/>
    <n v="1"/>
    <m/>
    <m/>
    <m/>
    <m/>
    <m/>
    <m/>
    <n v="1"/>
    <m/>
    <m/>
    <m/>
    <m/>
    <m/>
    <m/>
    <m/>
    <m/>
    <m/>
    <m/>
    <n v="1"/>
    <m/>
    <m/>
    <m/>
    <n v="1"/>
    <m/>
    <n v="1"/>
    <m/>
    <n v="1"/>
    <m/>
    <m/>
    <m/>
    <m/>
    <n v="1"/>
    <n v="1"/>
    <n v="1"/>
    <n v="1"/>
    <n v="1"/>
    <n v="1"/>
    <n v="1"/>
    <m/>
    <n v="1"/>
    <m/>
    <m/>
    <m/>
    <m/>
    <m/>
    <m/>
    <n v="1"/>
    <m/>
    <m/>
    <n v="1"/>
  </r>
  <r>
    <m/>
    <n v="1"/>
    <m/>
    <m/>
    <n v="1"/>
    <m/>
    <m/>
    <n v="1"/>
    <m/>
    <m/>
    <m/>
    <m/>
    <m/>
    <m/>
    <m/>
    <m/>
    <m/>
    <m/>
    <m/>
    <m/>
    <m/>
    <m/>
    <m/>
    <m/>
    <m/>
    <n v="1"/>
    <m/>
    <n v="1"/>
    <m/>
    <m/>
    <m/>
    <m/>
    <m/>
    <n v="1"/>
    <m/>
    <n v="1"/>
    <n v="1"/>
    <m/>
    <n v="1"/>
    <n v="1"/>
    <m/>
    <m/>
    <m/>
    <m/>
    <m/>
    <m/>
    <m/>
    <m/>
    <m/>
    <m/>
    <m/>
    <m/>
    <m/>
  </r>
  <r>
    <m/>
    <m/>
    <m/>
    <n v="1"/>
    <m/>
    <m/>
    <m/>
    <n v="1"/>
    <m/>
    <n v="1"/>
    <m/>
    <m/>
    <m/>
    <m/>
    <m/>
    <m/>
    <m/>
    <m/>
    <m/>
    <m/>
    <m/>
    <m/>
    <m/>
    <m/>
    <m/>
    <m/>
    <m/>
    <n v="1"/>
    <m/>
    <m/>
    <n v="1"/>
    <m/>
    <m/>
    <m/>
    <m/>
    <m/>
    <m/>
    <m/>
    <n v="1"/>
    <n v="1"/>
    <m/>
    <n v="1"/>
    <m/>
    <m/>
    <m/>
    <m/>
    <m/>
    <m/>
    <m/>
    <m/>
    <m/>
    <m/>
    <m/>
  </r>
  <r>
    <m/>
    <m/>
    <m/>
    <m/>
    <m/>
    <m/>
    <m/>
    <m/>
    <m/>
    <m/>
    <m/>
    <m/>
    <m/>
    <m/>
    <m/>
    <m/>
    <m/>
    <m/>
    <m/>
    <m/>
    <m/>
    <m/>
    <m/>
    <m/>
    <m/>
    <m/>
    <m/>
    <n v="1"/>
    <m/>
    <m/>
    <m/>
    <m/>
    <m/>
    <m/>
    <n v="1"/>
    <m/>
    <m/>
    <m/>
    <m/>
    <n v="1"/>
    <m/>
    <n v="1"/>
    <m/>
    <m/>
    <m/>
    <m/>
    <m/>
    <m/>
    <m/>
    <m/>
    <m/>
    <m/>
    <m/>
  </r>
  <r>
    <m/>
    <m/>
    <m/>
    <n v="1"/>
    <n v="1"/>
    <m/>
    <m/>
    <m/>
    <m/>
    <m/>
    <m/>
    <m/>
    <m/>
    <m/>
    <m/>
    <m/>
    <m/>
    <m/>
    <m/>
    <m/>
    <m/>
    <m/>
    <m/>
    <m/>
    <m/>
    <n v="1"/>
    <m/>
    <n v="1"/>
    <m/>
    <m/>
    <m/>
    <m/>
    <m/>
    <n v="1"/>
    <m/>
    <m/>
    <m/>
    <m/>
    <m/>
    <n v="1"/>
    <m/>
    <m/>
    <m/>
    <m/>
    <m/>
    <m/>
    <m/>
    <m/>
    <m/>
    <m/>
    <m/>
    <m/>
    <m/>
  </r>
  <r>
    <m/>
    <m/>
    <m/>
    <n v="1"/>
    <m/>
    <m/>
    <m/>
    <n v="1"/>
    <n v="1"/>
    <m/>
    <m/>
    <m/>
    <m/>
    <m/>
    <m/>
    <m/>
    <m/>
    <m/>
    <m/>
    <m/>
    <m/>
    <m/>
    <m/>
    <m/>
    <m/>
    <n v="1"/>
    <m/>
    <n v="1"/>
    <n v="1"/>
    <m/>
    <n v="1"/>
    <m/>
    <m/>
    <m/>
    <m/>
    <n v="1"/>
    <n v="1"/>
    <m/>
    <n v="1"/>
    <n v="1"/>
    <m/>
    <m/>
    <n v="1"/>
    <m/>
    <m/>
    <m/>
    <m/>
    <m/>
    <m/>
    <m/>
    <m/>
    <m/>
    <m/>
  </r>
  <r>
    <m/>
    <n v="1"/>
    <m/>
    <m/>
    <m/>
    <m/>
    <m/>
    <n v="1"/>
    <m/>
    <m/>
    <m/>
    <m/>
    <m/>
    <n v="1"/>
    <m/>
    <m/>
    <m/>
    <m/>
    <m/>
    <m/>
    <m/>
    <m/>
    <m/>
    <m/>
    <m/>
    <n v="1"/>
    <m/>
    <m/>
    <m/>
    <m/>
    <m/>
    <m/>
    <m/>
    <m/>
    <n v="1"/>
    <n v="1"/>
    <n v="1"/>
    <m/>
    <n v="1"/>
    <n v="1"/>
    <m/>
    <n v="1"/>
    <m/>
    <m/>
    <m/>
    <m/>
    <m/>
    <m/>
    <m/>
    <m/>
    <m/>
    <m/>
    <m/>
  </r>
  <r>
    <m/>
    <m/>
    <m/>
    <n v="1"/>
    <m/>
    <m/>
    <m/>
    <m/>
    <n v="1"/>
    <m/>
    <m/>
    <m/>
    <m/>
    <m/>
    <m/>
    <m/>
    <m/>
    <m/>
    <m/>
    <m/>
    <m/>
    <m/>
    <m/>
    <m/>
    <m/>
    <m/>
    <m/>
    <n v="1"/>
    <m/>
    <m/>
    <m/>
    <m/>
    <m/>
    <m/>
    <n v="1"/>
    <m/>
    <n v="1"/>
    <m/>
    <n v="1"/>
    <n v="1"/>
    <m/>
    <n v="1"/>
    <n v="1"/>
    <m/>
    <m/>
    <m/>
    <m/>
    <m/>
    <m/>
    <m/>
    <m/>
    <m/>
    <m/>
  </r>
  <r>
    <n v="1"/>
    <m/>
    <m/>
    <m/>
    <m/>
    <m/>
    <m/>
    <m/>
    <m/>
    <m/>
    <m/>
    <m/>
    <m/>
    <n v="1"/>
    <m/>
    <m/>
    <m/>
    <m/>
    <m/>
    <m/>
    <m/>
    <m/>
    <m/>
    <m/>
    <m/>
    <m/>
    <m/>
    <m/>
    <m/>
    <m/>
    <m/>
    <m/>
    <m/>
    <n v="1"/>
    <m/>
    <m/>
    <n v="1"/>
    <m/>
    <n v="1"/>
    <n v="1"/>
    <m/>
    <n v="1"/>
    <n v="1"/>
    <m/>
    <m/>
    <m/>
    <m/>
    <m/>
    <m/>
    <m/>
    <m/>
    <m/>
    <m/>
  </r>
  <r>
    <m/>
    <m/>
    <m/>
    <n v="1"/>
    <m/>
    <m/>
    <m/>
    <m/>
    <m/>
    <m/>
    <m/>
    <m/>
    <m/>
    <n v="1"/>
    <m/>
    <m/>
    <m/>
    <m/>
    <m/>
    <m/>
    <m/>
    <m/>
    <m/>
    <m/>
    <m/>
    <m/>
    <m/>
    <m/>
    <m/>
    <m/>
    <m/>
    <m/>
    <m/>
    <m/>
    <m/>
    <m/>
    <m/>
    <n v="1"/>
    <n v="1"/>
    <m/>
    <m/>
    <m/>
    <m/>
    <m/>
    <m/>
    <m/>
    <m/>
    <m/>
    <m/>
    <m/>
    <m/>
    <m/>
    <m/>
  </r>
  <r>
    <n v="1"/>
    <m/>
    <m/>
    <m/>
    <n v="1"/>
    <m/>
    <m/>
    <m/>
    <m/>
    <m/>
    <m/>
    <m/>
    <m/>
    <m/>
    <m/>
    <m/>
    <m/>
    <m/>
    <m/>
    <m/>
    <m/>
    <m/>
    <m/>
    <m/>
    <m/>
    <n v="1"/>
    <m/>
    <n v="1"/>
    <m/>
    <m/>
    <m/>
    <m/>
    <m/>
    <m/>
    <n v="1"/>
    <m/>
    <m/>
    <m/>
    <n v="1"/>
    <n v="1"/>
    <m/>
    <m/>
    <n v="1"/>
    <m/>
    <m/>
    <m/>
    <m/>
    <m/>
    <m/>
    <m/>
    <m/>
    <m/>
    <m/>
  </r>
  <r>
    <m/>
    <m/>
    <m/>
    <n v="1"/>
    <m/>
    <m/>
    <m/>
    <m/>
    <n v="1"/>
    <m/>
    <m/>
    <m/>
    <m/>
    <m/>
    <m/>
    <m/>
    <m/>
    <m/>
    <m/>
    <m/>
    <m/>
    <m/>
    <m/>
    <m/>
    <m/>
    <n v="1"/>
    <m/>
    <m/>
    <m/>
    <m/>
    <m/>
    <m/>
    <m/>
    <m/>
    <n v="1"/>
    <n v="1"/>
    <n v="1"/>
    <m/>
    <n v="1"/>
    <n v="1"/>
    <m/>
    <m/>
    <n v="1"/>
    <m/>
    <m/>
    <m/>
    <m/>
    <m/>
    <m/>
    <m/>
    <m/>
    <m/>
    <m/>
  </r>
  <r>
    <n v="1"/>
    <m/>
    <m/>
    <m/>
    <m/>
    <m/>
    <m/>
    <n v="1"/>
    <n v="1"/>
    <m/>
    <m/>
    <m/>
    <m/>
    <m/>
    <m/>
    <m/>
    <m/>
    <m/>
    <m/>
    <m/>
    <m/>
    <m/>
    <m/>
    <m/>
    <m/>
    <n v="1"/>
    <m/>
    <m/>
    <m/>
    <m/>
    <m/>
    <m/>
    <m/>
    <m/>
    <m/>
    <m/>
    <n v="1"/>
    <m/>
    <n v="1"/>
    <n v="1"/>
    <m/>
    <m/>
    <n v="1"/>
    <m/>
    <m/>
    <m/>
    <m/>
    <m/>
    <m/>
    <m/>
    <m/>
    <m/>
    <m/>
  </r>
  <r>
    <m/>
    <m/>
    <m/>
    <m/>
    <m/>
    <m/>
    <m/>
    <m/>
    <n v="1"/>
    <m/>
    <m/>
    <m/>
    <m/>
    <m/>
    <m/>
    <m/>
    <m/>
    <m/>
    <m/>
    <m/>
    <m/>
    <m/>
    <m/>
    <m/>
    <m/>
    <n v="1"/>
    <m/>
    <m/>
    <m/>
    <m/>
    <m/>
    <m/>
    <m/>
    <m/>
    <m/>
    <m/>
    <n v="1"/>
    <m/>
    <n v="1"/>
    <n v="1"/>
    <m/>
    <m/>
    <n v="1"/>
    <m/>
    <m/>
    <m/>
    <m/>
    <m/>
    <m/>
    <m/>
    <m/>
    <m/>
    <m/>
  </r>
  <r>
    <m/>
    <m/>
    <m/>
    <m/>
    <m/>
    <m/>
    <m/>
    <m/>
    <m/>
    <m/>
    <m/>
    <m/>
    <m/>
    <m/>
    <m/>
    <m/>
    <m/>
    <m/>
    <m/>
    <m/>
    <m/>
    <n v="1"/>
    <m/>
    <m/>
    <m/>
    <m/>
    <m/>
    <m/>
    <m/>
    <m/>
    <m/>
    <m/>
    <m/>
    <m/>
    <n v="1"/>
    <m/>
    <n v="1"/>
    <m/>
    <m/>
    <m/>
    <m/>
    <m/>
    <m/>
    <m/>
    <m/>
    <m/>
    <m/>
    <m/>
    <m/>
    <n v="1"/>
    <m/>
    <m/>
    <m/>
  </r>
  <r>
    <m/>
    <n v="1"/>
    <m/>
    <m/>
    <m/>
    <m/>
    <m/>
    <m/>
    <m/>
    <m/>
    <m/>
    <m/>
    <m/>
    <m/>
    <m/>
    <n v="1"/>
    <m/>
    <m/>
    <m/>
    <m/>
    <m/>
    <m/>
    <m/>
    <m/>
    <m/>
    <m/>
    <m/>
    <m/>
    <m/>
    <m/>
    <m/>
    <m/>
    <m/>
    <m/>
    <n v="1"/>
    <m/>
    <n v="1"/>
    <m/>
    <m/>
    <m/>
    <m/>
    <m/>
    <m/>
    <m/>
    <m/>
    <m/>
    <m/>
    <m/>
    <m/>
    <m/>
    <m/>
    <m/>
    <m/>
  </r>
  <r>
    <m/>
    <m/>
    <m/>
    <m/>
    <m/>
    <m/>
    <m/>
    <m/>
    <m/>
    <m/>
    <m/>
    <m/>
    <m/>
    <m/>
    <m/>
    <m/>
    <m/>
    <m/>
    <m/>
    <m/>
    <m/>
    <m/>
    <m/>
    <m/>
    <m/>
    <n v="1"/>
    <m/>
    <m/>
    <m/>
    <m/>
    <m/>
    <m/>
    <m/>
    <m/>
    <m/>
    <m/>
    <n v="1"/>
    <m/>
    <n v="1"/>
    <m/>
    <m/>
    <n v="1"/>
    <n v="1"/>
    <m/>
    <m/>
    <m/>
    <m/>
    <m/>
    <m/>
    <m/>
    <m/>
    <m/>
    <m/>
  </r>
  <r>
    <m/>
    <m/>
    <m/>
    <m/>
    <m/>
    <m/>
    <m/>
    <n v="1"/>
    <n v="1"/>
    <m/>
    <m/>
    <m/>
    <m/>
    <m/>
    <m/>
    <m/>
    <m/>
    <m/>
    <m/>
    <m/>
    <m/>
    <m/>
    <m/>
    <m/>
    <m/>
    <m/>
    <m/>
    <m/>
    <m/>
    <m/>
    <m/>
    <m/>
    <m/>
    <m/>
    <m/>
    <m/>
    <n v="1"/>
    <m/>
    <n v="1"/>
    <n v="1"/>
    <m/>
    <n v="1"/>
    <n v="1"/>
    <m/>
    <m/>
    <m/>
    <m/>
    <m/>
    <m/>
    <m/>
    <m/>
    <m/>
    <m/>
  </r>
  <r>
    <m/>
    <m/>
    <m/>
    <n v="1"/>
    <n v="1"/>
    <m/>
    <m/>
    <m/>
    <m/>
    <m/>
    <m/>
    <m/>
    <m/>
    <m/>
    <m/>
    <m/>
    <m/>
    <m/>
    <m/>
    <m/>
    <m/>
    <m/>
    <m/>
    <m/>
    <m/>
    <m/>
    <m/>
    <m/>
    <m/>
    <m/>
    <m/>
    <m/>
    <m/>
    <m/>
    <n v="1"/>
    <m/>
    <n v="1"/>
    <m/>
    <m/>
    <m/>
    <m/>
    <m/>
    <m/>
    <m/>
    <m/>
    <m/>
    <m/>
    <m/>
    <m/>
    <m/>
    <m/>
    <m/>
    <m/>
  </r>
  <r>
    <m/>
    <m/>
    <m/>
    <m/>
    <m/>
    <m/>
    <m/>
    <m/>
    <m/>
    <m/>
    <m/>
    <m/>
    <m/>
    <m/>
    <m/>
    <m/>
    <m/>
    <m/>
    <m/>
    <m/>
    <m/>
    <m/>
    <m/>
    <m/>
    <m/>
    <n v="1"/>
    <m/>
    <m/>
    <m/>
    <m/>
    <m/>
    <m/>
    <m/>
    <m/>
    <m/>
    <m/>
    <n v="1"/>
    <m/>
    <n v="1"/>
    <m/>
    <m/>
    <m/>
    <n v="1"/>
    <m/>
    <m/>
    <m/>
    <m/>
    <m/>
    <m/>
    <m/>
    <m/>
    <m/>
    <m/>
  </r>
  <r>
    <m/>
    <m/>
    <m/>
    <m/>
    <m/>
    <m/>
    <m/>
    <m/>
    <m/>
    <m/>
    <m/>
    <m/>
    <m/>
    <m/>
    <m/>
    <m/>
    <m/>
    <m/>
    <m/>
    <m/>
    <m/>
    <m/>
    <m/>
    <m/>
    <m/>
    <m/>
    <m/>
    <m/>
    <m/>
    <m/>
    <m/>
    <m/>
    <m/>
    <m/>
    <m/>
    <m/>
    <m/>
    <m/>
    <m/>
    <n v="1"/>
    <m/>
    <m/>
    <m/>
    <m/>
    <m/>
    <m/>
    <m/>
    <m/>
    <m/>
    <m/>
    <m/>
    <m/>
    <m/>
  </r>
  <r>
    <m/>
    <m/>
    <m/>
    <n v="1"/>
    <n v="1"/>
    <m/>
    <m/>
    <m/>
    <m/>
    <m/>
    <m/>
    <m/>
    <m/>
    <m/>
    <m/>
    <m/>
    <m/>
    <m/>
    <m/>
    <n v="1"/>
    <m/>
    <m/>
    <m/>
    <m/>
    <m/>
    <n v="1"/>
    <m/>
    <m/>
    <m/>
    <m/>
    <m/>
    <m/>
    <m/>
    <m/>
    <m/>
    <m/>
    <n v="1"/>
    <m/>
    <m/>
    <m/>
    <m/>
    <m/>
    <m/>
    <m/>
    <m/>
    <m/>
    <m/>
    <m/>
    <m/>
    <m/>
    <m/>
    <m/>
    <m/>
  </r>
  <r>
    <m/>
    <m/>
    <m/>
    <n v="1"/>
    <n v="1"/>
    <m/>
    <m/>
    <m/>
    <m/>
    <m/>
    <m/>
    <m/>
    <m/>
    <m/>
    <m/>
    <m/>
    <m/>
    <m/>
    <m/>
    <m/>
    <m/>
    <m/>
    <m/>
    <m/>
    <m/>
    <m/>
    <m/>
    <m/>
    <m/>
    <m/>
    <m/>
    <m/>
    <m/>
    <m/>
    <m/>
    <m/>
    <n v="1"/>
    <m/>
    <m/>
    <m/>
    <n v="1"/>
    <m/>
    <n v="1"/>
    <m/>
    <m/>
    <m/>
    <m/>
    <m/>
    <m/>
    <m/>
    <m/>
    <m/>
    <m/>
  </r>
  <r>
    <m/>
    <m/>
    <m/>
    <n v="1"/>
    <m/>
    <m/>
    <m/>
    <m/>
    <m/>
    <m/>
    <m/>
    <m/>
    <m/>
    <m/>
    <m/>
    <m/>
    <m/>
    <m/>
    <m/>
    <m/>
    <m/>
    <m/>
    <m/>
    <m/>
    <m/>
    <m/>
    <m/>
    <m/>
    <m/>
    <m/>
    <m/>
    <m/>
    <m/>
    <m/>
    <m/>
    <m/>
    <n v="1"/>
    <m/>
    <m/>
    <n v="1"/>
    <m/>
    <m/>
    <m/>
    <m/>
    <m/>
    <m/>
    <m/>
    <m/>
    <m/>
    <n v="1"/>
    <m/>
    <m/>
    <m/>
  </r>
  <r>
    <m/>
    <m/>
    <m/>
    <m/>
    <m/>
    <m/>
    <m/>
    <m/>
    <m/>
    <m/>
    <m/>
    <m/>
    <m/>
    <m/>
    <m/>
    <m/>
    <m/>
    <m/>
    <m/>
    <m/>
    <m/>
    <m/>
    <m/>
    <m/>
    <m/>
    <n v="1"/>
    <m/>
    <m/>
    <m/>
    <m/>
    <m/>
    <m/>
    <m/>
    <m/>
    <m/>
    <n v="1"/>
    <n v="1"/>
    <m/>
    <m/>
    <n v="1"/>
    <m/>
    <m/>
    <m/>
    <m/>
    <m/>
    <m/>
    <m/>
    <m/>
    <m/>
    <m/>
    <m/>
    <m/>
    <m/>
  </r>
  <r>
    <m/>
    <m/>
    <m/>
    <m/>
    <m/>
    <m/>
    <m/>
    <m/>
    <m/>
    <m/>
    <m/>
    <m/>
    <m/>
    <m/>
    <m/>
    <m/>
    <m/>
    <m/>
    <m/>
    <m/>
    <m/>
    <m/>
    <m/>
    <m/>
    <m/>
    <n v="1"/>
    <m/>
    <n v="1"/>
    <m/>
    <m/>
    <m/>
    <m/>
    <m/>
    <m/>
    <n v="1"/>
    <m/>
    <n v="1"/>
    <m/>
    <m/>
    <n v="1"/>
    <m/>
    <m/>
    <n v="1"/>
    <m/>
    <m/>
    <m/>
    <m/>
    <m/>
    <m/>
    <m/>
    <m/>
    <m/>
    <m/>
  </r>
  <r>
    <m/>
    <n v="1"/>
    <m/>
    <m/>
    <m/>
    <m/>
    <m/>
    <m/>
    <m/>
    <n v="1"/>
    <m/>
    <m/>
    <m/>
    <m/>
    <m/>
    <m/>
    <m/>
    <m/>
    <m/>
    <m/>
    <m/>
    <m/>
    <m/>
    <m/>
    <m/>
    <n v="1"/>
    <m/>
    <m/>
    <m/>
    <m/>
    <m/>
    <m/>
    <m/>
    <m/>
    <m/>
    <m/>
    <m/>
    <m/>
    <n v="1"/>
    <n v="1"/>
    <m/>
    <m/>
    <m/>
    <m/>
    <m/>
    <m/>
    <m/>
    <m/>
    <m/>
    <m/>
    <m/>
    <m/>
    <m/>
  </r>
  <r>
    <m/>
    <m/>
    <m/>
    <m/>
    <m/>
    <m/>
    <m/>
    <m/>
    <m/>
    <m/>
    <m/>
    <m/>
    <m/>
    <m/>
    <m/>
    <m/>
    <m/>
    <m/>
    <m/>
    <m/>
    <m/>
    <m/>
    <m/>
    <m/>
    <m/>
    <n v="1"/>
    <m/>
    <n v="1"/>
    <m/>
    <m/>
    <m/>
    <m/>
    <m/>
    <m/>
    <m/>
    <n v="1"/>
    <m/>
    <m/>
    <n v="1"/>
    <n v="1"/>
    <m/>
    <m/>
    <n v="1"/>
    <m/>
    <m/>
    <m/>
    <m/>
    <m/>
    <m/>
    <m/>
    <m/>
    <m/>
    <m/>
  </r>
  <r>
    <m/>
    <n v="1"/>
    <m/>
    <m/>
    <m/>
    <m/>
    <m/>
    <m/>
    <n v="1"/>
    <m/>
    <m/>
    <m/>
    <m/>
    <m/>
    <m/>
    <m/>
    <m/>
    <m/>
    <m/>
    <m/>
    <m/>
    <m/>
    <m/>
    <m/>
    <m/>
    <n v="1"/>
    <m/>
    <n v="1"/>
    <m/>
    <m/>
    <m/>
    <m/>
    <m/>
    <m/>
    <m/>
    <m/>
    <n v="1"/>
    <m/>
    <m/>
    <n v="1"/>
    <m/>
    <n v="1"/>
    <m/>
    <m/>
    <m/>
    <m/>
    <m/>
    <m/>
    <m/>
    <m/>
    <m/>
    <m/>
    <m/>
  </r>
  <r>
    <n v="1"/>
    <m/>
    <m/>
    <n v="1"/>
    <m/>
    <m/>
    <m/>
    <n v="1"/>
    <n v="1"/>
    <m/>
    <m/>
    <m/>
    <m/>
    <m/>
    <m/>
    <m/>
    <m/>
    <n v="1"/>
    <m/>
    <m/>
    <n v="1"/>
    <m/>
    <m/>
    <m/>
    <m/>
    <n v="1"/>
    <n v="1"/>
    <n v="1"/>
    <m/>
    <m/>
    <m/>
    <m/>
    <m/>
    <n v="1"/>
    <n v="1"/>
    <n v="1"/>
    <n v="1"/>
    <m/>
    <n v="1"/>
    <n v="1"/>
    <n v="1"/>
    <n v="1"/>
    <n v="1"/>
    <m/>
    <m/>
    <m/>
    <m/>
    <m/>
    <m/>
    <n v="1"/>
    <m/>
    <m/>
    <n v="1"/>
  </r>
  <r>
    <m/>
    <m/>
    <m/>
    <m/>
    <m/>
    <m/>
    <m/>
    <m/>
    <m/>
    <m/>
    <m/>
    <m/>
    <m/>
    <m/>
    <m/>
    <m/>
    <m/>
    <m/>
    <m/>
    <m/>
    <m/>
    <m/>
    <m/>
    <m/>
    <m/>
    <m/>
    <m/>
    <n v="1"/>
    <m/>
    <m/>
    <m/>
    <m/>
    <m/>
    <m/>
    <n v="1"/>
    <n v="1"/>
    <n v="1"/>
    <m/>
    <m/>
    <n v="1"/>
    <m/>
    <m/>
    <n v="1"/>
    <m/>
    <m/>
    <m/>
    <m/>
    <m/>
    <m/>
    <m/>
    <m/>
    <m/>
    <m/>
  </r>
  <r>
    <m/>
    <m/>
    <m/>
    <m/>
    <m/>
    <m/>
    <m/>
    <m/>
    <m/>
    <m/>
    <m/>
    <m/>
    <m/>
    <m/>
    <m/>
    <m/>
    <m/>
    <m/>
    <m/>
    <m/>
    <m/>
    <m/>
    <m/>
    <m/>
    <m/>
    <n v="1"/>
    <m/>
    <m/>
    <m/>
    <m/>
    <m/>
    <m/>
    <m/>
    <m/>
    <m/>
    <n v="1"/>
    <n v="1"/>
    <m/>
    <n v="1"/>
    <n v="1"/>
    <m/>
    <n v="1"/>
    <n v="1"/>
    <m/>
    <m/>
    <m/>
    <m/>
    <m/>
    <m/>
    <m/>
    <m/>
    <m/>
    <m/>
  </r>
  <r>
    <m/>
    <n v="1"/>
    <m/>
    <m/>
    <m/>
    <m/>
    <m/>
    <m/>
    <n v="1"/>
    <m/>
    <m/>
    <m/>
    <m/>
    <m/>
    <m/>
    <m/>
    <m/>
    <m/>
    <m/>
    <m/>
    <m/>
    <m/>
    <m/>
    <m/>
    <m/>
    <m/>
    <m/>
    <n v="1"/>
    <m/>
    <m/>
    <m/>
    <m/>
    <m/>
    <m/>
    <n v="1"/>
    <m/>
    <n v="1"/>
    <m/>
    <n v="1"/>
    <n v="1"/>
    <m/>
    <n v="1"/>
    <n v="1"/>
    <m/>
    <m/>
    <m/>
    <m/>
    <m/>
    <m/>
    <m/>
    <m/>
    <m/>
    <m/>
  </r>
  <r>
    <m/>
    <m/>
    <m/>
    <n v="1"/>
    <m/>
    <m/>
    <m/>
    <m/>
    <n v="1"/>
    <m/>
    <m/>
    <m/>
    <m/>
    <m/>
    <m/>
    <m/>
    <m/>
    <m/>
    <m/>
    <m/>
    <m/>
    <m/>
    <m/>
    <m/>
    <n v="1"/>
    <n v="1"/>
    <m/>
    <n v="1"/>
    <m/>
    <m/>
    <n v="1"/>
    <m/>
    <m/>
    <m/>
    <n v="1"/>
    <n v="1"/>
    <n v="1"/>
    <m/>
    <n v="1"/>
    <n v="1"/>
    <m/>
    <m/>
    <n v="1"/>
    <m/>
    <m/>
    <m/>
    <m/>
    <m/>
    <m/>
    <m/>
    <m/>
    <m/>
    <m/>
  </r>
  <r>
    <n v="1"/>
    <m/>
    <m/>
    <n v="1"/>
    <m/>
    <m/>
    <m/>
    <m/>
    <m/>
    <m/>
    <m/>
    <m/>
    <m/>
    <m/>
    <m/>
    <m/>
    <m/>
    <m/>
    <m/>
    <m/>
    <m/>
    <m/>
    <m/>
    <m/>
    <m/>
    <m/>
    <m/>
    <n v="1"/>
    <m/>
    <m/>
    <m/>
    <m/>
    <m/>
    <m/>
    <m/>
    <m/>
    <n v="1"/>
    <m/>
    <n v="1"/>
    <n v="1"/>
    <m/>
    <m/>
    <m/>
    <m/>
    <m/>
    <m/>
    <m/>
    <m/>
    <m/>
    <m/>
    <m/>
    <m/>
    <m/>
  </r>
  <r>
    <m/>
    <m/>
    <m/>
    <m/>
    <m/>
    <m/>
    <m/>
    <m/>
    <m/>
    <m/>
    <m/>
    <m/>
    <m/>
    <m/>
    <m/>
    <m/>
    <m/>
    <m/>
    <m/>
    <m/>
    <m/>
    <m/>
    <m/>
    <m/>
    <m/>
    <m/>
    <m/>
    <m/>
    <m/>
    <m/>
    <m/>
    <m/>
    <m/>
    <m/>
    <m/>
    <m/>
    <m/>
    <m/>
    <n v="1"/>
    <n v="1"/>
    <m/>
    <m/>
    <m/>
    <m/>
    <m/>
    <m/>
    <m/>
    <m/>
    <m/>
    <m/>
    <m/>
    <m/>
    <m/>
  </r>
  <r>
    <m/>
    <m/>
    <m/>
    <m/>
    <m/>
    <m/>
    <m/>
    <m/>
    <m/>
    <m/>
    <m/>
    <m/>
    <m/>
    <m/>
    <m/>
    <m/>
    <m/>
    <m/>
    <m/>
    <m/>
    <m/>
    <m/>
    <m/>
    <m/>
    <m/>
    <m/>
    <m/>
    <n v="1"/>
    <m/>
    <m/>
    <m/>
    <m/>
    <m/>
    <m/>
    <n v="1"/>
    <n v="1"/>
    <n v="1"/>
    <m/>
    <n v="1"/>
    <n v="1"/>
    <m/>
    <n v="1"/>
    <m/>
    <m/>
    <m/>
    <m/>
    <m/>
    <m/>
    <m/>
    <m/>
    <m/>
    <m/>
    <m/>
  </r>
  <r>
    <m/>
    <m/>
    <m/>
    <m/>
    <m/>
    <m/>
    <m/>
    <m/>
    <m/>
    <m/>
    <m/>
    <m/>
    <m/>
    <m/>
    <m/>
    <m/>
    <m/>
    <m/>
    <m/>
    <m/>
    <m/>
    <m/>
    <m/>
    <m/>
    <m/>
    <n v="1"/>
    <m/>
    <n v="1"/>
    <m/>
    <m/>
    <m/>
    <m/>
    <m/>
    <m/>
    <n v="1"/>
    <m/>
    <m/>
    <m/>
    <n v="1"/>
    <n v="1"/>
    <m/>
    <n v="1"/>
    <m/>
    <m/>
    <m/>
    <m/>
    <m/>
    <m/>
    <m/>
    <m/>
    <m/>
    <m/>
    <m/>
  </r>
  <r>
    <m/>
    <m/>
    <m/>
    <n v="1"/>
    <m/>
    <m/>
    <m/>
    <m/>
    <n v="1"/>
    <m/>
    <m/>
    <m/>
    <m/>
    <m/>
    <m/>
    <m/>
    <m/>
    <m/>
    <m/>
    <m/>
    <m/>
    <m/>
    <m/>
    <m/>
    <m/>
    <n v="1"/>
    <m/>
    <n v="1"/>
    <m/>
    <m/>
    <m/>
    <m/>
    <m/>
    <m/>
    <n v="1"/>
    <n v="1"/>
    <n v="1"/>
    <m/>
    <n v="1"/>
    <n v="1"/>
    <m/>
    <m/>
    <n v="1"/>
    <m/>
    <m/>
    <m/>
    <m/>
    <m/>
    <m/>
    <m/>
    <m/>
    <m/>
    <m/>
  </r>
  <r>
    <n v="1"/>
    <m/>
    <m/>
    <m/>
    <m/>
    <m/>
    <m/>
    <m/>
    <m/>
    <m/>
    <m/>
    <m/>
    <m/>
    <m/>
    <m/>
    <m/>
    <n v="1"/>
    <m/>
    <m/>
    <m/>
    <m/>
    <m/>
    <m/>
    <m/>
    <m/>
    <n v="1"/>
    <m/>
    <n v="1"/>
    <m/>
    <m/>
    <n v="1"/>
    <m/>
    <m/>
    <m/>
    <n v="1"/>
    <m/>
    <n v="1"/>
    <n v="1"/>
    <n v="1"/>
    <n v="1"/>
    <m/>
    <n v="1"/>
    <m/>
    <m/>
    <m/>
    <m/>
    <m/>
    <m/>
    <m/>
    <m/>
    <m/>
    <m/>
    <m/>
  </r>
  <r>
    <m/>
    <m/>
    <m/>
    <m/>
    <m/>
    <m/>
    <m/>
    <m/>
    <m/>
    <m/>
    <m/>
    <m/>
    <m/>
    <m/>
    <m/>
    <m/>
    <m/>
    <m/>
    <m/>
    <m/>
    <m/>
    <m/>
    <m/>
    <m/>
    <m/>
    <m/>
    <m/>
    <m/>
    <m/>
    <m/>
    <m/>
    <m/>
    <m/>
    <m/>
    <m/>
    <m/>
    <m/>
    <m/>
    <n v="1"/>
    <n v="1"/>
    <m/>
    <n v="1"/>
    <n v="1"/>
    <m/>
    <m/>
    <m/>
    <m/>
    <m/>
    <m/>
    <m/>
    <m/>
    <m/>
    <m/>
  </r>
  <r>
    <m/>
    <m/>
    <m/>
    <m/>
    <m/>
    <m/>
    <m/>
    <m/>
    <m/>
    <m/>
    <m/>
    <m/>
    <m/>
    <m/>
    <m/>
    <m/>
    <m/>
    <m/>
    <m/>
    <m/>
    <m/>
    <m/>
    <m/>
    <m/>
    <m/>
    <n v="1"/>
    <m/>
    <m/>
    <m/>
    <m/>
    <m/>
    <m/>
    <m/>
    <n v="1"/>
    <m/>
    <n v="1"/>
    <n v="1"/>
    <n v="1"/>
    <n v="1"/>
    <m/>
    <m/>
    <n v="1"/>
    <n v="1"/>
    <m/>
    <m/>
    <m/>
    <m/>
    <m/>
    <m/>
    <m/>
    <m/>
    <m/>
    <m/>
  </r>
  <r>
    <m/>
    <m/>
    <m/>
    <n v="1"/>
    <m/>
    <m/>
    <m/>
    <m/>
    <m/>
    <m/>
    <m/>
    <n v="1"/>
    <m/>
    <m/>
    <m/>
    <m/>
    <m/>
    <m/>
    <m/>
    <m/>
    <m/>
    <m/>
    <m/>
    <m/>
    <m/>
    <m/>
    <m/>
    <n v="1"/>
    <m/>
    <m/>
    <m/>
    <m/>
    <m/>
    <m/>
    <n v="1"/>
    <m/>
    <n v="1"/>
    <m/>
    <n v="1"/>
    <n v="1"/>
    <n v="1"/>
    <n v="1"/>
    <n v="1"/>
    <m/>
    <m/>
    <m/>
    <m/>
    <m/>
    <m/>
    <m/>
    <m/>
    <m/>
    <m/>
  </r>
  <r>
    <m/>
    <m/>
    <m/>
    <n v="1"/>
    <n v="1"/>
    <m/>
    <m/>
    <m/>
    <m/>
    <m/>
    <m/>
    <m/>
    <m/>
    <m/>
    <m/>
    <m/>
    <m/>
    <m/>
    <m/>
    <m/>
    <m/>
    <m/>
    <m/>
    <m/>
    <m/>
    <m/>
    <m/>
    <m/>
    <m/>
    <m/>
    <n v="1"/>
    <m/>
    <m/>
    <m/>
    <m/>
    <m/>
    <m/>
    <m/>
    <n v="1"/>
    <m/>
    <n v="1"/>
    <m/>
    <m/>
    <m/>
    <m/>
    <m/>
    <m/>
    <m/>
    <m/>
    <m/>
    <m/>
    <m/>
    <m/>
  </r>
  <r>
    <m/>
    <m/>
    <m/>
    <m/>
    <m/>
    <m/>
    <m/>
    <m/>
    <m/>
    <m/>
    <m/>
    <m/>
    <m/>
    <m/>
    <m/>
    <m/>
    <m/>
    <m/>
    <m/>
    <m/>
    <m/>
    <m/>
    <m/>
    <m/>
    <m/>
    <n v="1"/>
    <m/>
    <m/>
    <m/>
    <m/>
    <m/>
    <m/>
    <m/>
    <m/>
    <n v="1"/>
    <n v="1"/>
    <m/>
    <m/>
    <n v="1"/>
    <m/>
    <m/>
    <m/>
    <m/>
    <m/>
    <m/>
    <m/>
    <m/>
    <m/>
    <m/>
    <m/>
    <m/>
    <m/>
    <m/>
  </r>
  <r>
    <m/>
    <m/>
    <m/>
    <n v="1"/>
    <m/>
    <m/>
    <m/>
    <m/>
    <m/>
    <m/>
    <m/>
    <m/>
    <m/>
    <m/>
    <m/>
    <m/>
    <m/>
    <m/>
    <m/>
    <m/>
    <m/>
    <m/>
    <m/>
    <m/>
    <n v="1"/>
    <n v="1"/>
    <m/>
    <m/>
    <m/>
    <m/>
    <m/>
    <m/>
    <m/>
    <m/>
    <n v="1"/>
    <n v="1"/>
    <n v="1"/>
    <n v="1"/>
    <m/>
    <n v="1"/>
    <m/>
    <m/>
    <n v="1"/>
    <m/>
    <m/>
    <m/>
    <m/>
    <m/>
    <m/>
    <m/>
    <m/>
    <m/>
    <m/>
  </r>
  <r>
    <m/>
    <m/>
    <m/>
    <n v="1"/>
    <m/>
    <m/>
    <m/>
    <n v="1"/>
    <m/>
    <m/>
    <m/>
    <m/>
    <m/>
    <m/>
    <m/>
    <m/>
    <m/>
    <m/>
    <m/>
    <m/>
    <m/>
    <m/>
    <m/>
    <m/>
    <m/>
    <n v="1"/>
    <m/>
    <n v="1"/>
    <m/>
    <m/>
    <m/>
    <m/>
    <m/>
    <m/>
    <m/>
    <m/>
    <m/>
    <m/>
    <m/>
    <n v="1"/>
    <m/>
    <m/>
    <n v="1"/>
    <m/>
    <m/>
    <m/>
    <m/>
    <m/>
    <m/>
    <m/>
    <m/>
    <m/>
    <m/>
  </r>
  <r>
    <m/>
    <m/>
    <n v="1"/>
    <n v="1"/>
    <m/>
    <m/>
    <m/>
    <m/>
    <n v="1"/>
    <m/>
    <m/>
    <n v="1"/>
    <m/>
    <m/>
    <m/>
    <m/>
    <m/>
    <m/>
    <m/>
    <m/>
    <m/>
    <m/>
    <m/>
    <m/>
    <m/>
    <n v="1"/>
    <m/>
    <n v="1"/>
    <m/>
    <m/>
    <m/>
    <m/>
    <m/>
    <m/>
    <n v="1"/>
    <n v="1"/>
    <n v="1"/>
    <n v="1"/>
    <n v="1"/>
    <n v="1"/>
    <n v="1"/>
    <n v="1"/>
    <n v="1"/>
    <m/>
    <m/>
    <m/>
    <m/>
    <m/>
    <m/>
    <m/>
    <m/>
    <m/>
    <m/>
  </r>
  <r>
    <m/>
    <m/>
    <m/>
    <m/>
    <m/>
    <m/>
    <m/>
    <m/>
    <m/>
    <m/>
    <m/>
    <m/>
    <m/>
    <m/>
    <m/>
    <m/>
    <m/>
    <m/>
    <m/>
    <m/>
    <m/>
    <m/>
    <m/>
    <m/>
    <m/>
    <m/>
    <m/>
    <m/>
    <m/>
    <m/>
    <m/>
    <m/>
    <m/>
    <m/>
    <n v="1"/>
    <m/>
    <m/>
    <m/>
    <n v="1"/>
    <n v="1"/>
    <m/>
    <m/>
    <m/>
    <m/>
    <m/>
    <m/>
    <m/>
    <m/>
    <m/>
    <m/>
    <m/>
    <m/>
    <m/>
  </r>
  <r>
    <n v="1"/>
    <m/>
    <m/>
    <m/>
    <n v="1"/>
    <m/>
    <m/>
    <m/>
    <m/>
    <m/>
    <n v="1"/>
    <n v="1"/>
    <m/>
    <m/>
    <m/>
    <m/>
    <m/>
    <m/>
    <m/>
    <m/>
    <m/>
    <m/>
    <m/>
    <m/>
    <m/>
    <n v="1"/>
    <m/>
    <n v="1"/>
    <m/>
    <m/>
    <m/>
    <m/>
    <m/>
    <n v="1"/>
    <m/>
    <n v="1"/>
    <n v="1"/>
    <m/>
    <n v="1"/>
    <n v="1"/>
    <m/>
    <n v="1"/>
    <n v="1"/>
    <m/>
    <m/>
    <m/>
    <m/>
    <m/>
    <m/>
    <m/>
    <m/>
    <m/>
    <m/>
  </r>
  <r>
    <m/>
    <n v="1"/>
    <m/>
    <m/>
    <m/>
    <m/>
    <m/>
    <m/>
    <m/>
    <n v="1"/>
    <m/>
    <m/>
    <m/>
    <m/>
    <m/>
    <m/>
    <m/>
    <m/>
    <m/>
    <m/>
    <m/>
    <m/>
    <m/>
    <m/>
    <m/>
    <m/>
    <m/>
    <n v="1"/>
    <m/>
    <m/>
    <m/>
    <m/>
    <n v="1"/>
    <m/>
    <m/>
    <m/>
    <m/>
    <m/>
    <n v="1"/>
    <n v="1"/>
    <m/>
    <m/>
    <m/>
    <m/>
    <m/>
    <m/>
    <m/>
    <m/>
    <m/>
    <m/>
    <m/>
    <m/>
    <m/>
  </r>
  <r>
    <m/>
    <m/>
    <m/>
    <n v="1"/>
    <m/>
    <m/>
    <n v="1"/>
    <m/>
    <m/>
    <m/>
    <m/>
    <m/>
    <m/>
    <m/>
    <m/>
    <m/>
    <m/>
    <m/>
    <m/>
    <m/>
    <m/>
    <m/>
    <m/>
    <m/>
    <m/>
    <n v="1"/>
    <m/>
    <n v="1"/>
    <m/>
    <m/>
    <m/>
    <m/>
    <m/>
    <m/>
    <m/>
    <n v="1"/>
    <n v="1"/>
    <m/>
    <n v="1"/>
    <n v="1"/>
    <m/>
    <n v="1"/>
    <m/>
    <m/>
    <m/>
    <m/>
    <m/>
    <m/>
    <m/>
    <m/>
    <m/>
    <m/>
    <m/>
  </r>
  <r>
    <m/>
    <n v="1"/>
    <m/>
    <m/>
    <n v="1"/>
    <m/>
    <n v="1"/>
    <m/>
    <n v="1"/>
    <m/>
    <m/>
    <m/>
    <m/>
    <n v="1"/>
    <m/>
    <m/>
    <m/>
    <m/>
    <m/>
    <m/>
    <m/>
    <m/>
    <m/>
    <m/>
    <n v="1"/>
    <m/>
    <m/>
    <m/>
    <m/>
    <n v="1"/>
    <m/>
    <m/>
    <m/>
    <m/>
    <m/>
    <n v="1"/>
    <n v="1"/>
    <m/>
    <n v="1"/>
    <m/>
    <m/>
    <m/>
    <m/>
    <m/>
    <m/>
    <m/>
    <m/>
    <m/>
    <m/>
    <m/>
    <m/>
    <m/>
    <m/>
  </r>
  <r>
    <m/>
    <m/>
    <m/>
    <n v="1"/>
    <n v="1"/>
    <m/>
    <m/>
    <m/>
    <m/>
    <m/>
    <m/>
    <m/>
    <m/>
    <m/>
    <m/>
    <m/>
    <m/>
    <m/>
    <m/>
    <m/>
    <m/>
    <m/>
    <m/>
    <m/>
    <m/>
    <m/>
    <n v="1"/>
    <n v="1"/>
    <m/>
    <m/>
    <m/>
    <m/>
    <m/>
    <n v="1"/>
    <m/>
    <n v="1"/>
    <n v="1"/>
    <m/>
    <n v="1"/>
    <n v="1"/>
    <n v="1"/>
    <n v="1"/>
    <m/>
    <m/>
    <m/>
    <m/>
    <m/>
    <m/>
    <m/>
    <m/>
    <m/>
    <m/>
    <m/>
  </r>
  <r>
    <m/>
    <m/>
    <m/>
    <m/>
    <m/>
    <m/>
    <m/>
    <m/>
    <m/>
    <m/>
    <m/>
    <m/>
    <m/>
    <m/>
    <m/>
    <m/>
    <m/>
    <m/>
    <m/>
    <m/>
    <m/>
    <m/>
    <m/>
    <m/>
    <m/>
    <m/>
    <m/>
    <n v="1"/>
    <m/>
    <m/>
    <m/>
    <m/>
    <m/>
    <m/>
    <n v="1"/>
    <n v="1"/>
    <n v="1"/>
    <m/>
    <n v="1"/>
    <n v="1"/>
    <n v="1"/>
    <n v="1"/>
    <n v="1"/>
    <m/>
    <m/>
    <m/>
    <m/>
    <m/>
    <m/>
    <m/>
    <m/>
    <m/>
    <m/>
  </r>
  <r>
    <m/>
    <n v="1"/>
    <m/>
    <m/>
    <m/>
    <m/>
    <m/>
    <m/>
    <n v="1"/>
    <m/>
    <m/>
    <m/>
    <m/>
    <m/>
    <m/>
    <m/>
    <m/>
    <m/>
    <m/>
    <m/>
    <m/>
    <m/>
    <m/>
    <m/>
    <m/>
    <n v="1"/>
    <m/>
    <m/>
    <m/>
    <m/>
    <m/>
    <m/>
    <m/>
    <m/>
    <m/>
    <m/>
    <m/>
    <m/>
    <n v="1"/>
    <m/>
    <m/>
    <n v="1"/>
    <n v="1"/>
    <m/>
    <m/>
    <m/>
    <m/>
    <m/>
    <m/>
    <m/>
    <m/>
    <m/>
    <m/>
  </r>
  <r>
    <m/>
    <m/>
    <m/>
    <m/>
    <m/>
    <m/>
    <m/>
    <m/>
    <m/>
    <m/>
    <m/>
    <m/>
    <m/>
    <m/>
    <m/>
    <m/>
    <m/>
    <m/>
    <m/>
    <m/>
    <m/>
    <m/>
    <m/>
    <m/>
    <m/>
    <n v="1"/>
    <m/>
    <m/>
    <m/>
    <m/>
    <m/>
    <m/>
    <m/>
    <m/>
    <m/>
    <n v="1"/>
    <n v="1"/>
    <m/>
    <n v="1"/>
    <n v="1"/>
    <n v="1"/>
    <m/>
    <n v="1"/>
    <m/>
    <m/>
    <m/>
    <m/>
    <m/>
    <m/>
    <m/>
    <m/>
    <m/>
    <m/>
  </r>
  <r>
    <m/>
    <m/>
    <m/>
    <m/>
    <m/>
    <m/>
    <m/>
    <m/>
    <m/>
    <m/>
    <m/>
    <m/>
    <m/>
    <m/>
    <m/>
    <m/>
    <m/>
    <m/>
    <m/>
    <m/>
    <m/>
    <m/>
    <m/>
    <m/>
    <m/>
    <m/>
    <m/>
    <m/>
    <m/>
    <m/>
    <m/>
    <m/>
    <m/>
    <m/>
    <m/>
    <m/>
    <n v="1"/>
    <m/>
    <n v="1"/>
    <n v="1"/>
    <m/>
    <m/>
    <m/>
    <m/>
    <m/>
    <m/>
    <m/>
    <m/>
    <m/>
    <m/>
    <m/>
    <m/>
    <m/>
  </r>
  <r>
    <m/>
    <m/>
    <m/>
    <n v="1"/>
    <m/>
    <m/>
    <n v="1"/>
    <m/>
    <n v="1"/>
    <m/>
    <m/>
    <m/>
    <m/>
    <m/>
    <m/>
    <m/>
    <m/>
    <m/>
    <m/>
    <m/>
    <m/>
    <m/>
    <m/>
    <m/>
    <m/>
    <n v="1"/>
    <m/>
    <n v="1"/>
    <m/>
    <m/>
    <m/>
    <m/>
    <n v="1"/>
    <m/>
    <m/>
    <n v="1"/>
    <n v="1"/>
    <m/>
    <n v="1"/>
    <n v="1"/>
    <m/>
    <m/>
    <m/>
    <m/>
    <m/>
    <m/>
    <m/>
    <m/>
    <m/>
    <m/>
    <m/>
    <m/>
    <m/>
  </r>
  <r>
    <m/>
    <m/>
    <m/>
    <n v="1"/>
    <m/>
    <m/>
    <m/>
    <n v="1"/>
    <m/>
    <m/>
    <m/>
    <m/>
    <m/>
    <m/>
    <m/>
    <m/>
    <m/>
    <m/>
    <m/>
    <m/>
    <m/>
    <m/>
    <m/>
    <m/>
    <n v="1"/>
    <n v="1"/>
    <m/>
    <n v="1"/>
    <m/>
    <m/>
    <m/>
    <m/>
    <m/>
    <n v="1"/>
    <m/>
    <n v="1"/>
    <n v="1"/>
    <n v="1"/>
    <n v="1"/>
    <n v="1"/>
    <m/>
    <m/>
    <m/>
    <m/>
    <m/>
    <m/>
    <m/>
    <m/>
    <m/>
    <m/>
    <m/>
    <m/>
    <m/>
  </r>
  <r>
    <m/>
    <m/>
    <m/>
    <n v="1"/>
    <m/>
    <m/>
    <m/>
    <n v="1"/>
    <m/>
    <m/>
    <m/>
    <m/>
    <m/>
    <m/>
    <m/>
    <m/>
    <m/>
    <m/>
    <m/>
    <m/>
    <m/>
    <m/>
    <m/>
    <m/>
    <m/>
    <m/>
    <m/>
    <n v="1"/>
    <m/>
    <n v="1"/>
    <m/>
    <m/>
    <m/>
    <m/>
    <m/>
    <m/>
    <n v="1"/>
    <m/>
    <m/>
    <n v="1"/>
    <m/>
    <n v="1"/>
    <m/>
    <m/>
    <m/>
    <m/>
    <m/>
    <m/>
    <m/>
    <m/>
    <m/>
    <m/>
    <m/>
  </r>
  <r>
    <m/>
    <m/>
    <m/>
    <m/>
    <m/>
    <m/>
    <m/>
    <m/>
    <m/>
    <m/>
    <m/>
    <m/>
    <m/>
    <m/>
    <m/>
    <m/>
    <m/>
    <m/>
    <m/>
    <m/>
    <m/>
    <m/>
    <m/>
    <m/>
    <m/>
    <n v="1"/>
    <m/>
    <n v="1"/>
    <m/>
    <m/>
    <m/>
    <m/>
    <m/>
    <m/>
    <m/>
    <m/>
    <m/>
    <m/>
    <m/>
    <n v="1"/>
    <n v="1"/>
    <m/>
    <m/>
    <m/>
    <m/>
    <m/>
    <m/>
    <m/>
    <m/>
    <m/>
    <m/>
    <m/>
    <m/>
  </r>
  <r>
    <m/>
    <m/>
    <m/>
    <n v="1"/>
    <m/>
    <m/>
    <m/>
    <n v="1"/>
    <m/>
    <m/>
    <m/>
    <m/>
    <n v="1"/>
    <m/>
    <m/>
    <m/>
    <n v="1"/>
    <m/>
    <m/>
    <m/>
    <m/>
    <m/>
    <m/>
    <m/>
    <n v="1"/>
    <m/>
    <m/>
    <n v="1"/>
    <m/>
    <m/>
    <n v="1"/>
    <m/>
    <m/>
    <m/>
    <m/>
    <m/>
    <n v="1"/>
    <n v="1"/>
    <n v="1"/>
    <n v="1"/>
    <n v="1"/>
    <m/>
    <n v="1"/>
    <m/>
    <m/>
    <m/>
    <m/>
    <m/>
    <m/>
    <m/>
    <m/>
    <m/>
    <m/>
  </r>
  <r>
    <m/>
    <m/>
    <m/>
    <m/>
    <m/>
    <m/>
    <m/>
    <m/>
    <m/>
    <m/>
    <m/>
    <m/>
    <m/>
    <m/>
    <m/>
    <m/>
    <m/>
    <m/>
    <m/>
    <m/>
    <m/>
    <m/>
    <m/>
    <m/>
    <n v="1"/>
    <n v="1"/>
    <m/>
    <m/>
    <m/>
    <m/>
    <m/>
    <m/>
    <m/>
    <n v="1"/>
    <n v="1"/>
    <n v="1"/>
    <m/>
    <m/>
    <n v="1"/>
    <n v="1"/>
    <m/>
    <m/>
    <n v="1"/>
    <m/>
    <m/>
    <m/>
    <m/>
    <m/>
    <m/>
    <m/>
    <m/>
    <m/>
    <m/>
  </r>
  <r>
    <m/>
    <m/>
    <m/>
    <m/>
    <m/>
    <m/>
    <m/>
    <m/>
    <m/>
    <m/>
    <m/>
    <m/>
    <m/>
    <m/>
    <m/>
    <m/>
    <m/>
    <m/>
    <m/>
    <m/>
    <m/>
    <m/>
    <m/>
    <m/>
    <m/>
    <m/>
    <m/>
    <m/>
    <m/>
    <m/>
    <n v="1"/>
    <m/>
    <m/>
    <m/>
    <n v="1"/>
    <m/>
    <m/>
    <m/>
    <m/>
    <n v="1"/>
    <m/>
    <n v="1"/>
    <n v="1"/>
    <m/>
    <m/>
    <m/>
    <m/>
    <m/>
    <m/>
    <m/>
    <m/>
    <m/>
    <m/>
  </r>
  <r>
    <m/>
    <m/>
    <m/>
    <m/>
    <m/>
    <m/>
    <m/>
    <m/>
    <m/>
    <m/>
    <m/>
    <m/>
    <m/>
    <m/>
    <m/>
    <m/>
    <m/>
    <m/>
    <m/>
    <m/>
    <m/>
    <m/>
    <m/>
    <m/>
    <m/>
    <m/>
    <m/>
    <m/>
    <m/>
    <m/>
    <m/>
    <m/>
    <m/>
    <m/>
    <m/>
    <m/>
    <m/>
    <m/>
    <m/>
    <n v="1"/>
    <m/>
    <m/>
    <m/>
    <m/>
    <m/>
    <m/>
    <m/>
    <m/>
    <m/>
    <m/>
    <m/>
    <m/>
    <m/>
  </r>
  <r>
    <m/>
    <m/>
    <m/>
    <m/>
    <m/>
    <m/>
    <m/>
    <m/>
    <m/>
    <m/>
    <m/>
    <m/>
    <m/>
    <m/>
    <m/>
    <m/>
    <m/>
    <m/>
    <m/>
    <m/>
    <m/>
    <m/>
    <m/>
    <m/>
    <m/>
    <m/>
    <m/>
    <m/>
    <m/>
    <m/>
    <m/>
    <m/>
    <m/>
    <m/>
    <m/>
    <m/>
    <m/>
    <m/>
    <m/>
    <n v="1"/>
    <m/>
    <n v="1"/>
    <m/>
    <m/>
    <m/>
    <m/>
    <m/>
    <m/>
    <m/>
    <m/>
    <m/>
    <m/>
    <m/>
  </r>
  <r>
    <n v="1"/>
    <m/>
    <m/>
    <m/>
    <n v="1"/>
    <m/>
    <m/>
    <m/>
    <m/>
    <m/>
    <m/>
    <m/>
    <m/>
    <m/>
    <m/>
    <m/>
    <m/>
    <m/>
    <m/>
    <m/>
    <m/>
    <m/>
    <m/>
    <m/>
    <m/>
    <n v="1"/>
    <m/>
    <m/>
    <m/>
    <m/>
    <m/>
    <m/>
    <m/>
    <m/>
    <m/>
    <m/>
    <n v="1"/>
    <m/>
    <n v="1"/>
    <m/>
    <m/>
    <n v="1"/>
    <n v="1"/>
    <m/>
    <m/>
    <m/>
    <m/>
    <m/>
    <m/>
    <m/>
    <m/>
    <n v="1"/>
    <m/>
  </r>
  <r>
    <m/>
    <n v="1"/>
    <m/>
    <m/>
    <m/>
    <m/>
    <m/>
    <m/>
    <n v="1"/>
    <m/>
    <m/>
    <m/>
    <m/>
    <m/>
    <m/>
    <m/>
    <m/>
    <m/>
    <m/>
    <m/>
    <m/>
    <m/>
    <m/>
    <m/>
    <m/>
    <n v="1"/>
    <m/>
    <m/>
    <m/>
    <m/>
    <m/>
    <m/>
    <m/>
    <m/>
    <m/>
    <m/>
    <n v="1"/>
    <m/>
    <n v="1"/>
    <n v="1"/>
    <m/>
    <m/>
    <n v="1"/>
    <m/>
    <m/>
    <m/>
    <m/>
    <m/>
    <m/>
    <m/>
    <m/>
    <m/>
    <m/>
  </r>
  <r>
    <m/>
    <m/>
    <m/>
    <m/>
    <m/>
    <m/>
    <m/>
    <m/>
    <m/>
    <m/>
    <m/>
    <m/>
    <m/>
    <m/>
    <m/>
    <m/>
    <m/>
    <m/>
    <m/>
    <m/>
    <m/>
    <m/>
    <m/>
    <m/>
    <m/>
    <m/>
    <m/>
    <m/>
    <m/>
    <m/>
    <m/>
    <m/>
    <m/>
    <m/>
    <m/>
    <m/>
    <n v="1"/>
    <m/>
    <n v="1"/>
    <n v="1"/>
    <m/>
    <n v="1"/>
    <n v="1"/>
    <m/>
    <m/>
    <m/>
    <m/>
    <m/>
    <m/>
    <m/>
    <m/>
    <m/>
    <m/>
  </r>
  <r>
    <m/>
    <m/>
    <m/>
    <m/>
    <m/>
    <m/>
    <m/>
    <m/>
    <m/>
    <m/>
    <m/>
    <m/>
    <m/>
    <m/>
    <m/>
    <m/>
    <m/>
    <m/>
    <m/>
    <m/>
    <m/>
    <m/>
    <m/>
    <m/>
    <m/>
    <m/>
    <m/>
    <n v="1"/>
    <m/>
    <m/>
    <n v="1"/>
    <m/>
    <m/>
    <n v="1"/>
    <m/>
    <m/>
    <m/>
    <m/>
    <n v="1"/>
    <n v="1"/>
    <m/>
    <n v="1"/>
    <n v="1"/>
    <m/>
    <m/>
    <m/>
    <m/>
    <m/>
    <m/>
    <m/>
    <m/>
    <m/>
    <m/>
  </r>
  <r>
    <n v="1"/>
    <m/>
    <m/>
    <n v="1"/>
    <m/>
    <m/>
    <m/>
    <n v="1"/>
    <m/>
    <m/>
    <m/>
    <m/>
    <n v="1"/>
    <m/>
    <m/>
    <m/>
    <m/>
    <m/>
    <m/>
    <m/>
    <m/>
    <m/>
    <m/>
    <m/>
    <m/>
    <m/>
    <m/>
    <n v="1"/>
    <m/>
    <m/>
    <m/>
    <m/>
    <m/>
    <m/>
    <m/>
    <n v="1"/>
    <n v="1"/>
    <m/>
    <n v="1"/>
    <n v="1"/>
    <m/>
    <m/>
    <n v="1"/>
    <m/>
    <m/>
    <m/>
    <m/>
    <m/>
    <m/>
    <m/>
    <m/>
    <m/>
    <m/>
  </r>
  <r>
    <m/>
    <m/>
    <m/>
    <m/>
    <m/>
    <m/>
    <m/>
    <m/>
    <m/>
    <m/>
    <m/>
    <m/>
    <n v="1"/>
    <m/>
    <m/>
    <m/>
    <m/>
    <m/>
    <m/>
    <m/>
    <m/>
    <m/>
    <m/>
    <m/>
    <m/>
    <n v="1"/>
    <m/>
    <m/>
    <m/>
    <m/>
    <m/>
    <m/>
    <m/>
    <m/>
    <m/>
    <m/>
    <n v="1"/>
    <m/>
    <n v="1"/>
    <n v="1"/>
    <m/>
    <m/>
    <m/>
    <m/>
    <m/>
    <m/>
    <m/>
    <m/>
    <m/>
    <m/>
    <m/>
    <m/>
    <m/>
  </r>
  <r>
    <m/>
    <m/>
    <m/>
    <m/>
    <m/>
    <m/>
    <m/>
    <m/>
    <m/>
    <m/>
    <m/>
    <m/>
    <m/>
    <m/>
    <m/>
    <m/>
    <m/>
    <m/>
    <m/>
    <m/>
    <m/>
    <m/>
    <m/>
    <m/>
    <m/>
    <m/>
    <m/>
    <n v="1"/>
    <m/>
    <m/>
    <m/>
    <m/>
    <m/>
    <m/>
    <m/>
    <m/>
    <n v="1"/>
    <m/>
    <n v="1"/>
    <n v="1"/>
    <m/>
    <n v="1"/>
    <n v="1"/>
    <m/>
    <m/>
    <m/>
    <m/>
    <m/>
    <m/>
    <m/>
    <m/>
    <m/>
    <m/>
  </r>
  <r>
    <m/>
    <m/>
    <n v="1"/>
    <m/>
    <m/>
    <n v="1"/>
    <m/>
    <m/>
    <m/>
    <m/>
    <m/>
    <m/>
    <m/>
    <m/>
    <m/>
    <m/>
    <m/>
    <m/>
    <m/>
    <m/>
    <m/>
    <m/>
    <m/>
    <m/>
    <m/>
    <n v="1"/>
    <m/>
    <n v="1"/>
    <m/>
    <m/>
    <m/>
    <m/>
    <m/>
    <m/>
    <n v="1"/>
    <n v="1"/>
    <n v="1"/>
    <m/>
    <n v="1"/>
    <n v="1"/>
    <m/>
    <m/>
    <m/>
    <m/>
    <m/>
    <m/>
    <m/>
    <m/>
    <m/>
    <m/>
    <m/>
    <m/>
    <m/>
  </r>
  <r>
    <m/>
    <m/>
    <m/>
    <m/>
    <m/>
    <m/>
    <m/>
    <m/>
    <m/>
    <m/>
    <m/>
    <m/>
    <m/>
    <m/>
    <m/>
    <m/>
    <m/>
    <m/>
    <m/>
    <m/>
    <m/>
    <m/>
    <m/>
    <m/>
    <m/>
    <m/>
    <m/>
    <m/>
    <m/>
    <m/>
    <m/>
    <m/>
    <m/>
    <m/>
    <m/>
    <m/>
    <m/>
    <m/>
    <n v="1"/>
    <m/>
    <m/>
    <m/>
    <m/>
    <m/>
    <m/>
    <m/>
    <m/>
    <m/>
    <m/>
    <m/>
    <m/>
    <m/>
    <m/>
  </r>
  <r>
    <m/>
    <m/>
    <m/>
    <n v="1"/>
    <n v="1"/>
    <m/>
    <m/>
    <n v="1"/>
    <m/>
    <m/>
    <m/>
    <m/>
    <m/>
    <m/>
    <m/>
    <m/>
    <m/>
    <m/>
    <m/>
    <m/>
    <m/>
    <m/>
    <m/>
    <m/>
    <m/>
    <m/>
    <m/>
    <n v="1"/>
    <m/>
    <m/>
    <m/>
    <n v="1"/>
    <m/>
    <m/>
    <m/>
    <m/>
    <n v="1"/>
    <m/>
    <n v="1"/>
    <n v="1"/>
    <m/>
    <m/>
    <n v="1"/>
    <m/>
    <m/>
    <m/>
    <m/>
    <m/>
    <m/>
    <m/>
    <m/>
    <m/>
    <m/>
  </r>
  <r>
    <m/>
    <m/>
    <m/>
    <n v="1"/>
    <n v="1"/>
    <m/>
    <m/>
    <n v="1"/>
    <n v="1"/>
    <m/>
    <m/>
    <m/>
    <m/>
    <m/>
    <m/>
    <m/>
    <n v="1"/>
    <m/>
    <m/>
    <m/>
    <m/>
    <m/>
    <m/>
    <m/>
    <m/>
    <m/>
    <m/>
    <n v="1"/>
    <m/>
    <m/>
    <m/>
    <m/>
    <m/>
    <m/>
    <m/>
    <m/>
    <n v="1"/>
    <m/>
    <n v="1"/>
    <n v="1"/>
    <n v="1"/>
    <n v="1"/>
    <n v="1"/>
    <m/>
    <m/>
    <m/>
    <m/>
    <m/>
    <m/>
    <m/>
    <m/>
    <m/>
    <m/>
  </r>
  <r>
    <m/>
    <n v="1"/>
    <m/>
    <m/>
    <n v="1"/>
    <m/>
    <m/>
    <m/>
    <m/>
    <m/>
    <m/>
    <m/>
    <m/>
    <m/>
    <m/>
    <m/>
    <m/>
    <m/>
    <m/>
    <m/>
    <m/>
    <m/>
    <m/>
    <m/>
    <m/>
    <n v="1"/>
    <m/>
    <n v="1"/>
    <m/>
    <m/>
    <m/>
    <m/>
    <m/>
    <m/>
    <m/>
    <m/>
    <n v="1"/>
    <m/>
    <n v="1"/>
    <n v="1"/>
    <m/>
    <n v="1"/>
    <m/>
    <m/>
    <m/>
    <m/>
    <m/>
    <m/>
    <m/>
    <m/>
    <m/>
    <m/>
    <m/>
  </r>
  <r>
    <m/>
    <m/>
    <m/>
    <n v="1"/>
    <m/>
    <m/>
    <m/>
    <n v="1"/>
    <n v="1"/>
    <n v="1"/>
    <m/>
    <m/>
    <m/>
    <m/>
    <m/>
    <m/>
    <m/>
    <m/>
    <m/>
    <m/>
    <m/>
    <m/>
    <m/>
    <m/>
    <n v="1"/>
    <m/>
    <n v="1"/>
    <m/>
    <m/>
    <m/>
    <n v="1"/>
    <m/>
    <m/>
    <m/>
    <m/>
    <n v="1"/>
    <m/>
    <m/>
    <n v="1"/>
    <n v="1"/>
    <m/>
    <n v="1"/>
    <n v="1"/>
    <m/>
    <m/>
    <m/>
    <m/>
    <m/>
    <m/>
    <m/>
    <m/>
    <m/>
    <m/>
  </r>
  <r>
    <m/>
    <n v="1"/>
    <m/>
    <m/>
    <m/>
    <m/>
    <m/>
    <m/>
    <n v="1"/>
    <m/>
    <m/>
    <n v="1"/>
    <m/>
    <n v="1"/>
    <m/>
    <m/>
    <m/>
    <m/>
    <m/>
    <m/>
    <m/>
    <m/>
    <m/>
    <m/>
    <m/>
    <m/>
    <m/>
    <m/>
    <m/>
    <m/>
    <n v="1"/>
    <m/>
    <m/>
    <m/>
    <n v="1"/>
    <n v="1"/>
    <n v="1"/>
    <m/>
    <n v="1"/>
    <n v="1"/>
    <n v="1"/>
    <n v="1"/>
    <n v="1"/>
    <m/>
    <m/>
    <m/>
    <m/>
    <m/>
    <m/>
    <m/>
    <m/>
    <n v="1"/>
    <m/>
  </r>
  <r>
    <m/>
    <m/>
    <m/>
    <m/>
    <m/>
    <m/>
    <m/>
    <m/>
    <m/>
    <m/>
    <m/>
    <m/>
    <m/>
    <m/>
    <m/>
    <m/>
    <m/>
    <m/>
    <m/>
    <m/>
    <m/>
    <m/>
    <m/>
    <m/>
    <m/>
    <n v="1"/>
    <m/>
    <m/>
    <m/>
    <m/>
    <m/>
    <m/>
    <m/>
    <m/>
    <m/>
    <n v="1"/>
    <m/>
    <m/>
    <n v="1"/>
    <n v="1"/>
    <m/>
    <n v="1"/>
    <n v="1"/>
    <m/>
    <m/>
    <m/>
    <m/>
    <m/>
    <m/>
    <m/>
    <m/>
    <m/>
    <m/>
  </r>
  <r>
    <m/>
    <m/>
    <m/>
    <n v="1"/>
    <m/>
    <n v="1"/>
    <m/>
    <m/>
    <m/>
    <m/>
    <m/>
    <m/>
    <m/>
    <m/>
    <m/>
    <m/>
    <m/>
    <m/>
    <m/>
    <m/>
    <m/>
    <m/>
    <m/>
    <m/>
    <m/>
    <m/>
    <m/>
    <n v="1"/>
    <m/>
    <m/>
    <m/>
    <m/>
    <m/>
    <m/>
    <m/>
    <n v="1"/>
    <n v="1"/>
    <m/>
    <n v="1"/>
    <n v="1"/>
    <m/>
    <n v="1"/>
    <m/>
    <m/>
    <m/>
    <m/>
    <m/>
    <m/>
    <m/>
    <m/>
    <m/>
    <m/>
    <m/>
  </r>
  <r>
    <m/>
    <n v="1"/>
    <m/>
    <m/>
    <m/>
    <m/>
    <m/>
    <m/>
    <n v="1"/>
    <m/>
    <m/>
    <m/>
    <m/>
    <n v="1"/>
    <n v="1"/>
    <m/>
    <m/>
    <m/>
    <m/>
    <m/>
    <m/>
    <m/>
    <m/>
    <m/>
    <n v="1"/>
    <m/>
    <m/>
    <n v="1"/>
    <m/>
    <m/>
    <n v="1"/>
    <m/>
    <m/>
    <m/>
    <m/>
    <m/>
    <m/>
    <m/>
    <m/>
    <n v="1"/>
    <m/>
    <m/>
    <n v="1"/>
    <m/>
    <m/>
    <m/>
    <m/>
    <m/>
    <m/>
    <m/>
    <m/>
    <m/>
    <m/>
  </r>
  <r>
    <m/>
    <m/>
    <m/>
    <m/>
    <m/>
    <m/>
    <m/>
    <m/>
    <m/>
    <m/>
    <m/>
    <m/>
    <m/>
    <m/>
    <m/>
    <m/>
    <m/>
    <m/>
    <m/>
    <m/>
    <m/>
    <m/>
    <m/>
    <m/>
    <m/>
    <m/>
    <m/>
    <m/>
    <m/>
    <m/>
    <m/>
    <m/>
    <m/>
    <m/>
    <m/>
    <m/>
    <m/>
    <m/>
    <n v="1"/>
    <n v="1"/>
    <m/>
    <m/>
    <m/>
    <m/>
    <m/>
    <m/>
    <m/>
    <m/>
    <m/>
    <m/>
    <m/>
    <m/>
    <m/>
  </r>
  <r>
    <m/>
    <m/>
    <m/>
    <n v="1"/>
    <m/>
    <m/>
    <m/>
    <m/>
    <m/>
    <n v="1"/>
    <m/>
    <m/>
    <m/>
    <n v="1"/>
    <m/>
    <m/>
    <m/>
    <m/>
    <m/>
    <m/>
    <m/>
    <m/>
    <m/>
    <m/>
    <m/>
    <m/>
    <m/>
    <n v="1"/>
    <m/>
    <m/>
    <m/>
    <m/>
    <m/>
    <m/>
    <m/>
    <n v="1"/>
    <n v="1"/>
    <m/>
    <m/>
    <n v="1"/>
    <m/>
    <m/>
    <m/>
    <m/>
    <m/>
    <m/>
    <m/>
    <m/>
    <m/>
    <m/>
    <m/>
    <m/>
    <m/>
  </r>
  <r>
    <m/>
    <m/>
    <m/>
    <n v="1"/>
    <m/>
    <m/>
    <m/>
    <m/>
    <m/>
    <n v="1"/>
    <m/>
    <m/>
    <m/>
    <m/>
    <n v="1"/>
    <m/>
    <m/>
    <m/>
    <m/>
    <m/>
    <m/>
    <m/>
    <m/>
    <m/>
    <m/>
    <m/>
    <m/>
    <n v="1"/>
    <m/>
    <m/>
    <m/>
    <m/>
    <m/>
    <m/>
    <m/>
    <m/>
    <m/>
    <m/>
    <m/>
    <n v="1"/>
    <m/>
    <m/>
    <m/>
    <m/>
    <m/>
    <m/>
    <m/>
    <m/>
    <m/>
    <m/>
    <n v="1"/>
    <m/>
    <m/>
  </r>
  <r>
    <m/>
    <m/>
    <m/>
    <m/>
    <m/>
    <m/>
    <m/>
    <m/>
    <m/>
    <m/>
    <m/>
    <m/>
    <m/>
    <m/>
    <m/>
    <m/>
    <m/>
    <m/>
    <m/>
    <m/>
    <m/>
    <m/>
    <m/>
    <m/>
    <m/>
    <n v="1"/>
    <m/>
    <n v="1"/>
    <m/>
    <m/>
    <m/>
    <m/>
    <m/>
    <m/>
    <m/>
    <n v="1"/>
    <n v="1"/>
    <m/>
    <n v="1"/>
    <n v="1"/>
    <m/>
    <n v="1"/>
    <m/>
    <m/>
    <m/>
    <m/>
    <m/>
    <m/>
    <m/>
    <m/>
    <m/>
    <m/>
    <m/>
  </r>
  <r>
    <n v="1"/>
    <m/>
    <m/>
    <m/>
    <m/>
    <m/>
    <m/>
    <m/>
    <m/>
    <n v="1"/>
    <m/>
    <m/>
    <n v="1"/>
    <m/>
    <m/>
    <m/>
    <m/>
    <m/>
    <m/>
    <m/>
    <m/>
    <n v="1"/>
    <m/>
    <m/>
    <m/>
    <m/>
    <m/>
    <n v="1"/>
    <m/>
    <m/>
    <m/>
    <m/>
    <m/>
    <m/>
    <n v="1"/>
    <m/>
    <m/>
    <m/>
    <m/>
    <n v="1"/>
    <m/>
    <n v="1"/>
    <m/>
    <m/>
    <m/>
    <m/>
    <m/>
    <m/>
    <m/>
    <n v="1"/>
    <n v="1"/>
    <m/>
    <m/>
  </r>
  <r>
    <m/>
    <m/>
    <n v="1"/>
    <n v="1"/>
    <m/>
    <m/>
    <m/>
    <m/>
    <m/>
    <n v="1"/>
    <m/>
    <m/>
    <m/>
    <m/>
    <m/>
    <m/>
    <m/>
    <m/>
    <m/>
    <m/>
    <m/>
    <m/>
    <m/>
    <m/>
    <m/>
    <m/>
    <m/>
    <m/>
    <m/>
    <m/>
    <m/>
    <m/>
    <m/>
    <m/>
    <m/>
    <m/>
    <m/>
    <m/>
    <n v="1"/>
    <n v="1"/>
    <m/>
    <m/>
    <m/>
    <m/>
    <m/>
    <m/>
    <m/>
    <m/>
    <m/>
    <m/>
    <m/>
    <m/>
    <m/>
  </r>
  <r>
    <m/>
    <m/>
    <m/>
    <m/>
    <m/>
    <m/>
    <m/>
    <m/>
    <m/>
    <m/>
    <m/>
    <m/>
    <m/>
    <m/>
    <m/>
    <m/>
    <m/>
    <m/>
    <m/>
    <m/>
    <m/>
    <m/>
    <m/>
    <m/>
    <m/>
    <m/>
    <m/>
    <m/>
    <m/>
    <m/>
    <m/>
    <m/>
    <m/>
    <m/>
    <n v="1"/>
    <n v="1"/>
    <n v="1"/>
    <m/>
    <n v="1"/>
    <n v="1"/>
    <m/>
    <m/>
    <n v="1"/>
    <m/>
    <m/>
    <m/>
    <m/>
    <m/>
    <m/>
    <m/>
    <m/>
    <m/>
    <m/>
  </r>
  <r>
    <m/>
    <m/>
    <m/>
    <n v="1"/>
    <m/>
    <m/>
    <m/>
    <m/>
    <m/>
    <m/>
    <m/>
    <m/>
    <m/>
    <m/>
    <m/>
    <m/>
    <m/>
    <m/>
    <m/>
    <m/>
    <m/>
    <m/>
    <m/>
    <m/>
    <m/>
    <m/>
    <m/>
    <n v="1"/>
    <m/>
    <m/>
    <m/>
    <m/>
    <m/>
    <m/>
    <m/>
    <n v="1"/>
    <n v="1"/>
    <m/>
    <m/>
    <n v="1"/>
    <m/>
    <n v="1"/>
    <m/>
    <m/>
    <m/>
    <m/>
    <m/>
    <m/>
    <m/>
    <n v="1"/>
    <n v="1"/>
    <m/>
    <n v="1"/>
  </r>
  <r>
    <m/>
    <m/>
    <m/>
    <m/>
    <m/>
    <m/>
    <m/>
    <m/>
    <m/>
    <m/>
    <m/>
    <m/>
    <m/>
    <m/>
    <m/>
    <m/>
    <m/>
    <m/>
    <m/>
    <m/>
    <m/>
    <n v="1"/>
    <m/>
    <m/>
    <m/>
    <m/>
    <m/>
    <m/>
    <m/>
    <m/>
    <m/>
    <m/>
    <m/>
    <m/>
    <n v="1"/>
    <n v="1"/>
    <n v="1"/>
    <n v="1"/>
    <m/>
    <n v="1"/>
    <m/>
    <n v="1"/>
    <m/>
    <m/>
    <m/>
    <m/>
    <m/>
    <m/>
    <m/>
    <m/>
    <m/>
    <n v="1"/>
    <m/>
  </r>
  <r>
    <m/>
    <m/>
    <m/>
    <m/>
    <m/>
    <m/>
    <m/>
    <m/>
    <m/>
    <m/>
    <m/>
    <m/>
    <m/>
    <m/>
    <m/>
    <m/>
    <m/>
    <m/>
    <m/>
    <m/>
    <m/>
    <m/>
    <m/>
    <m/>
    <m/>
    <n v="1"/>
    <m/>
    <n v="1"/>
    <m/>
    <m/>
    <m/>
    <m/>
    <m/>
    <m/>
    <m/>
    <n v="1"/>
    <n v="1"/>
    <m/>
    <n v="1"/>
    <n v="1"/>
    <m/>
    <m/>
    <m/>
    <m/>
    <m/>
    <m/>
    <m/>
    <m/>
    <m/>
    <m/>
    <m/>
    <m/>
    <m/>
  </r>
  <r>
    <m/>
    <m/>
    <m/>
    <n v="1"/>
    <m/>
    <m/>
    <m/>
    <m/>
    <m/>
    <m/>
    <m/>
    <m/>
    <n v="1"/>
    <m/>
    <m/>
    <m/>
    <m/>
    <m/>
    <m/>
    <m/>
    <m/>
    <m/>
    <m/>
    <m/>
    <m/>
    <m/>
    <m/>
    <m/>
    <m/>
    <m/>
    <m/>
    <m/>
    <m/>
    <m/>
    <n v="1"/>
    <m/>
    <n v="1"/>
    <n v="1"/>
    <m/>
    <n v="1"/>
    <m/>
    <n v="1"/>
    <m/>
    <m/>
    <m/>
    <m/>
    <n v="1"/>
    <m/>
    <m/>
    <m/>
    <n v="1"/>
    <m/>
    <m/>
  </r>
  <r>
    <m/>
    <m/>
    <m/>
    <n v="1"/>
    <m/>
    <m/>
    <n v="1"/>
    <m/>
    <m/>
    <m/>
    <m/>
    <m/>
    <m/>
    <m/>
    <m/>
    <m/>
    <m/>
    <m/>
    <m/>
    <m/>
    <m/>
    <m/>
    <m/>
    <m/>
    <m/>
    <m/>
    <m/>
    <n v="1"/>
    <m/>
    <m/>
    <m/>
    <m/>
    <m/>
    <m/>
    <m/>
    <m/>
    <n v="1"/>
    <m/>
    <n v="1"/>
    <n v="1"/>
    <n v="1"/>
    <n v="1"/>
    <m/>
    <n v="1"/>
    <m/>
    <m/>
    <m/>
    <m/>
    <m/>
    <n v="1"/>
    <m/>
    <m/>
    <m/>
  </r>
  <r>
    <m/>
    <m/>
    <m/>
    <m/>
    <m/>
    <m/>
    <m/>
    <m/>
    <m/>
    <m/>
    <m/>
    <m/>
    <m/>
    <m/>
    <m/>
    <m/>
    <m/>
    <m/>
    <m/>
    <m/>
    <m/>
    <m/>
    <m/>
    <m/>
    <m/>
    <n v="1"/>
    <m/>
    <m/>
    <m/>
    <m/>
    <m/>
    <m/>
    <m/>
    <m/>
    <m/>
    <m/>
    <n v="1"/>
    <m/>
    <m/>
    <n v="1"/>
    <m/>
    <m/>
    <m/>
    <m/>
    <m/>
    <m/>
    <m/>
    <m/>
    <m/>
    <m/>
    <m/>
    <m/>
    <m/>
  </r>
  <r>
    <m/>
    <m/>
    <m/>
    <n v="1"/>
    <m/>
    <m/>
    <m/>
    <m/>
    <m/>
    <m/>
    <m/>
    <m/>
    <m/>
    <m/>
    <m/>
    <m/>
    <m/>
    <m/>
    <m/>
    <m/>
    <m/>
    <m/>
    <m/>
    <m/>
    <m/>
    <m/>
    <m/>
    <n v="1"/>
    <m/>
    <m/>
    <n v="1"/>
    <m/>
    <m/>
    <m/>
    <m/>
    <n v="1"/>
    <n v="1"/>
    <m/>
    <n v="1"/>
    <n v="1"/>
    <m/>
    <n v="1"/>
    <m/>
    <m/>
    <m/>
    <m/>
    <m/>
    <m/>
    <m/>
    <m/>
    <n v="1"/>
    <m/>
    <m/>
  </r>
  <r>
    <m/>
    <m/>
    <m/>
    <n v="1"/>
    <n v="1"/>
    <n v="1"/>
    <m/>
    <m/>
    <n v="1"/>
    <m/>
    <m/>
    <m/>
    <n v="1"/>
    <m/>
    <m/>
    <m/>
    <m/>
    <n v="1"/>
    <m/>
    <m/>
    <m/>
    <m/>
    <m/>
    <m/>
    <m/>
    <m/>
    <m/>
    <n v="1"/>
    <m/>
    <m/>
    <m/>
    <m/>
    <m/>
    <n v="1"/>
    <m/>
    <m/>
    <m/>
    <n v="1"/>
    <n v="1"/>
    <n v="1"/>
    <m/>
    <n v="1"/>
    <m/>
    <m/>
    <m/>
    <m/>
    <m/>
    <m/>
    <m/>
    <m/>
    <m/>
    <m/>
    <n v="1"/>
  </r>
  <r>
    <n v="1"/>
    <m/>
    <m/>
    <m/>
    <m/>
    <m/>
    <m/>
    <m/>
    <m/>
    <m/>
    <n v="1"/>
    <m/>
    <m/>
    <m/>
    <m/>
    <m/>
    <m/>
    <m/>
    <m/>
    <m/>
    <m/>
    <m/>
    <m/>
    <m/>
    <m/>
    <n v="1"/>
    <m/>
    <n v="1"/>
    <m/>
    <m/>
    <n v="1"/>
    <n v="1"/>
    <m/>
    <m/>
    <m/>
    <m/>
    <n v="1"/>
    <n v="1"/>
    <n v="1"/>
    <m/>
    <m/>
    <m/>
    <m/>
    <m/>
    <m/>
    <m/>
    <m/>
    <m/>
    <m/>
    <m/>
    <m/>
    <m/>
    <m/>
  </r>
  <r>
    <m/>
    <m/>
    <m/>
    <m/>
    <m/>
    <m/>
    <m/>
    <m/>
    <m/>
    <m/>
    <m/>
    <m/>
    <m/>
    <m/>
    <m/>
    <m/>
    <m/>
    <m/>
    <m/>
    <m/>
    <m/>
    <m/>
    <m/>
    <m/>
    <m/>
    <n v="1"/>
    <m/>
    <m/>
    <m/>
    <m/>
    <m/>
    <m/>
    <m/>
    <n v="1"/>
    <m/>
    <m/>
    <n v="1"/>
    <m/>
    <m/>
    <n v="1"/>
    <m/>
    <m/>
    <m/>
    <m/>
    <m/>
    <m/>
    <m/>
    <m/>
    <m/>
    <m/>
    <m/>
    <m/>
    <m/>
  </r>
  <r>
    <m/>
    <m/>
    <m/>
    <m/>
    <m/>
    <m/>
    <m/>
    <m/>
    <m/>
    <m/>
    <m/>
    <m/>
    <m/>
    <m/>
    <m/>
    <m/>
    <m/>
    <m/>
    <m/>
    <m/>
    <m/>
    <m/>
    <m/>
    <m/>
    <m/>
    <m/>
    <m/>
    <n v="1"/>
    <m/>
    <m/>
    <n v="1"/>
    <m/>
    <m/>
    <m/>
    <m/>
    <n v="1"/>
    <n v="1"/>
    <m/>
    <n v="1"/>
    <n v="1"/>
    <m/>
    <m/>
    <n v="1"/>
    <m/>
    <m/>
    <m/>
    <m/>
    <m/>
    <m/>
    <m/>
    <m/>
    <m/>
    <m/>
  </r>
  <r>
    <m/>
    <m/>
    <m/>
    <n v="1"/>
    <m/>
    <m/>
    <n v="1"/>
    <n v="1"/>
    <m/>
    <m/>
    <m/>
    <m/>
    <m/>
    <n v="1"/>
    <m/>
    <n v="1"/>
    <n v="1"/>
    <n v="1"/>
    <n v="1"/>
    <m/>
    <m/>
    <m/>
    <m/>
    <m/>
    <n v="1"/>
    <m/>
    <m/>
    <n v="1"/>
    <m/>
    <m/>
    <m/>
    <m/>
    <m/>
    <n v="1"/>
    <m/>
    <m/>
    <n v="1"/>
    <m/>
    <m/>
    <m/>
    <m/>
    <n v="1"/>
    <n v="1"/>
    <m/>
    <m/>
    <m/>
    <m/>
    <m/>
    <m/>
    <m/>
    <m/>
    <m/>
    <m/>
  </r>
  <r>
    <m/>
    <m/>
    <m/>
    <n v="1"/>
    <m/>
    <m/>
    <m/>
    <n v="1"/>
    <m/>
    <m/>
    <m/>
    <m/>
    <m/>
    <m/>
    <m/>
    <m/>
    <n v="1"/>
    <m/>
    <m/>
    <m/>
    <m/>
    <m/>
    <m/>
    <m/>
    <m/>
    <m/>
    <m/>
    <n v="1"/>
    <m/>
    <m/>
    <m/>
    <m/>
    <m/>
    <m/>
    <m/>
    <n v="1"/>
    <n v="1"/>
    <m/>
    <m/>
    <n v="1"/>
    <m/>
    <n v="1"/>
    <n v="1"/>
    <m/>
    <m/>
    <m/>
    <m/>
    <m/>
    <m/>
    <m/>
    <m/>
    <m/>
    <n v="1"/>
  </r>
  <r>
    <m/>
    <n v="1"/>
    <n v="1"/>
    <m/>
    <m/>
    <m/>
    <m/>
    <m/>
    <m/>
    <n v="1"/>
    <m/>
    <m/>
    <n v="1"/>
    <n v="1"/>
    <m/>
    <m/>
    <m/>
    <m/>
    <m/>
    <m/>
    <m/>
    <m/>
    <m/>
    <m/>
    <m/>
    <m/>
    <m/>
    <n v="1"/>
    <m/>
    <m/>
    <m/>
    <m/>
    <m/>
    <m/>
    <m/>
    <m/>
    <m/>
    <m/>
    <n v="1"/>
    <n v="1"/>
    <m/>
    <n v="1"/>
    <n v="1"/>
    <m/>
    <m/>
    <m/>
    <m/>
    <m/>
    <m/>
    <m/>
    <m/>
    <n v="1"/>
    <m/>
  </r>
  <r>
    <n v="1"/>
    <m/>
    <m/>
    <m/>
    <n v="1"/>
    <m/>
    <m/>
    <m/>
    <m/>
    <m/>
    <m/>
    <m/>
    <m/>
    <m/>
    <m/>
    <m/>
    <n v="1"/>
    <m/>
    <n v="1"/>
    <n v="1"/>
    <m/>
    <m/>
    <m/>
    <m/>
    <m/>
    <m/>
    <m/>
    <n v="1"/>
    <m/>
    <m/>
    <n v="1"/>
    <m/>
    <m/>
    <m/>
    <m/>
    <m/>
    <m/>
    <m/>
    <n v="1"/>
    <n v="1"/>
    <m/>
    <n v="1"/>
    <m/>
    <m/>
    <m/>
    <m/>
    <m/>
    <m/>
    <m/>
    <n v="1"/>
    <m/>
    <m/>
    <m/>
  </r>
  <r>
    <m/>
    <m/>
    <m/>
    <n v="1"/>
    <m/>
    <m/>
    <m/>
    <m/>
    <m/>
    <n v="1"/>
    <m/>
    <m/>
    <m/>
    <m/>
    <m/>
    <m/>
    <n v="1"/>
    <m/>
    <m/>
    <m/>
    <m/>
    <m/>
    <m/>
    <m/>
    <m/>
    <n v="1"/>
    <m/>
    <n v="1"/>
    <m/>
    <m/>
    <m/>
    <m/>
    <m/>
    <m/>
    <m/>
    <n v="1"/>
    <n v="1"/>
    <m/>
    <m/>
    <n v="1"/>
    <m/>
    <m/>
    <m/>
    <m/>
    <m/>
    <m/>
    <m/>
    <m/>
    <m/>
    <m/>
    <m/>
    <m/>
    <m/>
  </r>
  <r>
    <n v="1"/>
    <m/>
    <m/>
    <m/>
    <n v="1"/>
    <m/>
    <m/>
    <n v="1"/>
    <m/>
    <m/>
    <m/>
    <m/>
    <m/>
    <m/>
    <m/>
    <m/>
    <n v="1"/>
    <m/>
    <m/>
    <m/>
    <m/>
    <m/>
    <m/>
    <m/>
    <n v="1"/>
    <m/>
    <m/>
    <n v="1"/>
    <m/>
    <n v="1"/>
    <n v="1"/>
    <m/>
    <m/>
    <m/>
    <m/>
    <m/>
    <n v="1"/>
    <m/>
    <m/>
    <n v="1"/>
    <m/>
    <m/>
    <m/>
    <m/>
    <m/>
    <m/>
    <m/>
    <m/>
    <m/>
    <m/>
    <m/>
    <m/>
    <m/>
  </r>
  <r>
    <m/>
    <m/>
    <m/>
    <n v="1"/>
    <m/>
    <m/>
    <m/>
    <m/>
    <n v="1"/>
    <m/>
    <m/>
    <m/>
    <n v="1"/>
    <m/>
    <m/>
    <m/>
    <m/>
    <m/>
    <m/>
    <m/>
    <m/>
    <m/>
    <m/>
    <m/>
    <m/>
    <n v="1"/>
    <m/>
    <n v="1"/>
    <m/>
    <m/>
    <m/>
    <m/>
    <m/>
    <m/>
    <m/>
    <m/>
    <m/>
    <m/>
    <n v="1"/>
    <m/>
    <m/>
    <n v="1"/>
    <n v="1"/>
    <m/>
    <m/>
    <m/>
    <m/>
    <m/>
    <m/>
    <m/>
    <m/>
    <m/>
    <m/>
  </r>
  <r>
    <m/>
    <m/>
    <m/>
    <m/>
    <m/>
    <m/>
    <m/>
    <m/>
    <m/>
    <m/>
    <m/>
    <m/>
    <m/>
    <m/>
    <m/>
    <m/>
    <m/>
    <m/>
    <m/>
    <m/>
    <m/>
    <m/>
    <m/>
    <m/>
    <m/>
    <n v="1"/>
    <m/>
    <m/>
    <m/>
    <m/>
    <m/>
    <m/>
    <m/>
    <m/>
    <m/>
    <m/>
    <n v="1"/>
    <m/>
    <n v="1"/>
    <n v="1"/>
    <m/>
    <m/>
    <m/>
    <m/>
    <m/>
    <m/>
    <m/>
    <m/>
    <m/>
    <m/>
    <m/>
    <m/>
    <m/>
  </r>
  <r>
    <m/>
    <m/>
    <m/>
    <n v="1"/>
    <m/>
    <m/>
    <m/>
    <m/>
    <m/>
    <m/>
    <m/>
    <m/>
    <m/>
    <m/>
    <m/>
    <m/>
    <m/>
    <m/>
    <m/>
    <m/>
    <m/>
    <m/>
    <m/>
    <m/>
    <m/>
    <n v="1"/>
    <m/>
    <n v="1"/>
    <m/>
    <m/>
    <m/>
    <m/>
    <m/>
    <m/>
    <m/>
    <n v="1"/>
    <n v="1"/>
    <m/>
    <n v="1"/>
    <n v="1"/>
    <m/>
    <m/>
    <m/>
    <m/>
    <m/>
    <m/>
    <m/>
    <m/>
    <m/>
    <m/>
    <m/>
    <m/>
    <m/>
  </r>
  <r>
    <n v="1"/>
    <n v="1"/>
    <m/>
    <m/>
    <m/>
    <m/>
    <n v="1"/>
    <n v="1"/>
    <n v="1"/>
    <n v="1"/>
    <m/>
    <m/>
    <n v="1"/>
    <m/>
    <m/>
    <n v="1"/>
    <n v="1"/>
    <m/>
    <m/>
    <n v="1"/>
    <m/>
    <m/>
    <m/>
    <m/>
    <n v="1"/>
    <n v="1"/>
    <n v="1"/>
    <m/>
    <m/>
    <m/>
    <n v="1"/>
    <m/>
    <m/>
    <m/>
    <m/>
    <m/>
    <n v="1"/>
    <n v="1"/>
    <n v="1"/>
    <n v="1"/>
    <m/>
    <n v="1"/>
    <n v="1"/>
    <m/>
    <m/>
    <m/>
    <m/>
    <m/>
    <m/>
    <n v="1"/>
    <m/>
    <n v="1"/>
    <m/>
  </r>
  <r>
    <m/>
    <m/>
    <m/>
    <n v="1"/>
    <m/>
    <m/>
    <m/>
    <m/>
    <m/>
    <m/>
    <n v="1"/>
    <m/>
    <m/>
    <m/>
    <m/>
    <m/>
    <m/>
    <m/>
    <m/>
    <m/>
    <m/>
    <m/>
    <m/>
    <m/>
    <m/>
    <n v="1"/>
    <m/>
    <n v="1"/>
    <m/>
    <m/>
    <m/>
    <m/>
    <m/>
    <m/>
    <n v="1"/>
    <n v="1"/>
    <n v="1"/>
    <n v="1"/>
    <n v="1"/>
    <n v="1"/>
    <m/>
    <n v="1"/>
    <m/>
    <m/>
    <m/>
    <m/>
    <n v="1"/>
    <m/>
    <n v="1"/>
    <m/>
    <m/>
    <m/>
    <m/>
  </r>
  <r>
    <m/>
    <m/>
    <m/>
    <n v="1"/>
    <n v="1"/>
    <m/>
    <m/>
    <m/>
    <m/>
    <m/>
    <n v="1"/>
    <m/>
    <n v="1"/>
    <m/>
    <m/>
    <m/>
    <n v="1"/>
    <n v="1"/>
    <m/>
    <m/>
    <m/>
    <n v="1"/>
    <m/>
    <m/>
    <m/>
    <m/>
    <m/>
    <n v="1"/>
    <m/>
    <m/>
    <n v="1"/>
    <m/>
    <m/>
    <m/>
    <m/>
    <m/>
    <m/>
    <m/>
    <n v="1"/>
    <n v="1"/>
    <m/>
    <n v="1"/>
    <n v="1"/>
    <m/>
    <m/>
    <m/>
    <m/>
    <m/>
    <m/>
    <m/>
    <m/>
    <n v="1"/>
    <n v="1"/>
  </r>
  <r>
    <m/>
    <m/>
    <m/>
    <m/>
    <m/>
    <m/>
    <m/>
    <m/>
    <m/>
    <m/>
    <m/>
    <m/>
    <m/>
    <m/>
    <m/>
    <m/>
    <m/>
    <m/>
    <m/>
    <m/>
    <m/>
    <m/>
    <m/>
    <m/>
    <m/>
    <m/>
    <m/>
    <m/>
    <m/>
    <m/>
    <m/>
    <m/>
    <m/>
    <m/>
    <m/>
    <m/>
    <n v="1"/>
    <m/>
    <m/>
    <m/>
    <m/>
    <m/>
    <m/>
    <m/>
    <m/>
    <m/>
    <m/>
    <m/>
    <m/>
    <m/>
    <m/>
    <m/>
    <m/>
  </r>
  <r>
    <n v="1"/>
    <m/>
    <m/>
    <n v="1"/>
    <n v="1"/>
    <n v="1"/>
    <m/>
    <n v="1"/>
    <m/>
    <m/>
    <n v="1"/>
    <m/>
    <n v="1"/>
    <m/>
    <m/>
    <m/>
    <n v="1"/>
    <n v="1"/>
    <n v="1"/>
    <n v="1"/>
    <m/>
    <n v="1"/>
    <m/>
    <m/>
    <n v="1"/>
    <m/>
    <n v="1"/>
    <m/>
    <n v="1"/>
    <m/>
    <n v="1"/>
    <m/>
    <m/>
    <n v="1"/>
    <n v="1"/>
    <m/>
    <m/>
    <m/>
    <n v="1"/>
    <n v="1"/>
    <m/>
    <n v="1"/>
    <m/>
    <m/>
    <m/>
    <m/>
    <m/>
    <m/>
    <m/>
    <n v="1"/>
    <m/>
    <n v="1"/>
    <n v="1"/>
  </r>
  <r>
    <n v="1"/>
    <m/>
    <m/>
    <m/>
    <n v="1"/>
    <m/>
    <m/>
    <m/>
    <m/>
    <m/>
    <m/>
    <m/>
    <m/>
    <m/>
    <m/>
    <m/>
    <n v="1"/>
    <n v="1"/>
    <m/>
    <n v="1"/>
    <m/>
    <m/>
    <n v="1"/>
    <m/>
    <m/>
    <n v="1"/>
    <m/>
    <m/>
    <m/>
    <m/>
    <m/>
    <m/>
    <m/>
    <n v="1"/>
    <m/>
    <n v="1"/>
    <n v="1"/>
    <m/>
    <n v="1"/>
    <m/>
    <m/>
    <m/>
    <m/>
    <n v="1"/>
    <m/>
    <m/>
    <m/>
    <m/>
    <m/>
    <m/>
    <m/>
    <m/>
    <m/>
  </r>
  <r>
    <m/>
    <m/>
    <m/>
    <m/>
    <m/>
    <m/>
    <m/>
    <m/>
    <m/>
    <m/>
    <n v="1"/>
    <m/>
    <m/>
    <m/>
    <m/>
    <m/>
    <m/>
    <m/>
    <m/>
    <m/>
    <m/>
    <m/>
    <m/>
    <m/>
    <n v="1"/>
    <n v="1"/>
    <m/>
    <n v="1"/>
    <m/>
    <m/>
    <n v="1"/>
    <m/>
    <m/>
    <m/>
    <m/>
    <n v="1"/>
    <n v="1"/>
    <m/>
    <n v="1"/>
    <n v="1"/>
    <m/>
    <n v="1"/>
    <m/>
    <m/>
    <m/>
    <m/>
    <m/>
    <m/>
    <m/>
    <m/>
    <m/>
    <m/>
    <m/>
  </r>
  <r>
    <m/>
    <m/>
    <m/>
    <n v="1"/>
    <n v="1"/>
    <m/>
    <m/>
    <m/>
    <m/>
    <n v="1"/>
    <m/>
    <m/>
    <m/>
    <m/>
    <m/>
    <m/>
    <m/>
    <m/>
    <m/>
    <m/>
    <m/>
    <m/>
    <m/>
    <m/>
    <m/>
    <m/>
    <m/>
    <n v="1"/>
    <n v="1"/>
    <m/>
    <n v="1"/>
    <m/>
    <m/>
    <n v="1"/>
    <n v="1"/>
    <m/>
    <n v="1"/>
    <m/>
    <n v="1"/>
    <n v="1"/>
    <m/>
    <n v="1"/>
    <m/>
    <m/>
    <m/>
    <m/>
    <m/>
    <m/>
    <m/>
    <m/>
    <m/>
    <m/>
    <m/>
  </r>
  <r>
    <m/>
    <m/>
    <m/>
    <n v="1"/>
    <m/>
    <m/>
    <m/>
    <n v="1"/>
    <m/>
    <m/>
    <m/>
    <m/>
    <m/>
    <m/>
    <m/>
    <m/>
    <m/>
    <m/>
    <m/>
    <m/>
    <m/>
    <m/>
    <m/>
    <m/>
    <m/>
    <n v="1"/>
    <n v="1"/>
    <m/>
    <m/>
    <m/>
    <n v="1"/>
    <m/>
    <m/>
    <m/>
    <n v="1"/>
    <n v="1"/>
    <n v="1"/>
    <m/>
    <n v="1"/>
    <n v="1"/>
    <m/>
    <m/>
    <m/>
    <m/>
    <m/>
    <m/>
    <m/>
    <m/>
    <m/>
    <m/>
    <m/>
    <m/>
    <m/>
  </r>
  <r>
    <m/>
    <m/>
    <m/>
    <n v="1"/>
    <m/>
    <m/>
    <m/>
    <m/>
    <m/>
    <m/>
    <m/>
    <m/>
    <m/>
    <m/>
    <m/>
    <m/>
    <m/>
    <m/>
    <m/>
    <m/>
    <m/>
    <m/>
    <m/>
    <m/>
    <m/>
    <n v="1"/>
    <m/>
    <n v="1"/>
    <m/>
    <m/>
    <m/>
    <m/>
    <m/>
    <m/>
    <m/>
    <n v="1"/>
    <n v="1"/>
    <m/>
    <n v="1"/>
    <n v="1"/>
    <n v="1"/>
    <m/>
    <n v="1"/>
    <m/>
    <m/>
    <m/>
    <m/>
    <m/>
    <m/>
    <m/>
    <m/>
    <m/>
    <m/>
  </r>
  <r>
    <m/>
    <m/>
    <m/>
    <m/>
    <m/>
    <m/>
    <m/>
    <m/>
    <m/>
    <m/>
    <m/>
    <n v="1"/>
    <m/>
    <m/>
    <m/>
    <m/>
    <m/>
    <m/>
    <m/>
    <m/>
    <m/>
    <m/>
    <m/>
    <m/>
    <m/>
    <m/>
    <m/>
    <n v="1"/>
    <m/>
    <m/>
    <n v="1"/>
    <m/>
    <m/>
    <m/>
    <m/>
    <m/>
    <n v="1"/>
    <m/>
    <n v="1"/>
    <n v="1"/>
    <m/>
    <m/>
    <n v="1"/>
    <m/>
    <m/>
    <m/>
    <m/>
    <m/>
    <m/>
    <m/>
    <m/>
    <m/>
    <m/>
  </r>
  <r>
    <m/>
    <m/>
    <m/>
    <n v="1"/>
    <m/>
    <m/>
    <m/>
    <m/>
    <m/>
    <m/>
    <n v="1"/>
    <m/>
    <m/>
    <m/>
    <m/>
    <m/>
    <m/>
    <m/>
    <m/>
    <m/>
    <m/>
    <m/>
    <m/>
    <m/>
    <m/>
    <m/>
    <m/>
    <n v="1"/>
    <m/>
    <m/>
    <m/>
    <m/>
    <m/>
    <m/>
    <m/>
    <m/>
    <n v="1"/>
    <m/>
    <n v="1"/>
    <n v="1"/>
    <m/>
    <m/>
    <n v="1"/>
    <m/>
    <m/>
    <m/>
    <m/>
    <m/>
    <m/>
    <m/>
    <m/>
    <m/>
    <m/>
  </r>
  <r>
    <m/>
    <m/>
    <m/>
    <m/>
    <m/>
    <m/>
    <m/>
    <m/>
    <m/>
    <m/>
    <m/>
    <m/>
    <m/>
    <m/>
    <m/>
    <m/>
    <m/>
    <m/>
    <m/>
    <m/>
    <m/>
    <m/>
    <m/>
    <m/>
    <m/>
    <m/>
    <m/>
    <n v="1"/>
    <m/>
    <m/>
    <m/>
    <n v="1"/>
    <m/>
    <m/>
    <m/>
    <n v="1"/>
    <n v="1"/>
    <m/>
    <n v="1"/>
    <n v="1"/>
    <m/>
    <m/>
    <n v="1"/>
    <m/>
    <m/>
    <m/>
    <m/>
    <m/>
    <m/>
    <m/>
    <m/>
    <m/>
    <m/>
  </r>
  <r>
    <m/>
    <m/>
    <m/>
    <m/>
    <m/>
    <m/>
    <m/>
    <m/>
    <m/>
    <m/>
    <m/>
    <m/>
    <m/>
    <m/>
    <m/>
    <m/>
    <m/>
    <m/>
    <m/>
    <m/>
    <m/>
    <m/>
    <m/>
    <m/>
    <n v="1"/>
    <m/>
    <m/>
    <m/>
    <m/>
    <m/>
    <m/>
    <m/>
    <m/>
    <m/>
    <m/>
    <m/>
    <n v="1"/>
    <m/>
    <n v="1"/>
    <n v="1"/>
    <m/>
    <m/>
    <m/>
    <m/>
    <m/>
    <m/>
    <m/>
    <m/>
    <m/>
    <m/>
    <m/>
    <m/>
    <m/>
  </r>
  <r>
    <m/>
    <m/>
    <m/>
    <m/>
    <m/>
    <m/>
    <m/>
    <m/>
    <m/>
    <m/>
    <m/>
    <m/>
    <m/>
    <m/>
    <m/>
    <m/>
    <m/>
    <m/>
    <m/>
    <m/>
    <m/>
    <m/>
    <m/>
    <m/>
    <m/>
    <m/>
    <m/>
    <n v="1"/>
    <m/>
    <m/>
    <m/>
    <m/>
    <m/>
    <m/>
    <n v="1"/>
    <m/>
    <n v="1"/>
    <m/>
    <n v="1"/>
    <n v="1"/>
    <m/>
    <n v="1"/>
    <m/>
    <m/>
    <m/>
    <m/>
    <m/>
    <m/>
    <n v="1"/>
    <m/>
    <m/>
    <m/>
    <m/>
  </r>
  <r>
    <m/>
    <m/>
    <m/>
    <m/>
    <m/>
    <m/>
    <m/>
    <m/>
    <m/>
    <m/>
    <m/>
    <m/>
    <m/>
    <m/>
    <m/>
    <m/>
    <m/>
    <m/>
    <m/>
    <m/>
    <m/>
    <m/>
    <m/>
    <m/>
    <n v="1"/>
    <n v="1"/>
    <m/>
    <m/>
    <m/>
    <m/>
    <m/>
    <m/>
    <m/>
    <m/>
    <n v="1"/>
    <m/>
    <n v="1"/>
    <m/>
    <n v="1"/>
    <n v="1"/>
    <m/>
    <n v="1"/>
    <n v="1"/>
    <m/>
    <m/>
    <m/>
    <m/>
    <m/>
    <m/>
    <m/>
    <m/>
    <m/>
    <m/>
  </r>
  <r>
    <m/>
    <m/>
    <m/>
    <n v="1"/>
    <n v="1"/>
    <m/>
    <m/>
    <m/>
    <m/>
    <m/>
    <m/>
    <m/>
    <n v="1"/>
    <m/>
    <m/>
    <m/>
    <m/>
    <m/>
    <m/>
    <m/>
    <m/>
    <m/>
    <m/>
    <m/>
    <m/>
    <m/>
    <m/>
    <m/>
    <m/>
    <m/>
    <n v="1"/>
    <m/>
    <m/>
    <m/>
    <n v="1"/>
    <m/>
    <n v="1"/>
    <m/>
    <n v="1"/>
    <n v="1"/>
    <n v="1"/>
    <n v="1"/>
    <n v="1"/>
    <m/>
    <m/>
    <m/>
    <m/>
    <m/>
    <m/>
    <m/>
    <m/>
    <m/>
    <m/>
  </r>
  <r>
    <m/>
    <m/>
    <m/>
    <n v="1"/>
    <m/>
    <m/>
    <m/>
    <m/>
    <m/>
    <m/>
    <m/>
    <m/>
    <m/>
    <m/>
    <m/>
    <m/>
    <m/>
    <m/>
    <m/>
    <m/>
    <m/>
    <m/>
    <m/>
    <m/>
    <m/>
    <m/>
    <m/>
    <n v="1"/>
    <m/>
    <m/>
    <n v="1"/>
    <m/>
    <m/>
    <m/>
    <m/>
    <n v="1"/>
    <n v="1"/>
    <m/>
    <n v="1"/>
    <n v="1"/>
    <m/>
    <n v="1"/>
    <n v="1"/>
    <m/>
    <m/>
    <m/>
    <m/>
    <m/>
    <m/>
    <m/>
    <m/>
    <m/>
    <m/>
  </r>
  <r>
    <m/>
    <m/>
    <m/>
    <n v="1"/>
    <m/>
    <m/>
    <m/>
    <n v="1"/>
    <m/>
    <n v="1"/>
    <m/>
    <m/>
    <m/>
    <n v="1"/>
    <m/>
    <m/>
    <m/>
    <m/>
    <m/>
    <m/>
    <m/>
    <m/>
    <m/>
    <m/>
    <m/>
    <m/>
    <m/>
    <m/>
    <m/>
    <m/>
    <n v="1"/>
    <m/>
    <m/>
    <m/>
    <m/>
    <m/>
    <m/>
    <m/>
    <n v="1"/>
    <m/>
    <m/>
    <m/>
    <n v="1"/>
    <m/>
    <m/>
    <m/>
    <m/>
    <m/>
    <m/>
    <m/>
    <m/>
    <m/>
    <m/>
  </r>
  <r>
    <m/>
    <m/>
    <m/>
    <n v="1"/>
    <n v="1"/>
    <m/>
    <m/>
    <m/>
    <n v="1"/>
    <m/>
    <m/>
    <m/>
    <m/>
    <m/>
    <m/>
    <m/>
    <m/>
    <m/>
    <m/>
    <m/>
    <m/>
    <m/>
    <m/>
    <m/>
    <m/>
    <m/>
    <m/>
    <m/>
    <m/>
    <m/>
    <m/>
    <m/>
    <m/>
    <m/>
    <n v="1"/>
    <m/>
    <n v="1"/>
    <m/>
    <n v="1"/>
    <n v="1"/>
    <m/>
    <m/>
    <m/>
    <m/>
    <m/>
    <m/>
    <m/>
    <m/>
    <m/>
    <m/>
    <m/>
    <m/>
    <m/>
  </r>
  <r>
    <m/>
    <m/>
    <m/>
    <n v="1"/>
    <m/>
    <m/>
    <m/>
    <m/>
    <m/>
    <m/>
    <m/>
    <m/>
    <m/>
    <m/>
    <m/>
    <m/>
    <m/>
    <m/>
    <m/>
    <m/>
    <m/>
    <m/>
    <m/>
    <m/>
    <m/>
    <m/>
    <m/>
    <n v="1"/>
    <m/>
    <m/>
    <m/>
    <m/>
    <m/>
    <m/>
    <m/>
    <m/>
    <n v="1"/>
    <m/>
    <n v="1"/>
    <n v="1"/>
    <m/>
    <m/>
    <m/>
    <m/>
    <m/>
    <m/>
    <m/>
    <m/>
    <m/>
    <m/>
    <m/>
    <m/>
    <m/>
  </r>
  <r>
    <n v="1"/>
    <m/>
    <m/>
    <n v="1"/>
    <m/>
    <m/>
    <m/>
    <m/>
    <m/>
    <m/>
    <m/>
    <m/>
    <m/>
    <m/>
    <m/>
    <m/>
    <m/>
    <m/>
    <m/>
    <m/>
    <m/>
    <m/>
    <m/>
    <m/>
    <m/>
    <n v="1"/>
    <m/>
    <n v="1"/>
    <m/>
    <m/>
    <n v="1"/>
    <m/>
    <m/>
    <m/>
    <m/>
    <n v="1"/>
    <n v="1"/>
    <m/>
    <n v="1"/>
    <m/>
    <m/>
    <n v="1"/>
    <m/>
    <m/>
    <m/>
    <m/>
    <m/>
    <m/>
    <m/>
    <m/>
    <m/>
    <m/>
    <m/>
  </r>
  <r>
    <m/>
    <m/>
    <m/>
    <n v="1"/>
    <m/>
    <m/>
    <m/>
    <m/>
    <m/>
    <m/>
    <m/>
    <m/>
    <m/>
    <m/>
    <m/>
    <m/>
    <m/>
    <m/>
    <m/>
    <m/>
    <m/>
    <m/>
    <m/>
    <m/>
    <m/>
    <m/>
    <m/>
    <m/>
    <m/>
    <m/>
    <n v="1"/>
    <m/>
    <m/>
    <m/>
    <n v="1"/>
    <m/>
    <m/>
    <m/>
    <n v="1"/>
    <n v="1"/>
    <m/>
    <m/>
    <m/>
    <m/>
    <m/>
    <m/>
    <m/>
    <m/>
    <m/>
    <m/>
    <m/>
    <m/>
    <m/>
  </r>
  <r>
    <m/>
    <m/>
    <m/>
    <m/>
    <m/>
    <m/>
    <m/>
    <m/>
    <m/>
    <m/>
    <m/>
    <m/>
    <m/>
    <m/>
    <m/>
    <m/>
    <m/>
    <m/>
    <m/>
    <m/>
    <m/>
    <m/>
    <m/>
    <m/>
    <m/>
    <m/>
    <m/>
    <n v="1"/>
    <m/>
    <m/>
    <n v="1"/>
    <m/>
    <m/>
    <m/>
    <n v="1"/>
    <m/>
    <n v="1"/>
    <m/>
    <n v="1"/>
    <n v="1"/>
    <m/>
    <n v="1"/>
    <n v="1"/>
    <m/>
    <m/>
    <m/>
    <m/>
    <m/>
    <m/>
    <m/>
    <m/>
    <m/>
    <m/>
  </r>
  <r>
    <m/>
    <m/>
    <m/>
    <m/>
    <m/>
    <m/>
    <m/>
    <n v="1"/>
    <m/>
    <n v="1"/>
    <m/>
    <m/>
    <m/>
    <m/>
    <m/>
    <m/>
    <m/>
    <m/>
    <m/>
    <m/>
    <m/>
    <m/>
    <m/>
    <m/>
    <m/>
    <n v="1"/>
    <m/>
    <n v="1"/>
    <m/>
    <m/>
    <n v="1"/>
    <m/>
    <m/>
    <m/>
    <m/>
    <m/>
    <n v="1"/>
    <m/>
    <m/>
    <n v="1"/>
    <m/>
    <m/>
    <n v="1"/>
    <m/>
    <m/>
    <m/>
    <m/>
    <m/>
    <m/>
    <m/>
    <m/>
    <m/>
    <m/>
  </r>
  <r>
    <m/>
    <m/>
    <m/>
    <n v="1"/>
    <m/>
    <m/>
    <m/>
    <m/>
    <m/>
    <m/>
    <m/>
    <m/>
    <m/>
    <n v="1"/>
    <m/>
    <m/>
    <m/>
    <m/>
    <m/>
    <m/>
    <m/>
    <m/>
    <m/>
    <m/>
    <m/>
    <m/>
    <m/>
    <m/>
    <m/>
    <m/>
    <m/>
    <m/>
    <m/>
    <m/>
    <m/>
    <m/>
    <m/>
    <m/>
    <n v="1"/>
    <m/>
    <m/>
    <m/>
    <n v="1"/>
    <m/>
    <m/>
    <m/>
    <m/>
    <m/>
    <m/>
    <m/>
    <m/>
    <m/>
    <m/>
  </r>
  <r>
    <n v="1"/>
    <m/>
    <m/>
    <n v="1"/>
    <n v="1"/>
    <m/>
    <m/>
    <m/>
    <m/>
    <m/>
    <m/>
    <m/>
    <m/>
    <m/>
    <m/>
    <m/>
    <m/>
    <m/>
    <n v="1"/>
    <m/>
    <m/>
    <m/>
    <m/>
    <m/>
    <m/>
    <m/>
    <m/>
    <n v="1"/>
    <m/>
    <m/>
    <n v="1"/>
    <m/>
    <n v="1"/>
    <m/>
    <m/>
    <m/>
    <m/>
    <m/>
    <n v="1"/>
    <n v="1"/>
    <m/>
    <m/>
    <m/>
    <m/>
    <m/>
    <m/>
    <m/>
    <m/>
    <m/>
    <m/>
    <m/>
    <m/>
    <m/>
  </r>
  <r>
    <m/>
    <m/>
    <m/>
    <n v="1"/>
    <m/>
    <n v="1"/>
    <m/>
    <m/>
    <m/>
    <n v="1"/>
    <m/>
    <m/>
    <m/>
    <m/>
    <m/>
    <m/>
    <m/>
    <m/>
    <m/>
    <m/>
    <m/>
    <m/>
    <m/>
    <m/>
    <m/>
    <m/>
    <m/>
    <m/>
    <m/>
    <m/>
    <m/>
    <m/>
    <m/>
    <m/>
    <n v="1"/>
    <m/>
    <n v="1"/>
    <m/>
    <n v="1"/>
    <n v="1"/>
    <m/>
    <m/>
    <m/>
    <m/>
    <m/>
    <m/>
    <m/>
    <m/>
    <m/>
    <m/>
    <m/>
    <m/>
    <m/>
  </r>
  <r>
    <m/>
    <m/>
    <m/>
    <n v="1"/>
    <m/>
    <m/>
    <m/>
    <m/>
    <m/>
    <m/>
    <m/>
    <m/>
    <m/>
    <m/>
    <m/>
    <m/>
    <m/>
    <m/>
    <m/>
    <m/>
    <m/>
    <m/>
    <m/>
    <m/>
    <m/>
    <n v="1"/>
    <m/>
    <m/>
    <m/>
    <m/>
    <n v="1"/>
    <m/>
    <m/>
    <m/>
    <m/>
    <n v="1"/>
    <n v="1"/>
    <m/>
    <n v="1"/>
    <m/>
    <m/>
    <m/>
    <m/>
    <m/>
    <m/>
    <m/>
    <m/>
    <m/>
    <m/>
    <m/>
    <m/>
    <m/>
    <m/>
  </r>
  <r>
    <m/>
    <m/>
    <m/>
    <n v="1"/>
    <m/>
    <n v="1"/>
    <m/>
    <m/>
    <m/>
    <m/>
    <m/>
    <m/>
    <m/>
    <m/>
    <m/>
    <m/>
    <m/>
    <m/>
    <m/>
    <m/>
    <m/>
    <m/>
    <m/>
    <m/>
    <m/>
    <n v="1"/>
    <m/>
    <m/>
    <m/>
    <m/>
    <m/>
    <m/>
    <m/>
    <m/>
    <m/>
    <m/>
    <n v="1"/>
    <m/>
    <n v="1"/>
    <n v="1"/>
    <m/>
    <m/>
    <m/>
    <m/>
    <m/>
    <m/>
    <m/>
    <m/>
    <m/>
    <m/>
    <m/>
    <m/>
    <m/>
  </r>
  <r>
    <m/>
    <m/>
    <m/>
    <n v="1"/>
    <m/>
    <m/>
    <m/>
    <m/>
    <m/>
    <m/>
    <m/>
    <m/>
    <m/>
    <m/>
    <m/>
    <m/>
    <m/>
    <m/>
    <m/>
    <m/>
    <m/>
    <m/>
    <m/>
    <m/>
    <m/>
    <n v="1"/>
    <m/>
    <m/>
    <m/>
    <m/>
    <m/>
    <m/>
    <m/>
    <m/>
    <m/>
    <n v="1"/>
    <n v="1"/>
    <m/>
    <m/>
    <n v="1"/>
    <m/>
    <m/>
    <m/>
    <m/>
    <m/>
    <m/>
    <m/>
    <m/>
    <m/>
    <m/>
    <m/>
    <m/>
    <m/>
  </r>
  <r>
    <n v="1"/>
    <m/>
    <m/>
    <n v="1"/>
    <m/>
    <m/>
    <m/>
    <n v="1"/>
    <m/>
    <m/>
    <m/>
    <m/>
    <m/>
    <m/>
    <m/>
    <m/>
    <m/>
    <m/>
    <m/>
    <m/>
    <m/>
    <m/>
    <m/>
    <m/>
    <m/>
    <m/>
    <m/>
    <n v="1"/>
    <m/>
    <m/>
    <n v="1"/>
    <m/>
    <m/>
    <m/>
    <n v="1"/>
    <m/>
    <n v="1"/>
    <m/>
    <n v="1"/>
    <n v="1"/>
    <m/>
    <m/>
    <m/>
    <m/>
    <m/>
    <m/>
    <m/>
    <m/>
    <m/>
    <m/>
    <m/>
    <m/>
    <m/>
  </r>
  <r>
    <m/>
    <m/>
    <m/>
    <n v="1"/>
    <m/>
    <m/>
    <m/>
    <m/>
    <m/>
    <m/>
    <m/>
    <m/>
    <n v="1"/>
    <m/>
    <m/>
    <m/>
    <m/>
    <m/>
    <m/>
    <m/>
    <m/>
    <m/>
    <m/>
    <m/>
    <m/>
    <m/>
    <m/>
    <m/>
    <m/>
    <m/>
    <m/>
    <m/>
    <m/>
    <m/>
    <m/>
    <n v="1"/>
    <n v="1"/>
    <m/>
    <n v="1"/>
    <n v="1"/>
    <m/>
    <m/>
    <m/>
    <m/>
    <m/>
    <m/>
    <m/>
    <m/>
    <m/>
    <m/>
    <m/>
    <m/>
    <m/>
  </r>
  <r>
    <m/>
    <m/>
    <m/>
    <m/>
    <m/>
    <m/>
    <m/>
    <m/>
    <m/>
    <m/>
    <m/>
    <m/>
    <m/>
    <m/>
    <m/>
    <m/>
    <m/>
    <m/>
    <m/>
    <m/>
    <m/>
    <m/>
    <m/>
    <m/>
    <m/>
    <m/>
    <m/>
    <m/>
    <m/>
    <m/>
    <m/>
    <m/>
    <m/>
    <m/>
    <m/>
    <m/>
    <m/>
    <m/>
    <n v="1"/>
    <m/>
    <m/>
    <m/>
    <n v="1"/>
    <m/>
    <m/>
    <m/>
    <m/>
    <m/>
    <m/>
    <m/>
    <m/>
    <m/>
    <m/>
  </r>
  <r>
    <m/>
    <m/>
    <m/>
    <n v="1"/>
    <n v="1"/>
    <m/>
    <m/>
    <m/>
    <m/>
    <m/>
    <m/>
    <n v="1"/>
    <m/>
    <m/>
    <m/>
    <m/>
    <m/>
    <m/>
    <m/>
    <m/>
    <m/>
    <m/>
    <m/>
    <m/>
    <m/>
    <m/>
    <m/>
    <n v="1"/>
    <m/>
    <m/>
    <n v="1"/>
    <m/>
    <m/>
    <m/>
    <m/>
    <n v="1"/>
    <n v="1"/>
    <m/>
    <m/>
    <n v="1"/>
    <m/>
    <n v="1"/>
    <n v="1"/>
    <m/>
    <m/>
    <m/>
    <m/>
    <m/>
    <m/>
    <m/>
    <m/>
    <m/>
    <m/>
  </r>
  <r>
    <m/>
    <m/>
    <n v="1"/>
    <n v="1"/>
    <m/>
    <n v="1"/>
    <m/>
    <m/>
    <m/>
    <m/>
    <m/>
    <m/>
    <m/>
    <m/>
    <m/>
    <m/>
    <m/>
    <m/>
    <n v="1"/>
    <m/>
    <m/>
    <m/>
    <m/>
    <m/>
    <m/>
    <m/>
    <m/>
    <m/>
    <m/>
    <m/>
    <m/>
    <m/>
    <m/>
    <n v="1"/>
    <m/>
    <m/>
    <m/>
    <m/>
    <m/>
    <n v="1"/>
    <m/>
    <m/>
    <m/>
    <m/>
    <m/>
    <m/>
    <m/>
    <m/>
    <m/>
    <n v="1"/>
    <m/>
    <m/>
    <m/>
  </r>
  <r>
    <m/>
    <m/>
    <m/>
    <m/>
    <m/>
    <m/>
    <m/>
    <m/>
    <m/>
    <m/>
    <m/>
    <m/>
    <m/>
    <m/>
    <m/>
    <m/>
    <m/>
    <m/>
    <m/>
    <m/>
    <m/>
    <m/>
    <m/>
    <m/>
    <m/>
    <m/>
    <m/>
    <n v="1"/>
    <m/>
    <m/>
    <n v="1"/>
    <m/>
    <m/>
    <m/>
    <m/>
    <n v="1"/>
    <n v="1"/>
    <m/>
    <n v="1"/>
    <n v="1"/>
    <m/>
    <m/>
    <n v="1"/>
    <m/>
    <m/>
    <m/>
    <m/>
    <m/>
    <m/>
    <m/>
    <m/>
    <m/>
    <m/>
  </r>
  <r>
    <m/>
    <m/>
    <m/>
    <m/>
    <m/>
    <m/>
    <m/>
    <m/>
    <m/>
    <m/>
    <m/>
    <m/>
    <m/>
    <m/>
    <m/>
    <m/>
    <m/>
    <m/>
    <m/>
    <m/>
    <m/>
    <m/>
    <m/>
    <m/>
    <m/>
    <m/>
    <m/>
    <n v="1"/>
    <m/>
    <m/>
    <m/>
    <m/>
    <m/>
    <m/>
    <m/>
    <m/>
    <n v="1"/>
    <m/>
    <n v="1"/>
    <n v="1"/>
    <n v="1"/>
    <m/>
    <n v="1"/>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3" cacheId="1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60:B92" firstHeaderRow="1" firstDataRow="1" firstDataCol="1"/>
  <pivotFields count="1">
    <pivotField axis="axisRow" dataField="1" showAll="0">
      <items count="32">
        <item x="28"/>
        <item x="7"/>
        <item x="6"/>
        <item x="9"/>
        <item x="23"/>
        <item x="25"/>
        <item x="15"/>
        <item x="17"/>
        <item x="16"/>
        <item x="2"/>
        <item x="22"/>
        <item x="27"/>
        <item x="14"/>
        <item x="20"/>
        <item x="8"/>
        <item x="29"/>
        <item x="12"/>
        <item x="1"/>
        <item x="26"/>
        <item x="13"/>
        <item x="21"/>
        <item x="3"/>
        <item x="24"/>
        <item x="10"/>
        <item x="4"/>
        <item x="30"/>
        <item x="19"/>
        <item x="0"/>
        <item x="18"/>
        <item x="11"/>
        <item x="5"/>
        <item t="default"/>
      </items>
    </pivotField>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Count of INDUSTRY" fld="0" subtotal="count" baseField="0" baseItem="0"/>
  </dataFields>
  <formats count="16">
    <format dxfId="38">
      <pivotArea collapsedLevelsAreSubtotals="1" fieldPosition="0">
        <references count="1">
          <reference field="0" count="1">
            <x v="21"/>
          </reference>
        </references>
      </pivotArea>
    </format>
    <format dxfId="37">
      <pivotArea dataOnly="0" labelOnly="1" fieldPosition="0">
        <references count="1">
          <reference field="0" count="1">
            <x v="21"/>
          </reference>
        </references>
      </pivotArea>
    </format>
    <format dxfId="36">
      <pivotArea collapsedLevelsAreSubtotals="1" fieldPosition="0">
        <references count="1">
          <reference field="0" count="1">
            <x v="27"/>
          </reference>
        </references>
      </pivotArea>
    </format>
    <format dxfId="35">
      <pivotArea dataOnly="0" labelOnly="1" fieldPosition="0">
        <references count="1">
          <reference field="0" count="1">
            <x v="27"/>
          </reference>
        </references>
      </pivotArea>
    </format>
    <format dxfId="34">
      <pivotArea collapsedLevelsAreSubtotals="1" fieldPosition="0">
        <references count="1">
          <reference field="0" count="1">
            <x v="17"/>
          </reference>
        </references>
      </pivotArea>
    </format>
    <format dxfId="33">
      <pivotArea dataOnly="0" labelOnly="1" fieldPosition="0">
        <references count="1">
          <reference field="0" count="1">
            <x v="17"/>
          </reference>
        </references>
      </pivotArea>
    </format>
    <format dxfId="32">
      <pivotArea collapsedLevelsAreSubtotals="1" fieldPosition="0">
        <references count="1">
          <reference field="0" count="1">
            <x v="15"/>
          </reference>
        </references>
      </pivotArea>
    </format>
    <format dxfId="31">
      <pivotArea dataOnly="0" labelOnly="1" fieldPosition="0">
        <references count="1">
          <reference field="0" count="1">
            <x v="15"/>
          </reference>
        </references>
      </pivotArea>
    </format>
    <format dxfId="30">
      <pivotArea collapsedLevelsAreSubtotals="1" fieldPosition="0">
        <references count="1">
          <reference field="0" count="1">
            <x v="1"/>
          </reference>
        </references>
      </pivotArea>
    </format>
    <format dxfId="29">
      <pivotArea dataOnly="0" labelOnly="1" fieldPosition="0">
        <references count="1">
          <reference field="0" count="1">
            <x v="1"/>
          </reference>
        </references>
      </pivotArea>
    </format>
    <format dxfId="28">
      <pivotArea collapsedLevelsAreSubtotals="1" fieldPosition="0">
        <references count="1">
          <reference field="0" count="1">
            <x v="0"/>
          </reference>
        </references>
      </pivotArea>
    </format>
    <format dxfId="27">
      <pivotArea dataOnly="0" labelOnly="1" fieldPosition="0">
        <references count="1">
          <reference field="0" count="1">
            <x v="0"/>
          </reference>
        </references>
      </pivotArea>
    </format>
    <format dxfId="26">
      <pivotArea collapsedLevelsAreSubtotals="1" fieldPosition="0">
        <references count="1">
          <reference field="0" count="1">
            <x v="24"/>
          </reference>
        </references>
      </pivotArea>
    </format>
    <format dxfId="25">
      <pivotArea dataOnly="0" labelOnly="1" fieldPosition="0">
        <references count="1">
          <reference field="0" count="1">
            <x v="24"/>
          </reference>
        </references>
      </pivotArea>
    </format>
    <format dxfId="24">
      <pivotArea collapsedLevelsAreSubtotals="1" fieldPosition="0">
        <references count="1">
          <reference field="0" count="1">
            <x v="3"/>
          </reference>
        </references>
      </pivotArea>
    </format>
    <format dxfId="23">
      <pivotArea dataOnly="0" labelOnly="1" fieldPosition="0">
        <references count="1">
          <reference field="0"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20" dataOnRows="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F1:G54" firstHeaderRow="1" firstDataRow="1" firstDataCol="1"/>
  <pivotFields count="53">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2"/>
  </rowFields>
  <rowItems count="53">
    <i>
      <x/>
    </i>
    <i i="1">
      <x v="1"/>
    </i>
    <i i="2">
      <x v="2"/>
    </i>
    <i i="3">
      <x v="3"/>
    </i>
    <i i="4">
      <x v="4"/>
    </i>
    <i i="5">
      <x v="5"/>
    </i>
    <i i="6">
      <x v="6"/>
    </i>
    <i i="7">
      <x v="7"/>
    </i>
    <i i="8">
      <x v="8"/>
    </i>
    <i i="9">
      <x v="9"/>
    </i>
    <i i="10">
      <x v="10"/>
    </i>
    <i i="11">
      <x v="11"/>
    </i>
    <i i="12">
      <x v="12"/>
    </i>
    <i i="13">
      <x v="13"/>
    </i>
    <i i="14">
      <x v="14"/>
    </i>
    <i i="15">
      <x v="15"/>
    </i>
    <i i="16">
      <x v="16"/>
    </i>
    <i i="17">
      <x v="17"/>
    </i>
    <i i="18">
      <x v="18"/>
    </i>
    <i i="19">
      <x v="19"/>
    </i>
    <i i="20">
      <x v="20"/>
    </i>
    <i i="21">
      <x v="21"/>
    </i>
    <i i="22">
      <x v="22"/>
    </i>
    <i i="23">
      <x v="23"/>
    </i>
    <i i="24">
      <x v="24"/>
    </i>
    <i i="25">
      <x v="25"/>
    </i>
    <i i="26">
      <x v="26"/>
    </i>
    <i i="27">
      <x v="27"/>
    </i>
    <i i="28">
      <x v="28"/>
    </i>
    <i i="29">
      <x v="29"/>
    </i>
    <i i="30">
      <x v="30"/>
    </i>
    <i i="31">
      <x v="31"/>
    </i>
    <i i="32">
      <x v="32"/>
    </i>
    <i i="33">
      <x v="33"/>
    </i>
    <i i="34">
      <x v="34"/>
    </i>
    <i i="35">
      <x v="35"/>
    </i>
    <i i="36">
      <x v="36"/>
    </i>
    <i i="37">
      <x v="37"/>
    </i>
    <i i="38">
      <x v="38"/>
    </i>
    <i i="39">
      <x v="39"/>
    </i>
    <i i="40">
      <x v="40"/>
    </i>
    <i i="41">
      <x v="41"/>
    </i>
    <i i="42">
      <x v="42"/>
    </i>
    <i i="43">
      <x v="43"/>
    </i>
    <i i="44">
      <x v="44"/>
    </i>
    <i i="45">
      <x v="45"/>
    </i>
    <i i="46">
      <x v="46"/>
    </i>
    <i i="47">
      <x v="47"/>
    </i>
    <i i="48">
      <x v="48"/>
    </i>
    <i i="49">
      <x v="49"/>
    </i>
    <i i="50">
      <x v="50"/>
    </i>
    <i i="51">
      <x v="51"/>
    </i>
    <i i="52">
      <x v="52"/>
    </i>
  </rowItems>
  <colItems count="1">
    <i/>
  </colItems>
  <dataFields count="53">
    <dataField name="Count of Wrong Time" fld="0" subtotal="count" baseField="0" baseItem="0"/>
    <dataField name="Count of Wrong Type" fld="1" subtotal="count" baseField="0" baseItem="0"/>
    <dataField name="Count of Wrong Object" fld="2" subtotal="count" baseField="0" baseItem="0"/>
    <dataField name="Count of Wrong Place" fld="3" subtotal="count" baseField="0" baseItem="0"/>
    <dataField name="Count of Observation Missed" fld="4" subtotal="count" baseField="0" baseItem="0"/>
    <dataField name="Count of False Observation" fld="5" subtotal="count" baseField="0" baseItem="0"/>
    <dataField name="Count of Wrong Identification" fld="6" subtotal="count" baseField="0" baseItem="0"/>
    <dataField name="Count of Faulty diagnosis" fld="7" subtotal="count" baseField="0" baseItem="0"/>
    <dataField name="Count of Wrong reasoning" fld="8" subtotal="count" baseField="0" baseItem="0"/>
    <dataField name="Count of Decision error" fld="9" subtotal="count" baseField="0" baseItem="0"/>
    <dataField name="Count of Delayed interpretation" fld="10" subtotal="count" baseField="0" baseItem="0"/>
    <dataField name="Count of Incorrect prediction" fld="11" subtotal="count" baseField="0" baseItem="0"/>
    <dataField name="Count of Inadequate plan" fld="12" subtotal="count" baseField="0" baseItem="0"/>
    <dataField name="Count of Priority error" fld="13" subtotal="count" baseField="0" baseItem="0"/>
    <dataField name="Count of Memory failure" fld="14" subtotal="count" baseField="0" baseItem="0"/>
    <dataField name="Count of Fear" fld="15" subtotal="count" baseField="0" baseItem="0"/>
    <dataField name="Count of Distraction" fld="16" subtotal="count" baseField="0" baseItem="0"/>
    <dataField name="Count of Fatigue" fld="17" subtotal="count" baseField="0" baseItem="0"/>
    <dataField name="Count of Performance Variability" fld="18" subtotal="count" baseField="0" baseItem="0"/>
    <dataField name="Count of Inattention" fld="19" subtotal="count" baseField="0" baseItem="0"/>
    <dataField name="Count of Physiological stress" fld="20" subtotal="count" baseField="0" baseItem="0"/>
    <dataField name="Count of Psychological stress" fld="21" subtotal="count" baseField="0" baseItem="0"/>
    <dataField name="Count of Functional impairment" fld="22" subtotal="count" baseField="0" baseItem="0"/>
    <dataField name="Count of Cognitive style" fld="23" subtotal="count" baseField="0" baseItem="0"/>
    <dataField name="Count of Cognitive bias" fld="24" subtotal="count" baseField="0" baseItem="0"/>
    <dataField name="Count of Equipment failure" fld="25" subtotal="count" baseField="0" baseItem="0"/>
    <dataField name="Count of Software fault" fld="26" subtotal="count" baseField="0" baseItem="0"/>
    <dataField name="Count of Inadequate procedure" fld="27" subtotal="count" baseField="0" baseItem="0"/>
    <dataField name="Count of Access limitations" fld="28" subtotal="count" baseField="0" baseItem="0"/>
    <dataField name="Count of Ambiguous information" fld="29" subtotal="count" baseField="0" baseItem="0"/>
    <dataField name="Count of Incomplete information" fld="30" subtotal="count" baseField="0" baseItem="0"/>
    <dataField name="Count of Access problems" fld="31" subtotal="count" baseField="0" baseItem="0"/>
    <dataField name="Count of Mislabelling" fld="32" subtotal="count" baseField="0" baseItem="0"/>
    <dataField name="Count of Communication failure" fld="33" subtotal="count" baseField="0" baseItem="0"/>
    <dataField name="Count of Missing information" fld="34" subtotal="count" baseField="0" baseItem="0"/>
    <dataField name="Count of Maintenance failure" fld="35" subtotal="count" baseField="0" baseItem="0"/>
    <dataField name="Count of Inadequate quality control" fld="36" subtotal="count" baseField="0" baseItem="0"/>
    <dataField name="Count of Management problem" fld="37" subtotal="count" baseField="0" baseItem="0"/>
    <dataField name="Count of Design failure" fld="38" subtotal="count" baseField="0" baseItem="0"/>
    <dataField name="Count of Inadequate task allocation" fld="39" subtotal="count" baseField="0" baseItem="0"/>
    <dataField name="Count of Social pressure" fld="40" subtotal="count" baseField="0" baseItem="0"/>
    <dataField name="Count of Insufficient skills" fld="41" subtotal="count" baseField="0" baseItem="0"/>
    <dataField name="Count of Insufficient knowledge" fld="42" subtotal="count" baseField="0" baseItem="0"/>
    <dataField name="Count of Temperature" fld="43" subtotal="count" baseField="0" baseItem="0"/>
    <dataField name="Count of Sound" fld="44" subtotal="count" baseField="0" baseItem="0"/>
    <dataField name="Count of Humidity" fld="45" subtotal="count" baseField="0" baseItem="0"/>
    <dataField name="Count of Illumination" fld="46" subtotal="count" baseField="0" baseItem="0"/>
    <dataField name="Count of Other" fld="47" subtotal="count" baseField="0" baseItem="0"/>
    <dataField name="Count of Adverse ambient conditions" fld="48" subtotal="count" baseField="0" baseItem="0"/>
    <dataField name="Count of Excessive demand" fld="49" subtotal="count" baseField="0" baseItem="0"/>
    <dataField name="Count of Inadequate work place layout" fld="50" subtotal="count" baseField="0" baseItem="0"/>
    <dataField name="Count of Inadequate team support" fld="51" subtotal="count" baseField="0" baseItem="0"/>
    <dataField name="Count of Irregular working hours" fld="52" subtotal="count" baseField="0" baseItem="0"/>
  </dataFields>
  <formats count="65">
    <format dxfId="103">
      <pivotArea type="all" dataOnly="0" outline="0" fieldPosition="0"/>
    </format>
    <format dxfId="102">
      <pivotArea outline="0" collapsedLevelsAreSubtotals="1" fieldPosition="0"/>
    </format>
    <format dxfId="101">
      <pivotArea dataOnly="0" labelOnly="1" outline="0" fieldPosition="0">
        <references count="1">
          <reference field="4294967294"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00">
      <pivotArea dataOnly="0" labelOnly="1" outline="0" fieldPosition="0">
        <references count="1">
          <reference field="4294967294" count="3">
            <x v="50"/>
            <x v="51"/>
            <x v="52"/>
          </reference>
        </references>
      </pivotArea>
    </format>
    <format dxfId="99">
      <pivotArea collapsedLevelsAreSubtotals="1" fieldPosition="0">
        <references count="1">
          <reference field="4294967294" count="1">
            <x v="1"/>
          </reference>
        </references>
      </pivotArea>
    </format>
    <format dxfId="98">
      <pivotArea collapsedLevelsAreSubtotals="1" fieldPosition="0">
        <references count="1">
          <reference field="4294967294" count="1">
            <x v="35"/>
          </reference>
        </references>
      </pivotArea>
    </format>
    <format dxfId="97">
      <pivotArea dataOnly="0" labelOnly="1" outline="0" fieldPosition="0">
        <references count="1">
          <reference field="4294967294" count="1">
            <x v="35"/>
          </reference>
        </references>
      </pivotArea>
    </format>
    <format dxfId="96">
      <pivotArea dataOnly="0" labelOnly="1" outline="0" fieldPosition="0">
        <references count="1">
          <reference field="4294967294" count="1">
            <x v="25"/>
          </reference>
        </references>
      </pivotArea>
    </format>
    <format dxfId="95">
      <pivotArea dataOnly="0" labelOnly="1" outline="0" fieldPosition="0">
        <references count="1">
          <reference field="4294967294" count="1">
            <x v="42"/>
          </reference>
        </references>
      </pivotArea>
    </format>
    <format dxfId="94">
      <pivotArea dataOnly="0" labelOnly="1" outline="0" fieldPosition="0">
        <references count="1">
          <reference field="4294967294" count="1">
            <x v="41"/>
          </reference>
        </references>
      </pivotArea>
    </format>
    <format dxfId="93">
      <pivotArea dataOnly="0" labelOnly="1" outline="0" fieldPosition="0">
        <references count="1">
          <reference field="4294967294" count="1">
            <x v="35"/>
          </reference>
        </references>
      </pivotArea>
    </format>
    <format dxfId="92">
      <pivotArea dataOnly="0" labelOnly="1" outline="0" fieldPosition="0">
        <references count="1">
          <reference field="4294967294" count="1">
            <x v="35"/>
          </reference>
        </references>
      </pivotArea>
    </format>
    <format dxfId="91">
      <pivotArea dataOnly="0" labelOnly="1" outline="0" fieldPosition="0">
        <references count="1">
          <reference field="4294967294" count="1">
            <x v="42"/>
          </reference>
        </references>
      </pivotArea>
    </format>
    <format dxfId="90">
      <pivotArea dataOnly="0" labelOnly="1" outline="0" fieldPosition="0">
        <references count="1">
          <reference field="4294967294" count="1">
            <x v="41"/>
          </reference>
        </references>
      </pivotArea>
    </format>
    <format dxfId="89">
      <pivotArea dataOnly="0" labelOnly="1" outline="0" fieldPosition="0">
        <references count="1">
          <reference field="4294967294" count="1">
            <x v="37"/>
          </reference>
        </references>
      </pivotArea>
    </format>
    <format dxfId="88">
      <pivotArea dataOnly="0" labelOnly="1" outline="0" fieldPosition="0">
        <references count="1">
          <reference field="4294967294" count="1">
            <x v="34"/>
          </reference>
        </references>
      </pivotArea>
    </format>
    <format dxfId="87">
      <pivotArea dataOnly="0" labelOnly="1" outline="0" fieldPosition="0">
        <references count="1">
          <reference field="4294967294" count="1">
            <x v="33"/>
          </reference>
        </references>
      </pivotArea>
    </format>
    <format dxfId="86">
      <pivotArea dataOnly="0" labelOnly="1" outline="0" fieldPosition="0">
        <references count="1">
          <reference field="4294967294" count="1">
            <x v="30"/>
          </reference>
        </references>
      </pivotArea>
    </format>
    <format dxfId="85">
      <pivotArea dataOnly="0" labelOnly="1" outline="0" fieldPosition="0">
        <references count="1">
          <reference field="4294967294" count="1">
            <x v="8"/>
          </reference>
        </references>
      </pivotArea>
    </format>
    <format dxfId="84">
      <pivotArea dataOnly="0" labelOnly="1" outline="0" fieldPosition="0">
        <references count="1">
          <reference field="4294967294" count="1">
            <x v="7"/>
          </reference>
        </references>
      </pivotArea>
    </format>
    <format dxfId="83">
      <pivotArea dataOnly="0" labelOnly="1" outline="0" fieldPosition="0">
        <references count="1">
          <reference field="4294967294" count="1">
            <x v="4"/>
          </reference>
        </references>
      </pivotArea>
    </format>
    <format dxfId="82">
      <pivotArea dataOnly="0" labelOnly="1" outline="0" fieldPosition="0">
        <references count="1">
          <reference field="4294967294" count="1">
            <x v="3"/>
          </reference>
        </references>
      </pivotArea>
    </format>
    <format dxfId="81">
      <pivotArea dataOnly="0" labelOnly="1" outline="0" fieldPosition="0">
        <references count="1">
          <reference field="4294967294" count="1">
            <x v="1"/>
          </reference>
        </references>
      </pivotArea>
    </format>
    <format dxfId="80">
      <pivotArea dataOnly="0" labelOnly="1" outline="0" fieldPosition="0">
        <references count="1">
          <reference field="4294967294" count="1">
            <x v="0"/>
          </reference>
        </references>
      </pivotArea>
    </format>
    <format dxfId="79">
      <pivotArea collapsedLevelsAreSubtotals="1" fieldPosition="0">
        <references count="1">
          <reference field="4294967294" count="25">
            <x v="0"/>
            <x v="1"/>
            <x v="2"/>
            <x v="3"/>
            <x v="4"/>
            <x v="5"/>
            <x v="6"/>
            <x v="7"/>
            <x v="8"/>
            <x v="9"/>
            <x v="10"/>
            <x v="11"/>
            <x v="12"/>
            <x v="13"/>
            <x v="14"/>
            <x v="15"/>
            <x v="16"/>
            <x v="17"/>
            <x v="18"/>
            <x v="19"/>
            <x v="20"/>
            <x v="21"/>
            <x v="22"/>
            <x v="23"/>
            <x v="24"/>
          </reference>
        </references>
      </pivotArea>
    </format>
    <format dxfId="78">
      <pivotArea dataOnly="0" labelOnly="1" outline="0" fieldPosition="0">
        <references count="1">
          <reference field="4294967294" count="25">
            <x v="0"/>
            <x v="1"/>
            <x v="2"/>
            <x v="3"/>
            <x v="4"/>
            <x v="5"/>
            <x v="6"/>
            <x v="7"/>
            <x v="8"/>
            <x v="9"/>
            <x v="10"/>
            <x v="11"/>
            <x v="12"/>
            <x v="13"/>
            <x v="14"/>
            <x v="15"/>
            <x v="16"/>
            <x v="17"/>
            <x v="18"/>
            <x v="19"/>
            <x v="20"/>
            <x v="21"/>
            <x v="22"/>
            <x v="23"/>
            <x v="24"/>
          </reference>
        </references>
      </pivotArea>
    </format>
    <format dxfId="77">
      <pivotArea collapsedLevelsAreSubtotals="1" fieldPosition="0">
        <references count="1">
          <reference field="4294967294" count="8">
            <x v="25"/>
            <x v="26"/>
            <x v="27"/>
            <x v="28"/>
            <x v="29"/>
            <x v="30"/>
            <x v="31"/>
            <x v="32"/>
          </reference>
        </references>
      </pivotArea>
    </format>
    <format dxfId="76">
      <pivotArea dataOnly="0" labelOnly="1" outline="0" fieldPosition="0">
        <references count="1">
          <reference field="4294967294" count="8">
            <x v="25"/>
            <x v="26"/>
            <x v="27"/>
            <x v="28"/>
            <x v="29"/>
            <x v="30"/>
            <x v="31"/>
            <x v="32"/>
          </reference>
        </references>
      </pivotArea>
    </format>
    <format dxfId="75">
      <pivotArea collapsedLevelsAreSubtotals="1" fieldPosition="0">
        <references count="1">
          <reference field="4294967294" count="20">
            <x v="33"/>
            <x v="34"/>
            <x v="35"/>
            <x v="36"/>
            <x v="37"/>
            <x v="38"/>
            <x v="39"/>
            <x v="40"/>
            <x v="41"/>
            <x v="42"/>
            <x v="43"/>
            <x v="44"/>
            <x v="45"/>
            <x v="46"/>
            <x v="47"/>
            <x v="48"/>
            <x v="49"/>
            <x v="50"/>
            <x v="51"/>
            <x v="52"/>
          </reference>
        </references>
      </pivotArea>
    </format>
    <format dxfId="74">
      <pivotArea dataOnly="0" labelOnly="1" outline="0" fieldPosition="0">
        <references count="1">
          <reference field="4294967294" count="20">
            <x v="33"/>
            <x v="34"/>
            <x v="35"/>
            <x v="36"/>
            <x v="37"/>
            <x v="38"/>
            <x v="39"/>
            <x v="40"/>
            <x v="41"/>
            <x v="42"/>
            <x v="43"/>
            <x v="44"/>
            <x v="45"/>
            <x v="46"/>
            <x v="47"/>
            <x v="48"/>
            <x v="49"/>
            <x v="50"/>
            <x v="51"/>
            <x v="52"/>
          </reference>
        </references>
      </pivotArea>
    </format>
    <format dxfId="73">
      <pivotArea outline="0" collapsedLevelsAreSubtotals="1" fieldPosition="0"/>
    </format>
    <format dxfId="72">
      <pivotArea dataOnly="0" labelOnly="1" outline="0" fieldPosition="0">
        <references count="1">
          <reference field="4294967294"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71">
      <pivotArea dataOnly="0" labelOnly="1" outline="0" fieldPosition="0">
        <references count="1">
          <reference field="4294967294" count="3">
            <x v="50"/>
            <x v="51"/>
            <x v="52"/>
          </reference>
        </references>
      </pivotArea>
    </format>
    <format dxfId="70">
      <pivotArea collapsedLevelsAreSubtotals="1" fieldPosition="0">
        <references count="1">
          <reference field="4294967294" count="1">
            <x v="38"/>
          </reference>
        </references>
      </pivotArea>
    </format>
    <format dxfId="69">
      <pivotArea dataOnly="0" labelOnly="1" outline="0" fieldPosition="0">
        <references count="1">
          <reference field="4294967294" count="1">
            <x v="38"/>
          </reference>
        </references>
      </pivotArea>
    </format>
    <format dxfId="68">
      <pivotArea collapsedLevelsAreSubtotals="1" fieldPosition="0">
        <references count="1">
          <reference field="4294967294" count="1">
            <x v="36"/>
          </reference>
        </references>
      </pivotArea>
    </format>
    <format dxfId="67">
      <pivotArea dataOnly="0" labelOnly="1" outline="0" fieldPosition="0">
        <references count="1">
          <reference field="4294967294" count="1">
            <x v="36"/>
          </reference>
        </references>
      </pivotArea>
    </format>
    <format dxfId="66">
      <pivotArea collapsedLevelsAreSubtotals="1" fieldPosition="0">
        <references count="1">
          <reference field="4294967294" count="1">
            <x v="39"/>
          </reference>
        </references>
      </pivotArea>
    </format>
    <format dxfId="65">
      <pivotArea dataOnly="0" labelOnly="1" outline="0" fieldPosition="0">
        <references count="1">
          <reference field="4294967294" count="1">
            <x v="39"/>
          </reference>
        </references>
      </pivotArea>
    </format>
    <format dxfId="64">
      <pivotArea collapsedLevelsAreSubtotals="1" fieldPosition="0">
        <references count="1">
          <reference field="4294967294" count="1">
            <x v="38"/>
          </reference>
        </references>
      </pivotArea>
    </format>
    <format dxfId="63">
      <pivotArea dataOnly="0" labelOnly="1" outline="0" fieldPosition="0">
        <references count="1">
          <reference field="4294967294" count="1">
            <x v="38"/>
          </reference>
        </references>
      </pivotArea>
    </format>
    <format dxfId="62">
      <pivotArea collapsedLevelsAreSubtotals="1" fieldPosition="0">
        <references count="1">
          <reference field="4294967294" count="1">
            <x v="36"/>
          </reference>
        </references>
      </pivotArea>
    </format>
    <format dxfId="61">
      <pivotArea dataOnly="0" labelOnly="1" outline="0" fieldPosition="0">
        <references count="1">
          <reference field="4294967294" count="1">
            <x v="36"/>
          </reference>
        </references>
      </pivotArea>
    </format>
    <format dxfId="60">
      <pivotArea collapsedLevelsAreSubtotals="1" fieldPosition="0">
        <references count="1">
          <reference field="4294967294" count="1">
            <x v="39"/>
          </reference>
        </references>
      </pivotArea>
    </format>
    <format dxfId="59">
      <pivotArea dataOnly="0" labelOnly="1" outline="0" fieldPosition="0">
        <references count="1">
          <reference field="4294967294" count="1">
            <x v="39"/>
          </reference>
        </references>
      </pivotArea>
    </format>
    <format dxfId="58">
      <pivotArea collapsedLevelsAreSubtotals="1" fieldPosition="0">
        <references count="1">
          <reference field="4294967294" count="1">
            <x v="25"/>
          </reference>
        </references>
      </pivotArea>
    </format>
    <format dxfId="57">
      <pivotArea dataOnly="0" labelOnly="1" outline="0" fieldPosition="0">
        <references count="1">
          <reference field="4294967294" count="1">
            <x v="25"/>
          </reference>
        </references>
      </pivotArea>
    </format>
    <format dxfId="56">
      <pivotArea collapsedLevelsAreSubtotals="1" fieldPosition="0">
        <references count="1">
          <reference field="4294967294" count="1">
            <x v="3"/>
          </reference>
        </references>
      </pivotArea>
    </format>
    <format dxfId="55">
      <pivotArea dataOnly="0" labelOnly="1" outline="0" fieldPosition="0">
        <references count="1">
          <reference field="4294967294" count="1">
            <x v="3"/>
          </reference>
        </references>
      </pivotArea>
    </format>
    <format dxfId="54">
      <pivotArea collapsedLevelsAreSubtotals="1" fieldPosition="0">
        <references count="1">
          <reference field="4294967294" count="1">
            <x v="27"/>
          </reference>
        </references>
      </pivotArea>
    </format>
    <format dxfId="53">
      <pivotArea dataOnly="0" labelOnly="1" outline="0" fieldPosition="0">
        <references count="1">
          <reference field="4294967294" count="1">
            <x v="27"/>
          </reference>
        </references>
      </pivotArea>
    </format>
    <format dxfId="52">
      <pivotArea collapsedLevelsAreSubtotals="1" fieldPosition="0">
        <references count="1">
          <reference field="4294967294" count="1">
            <x v="39"/>
          </reference>
        </references>
      </pivotArea>
    </format>
    <format dxfId="51">
      <pivotArea dataOnly="0" labelOnly="1" outline="0" fieldPosition="0">
        <references count="1">
          <reference field="4294967294" count="1">
            <x v="39"/>
          </reference>
        </references>
      </pivotArea>
    </format>
    <format dxfId="50">
      <pivotArea collapsedLevelsAreSubtotals="1" fieldPosition="0">
        <references count="1">
          <reference field="4294967294" count="1">
            <x v="38"/>
          </reference>
        </references>
      </pivotArea>
    </format>
    <format dxfId="49">
      <pivotArea dataOnly="0" labelOnly="1" outline="0" fieldPosition="0">
        <references count="1">
          <reference field="4294967294" count="1">
            <x v="38"/>
          </reference>
        </references>
      </pivotArea>
    </format>
    <format dxfId="48">
      <pivotArea collapsedLevelsAreSubtotals="1" fieldPosition="0">
        <references count="1">
          <reference field="4294967294" count="1">
            <x v="36"/>
          </reference>
        </references>
      </pivotArea>
    </format>
    <format dxfId="47">
      <pivotArea dataOnly="0" labelOnly="1" outline="0" fieldPosition="0">
        <references count="1">
          <reference field="4294967294" count="1">
            <x v="36"/>
          </reference>
        </references>
      </pivotArea>
    </format>
    <format dxfId="46">
      <pivotArea collapsedLevelsAreSubtotals="1" fieldPosition="0">
        <references count="1">
          <reference field="4294967294" count="1">
            <x v="27"/>
          </reference>
        </references>
      </pivotArea>
    </format>
    <format dxfId="45">
      <pivotArea dataOnly="0" labelOnly="1" outline="0" fieldPosition="0">
        <references count="1">
          <reference field="4294967294" count="1">
            <x v="27"/>
          </reference>
        </references>
      </pivotArea>
    </format>
    <format dxfId="44">
      <pivotArea collapsedLevelsAreSubtotals="1" fieldPosition="0">
        <references count="1">
          <reference field="4294967294" count="1">
            <x v="25"/>
          </reference>
        </references>
      </pivotArea>
    </format>
    <format dxfId="43">
      <pivotArea dataOnly="0" labelOnly="1" outline="0" fieldPosition="0">
        <references count="1">
          <reference field="4294967294" count="1">
            <x v="25"/>
          </reference>
        </references>
      </pivotArea>
    </format>
    <format dxfId="42">
      <pivotArea collapsedLevelsAreSubtotals="1" fieldPosition="0">
        <references count="1">
          <reference field="4294967294" count="1">
            <x v="25"/>
          </reference>
        </references>
      </pivotArea>
    </format>
    <format dxfId="41">
      <pivotArea dataOnly="0" labelOnly="1" outline="0" fieldPosition="0">
        <references count="1">
          <reference field="4294967294" count="1">
            <x v="25"/>
          </reference>
        </references>
      </pivotArea>
    </format>
    <format dxfId="40">
      <pivotArea collapsedLevelsAreSubtotals="1" fieldPosition="0">
        <references count="1">
          <reference field="4294967294" count="1">
            <x v="52"/>
          </reference>
        </references>
      </pivotArea>
    </format>
    <format dxfId="39">
      <pivotArea dataOnly="0" labelOnly="1" outline="0" fieldPosition="0">
        <references count="1">
          <reference field="4294967294" count="1">
            <x v="5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6" cacheId="1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CF7:CI246" firstHeaderRow="0" firstDataRow="1" firstDataCol="1"/>
  <pivotFields count="73">
    <pivotField axis="axisRow" showAll="0">
      <items count="2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dataField="1" showAll="0"/>
    <pivotField showAll="0"/>
    <pivotField showAll="0"/>
    <pivotField showAll="0"/>
    <pivotField showAll="0"/>
    <pivotField showAll="0"/>
    <pivotField dataField="1" showAll="0"/>
  </pivotFields>
  <rowFields count="1">
    <field x="0"/>
  </rowFields>
  <rowItems count="2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t="grand">
      <x/>
    </i>
  </rowItems>
  <colFields count="1">
    <field x="-2"/>
  </colFields>
  <colItems count="3">
    <i>
      <x/>
    </i>
    <i i="1">
      <x v="1"/>
    </i>
    <i i="2">
      <x v="2"/>
    </i>
  </colItems>
  <dataFields count="3">
    <dataField name="Sum of MAN" fld="60" baseField="0" baseItem="0"/>
    <dataField name="Sum of TECHNOLOGY" fld="66" baseField="0" baseItem="0"/>
    <dataField name="Sum of ORGANISATION2" fld="72" baseField="0" baseItem="0"/>
  </dataFields>
  <formats count="29">
    <format dxfId="132">
      <pivotArea collapsedLevelsAreSubtotals="1" fieldPosition="0">
        <references count="2">
          <reference field="4294967294" count="1" selected="0">
            <x v="1"/>
          </reference>
          <reference field="0" count="1">
            <x v="20"/>
          </reference>
        </references>
      </pivotArea>
    </format>
    <format dxfId="131">
      <pivotArea collapsedLevelsAreSubtotals="1" fieldPosition="0">
        <references count="2">
          <reference field="4294967294" count="1" selected="0">
            <x v="1"/>
          </reference>
          <reference field="0" count="1">
            <x v="24"/>
          </reference>
        </references>
      </pivotArea>
    </format>
    <format dxfId="130">
      <pivotArea collapsedLevelsAreSubtotals="1" fieldPosition="0">
        <references count="2">
          <reference field="4294967294" count="1" selected="0">
            <x v="1"/>
          </reference>
          <reference field="0" count="1">
            <x v="27"/>
          </reference>
        </references>
      </pivotArea>
    </format>
    <format dxfId="129">
      <pivotArea collapsedLevelsAreSubtotals="1" fieldPosition="0">
        <references count="2">
          <reference field="4294967294" count="1" selected="0">
            <x v="1"/>
          </reference>
          <reference field="0" count="1">
            <x v="30"/>
          </reference>
        </references>
      </pivotArea>
    </format>
    <format dxfId="128">
      <pivotArea collapsedLevelsAreSubtotals="1" fieldPosition="0">
        <references count="2">
          <reference field="4294967294" count="1" selected="0">
            <x v="2"/>
          </reference>
          <reference field="0" count="1">
            <x v="37"/>
          </reference>
        </references>
      </pivotArea>
    </format>
    <format dxfId="127">
      <pivotArea collapsedLevelsAreSubtotals="1" fieldPosition="0">
        <references count="2">
          <reference field="4294967294" count="1" selected="0">
            <x v="2"/>
          </reference>
          <reference field="0" count="1">
            <x v="46"/>
          </reference>
        </references>
      </pivotArea>
    </format>
    <format dxfId="126">
      <pivotArea collapsedLevelsAreSubtotals="1" fieldPosition="0">
        <references count="2">
          <reference field="4294967294" count="1" selected="0">
            <x v="0"/>
          </reference>
          <reference field="0" count="1">
            <x v="51"/>
          </reference>
        </references>
      </pivotArea>
    </format>
    <format dxfId="125">
      <pivotArea collapsedLevelsAreSubtotals="1" fieldPosition="0">
        <references count="2">
          <reference field="4294967294" count="1" selected="0">
            <x v="2"/>
          </reference>
          <reference field="0" count="1">
            <x v="54"/>
          </reference>
        </references>
      </pivotArea>
    </format>
    <format dxfId="124">
      <pivotArea collapsedLevelsAreSubtotals="1" fieldPosition="0">
        <references count="2">
          <reference field="4294967294" count="1" selected="0">
            <x v="1"/>
          </reference>
          <reference field="0" count="1">
            <x v="58"/>
          </reference>
        </references>
      </pivotArea>
    </format>
    <format dxfId="123">
      <pivotArea collapsedLevelsAreSubtotals="1" fieldPosition="0">
        <references count="2">
          <reference field="4294967294" count="1" selected="0">
            <x v="0"/>
          </reference>
          <reference field="0" count="1">
            <x v="65"/>
          </reference>
        </references>
      </pivotArea>
    </format>
    <format dxfId="122">
      <pivotArea collapsedLevelsAreSubtotals="1" fieldPosition="0">
        <references count="2">
          <reference field="4294967294" count="1" selected="0">
            <x v="2"/>
          </reference>
          <reference field="0" count="1">
            <x v="71"/>
          </reference>
        </references>
      </pivotArea>
    </format>
    <format dxfId="121">
      <pivotArea collapsedLevelsAreSubtotals="1" fieldPosition="0">
        <references count="2">
          <reference field="4294967294" count="1" selected="0">
            <x v="2"/>
          </reference>
          <reference field="0" count="1">
            <x v="73"/>
          </reference>
        </references>
      </pivotArea>
    </format>
    <format dxfId="120">
      <pivotArea collapsedLevelsAreSubtotals="1" fieldPosition="0">
        <references count="2">
          <reference field="4294967294" count="1" selected="0">
            <x v="1"/>
          </reference>
          <reference field="0" count="1">
            <x v="75"/>
          </reference>
        </references>
      </pivotArea>
    </format>
    <format dxfId="119">
      <pivotArea collapsedLevelsAreSubtotals="1" fieldPosition="0">
        <references count="2">
          <reference field="4294967294" count="1" selected="0">
            <x v="1"/>
          </reference>
          <reference field="0" count="1">
            <x v="81"/>
          </reference>
        </references>
      </pivotArea>
    </format>
    <format dxfId="118">
      <pivotArea collapsedLevelsAreSubtotals="1" fieldPosition="0">
        <references count="2">
          <reference field="4294967294" count="1" selected="0">
            <x v="2"/>
          </reference>
          <reference field="0" count="1">
            <x v="124"/>
          </reference>
        </references>
      </pivotArea>
    </format>
    <format dxfId="117">
      <pivotArea collapsedLevelsAreSubtotals="1" fieldPosition="0">
        <references count="2">
          <reference field="4294967294" count="1" selected="0">
            <x v="2"/>
          </reference>
          <reference field="0" count="1">
            <x v="129"/>
          </reference>
        </references>
      </pivotArea>
    </format>
    <format dxfId="116">
      <pivotArea collapsedLevelsAreSubtotals="1" fieldPosition="0">
        <references count="2">
          <reference field="4294967294" count="1" selected="0">
            <x v="2"/>
          </reference>
          <reference field="0" count="1">
            <x v="137"/>
          </reference>
        </references>
      </pivotArea>
    </format>
    <format dxfId="115">
      <pivotArea collapsedLevelsAreSubtotals="1" fieldPosition="0">
        <references count="2">
          <reference field="4294967294" count="1" selected="0">
            <x v="2"/>
          </reference>
          <reference field="0" count="1">
            <x v="146"/>
          </reference>
        </references>
      </pivotArea>
    </format>
    <format dxfId="114">
      <pivotArea collapsedLevelsAreSubtotals="1" fieldPosition="0">
        <references count="2">
          <reference field="4294967294" count="1" selected="0">
            <x v="2"/>
          </reference>
          <reference field="0" count="1">
            <x v="154"/>
          </reference>
        </references>
      </pivotArea>
    </format>
    <format dxfId="113">
      <pivotArea collapsedLevelsAreSubtotals="1" fieldPosition="0">
        <references count="2">
          <reference field="4294967294" count="1" selected="0">
            <x v="2"/>
          </reference>
          <reference field="0" count="1">
            <x v="155"/>
          </reference>
        </references>
      </pivotArea>
    </format>
    <format dxfId="112">
      <pivotArea collapsedLevelsAreSubtotals="1" fieldPosition="0">
        <references count="2">
          <reference field="4294967294" count="1" selected="0">
            <x v="2"/>
          </reference>
          <reference field="0" count="1">
            <x v="158"/>
          </reference>
        </references>
      </pivotArea>
    </format>
    <format dxfId="111">
      <pivotArea collapsedLevelsAreSubtotals="1" fieldPosition="0">
        <references count="2">
          <reference field="4294967294" count="1" selected="0">
            <x v="2"/>
          </reference>
          <reference field="0" count="1">
            <x v="164"/>
          </reference>
        </references>
      </pivotArea>
    </format>
    <format dxfId="110">
      <pivotArea collapsedLevelsAreSubtotals="1" fieldPosition="0">
        <references count="2">
          <reference field="4294967294" count="1" selected="0">
            <x v="2"/>
          </reference>
          <reference field="0" count="1">
            <x v="173"/>
          </reference>
        </references>
      </pivotArea>
    </format>
    <format dxfId="109">
      <pivotArea collapsedLevelsAreSubtotals="1" fieldPosition="0">
        <references count="2">
          <reference field="4294967294" count="1" selected="0">
            <x v="2"/>
          </reference>
          <reference field="0" count="1">
            <x v="179"/>
          </reference>
        </references>
      </pivotArea>
    </format>
    <format dxfId="108">
      <pivotArea collapsedLevelsAreSubtotals="1" fieldPosition="0">
        <references count="2">
          <reference field="4294967294" count="1" selected="0">
            <x v="1"/>
          </reference>
          <reference field="0" count="1">
            <x v="47"/>
          </reference>
        </references>
      </pivotArea>
    </format>
    <format dxfId="107">
      <pivotArea collapsedLevelsAreSubtotals="1" fieldPosition="0">
        <references count="2">
          <reference field="4294967294" count="1" selected="0">
            <x v="1"/>
          </reference>
          <reference field="0" count="1">
            <x v="70"/>
          </reference>
        </references>
      </pivotArea>
    </format>
    <format dxfId="106">
      <pivotArea collapsedLevelsAreSubtotals="1" fieldPosition="0">
        <references count="2">
          <reference field="4294967294" count="1" selected="0">
            <x v="2"/>
          </reference>
          <reference field="0" count="1">
            <x v="52"/>
          </reference>
        </references>
      </pivotArea>
    </format>
    <format dxfId="105">
      <pivotArea collapsedLevelsAreSubtotals="1" fieldPosition="0">
        <references count="2">
          <reference field="4294967294" count="1" selected="0">
            <x v="2"/>
          </reference>
          <reference field="0" count="1">
            <x v="203"/>
          </reference>
        </references>
      </pivotArea>
    </format>
    <format dxfId="104">
      <pivotArea collapsedLevelsAreSubtotals="1" fieldPosition="0">
        <references count="2">
          <reference field="4294967294" count="1" selected="0">
            <x v="2"/>
          </reference>
          <reference field="0" count="1">
            <x v="233"/>
          </reference>
        </references>
      </pivotArea>
    </format>
  </formats>
  <conditionalFormats count="3">
    <conditionalFormat priority="5">
      <pivotAreas count="1">
        <pivotArea type="data" collapsedLevelsAreSubtotals="1" fieldPosition="0">
          <references count="1">
            <reference field="0" count="20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pivotAreas>
    </conditionalFormat>
    <conditionalFormat priority="2">
      <pivotAreas count="1">
        <pivotArea type="data" collapsedLevelsAreSubtotals="1" fieldPosition="0">
          <references count="1">
            <reference field="0" count="14">
              <x v="200"/>
              <x v="201"/>
              <x v="202"/>
              <x v="203"/>
              <x v="204"/>
              <x v="205"/>
              <x v="206"/>
              <x v="207"/>
              <x v="208"/>
              <x v="209"/>
              <x v="210"/>
              <x v="211"/>
              <x v="212"/>
              <x v="213"/>
            </reference>
          </references>
        </pivotArea>
      </pivotAreas>
    </conditionalFormat>
    <conditionalFormat priority="1">
      <pivotAreas count="1">
        <pivotArea type="data" collapsedLevelsAreSubtotals="1" fieldPosition="0">
          <references count="1">
            <reference field="0" count="24">
              <x v="214"/>
              <x v="215"/>
              <x v="216"/>
              <x v="217"/>
              <x v="218"/>
              <x v="219"/>
              <x v="220"/>
              <x v="221"/>
              <x v="222"/>
              <x v="223"/>
              <x v="224"/>
              <x v="225"/>
              <x v="226"/>
              <x v="227"/>
              <x v="228"/>
              <x v="229"/>
              <x v="230"/>
              <x v="231"/>
              <x v="232"/>
              <x v="233"/>
              <x v="234"/>
              <x v="235"/>
              <x v="236"/>
              <x v="237"/>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5" cacheId="1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J2:BK241" firstHeaderRow="0" firstDataRow="1" firstDataCol="1"/>
  <pivotFields count="57">
    <pivotField axis="axisRow" showAll="0" includeNewItemsInFilter="1" defaultSubtotal="0">
      <items count="2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s>
    </pivotField>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0"/>
  </rowFields>
  <rowItems count="2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t="grand">
      <x/>
    </i>
  </rowItems>
  <colFields count="1">
    <field x="-2"/>
  </colFields>
  <colItems count="53">
    <i>
      <x/>
    </i>
    <i i="1">
      <x v="1"/>
    </i>
    <i i="2">
      <x v="2"/>
    </i>
    <i i="3">
      <x v="3"/>
    </i>
    <i i="4">
      <x v="4"/>
    </i>
    <i i="5">
      <x v="5"/>
    </i>
    <i i="6">
      <x v="6"/>
    </i>
    <i i="7">
      <x v="7"/>
    </i>
    <i i="8">
      <x v="8"/>
    </i>
    <i i="9">
      <x v="9"/>
    </i>
    <i i="10">
      <x v="10"/>
    </i>
    <i i="11">
      <x v="11"/>
    </i>
    <i i="12">
      <x v="12"/>
    </i>
    <i i="13">
      <x v="13"/>
    </i>
    <i i="14">
      <x v="14"/>
    </i>
    <i i="15">
      <x v="15"/>
    </i>
    <i i="16">
      <x v="16"/>
    </i>
    <i i="17">
      <x v="17"/>
    </i>
    <i i="18">
      <x v="18"/>
    </i>
    <i i="19">
      <x v="19"/>
    </i>
    <i i="20">
      <x v="20"/>
    </i>
    <i i="21">
      <x v="21"/>
    </i>
    <i i="22">
      <x v="22"/>
    </i>
    <i i="23">
      <x v="23"/>
    </i>
    <i i="24">
      <x v="24"/>
    </i>
    <i i="25">
      <x v="25"/>
    </i>
    <i i="26">
      <x v="26"/>
    </i>
    <i i="27">
      <x v="27"/>
    </i>
    <i i="28">
      <x v="28"/>
    </i>
    <i i="29">
      <x v="29"/>
    </i>
    <i i="30">
      <x v="30"/>
    </i>
    <i i="31">
      <x v="31"/>
    </i>
    <i i="32">
      <x v="32"/>
    </i>
    <i i="33">
      <x v="33"/>
    </i>
    <i i="34">
      <x v="34"/>
    </i>
    <i i="35">
      <x v="35"/>
    </i>
    <i i="36">
      <x v="36"/>
    </i>
    <i i="37">
      <x v="37"/>
    </i>
    <i i="38">
      <x v="38"/>
    </i>
    <i i="39">
      <x v="39"/>
    </i>
    <i i="40">
      <x v="40"/>
    </i>
    <i i="41">
      <x v="41"/>
    </i>
    <i i="42">
      <x v="42"/>
    </i>
    <i i="43">
      <x v="43"/>
    </i>
    <i i="44">
      <x v="44"/>
    </i>
    <i i="45">
      <x v="45"/>
    </i>
    <i i="46">
      <x v="46"/>
    </i>
    <i i="47">
      <x v="47"/>
    </i>
    <i i="48">
      <x v="48"/>
    </i>
    <i i="49">
      <x v="49"/>
    </i>
    <i i="50">
      <x v="50"/>
    </i>
    <i i="51">
      <x v="51"/>
    </i>
    <i i="52">
      <x v="52"/>
    </i>
  </colItems>
  <dataFields count="53">
    <dataField name="Count of Wrong Time" fld="4" subtotal="count" baseField="0" baseItem="0"/>
    <dataField name="Count of Wrong Type" fld="5" subtotal="count" baseField="0" baseItem="0"/>
    <dataField name="Count of Wrong Object" fld="6" subtotal="count" baseField="0" baseItem="0"/>
    <dataField name="Count of Wrong Place" fld="7" subtotal="count" baseField="0" baseItem="0"/>
    <dataField name="Count of Observation Missed" fld="8" subtotal="count" baseField="0" baseItem="0"/>
    <dataField name="Count of False Observation" fld="9" subtotal="count" baseField="0" baseItem="0"/>
    <dataField name="Count of Wrong Identification" fld="10" subtotal="count" baseField="0" baseItem="0"/>
    <dataField name="Count of Faulty diagnosis" fld="11" subtotal="count" baseField="0" baseItem="0"/>
    <dataField name="Count of Wrong reasoning" fld="12" subtotal="count" baseField="0" baseItem="0"/>
    <dataField name="Count of Decision error" fld="13" subtotal="count" baseField="0" baseItem="0"/>
    <dataField name="Count of Delayed interpretation" fld="14" subtotal="count" baseField="0" baseItem="0"/>
    <dataField name="Count of Incorrect prediction" fld="15" subtotal="count" baseField="0" baseItem="0"/>
    <dataField name="Count of Inadequate plan" fld="16" subtotal="count" baseField="0" baseItem="0"/>
    <dataField name="Count of Priority error" fld="17" subtotal="count" baseField="0" baseItem="0"/>
    <dataField name="Count of Memory failure" fld="18" subtotal="count" baseField="0" baseItem="0"/>
    <dataField name="Count of Fear" fld="19" subtotal="count" baseField="0" baseItem="0"/>
    <dataField name="Count of Distraction" fld="20" subtotal="count" baseField="0" baseItem="0"/>
    <dataField name="Count of Fatigue" fld="21" subtotal="count" baseField="0" baseItem="0"/>
    <dataField name="Count of Performance Variability" fld="22" subtotal="count" baseField="0" baseItem="0"/>
    <dataField name="Count of Inattention" fld="23" subtotal="count" baseField="0" baseItem="0"/>
    <dataField name="Count of Physiological stress" fld="24" subtotal="count" baseField="0" baseItem="0"/>
    <dataField name="Count of Psychological stress" fld="25" subtotal="count" baseField="0" baseItem="0"/>
    <dataField name="Count of Functional impairment" fld="26" subtotal="count" baseField="0" baseItem="0"/>
    <dataField name="Count of Cognitive style" fld="27" subtotal="count" baseField="0" baseItem="0"/>
    <dataField name="Count of Cognitive bias" fld="28" subtotal="count" baseField="0" baseItem="0"/>
    <dataField name="Count of Equipment failure" fld="29" subtotal="count" baseField="0" baseItem="0"/>
    <dataField name="Count of Software fault" fld="30" subtotal="count" baseField="0" baseItem="0"/>
    <dataField name="Count of Inadequate procedure" fld="31" subtotal="count" baseField="0" baseItem="0"/>
    <dataField name="Count of Access limitations" fld="32" subtotal="count" baseField="0" baseItem="0"/>
    <dataField name="Count of Ambiguous information" fld="33" subtotal="count" baseField="0" baseItem="0"/>
    <dataField name="Count of Incomplete information" fld="34" subtotal="count" baseField="0" baseItem="0"/>
    <dataField name="Count of Access problems" fld="35" subtotal="count" baseField="0" baseItem="0"/>
    <dataField name="Count of Mislabelling" fld="36" subtotal="count" baseField="0" baseItem="0"/>
    <dataField name="Count of Communication failure" fld="37" subtotal="count" baseField="0" baseItem="0"/>
    <dataField name="Count of Missing information" fld="38" subtotal="count" baseField="0" baseItem="0"/>
    <dataField name="Count of Maintenance failure" fld="39" subtotal="count" baseField="0" baseItem="0"/>
    <dataField name="Count of Inadequate quality control" fld="40" subtotal="count" baseField="0" baseItem="0"/>
    <dataField name="Count of Management problem" fld="41" subtotal="count" baseField="0" baseItem="0"/>
    <dataField name="Count of Design failure" fld="42" subtotal="count" baseField="0" baseItem="0"/>
    <dataField name="Count of Inadequate task allocation" fld="43" subtotal="count" baseField="0" baseItem="0"/>
    <dataField name="Count of Social pressure" fld="44" subtotal="count" baseField="0" baseItem="0"/>
    <dataField name="Count of Insufficient skills" fld="45" subtotal="count" baseField="0" baseItem="0"/>
    <dataField name="Count of Insufficient knowledge" fld="46" subtotal="count" baseField="0" baseItem="0"/>
    <dataField name="Count of Sound" fld="48" subtotal="count" baseField="0" baseItem="0"/>
    <dataField name="Count of Humidity" fld="49" subtotal="count" baseField="0" baseItem="0"/>
    <dataField name="Count of Adverse ambient conditions" fld="52" subtotal="count" baseField="0" baseItem="0"/>
    <dataField name="Count of Illumination" fld="50" subtotal="count" baseField="0" baseItem="0"/>
    <dataField name="Count of Temperature" fld="47" subtotal="count" baseField="0" baseItem="0"/>
    <dataField name="Count of Other" fld="51" subtotal="count" baseField="0" baseItem="0"/>
    <dataField name="Count of Excessive demand" fld="53" subtotal="count" baseField="0" baseItem="0"/>
    <dataField name="Count of Inadequate work place layout" fld="54" subtotal="count" baseField="0" baseItem="0"/>
    <dataField name="Count of Inadequate team support" fld="55" subtotal="count" baseField="0" baseItem="0"/>
    <dataField name="Count of Irregular working hours" fld="56" subtotal="count" baseField="0" baseItem="0"/>
  </dataFields>
  <formats count="7">
    <format dxfId="139">
      <pivotArea collapsedLevelsAreSubtotals="1" fieldPosition="0">
        <references count="1">
          <reference field="0" count="1">
            <x v="0"/>
          </reference>
        </references>
      </pivotArea>
    </format>
    <format dxfId="138">
      <pivotArea dataOnly="0" labelOnly="1" fieldPosition="0">
        <references count="1">
          <reference field="0" count="1">
            <x v="0"/>
          </reference>
        </references>
      </pivotArea>
    </format>
    <format dxfId="137">
      <pivotArea field="0" grandRow="1" outline="0" collapsedLevelsAreSubtotals="1" axis="axisRow" fieldPosition="0">
        <references count="1">
          <reference field="4294967294" count="1" selected="0">
            <x v="3"/>
          </reference>
        </references>
      </pivotArea>
    </format>
    <format dxfId="136">
      <pivotArea collapsedLevelsAreSubtotals="1" fieldPosition="0">
        <references count="1">
          <reference field="0" count="1">
            <x v="191"/>
          </reference>
        </references>
      </pivotArea>
    </format>
    <format dxfId="135">
      <pivotArea dataOnly="0" labelOnly="1" fieldPosition="0">
        <references count="1">
          <reference field="0" count="1">
            <x v="191"/>
          </reference>
        </references>
      </pivotArea>
    </format>
    <format dxfId="134">
      <pivotArea grandRow="1" outline="0" collapsedLevelsAreSubtotals="1" fieldPosition="0"/>
    </format>
    <format dxfId="133">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7" cacheId="15" dataOnRows="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P5:AQ35" firstHeaderRow="1" firstDataRow="1" firstDataCol="1" rowPageCount="3" colPageCount="1"/>
  <pivotFields count="40">
    <pivotField showAll="0" defaultSubtotal="0"/>
    <pivotField showAll="0" defaultSubtotal="0"/>
    <pivotField axis="axisPage" multipleItemSelectionAllowed="1" showAll="0" defaultSubtotal="0">
      <items count="4">
        <item h="1" x="3"/>
        <item x="1"/>
        <item sd="0" x="0"/>
        <item sd="0" x="2"/>
      </items>
    </pivotField>
    <pivotField showAll="0" defaultSubtotal="0"/>
    <pivotField showAll="0" defaultSubtotal="0"/>
    <pivotField showAll="0" defaultSubtotal="0"/>
    <pivotField showAll="0" defaultSubtotal="0"/>
    <pivotField showAll="0" defaultSubtotal="0"/>
    <pivotField dataField="1" multipleItemSelectionAllowed="1" showAll="0"/>
    <pivotField axis="axisPage" multipleItemSelectionAllowed="1" showAll="0" defaultSubtotal="0">
      <items count="2">
        <item sd="0" x="1"/>
        <item x="0"/>
      </items>
    </pivotField>
    <pivotField axis="axisPage" multipleItemSelectionAllowed="1" showAll="0" defaultSubtotal="0">
      <items count="2">
        <item x="1"/>
        <item x="0"/>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defaultSubtotal="0"/>
  </pivotFields>
  <rowFields count="1">
    <field x="-2"/>
  </rowFields>
  <rowItems count="30">
    <i>
      <x/>
    </i>
    <i i="1">
      <x v="1"/>
    </i>
    <i i="2">
      <x v="2"/>
    </i>
    <i i="3">
      <x v="3"/>
    </i>
    <i i="4">
      <x v="4"/>
    </i>
    <i i="5">
      <x v="5"/>
    </i>
    <i i="6">
      <x v="6"/>
    </i>
    <i i="7">
      <x v="7"/>
    </i>
    <i i="8">
      <x v="8"/>
    </i>
    <i i="9">
      <x v="9"/>
    </i>
    <i i="10">
      <x v="10"/>
    </i>
    <i i="11">
      <x v="11"/>
    </i>
    <i i="12">
      <x v="12"/>
    </i>
    <i i="13">
      <x v="13"/>
    </i>
    <i i="14">
      <x v="14"/>
    </i>
    <i i="15">
      <x v="15"/>
    </i>
    <i i="16">
      <x v="16"/>
    </i>
    <i i="17">
      <x v="17"/>
    </i>
    <i i="18">
      <x v="18"/>
    </i>
    <i i="19">
      <x v="19"/>
    </i>
    <i i="20">
      <x v="20"/>
    </i>
    <i i="21">
      <x v="21"/>
    </i>
    <i i="22">
      <x v="22"/>
    </i>
    <i i="23">
      <x v="23"/>
    </i>
    <i i="24">
      <x v="24"/>
    </i>
    <i i="25">
      <x v="25"/>
    </i>
    <i i="26">
      <x v="26"/>
    </i>
    <i i="27">
      <x v="27"/>
    </i>
    <i i="28">
      <x v="28"/>
    </i>
    <i i="29">
      <x v="29"/>
    </i>
  </rowItems>
  <colItems count="1">
    <i/>
  </colItems>
  <pageFields count="3">
    <pageField fld="9" hier="-1"/>
    <pageField fld="10" hier="-1"/>
    <pageField fld="2" hier="-1"/>
  </pageFields>
  <dataFields count="30">
    <dataField name="Sum of MAN" fld="8" baseField="7" baseItem="1"/>
    <dataField name="Sum of Equipment failure" fld="11" baseField="0" baseItem="64"/>
    <dataField name="Sum of Software fault" fld="12" baseField="0" baseItem="0"/>
    <dataField name="Sum of Inadequate procedure" fld="13" baseField="0" baseItem="0"/>
    <dataField name="Sum of Access limitations" fld="14" baseField="0" baseItem="0"/>
    <dataField name="Sum of Ambiguous information" fld="15" baseField="0" baseItem="0"/>
    <dataField name="Sum of Incomplete information" fld="16" baseField="0" baseItem="0"/>
    <dataField name="Sum of Access problems" fld="17" baseField="0" baseItem="0"/>
    <dataField name="Sum of Mislabelling" fld="18" baseField="0" baseItem="0"/>
    <dataField name="Sum of Communication failure" fld="19" baseField="0" baseItem="0"/>
    <dataField name="Sum of Missing information" fld="20" baseField="0" baseItem="0"/>
    <dataField name="Sum of Maintenance failure" fld="21" baseField="0" baseItem="0"/>
    <dataField name="Sum of Inadequate quality control" fld="22" baseField="0" baseItem="0"/>
    <dataField name="Sum of Management problem" fld="23" baseField="0" baseItem="0"/>
    <dataField name="Sum of Design failure" fld="24" baseField="0" baseItem="0"/>
    <dataField name="Sum of Inadequate task allocation" fld="25" baseField="0" baseItem="0"/>
    <dataField name="Sum of Social pressure" fld="26" baseField="0" baseItem="0"/>
    <dataField name="Sum of Insufficient skills" fld="27" baseField="0" baseItem="0"/>
    <dataField name="Sum of Insufficient knowledge" fld="28" baseField="0" baseItem="0"/>
    <dataField name="Sum of Temperature" fld="29" baseField="0" baseItem="0"/>
    <dataField name="Sum of Sound" fld="30" baseField="0" baseItem="0"/>
    <dataField name="Sum of Humidity" fld="31" baseField="0" baseItem="0"/>
    <dataField name="Sum of Illumination" fld="32" baseField="0" baseItem="0"/>
    <dataField name="Sum of Other" fld="33" baseField="0" baseItem="0"/>
    <dataField name="Sum of Adverse ambient conditions" fld="34" baseField="0" baseItem="0"/>
    <dataField name="Sum of Excessive demand" fld="35" baseField="0" baseItem="0"/>
    <dataField name="Sum of Inadequate work place layout" fld="36" baseField="0" baseItem="0"/>
    <dataField name="Sum of Inadequate team support" fld="37" baseField="0" baseItem="0"/>
    <dataField name="Sum of Irregular working hours" fld="38" baseField="0" baseItem="0"/>
    <dataField name="Sum of TRAINING" fld="39" baseField="0" baseItem="0"/>
  </dataFields>
  <formats count="8">
    <format dxfId="19">
      <pivotArea dataOnly="0" labelOnly="1" outline="0" fieldPosition="0">
        <references count="1">
          <reference field="4294967294" count="1">
            <x v="1"/>
          </reference>
        </references>
      </pivotArea>
    </format>
    <format dxfId="18">
      <pivotArea dataOnly="0" labelOnly="1" outline="0" fieldPosition="0">
        <references count="1">
          <reference field="4294967294" count="1">
            <x v="3"/>
          </reference>
        </references>
      </pivotArea>
    </format>
    <format dxfId="17">
      <pivotArea dataOnly="0" labelOnly="1" outline="0" fieldPosition="0">
        <references count="1">
          <reference field="4294967294" count="1">
            <x v="12"/>
          </reference>
        </references>
      </pivotArea>
    </format>
    <format dxfId="16">
      <pivotArea dataOnly="0" labelOnly="1" outline="0" fieldPosition="0">
        <references count="1">
          <reference field="4294967294" count="1">
            <x v="14"/>
          </reference>
        </references>
      </pivotArea>
    </format>
    <format dxfId="15">
      <pivotArea dataOnly="0" labelOnly="1" outline="0" fieldPosition="0">
        <references count="1">
          <reference field="4294967294" count="1">
            <x v="15"/>
          </reference>
        </references>
      </pivotArea>
    </format>
    <format dxfId="14">
      <pivotArea dataOnly="0" labelOnly="1" outline="0" fieldPosition="0">
        <references count="1">
          <reference field="4294967294" count="1">
            <x v="11"/>
          </reference>
        </references>
      </pivotArea>
    </format>
    <format dxfId="13">
      <pivotArea collapsedLevelsAreSubtotals="1" fieldPosition="0">
        <references count="1">
          <reference field="4294967294" count="1">
            <x v="14"/>
          </reference>
        </references>
      </pivotArea>
    </format>
    <format dxfId="12">
      <pivotArea dataOnly="0" labelOnly="1" outline="0" fieldPosition="0">
        <references count="1">
          <reference field="4294967294" count="1">
            <x v="1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1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BC3:BF52" firstHeaderRow="0" firstDataRow="1" firstDataCol="1"/>
  <pivotFields count="24">
    <pivotField axis="axisRow" dataField="1" showAll="0" sortType="ascending">
      <items count="50">
        <item x="38"/>
        <item x="39"/>
        <item x="40"/>
        <item x="41"/>
        <item x="42"/>
        <item x="43"/>
        <item x="44"/>
        <item x="45"/>
        <item x="46"/>
        <item x="47"/>
        <item x="33"/>
        <item x="48"/>
        <item x="31"/>
        <item x="26"/>
        <item x="32"/>
        <item x="25"/>
        <item x="23"/>
        <item x="22"/>
        <item x="30"/>
        <item x="21"/>
        <item x="29"/>
        <item x="28"/>
        <item x="12"/>
        <item x="0"/>
        <item x="1"/>
        <item x="3"/>
        <item x="11"/>
        <item x="27"/>
        <item x="20"/>
        <item x="34"/>
        <item x="24"/>
        <item x="14"/>
        <item x="5"/>
        <item x="19"/>
        <item x="8"/>
        <item x="4"/>
        <item x="18"/>
        <item x="17"/>
        <item x="6"/>
        <item x="13"/>
        <item x="16"/>
        <item x="15"/>
        <item x="10"/>
        <item x="2"/>
        <item x="9"/>
        <item x="7"/>
        <item x="35"/>
        <item x="36"/>
        <item h="1" x="37"/>
        <item t="default"/>
      </items>
    </pivotField>
    <pivotField showAll="0"/>
    <pivotField showAll="0"/>
    <pivotField showAll="0"/>
    <pivotField showAll="0"/>
    <pivotField showAll="0"/>
    <pivotField showAll="0"/>
    <pivotField dataField="1" showAl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s>
  <rowFields count="1">
    <field x="0"/>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Fields count="1">
    <field x="-2"/>
  </colFields>
  <colItems count="3">
    <i>
      <x/>
    </i>
    <i i="1">
      <x v="1"/>
    </i>
    <i i="2">
      <x v="2"/>
    </i>
  </colItems>
  <dataFields count="3">
    <dataField name="Count of Year" fld="0" subtotal="count" baseField="0" baseItem="0"/>
    <dataField name="Sum of MAN" fld="7" baseField="0" baseItem="2"/>
    <dataField name="Sum of Design failure" fld="2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18" dataPosition="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2:C52" firstHeaderRow="0" firstDataRow="1" firstDataCol="1"/>
  <pivotFields count="54">
    <pivotField axis="axisRow" dataField="1" showAll="0" sortType="ascending">
      <items count="50">
        <item x="38"/>
        <item x="39"/>
        <item x="40"/>
        <item x="41"/>
        <item x="42"/>
        <item x="43"/>
        <item x="44"/>
        <item x="45"/>
        <item x="46"/>
        <item x="47"/>
        <item x="33"/>
        <item x="48"/>
        <item x="31"/>
        <item x="26"/>
        <item x="32"/>
        <item x="25"/>
        <item x="23"/>
        <item x="22"/>
        <item x="30"/>
        <item x="21"/>
        <item x="29"/>
        <item x="28"/>
        <item x="12"/>
        <item x="0"/>
        <item x="1"/>
        <item x="3"/>
        <item x="11"/>
        <item x="27"/>
        <item x="20"/>
        <item x="34"/>
        <item x="24"/>
        <item x="14"/>
        <item x="5"/>
        <item x="19"/>
        <item x="8"/>
        <item x="4"/>
        <item x="18"/>
        <item x="17"/>
        <item x="6"/>
        <item x="13"/>
        <item x="16"/>
        <item x="15"/>
        <item x="10"/>
        <item x="2"/>
        <item x="9"/>
        <item x="7"/>
        <item x="35"/>
        <item x="36"/>
        <item x="3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Fields count="1">
    <field x="-2"/>
  </colFields>
  <colItems count="2">
    <i>
      <x/>
    </i>
    <i i="1">
      <x v="1"/>
    </i>
  </colItems>
  <dataFields count="2">
    <dataField name="Count of YEAR" fld="0" subtotal="count" baseField="0" baseItem="64"/>
    <dataField name="Count of Design failure" fld="39" subtotal="count" baseField="0" baseItem="0"/>
  </dataFields>
  <formats count="12">
    <format dxfId="11">
      <pivotArea collapsedLevelsAreSubtotals="1" fieldPosition="0">
        <references count="1">
          <reference field="0" count="1">
            <x v="44"/>
          </reference>
        </references>
      </pivotArea>
    </format>
    <format dxfId="10">
      <pivotArea dataOnly="0" labelOnly="1" fieldPosition="0">
        <references count="1">
          <reference field="0" count="1">
            <x v="44"/>
          </reference>
        </references>
      </pivotArea>
    </format>
    <format dxfId="9">
      <pivotArea collapsedLevelsAreSubtotals="1" fieldPosition="0">
        <references count="1">
          <reference field="0" count="1">
            <x v="34"/>
          </reference>
        </references>
      </pivotArea>
    </format>
    <format dxfId="8">
      <pivotArea dataOnly="0" labelOnly="1" fieldPosition="0">
        <references count="1">
          <reference field="0" count="1">
            <x v="34"/>
          </reference>
        </references>
      </pivotArea>
    </format>
    <format dxfId="7">
      <pivotArea collapsedLevelsAreSubtotals="1" fieldPosition="0">
        <references count="1">
          <reference field="0" count="1">
            <x v="24"/>
          </reference>
        </references>
      </pivotArea>
    </format>
    <format dxfId="6">
      <pivotArea dataOnly="0" labelOnly="1" fieldPosition="0">
        <references count="1">
          <reference field="0" count="1">
            <x v="24"/>
          </reference>
        </references>
      </pivotArea>
    </format>
    <format dxfId="5">
      <pivotArea collapsedLevelsAreSubtotals="1" fieldPosition="0">
        <references count="1">
          <reference field="0" count="1">
            <x v="18"/>
          </reference>
        </references>
      </pivotArea>
    </format>
    <format dxfId="4">
      <pivotArea dataOnly="0" labelOnly="1" fieldPosition="0">
        <references count="1">
          <reference field="0" count="1">
            <x v="18"/>
          </reference>
        </references>
      </pivotArea>
    </format>
    <format dxfId="3">
      <pivotArea collapsedLevelsAreSubtotals="1" fieldPosition="0">
        <references count="1">
          <reference field="0" count="1">
            <x v="12"/>
          </reference>
        </references>
      </pivotArea>
    </format>
    <format dxfId="2">
      <pivotArea dataOnly="0" labelOnly="1" fieldPosition="0">
        <references count="1">
          <reference field="0" count="1">
            <x v="12"/>
          </reference>
        </references>
      </pivotArea>
    </format>
    <format dxfId="1">
      <pivotArea collapsedLevelsAreSubtotals="1" fieldPosition="0">
        <references count="1">
          <reference field="0" count="1">
            <x v="4"/>
          </reference>
        </references>
      </pivotArea>
    </format>
    <format dxfId="0">
      <pivotArea dataOnly="0" labelOnly="1" fieldPosition="0">
        <references count="1">
          <reference field="0" count="1">
            <x v="4"/>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5.bin"/><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49"/>
  <sheetViews>
    <sheetView zoomScaleNormal="100" workbookViewId="0">
      <pane ySplit="1380" topLeftCell="A126" activePane="bottomLeft"/>
      <selection activeCell="A2" sqref="A2:XFD2"/>
      <selection pane="bottomLeft" activeCell="D130" sqref="D130"/>
    </sheetView>
  </sheetViews>
  <sheetFormatPr baseColWidth="10" defaultColWidth="13" defaultRowHeight="15" x14ac:dyDescent="0.2"/>
  <cols>
    <col min="1" max="1" width="13" style="14"/>
    <col min="2" max="2" width="19.83203125" style="6" customWidth="1"/>
    <col min="3" max="3" width="14" style="6" customWidth="1"/>
    <col min="4" max="4" width="90.33203125" style="10" customWidth="1"/>
    <col min="5" max="5" width="12.5" style="45" customWidth="1"/>
    <col min="6" max="6" width="9.83203125" style="14" customWidth="1"/>
    <col min="7" max="7" width="16.5" style="6" customWidth="1"/>
    <col min="8" max="8" width="18.33203125" style="6" customWidth="1"/>
    <col min="9" max="9" width="11.5" style="6" customWidth="1"/>
    <col min="10" max="10" width="18.5" style="62" customWidth="1"/>
    <col min="11" max="11" width="15" style="59" bestFit="1" customWidth="1"/>
    <col min="12" max="12" width="25.6640625" style="6" customWidth="1"/>
    <col min="13" max="13" width="25.5" style="10" customWidth="1"/>
    <col min="14" max="14" width="117" style="24" customWidth="1"/>
  </cols>
  <sheetData>
    <row r="1" spans="1:14" ht="16" thickTop="1" x14ac:dyDescent="0.2">
      <c r="A1" s="187" t="s">
        <v>32</v>
      </c>
      <c r="B1" s="188"/>
      <c r="C1" s="188"/>
      <c r="D1" s="189"/>
      <c r="E1" s="158"/>
      <c r="F1" s="187" t="s">
        <v>33</v>
      </c>
      <c r="G1" s="188"/>
      <c r="H1" s="188"/>
      <c r="I1" s="188"/>
      <c r="J1" s="189"/>
      <c r="K1" s="184" t="s">
        <v>1</v>
      </c>
      <c r="L1" s="185"/>
      <c r="M1" s="186"/>
    </row>
    <row r="2" spans="1:14" ht="38.25" customHeight="1" x14ac:dyDescent="0.2">
      <c r="A2" s="35" t="s">
        <v>27</v>
      </c>
      <c r="B2" s="36" t="s">
        <v>0</v>
      </c>
      <c r="C2" s="38" t="s">
        <v>71</v>
      </c>
      <c r="D2" s="37" t="s">
        <v>28</v>
      </c>
      <c r="E2" s="159" t="s">
        <v>848</v>
      </c>
      <c r="F2" s="11" t="s">
        <v>34</v>
      </c>
      <c r="G2" s="3" t="s">
        <v>36</v>
      </c>
      <c r="H2" s="3" t="s">
        <v>35</v>
      </c>
      <c r="I2" s="3" t="s">
        <v>37</v>
      </c>
      <c r="J2" s="60" t="s">
        <v>38</v>
      </c>
      <c r="K2" s="58" t="s">
        <v>2</v>
      </c>
      <c r="L2" s="4" t="s">
        <v>3</v>
      </c>
      <c r="M2" s="7" t="s">
        <v>4</v>
      </c>
    </row>
    <row r="3" spans="1:14" ht="176" x14ac:dyDescent="0.2">
      <c r="A3" s="16">
        <v>1</v>
      </c>
      <c r="B3" s="17" t="s">
        <v>5</v>
      </c>
      <c r="C3" s="39">
        <v>1800</v>
      </c>
      <c r="D3" s="18" t="s">
        <v>39</v>
      </c>
      <c r="E3" s="160">
        <v>167</v>
      </c>
      <c r="F3" s="19">
        <v>1</v>
      </c>
      <c r="G3" s="17">
        <v>0</v>
      </c>
      <c r="H3" s="17">
        <v>0</v>
      </c>
      <c r="I3" s="17">
        <v>1</v>
      </c>
      <c r="J3" s="53">
        <v>0</v>
      </c>
      <c r="K3" s="20">
        <v>1</v>
      </c>
      <c r="L3" s="20">
        <v>1</v>
      </c>
      <c r="M3" s="21">
        <v>1</v>
      </c>
    </row>
    <row r="4" spans="1:14" ht="355.5" customHeight="1" x14ac:dyDescent="0.2">
      <c r="A4" s="8">
        <v>2</v>
      </c>
      <c r="B4" s="1" t="s">
        <v>6</v>
      </c>
      <c r="C4" s="40">
        <v>1400</v>
      </c>
      <c r="D4" s="13" t="s">
        <v>40</v>
      </c>
      <c r="E4" s="56">
        <v>23</v>
      </c>
      <c r="F4" s="26">
        <v>0</v>
      </c>
      <c r="G4" s="1">
        <v>0</v>
      </c>
      <c r="H4" s="1">
        <v>0</v>
      </c>
      <c r="I4" s="1">
        <v>1</v>
      </c>
      <c r="J4" s="57">
        <v>0</v>
      </c>
      <c r="K4" s="5">
        <v>1</v>
      </c>
      <c r="L4" s="5">
        <v>1</v>
      </c>
      <c r="M4" s="9">
        <v>1</v>
      </c>
      <c r="N4" s="25" t="s">
        <v>41</v>
      </c>
    </row>
    <row r="5" spans="1:14" ht="254.25" customHeight="1" x14ac:dyDescent="0.2">
      <c r="A5" s="16">
        <v>3</v>
      </c>
      <c r="B5" s="2" t="s">
        <v>7</v>
      </c>
      <c r="C5" s="34">
        <v>830</v>
      </c>
      <c r="D5" s="15" t="s">
        <v>135</v>
      </c>
      <c r="E5" s="161"/>
      <c r="F5" s="12">
        <v>0</v>
      </c>
      <c r="G5" s="2">
        <v>0</v>
      </c>
      <c r="H5" s="2">
        <v>0</v>
      </c>
      <c r="I5" s="2">
        <v>1</v>
      </c>
      <c r="J5" s="61">
        <v>0</v>
      </c>
      <c r="K5" s="22">
        <v>1</v>
      </c>
      <c r="L5" s="22">
        <v>1</v>
      </c>
      <c r="M5" s="23">
        <v>1</v>
      </c>
      <c r="N5" s="25" t="s">
        <v>64</v>
      </c>
    </row>
    <row r="6" spans="1:14" ht="132.5" customHeight="1" x14ac:dyDescent="0.2">
      <c r="A6" s="8">
        <v>4</v>
      </c>
      <c r="B6" s="1" t="s">
        <v>43</v>
      </c>
      <c r="C6" s="33">
        <v>820</v>
      </c>
      <c r="D6" s="13" t="s">
        <v>42</v>
      </c>
      <c r="E6" s="56">
        <v>7</v>
      </c>
      <c r="F6" s="26">
        <v>0</v>
      </c>
      <c r="G6" s="1">
        <v>0</v>
      </c>
      <c r="H6" s="1">
        <v>0</v>
      </c>
      <c r="I6" s="1">
        <v>1</v>
      </c>
      <c r="J6" s="57">
        <v>0</v>
      </c>
      <c r="K6" s="5">
        <v>1</v>
      </c>
      <c r="L6" s="5">
        <v>1</v>
      </c>
      <c r="M6" s="9">
        <v>1</v>
      </c>
    </row>
    <row r="7" spans="1:14" ht="188.5" customHeight="1" x14ac:dyDescent="0.2">
      <c r="A7" s="16">
        <v>5</v>
      </c>
      <c r="B7" s="1" t="s">
        <v>8</v>
      </c>
      <c r="C7" s="33">
        <v>780</v>
      </c>
      <c r="D7" s="13" t="s">
        <v>44</v>
      </c>
      <c r="E7" s="56">
        <v>0</v>
      </c>
      <c r="F7" s="26">
        <v>1</v>
      </c>
      <c r="G7" s="1">
        <v>0</v>
      </c>
      <c r="H7" s="1">
        <v>0</v>
      </c>
      <c r="I7" s="1">
        <v>0</v>
      </c>
      <c r="J7" s="57">
        <v>0</v>
      </c>
      <c r="K7" s="5">
        <v>1</v>
      </c>
      <c r="L7" s="5">
        <v>0</v>
      </c>
      <c r="M7" s="9">
        <v>0</v>
      </c>
      <c r="N7" s="25" t="s">
        <v>45</v>
      </c>
    </row>
    <row r="8" spans="1:14" ht="117" customHeight="1" x14ac:dyDescent="0.2">
      <c r="A8" s="8">
        <v>6</v>
      </c>
      <c r="B8" s="1" t="s">
        <v>11</v>
      </c>
      <c r="C8" s="33">
        <v>770</v>
      </c>
      <c r="D8" s="13" t="s">
        <v>23</v>
      </c>
      <c r="E8" s="56">
        <v>11</v>
      </c>
      <c r="F8" s="26">
        <v>1</v>
      </c>
      <c r="G8" s="1">
        <v>0</v>
      </c>
      <c r="H8" s="1">
        <v>0</v>
      </c>
      <c r="I8" s="1">
        <v>1</v>
      </c>
      <c r="J8" s="57">
        <v>0</v>
      </c>
      <c r="K8" s="5">
        <v>1</v>
      </c>
      <c r="L8" s="5">
        <v>1</v>
      </c>
      <c r="M8" s="9">
        <v>1</v>
      </c>
      <c r="N8" s="24" t="s">
        <v>49</v>
      </c>
    </row>
    <row r="9" spans="1:14" ht="249.5" customHeight="1" x14ac:dyDescent="0.2">
      <c r="A9" s="16">
        <v>7</v>
      </c>
      <c r="B9" s="1" t="s">
        <v>9</v>
      </c>
      <c r="C9" s="33">
        <v>740</v>
      </c>
      <c r="D9" s="13" t="s">
        <v>46</v>
      </c>
      <c r="E9" s="56"/>
      <c r="F9" s="26">
        <v>1</v>
      </c>
      <c r="G9" s="1">
        <v>0</v>
      </c>
      <c r="H9" s="1">
        <v>0</v>
      </c>
      <c r="I9" s="1">
        <v>1</v>
      </c>
      <c r="J9" s="57">
        <v>0</v>
      </c>
      <c r="K9" s="5">
        <v>1</v>
      </c>
      <c r="L9" s="5">
        <v>1</v>
      </c>
      <c r="M9" s="9">
        <v>1</v>
      </c>
      <c r="N9" s="25" t="s">
        <v>47</v>
      </c>
    </row>
    <row r="10" spans="1:14" ht="409.6" x14ac:dyDescent="0.2">
      <c r="A10" s="8">
        <v>8</v>
      </c>
      <c r="B10" s="1" t="s">
        <v>10</v>
      </c>
      <c r="C10" s="33">
        <v>690</v>
      </c>
      <c r="D10" s="13" t="s">
        <v>48</v>
      </c>
      <c r="E10" s="56"/>
      <c r="F10" s="26">
        <v>1</v>
      </c>
      <c r="G10" s="1">
        <v>0</v>
      </c>
      <c r="H10" s="1">
        <v>0</v>
      </c>
      <c r="I10" s="1">
        <v>1</v>
      </c>
      <c r="J10" s="57">
        <v>0</v>
      </c>
      <c r="K10" s="5">
        <v>1</v>
      </c>
      <c r="L10" s="5">
        <v>1</v>
      </c>
      <c r="M10" s="9">
        <v>1</v>
      </c>
      <c r="N10" s="25" t="s">
        <v>141</v>
      </c>
    </row>
    <row r="11" spans="1:14" ht="240" x14ac:dyDescent="0.2">
      <c r="A11" s="16">
        <v>9</v>
      </c>
      <c r="B11" s="1" t="s">
        <v>12</v>
      </c>
      <c r="C11" s="33">
        <v>670</v>
      </c>
      <c r="D11" s="13" t="s">
        <v>67</v>
      </c>
      <c r="E11" s="56">
        <v>30</v>
      </c>
      <c r="F11" s="26">
        <v>1</v>
      </c>
      <c r="G11" s="1">
        <v>0</v>
      </c>
      <c r="H11" s="1">
        <v>0</v>
      </c>
      <c r="I11" s="1">
        <v>0</v>
      </c>
      <c r="J11" s="57">
        <v>0</v>
      </c>
      <c r="K11" s="5">
        <v>1</v>
      </c>
      <c r="L11" s="5">
        <v>1</v>
      </c>
      <c r="M11" s="9">
        <v>0</v>
      </c>
      <c r="N11" s="25" t="s">
        <v>68</v>
      </c>
    </row>
    <row r="12" spans="1:14" ht="272" x14ac:dyDescent="0.2">
      <c r="A12" s="8">
        <v>10</v>
      </c>
      <c r="B12" s="1" t="s">
        <v>13</v>
      </c>
      <c r="C12" s="33">
        <v>630</v>
      </c>
      <c r="D12" s="13" t="s">
        <v>24</v>
      </c>
      <c r="E12" s="160">
        <v>2</v>
      </c>
      <c r="F12" s="19">
        <v>1</v>
      </c>
      <c r="G12" s="17">
        <v>0</v>
      </c>
      <c r="H12" s="17">
        <v>0</v>
      </c>
      <c r="I12" s="17">
        <v>1</v>
      </c>
      <c r="J12" s="53">
        <v>0</v>
      </c>
      <c r="K12" s="20">
        <v>1</v>
      </c>
      <c r="L12" s="20">
        <v>1</v>
      </c>
      <c r="M12" s="21">
        <v>1</v>
      </c>
      <c r="N12" s="25" t="s">
        <v>70</v>
      </c>
    </row>
    <row r="13" spans="1:14" ht="320" x14ac:dyDescent="0.2">
      <c r="A13" s="16">
        <v>11</v>
      </c>
      <c r="B13" s="1" t="s">
        <v>14</v>
      </c>
      <c r="C13" s="40">
        <v>630</v>
      </c>
      <c r="D13" s="13" t="s">
        <v>25</v>
      </c>
      <c r="E13" s="56">
        <v>34</v>
      </c>
      <c r="F13" s="26">
        <v>1</v>
      </c>
      <c r="G13" s="1">
        <v>0</v>
      </c>
      <c r="H13" s="1">
        <v>0</v>
      </c>
      <c r="I13" s="1">
        <v>0</v>
      </c>
      <c r="J13" s="57">
        <v>0</v>
      </c>
      <c r="K13" s="5">
        <v>1</v>
      </c>
      <c r="L13" s="5">
        <v>0</v>
      </c>
      <c r="M13" s="9">
        <v>0</v>
      </c>
      <c r="N13" s="25" t="s">
        <v>145</v>
      </c>
    </row>
    <row r="14" spans="1:14" ht="335" x14ac:dyDescent="0.2">
      <c r="A14" s="8">
        <v>12</v>
      </c>
      <c r="B14" s="1" t="s">
        <v>15</v>
      </c>
      <c r="C14" s="33">
        <v>600</v>
      </c>
      <c r="D14" s="13" t="s">
        <v>147</v>
      </c>
      <c r="E14" s="56"/>
      <c r="F14" s="26">
        <v>1</v>
      </c>
      <c r="G14" s="1">
        <v>0</v>
      </c>
      <c r="H14" s="1">
        <v>0</v>
      </c>
      <c r="I14" s="1">
        <v>0</v>
      </c>
      <c r="J14" s="57">
        <v>0</v>
      </c>
      <c r="K14" s="5">
        <v>1</v>
      </c>
      <c r="L14" s="5">
        <v>1</v>
      </c>
      <c r="M14" s="9">
        <v>0</v>
      </c>
    </row>
    <row r="15" spans="1:14" ht="160" x14ac:dyDescent="0.2">
      <c r="A15" s="16">
        <v>13</v>
      </c>
      <c r="B15" s="1" t="s">
        <v>16</v>
      </c>
      <c r="C15" s="33">
        <v>600</v>
      </c>
      <c r="D15" s="13" t="s">
        <v>148</v>
      </c>
      <c r="E15" s="56"/>
      <c r="F15" s="26">
        <v>0</v>
      </c>
      <c r="G15" s="1">
        <v>0</v>
      </c>
      <c r="H15" s="1">
        <v>0</v>
      </c>
      <c r="I15" s="1">
        <v>1</v>
      </c>
      <c r="J15" s="57">
        <v>0</v>
      </c>
      <c r="K15" s="5">
        <v>0</v>
      </c>
      <c r="L15" s="5">
        <v>1</v>
      </c>
      <c r="M15" s="9">
        <v>1</v>
      </c>
    </row>
    <row r="16" spans="1:14" ht="96" x14ac:dyDescent="0.2">
      <c r="A16" s="8">
        <v>14</v>
      </c>
      <c r="B16" s="1" t="s">
        <v>17</v>
      </c>
      <c r="C16" s="33">
        <v>590</v>
      </c>
      <c r="D16" s="13" t="s">
        <v>150</v>
      </c>
      <c r="E16" s="56">
        <v>5</v>
      </c>
      <c r="F16" s="26">
        <v>0</v>
      </c>
      <c r="G16" s="1">
        <v>0</v>
      </c>
      <c r="H16" s="1">
        <v>0</v>
      </c>
      <c r="I16" s="1">
        <v>1</v>
      </c>
      <c r="J16" s="57">
        <v>0</v>
      </c>
      <c r="K16" s="5">
        <v>0</v>
      </c>
      <c r="L16" s="5">
        <v>1</v>
      </c>
      <c r="M16" s="9">
        <v>1</v>
      </c>
    </row>
    <row r="17" spans="1:14" ht="192" x14ac:dyDescent="0.2">
      <c r="A17" s="16">
        <v>15</v>
      </c>
      <c r="B17" s="1" t="s">
        <v>18</v>
      </c>
      <c r="C17" s="33">
        <v>590</v>
      </c>
      <c r="D17" s="13" t="s">
        <v>26</v>
      </c>
      <c r="E17" s="56">
        <v>11</v>
      </c>
      <c r="F17" s="26">
        <v>0</v>
      </c>
      <c r="G17" s="1">
        <v>0</v>
      </c>
      <c r="H17" s="1">
        <v>0</v>
      </c>
      <c r="I17" s="1">
        <v>1</v>
      </c>
      <c r="J17" s="57">
        <v>0</v>
      </c>
      <c r="K17" s="5">
        <v>1</v>
      </c>
      <c r="L17" s="5">
        <v>1</v>
      </c>
      <c r="M17" s="9">
        <v>1</v>
      </c>
    </row>
    <row r="18" spans="1:14" ht="32" x14ac:dyDescent="0.2">
      <c r="A18" s="8">
        <v>16</v>
      </c>
      <c r="B18" s="1" t="s">
        <v>19</v>
      </c>
      <c r="C18" s="33">
        <v>540</v>
      </c>
      <c r="D18" s="13" t="s">
        <v>153</v>
      </c>
      <c r="E18" s="56"/>
      <c r="F18" s="26">
        <v>1</v>
      </c>
      <c r="G18" s="1">
        <v>0</v>
      </c>
      <c r="H18" s="1">
        <v>0</v>
      </c>
      <c r="I18" s="1">
        <v>0</v>
      </c>
      <c r="J18" s="57">
        <v>0</v>
      </c>
      <c r="K18" s="5">
        <v>1</v>
      </c>
      <c r="L18" s="5">
        <v>0</v>
      </c>
      <c r="M18" s="9">
        <v>0</v>
      </c>
    </row>
    <row r="19" spans="1:14" ht="32" x14ac:dyDescent="0.2">
      <c r="A19" s="16">
        <v>17</v>
      </c>
      <c r="B19" s="1" t="s">
        <v>20</v>
      </c>
      <c r="C19" s="33">
        <v>520</v>
      </c>
      <c r="D19" s="13" t="s">
        <v>156</v>
      </c>
      <c r="E19" s="56"/>
      <c r="F19" s="26">
        <v>1</v>
      </c>
      <c r="G19" s="1">
        <v>1</v>
      </c>
      <c r="H19" s="1">
        <v>0</v>
      </c>
      <c r="I19" s="1">
        <v>0</v>
      </c>
      <c r="J19" s="57">
        <v>0</v>
      </c>
      <c r="K19" s="5">
        <v>1</v>
      </c>
      <c r="L19" s="5">
        <v>1</v>
      </c>
      <c r="M19" s="9">
        <v>1</v>
      </c>
    </row>
    <row r="20" spans="1:14" ht="96" x14ac:dyDescent="0.2">
      <c r="A20" s="8">
        <v>18</v>
      </c>
      <c r="B20" s="1" t="s">
        <v>21</v>
      </c>
      <c r="C20" s="33">
        <v>470</v>
      </c>
      <c r="D20" s="13" t="s">
        <v>158</v>
      </c>
      <c r="E20" s="56"/>
      <c r="F20" s="26">
        <v>0</v>
      </c>
      <c r="G20" s="1">
        <v>0</v>
      </c>
      <c r="H20" s="1">
        <v>1</v>
      </c>
      <c r="I20" s="1">
        <v>1</v>
      </c>
      <c r="J20" s="57">
        <v>0</v>
      </c>
      <c r="K20" s="5">
        <v>1</v>
      </c>
      <c r="L20" s="5">
        <v>1</v>
      </c>
      <c r="M20" s="9">
        <v>1</v>
      </c>
    </row>
    <row r="21" spans="1:14" ht="390.75" customHeight="1" x14ac:dyDescent="0.2">
      <c r="A21" s="16">
        <v>19</v>
      </c>
      <c r="B21" s="1" t="s">
        <v>22</v>
      </c>
      <c r="C21" s="33">
        <v>470</v>
      </c>
      <c r="D21" s="13" t="s">
        <v>160</v>
      </c>
      <c r="E21" s="56">
        <v>22</v>
      </c>
      <c r="F21" s="26">
        <v>1</v>
      </c>
      <c r="G21" s="1">
        <v>0</v>
      </c>
      <c r="H21" s="1">
        <v>0</v>
      </c>
      <c r="I21" s="1">
        <v>1</v>
      </c>
      <c r="J21" s="57">
        <v>0</v>
      </c>
      <c r="K21" s="5">
        <v>1</v>
      </c>
      <c r="L21" s="5">
        <v>1</v>
      </c>
      <c r="M21" s="9">
        <v>1</v>
      </c>
      <c r="N21" s="25" t="s">
        <v>161</v>
      </c>
    </row>
    <row r="22" spans="1:14" ht="160" x14ac:dyDescent="0.2">
      <c r="A22" s="8">
        <v>20</v>
      </c>
      <c r="B22" s="1" t="s">
        <v>163</v>
      </c>
      <c r="C22" s="33">
        <v>460</v>
      </c>
      <c r="D22" s="13" t="s">
        <v>162</v>
      </c>
      <c r="E22" s="56"/>
      <c r="F22" s="26">
        <v>1</v>
      </c>
      <c r="G22" s="1">
        <v>0</v>
      </c>
      <c r="H22" s="1">
        <v>0</v>
      </c>
      <c r="I22" s="1">
        <v>1</v>
      </c>
      <c r="J22" s="57">
        <v>0</v>
      </c>
      <c r="K22" s="5">
        <v>1</v>
      </c>
      <c r="L22" s="5">
        <v>1</v>
      </c>
      <c r="M22" s="9">
        <v>1</v>
      </c>
      <c r="N22" s="25" t="s">
        <v>165</v>
      </c>
    </row>
    <row r="23" spans="1:14" ht="152.25" customHeight="1" x14ac:dyDescent="0.2">
      <c r="A23" s="16">
        <v>21</v>
      </c>
      <c r="B23" s="33" t="s">
        <v>19</v>
      </c>
      <c r="C23" s="33">
        <v>410</v>
      </c>
      <c r="D23" s="13" t="s">
        <v>171</v>
      </c>
      <c r="E23" s="33"/>
      <c r="F23" s="33">
        <v>0</v>
      </c>
      <c r="G23" s="33">
        <v>0</v>
      </c>
      <c r="H23" s="33">
        <v>1</v>
      </c>
      <c r="I23" s="33">
        <v>1</v>
      </c>
      <c r="J23" s="57">
        <v>0</v>
      </c>
      <c r="K23" s="56">
        <v>0</v>
      </c>
      <c r="L23" s="33">
        <v>0</v>
      </c>
      <c r="M23" s="9">
        <v>1</v>
      </c>
    </row>
    <row r="24" spans="1:14" ht="176" x14ac:dyDescent="0.2">
      <c r="A24" s="8">
        <v>22</v>
      </c>
      <c r="B24" s="33" t="s">
        <v>172</v>
      </c>
      <c r="C24" s="33">
        <v>230</v>
      </c>
      <c r="D24" s="13" t="s">
        <v>173</v>
      </c>
      <c r="E24" s="33"/>
      <c r="F24" s="33">
        <v>1</v>
      </c>
      <c r="G24" s="33">
        <v>0</v>
      </c>
      <c r="H24" s="33">
        <v>0</v>
      </c>
      <c r="I24" s="33">
        <v>1</v>
      </c>
      <c r="J24" s="57">
        <v>0</v>
      </c>
      <c r="K24" s="56">
        <v>1</v>
      </c>
      <c r="L24" s="33">
        <v>1</v>
      </c>
      <c r="M24" s="9">
        <v>1</v>
      </c>
      <c r="N24" s="50" t="s">
        <v>174</v>
      </c>
    </row>
    <row r="25" spans="1:14" ht="84.75" customHeight="1" x14ac:dyDescent="0.2">
      <c r="A25" s="16">
        <v>23</v>
      </c>
      <c r="B25" s="33" t="s">
        <v>175</v>
      </c>
      <c r="C25" s="33">
        <v>170</v>
      </c>
      <c r="D25" s="13" t="s">
        <v>176</v>
      </c>
      <c r="E25" s="33"/>
      <c r="F25" s="33">
        <v>0</v>
      </c>
      <c r="G25" s="33">
        <v>1</v>
      </c>
      <c r="H25" s="33">
        <v>0</v>
      </c>
      <c r="I25" s="33">
        <v>0</v>
      </c>
      <c r="J25" s="57">
        <v>0</v>
      </c>
      <c r="K25" s="56">
        <v>0</v>
      </c>
      <c r="L25" s="33">
        <v>1</v>
      </c>
      <c r="M25" s="9">
        <v>1</v>
      </c>
    </row>
    <row r="26" spans="1:14" ht="128" x14ac:dyDescent="0.2">
      <c r="A26" s="8">
        <v>24</v>
      </c>
      <c r="B26" s="33" t="s">
        <v>180</v>
      </c>
      <c r="C26" s="33">
        <v>250</v>
      </c>
      <c r="D26" s="13" t="s">
        <v>178</v>
      </c>
      <c r="E26" s="33">
        <v>15</v>
      </c>
      <c r="F26" s="33">
        <v>1</v>
      </c>
      <c r="G26" s="33">
        <v>0</v>
      </c>
      <c r="H26" s="33">
        <v>1</v>
      </c>
      <c r="I26" s="33">
        <v>1</v>
      </c>
      <c r="J26" s="57">
        <v>0</v>
      </c>
      <c r="K26" s="56">
        <v>1</v>
      </c>
      <c r="L26" s="33">
        <v>1</v>
      </c>
      <c r="M26" s="9">
        <v>1</v>
      </c>
      <c r="N26" s="24" t="s">
        <v>179</v>
      </c>
    </row>
    <row r="27" spans="1:14" ht="84.75" customHeight="1" x14ac:dyDescent="0.2">
      <c r="A27" s="16">
        <v>25</v>
      </c>
      <c r="B27" s="33" t="s">
        <v>181</v>
      </c>
      <c r="C27" s="33">
        <v>170</v>
      </c>
      <c r="D27" s="13" t="s">
        <v>183</v>
      </c>
      <c r="E27" s="33"/>
      <c r="F27" s="33">
        <v>0</v>
      </c>
      <c r="G27" s="33">
        <v>0</v>
      </c>
      <c r="H27" s="33">
        <v>0</v>
      </c>
      <c r="I27" s="33">
        <v>1</v>
      </c>
      <c r="J27" s="57">
        <v>0</v>
      </c>
      <c r="K27" s="56">
        <v>0</v>
      </c>
      <c r="L27" s="33">
        <v>1</v>
      </c>
      <c r="M27" s="9">
        <v>1</v>
      </c>
    </row>
    <row r="28" spans="1:14" ht="96" x14ac:dyDescent="0.2">
      <c r="A28" s="8">
        <v>26</v>
      </c>
      <c r="B28" s="33" t="s">
        <v>184</v>
      </c>
      <c r="C28" s="33">
        <v>190</v>
      </c>
      <c r="D28" s="13" t="s">
        <v>185</v>
      </c>
      <c r="E28" s="33">
        <v>5</v>
      </c>
      <c r="F28" s="33">
        <v>1</v>
      </c>
      <c r="G28" s="33">
        <v>0</v>
      </c>
      <c r="H28" s="33">
        <v>0</v>
      </c>
      <c r="I28" s="33">
        <v>0</v>
      </c>
      <c r="J28" s="57">
        <v>0</v>
      </c>
      <c r="K28" s="56">
        <v>1</v>
      </c>
      <c r="L28" s="33">
        <v>0</v>
      </c>
      <c r="M28" s="9">
        <v>0</v>
      </c>
    </row>
    <row r="29" spans="1:14" ht="90" customHeight="1" x14ac:dyDescent="0.2">
      <c r="A29" s="16">
        <v>27</v>
      </c>
      <c r="B29" s="33" t="s">
        <v>188</v>
      </c>
      <c r="C29" s="33">
        <v>220</v>
      </c>
      <c r="D29" s="13" t="s">
        <v>189</v>
      </c>
      <c r="E29" s="33"/>
      <c r="F29" s="33">
        <v>1</v>
      </c>
      <c r="G29" s="33">
        <v>1</v>
      </c>
      <c r="H29" s="33">
        <v>0</v>
      </c>
      <c r="I29" s="33">
        <v>0</v>
      </c>
      <c r="J29" s="57">
        <v>0</v>
      </c>
      <c r="K29" s="56">
        <v>1</v>
      </c>
      <c r="L29" s="33">
        <v>1</v>
      </c>
      <c r="M29" s="9">
        <v>1</v>
      </c>
    </row>
    <row r="30" spans="1:14" ht="84.75" customHeight="1" x14ac:dyDescent="0.2">
      <c r="A30" s="8">
        <v>28</v>
      </c>
      <c r="B30" s="33" t="s">
        <v>191</v>
      </c>
      <c r="C30" s="33">
        <v>190</v>
      </c>
      <c r="D30" s="13" t="s">
        <v>190</v>
      </c>
      <c r="E30" s="33"/>
      <c r="F30" s="33">
        <v>0</v>
      </c>
      <c r="G30" s="33">
        <v>0</v>
      </c>
      <c r="H30" s="33">
        <v>0</v>
      </c>
      <c r="I30" s="33">
        <v>1</v>
      </c>
      <c r="J30" s="57">
        <v>0</v>
      </c>
      <c r="K30" s="56">
        <v>0</v>
      </c>
      <c r="L30" s="33">
        <v>1</v>
      </c>
      <c r="M30" s="9">
        <v>1</v>
      </c>
    </row>
    <row r="31" spans="1:14" ht="92.25" customHeight="1" x14ac:dyDescent="0.2">
      <c r="A31" s="16">
        <v>29</v>
      </c>
      <c r="B31" s="33" t="s">
        <v>193</v>
      </c>
      <c r="C31" s="33">
        <v>250</v>
      </c>
      <c r="D31" s="13" t="s">
        <v>194</v>
      </c>
      <c r="E31" s="33"/>
      <c r="F31" s="33">
        <v>1</v>
      </c>
      <c r="G31" s="33">
        <v>0</v>
      </c>
      <c r="H31" s="33">
        <v>0</v>
      </c>
      <c r="I31" s="33">
        <v>1</v>
      </c>
      <c r="J31" s="57">
        <v>0</v>
      </c>
      <c r="K31" s="56">
        <v>1</v>
      </c>
      <c r="L31" s="33">
        <v>1</v>
      </c>
      <c r="M31" s="9">
        <v>1</v>
      </c>
    </row>
    <row r="32" spans="1:14" ht="144" x14ac:dyDescent="0.2">
      <c r="A32" s="8">
        <v>30</v>
      </c>
      <c r="B32" s="33" t="s">
        <v>196</v>
      </c>
      <c r="C32" s="33">
        <v>330</v>
      </c>
      <c r="D32" s="13" t="s">
        <v>197</v>
      </c>
      <c r="E32" s="33"/>
      <c r="F32" s="33">
        <v>1</v>
      </c>
      <c r="G32" s="33">
        <v>0</v>
      </c>
      <c r="H32" s="33">
        <v>0</v>
      </c>
      <c r="I32" s="33">
        <v>0</v>
      </c>
      <c r="J32" s="57">
        <v>0</v>
      </c>
      <c r="K32" s="56">
        <v>1</v>
      </c>
      <c r="L32" s="33">
        <v>0</v>
      </c>
      <c r="M32" s="9">
        <v>0</v>
      </c>
    </row>
    <row r="33" spans="1:14" ht="112.5" customHeight="1" x14ac:dyDescent="0.2">
      <c r="A33" s="16">
        <v>31</v>
      </c>
      <c r="B33" s="33" t="s">
        <v>199</v>
      </c>
      <c r="C33" s="33">
        <v>190</v>
      </c>
      <c r="D33" s="13" t="s">
        <v>200</v>
      </c>
      <c r="E33" s="33"/>
      <c r="F33" s="33">
        <v>1</v>
      </c>
      <c r="G33" s="33">
        <v>0</v>
      </c>
      <c r="H33" s="33">
        <v>0</v>
      </c>
      <c r="I33" s="33">
        <v>1</v>
      </c>
      <c r="J33" s="57">
        <v>0</v>
      </c>
      <c r="K33" s="56">
        <v>1</v>
      </c>
      <c r="L33" s="33">
        <v>0</v>
      </c>
      <c r="M33" s="9">
        <v>0</v>
      </c>
    </row>
    <row r="34" spans="1:14" ht="126" customHeight="1" x14ac:dyDescent="0.2">
      <c r="A34" s="8">
        <v>32</v>
      </c>
      <c r="B34" s="33" t="s">
        <v>202</v>
      </c>
      <c r="C34" s="33">
        <v>320</v>
      </c>
      <c r="D34" s="13" t="s">
        <v>203</v>
      </c>
      <c r="E34" s="33"/>
      <c r="F34" s="33">
        <v>1</v>
      </c>
      <c r="G34" s="33">
        <v>0</v>
      </c>
      <c r="H34" s="33">
        <v>0</v>
      </c>
      <c r="I34" s="33">
        <v>0</v>
      </c>
      <c r="J34" s="57">
        <v>0</v>
      </c>
      <c r="K34" s="56">
        <v>1</v>
      </c>
      <c r="L34" s="33">
        <v>0</v>
      </c>
      <c r="M34" s="9">
        <v>0</v>
      </c>
    </row>
    <row r="35" spans="1:14" ht="409.6" x14ac:dyDescent="0.2">
      <c r="A35" s="16">
        <v>33</v>
      </c>
      <c r="B35" s="33" t="s">
        <v>206</v>
      </c>
      <c r="C35" s="33">
        <v>140</v>
      </c>
      <c r="D35" s="13" t="s">
        <v>204</v>
      </c>
      <c r="E35" s="33"/>
      <c r="F35" s="33">
        <v>1</v>
      </c>
      <c r="G35" s="33">
        <v>0</v>
      </c>
      <c r="H35" s="33">
        <v>0</v>
      </c>
      <c r="I35" s="33">
        <v>1</v>
      </c>
      <c r="J35" s="57">
        <v>0</v>
      </c>
      <c r="K35" s="56">
        <v>1</v>
      </c>
      <c r="L35" s="33">
        <v>1</v>
      </c>
      <c r="M35" s="9">
        <v>1</v>
      </c>
    </row>
    <row r="36" spans="1:14" ht="336.75" customHeight="1" x14ac:dyDescent="0.2">
      <c r="A36" s="8">
        <v>34</v>
      </c>
      <c r="B36" s="33" t="s">
        <v>207</v>
      </c>
      <c r="C36" s="33">
        <v>430</v>
      </c>
      <c r="D36" s="13" t="s">
        <v>209</v>
      </c>
      <c r="E36" s="33"/>
      <c r="F36" s="33">
        <v>1</v>
      </c>
      <c r="G36" s="33">
        <v>0</v>
      </c>
      <c r="H36" s="33">
        <v>0</v>
      </c>
      <c r="I36" s="33">
        <v>1</v>
      </c>
      <c r="J36" s="57">
        <v>0</v>
      </c>
      <c r="K36" s="56">
        <v>1</v>
      </c>
      <c r="L36" s="33">
        <v>1</v>
      </c>
      <c r="M36" s="9">
        <v>1</v>
      </c>
    </row>
    <row r="37" spans="1:14" ht="381" customHeight="1" x14ac:dyDescent="0.2">
      <c r="A37" s="16">
        <v>35</v>
      </c>
      <c r="B37" s="33" t="s">
        <v>210</v>
      </c>
      <c r="C37" s="33">
        <v>310</v>
      </c>
      <c r="D37" s="13" t="s">
        <v>212</v>
      </c>
      <c r="E37" s="33"/>
      <c r="F37" s="33">
        <v>0</v>
      </c>
      <c r="G37" s="33">
        <v>0</v>
      </c>
      <c r="H37" s="33">
        <v>0</v>
      </c>
      <c r="I37" s="33">
        <v>1</v>
      </c>
      <c r="J37" s="57">
        <v>0</v>
      </c>
      <c r="K37" s="56">
        <v>0</v>
      </c>
      <c r="L37" s="33">
        <v>1</v>
      </c>
      <c r="M37" s="9">
        <v>1</v>
      </c>
      <c r="N37" s="25" t="s">
        <v>213</v>
      </c>
    </row>
    <row r="38" spans="1:14" ht="365" x14ac:dyDescent="0.2">
      <c r="A38" s="8">
        <v>36</v>
      </c>
      <c r="B38" s="33" t="s">
        <v>214</v>
      </c>
      <c r="C38" s="33">
        <v>150</v>
      </c>
      <c r="D38" s="13" t="s">
        <v>215</v>
      </c>
      <c r="E38" s="33"/>
      <c r="F38" s="33">
        <v>0</v>
      </c>
      <c r="G38" s="33">
        <v>0</v>
      </c>
      <c r="H38" s="33">
        <v>0</v>
      </c>
      <c r="I38" s="33">
        <v>1</v>
      </c>
      <c r="J38" s="57">
        <v>0</v>
      </c>
      <c r="K38" s="56">
        <v>0</v>
      </c>
      <c r="L38" s="33">
        <v>1</v>
      </c>
      <c r="M38" s="9">
        <v>1</v>
      </c>
    </row>
    <row r="39" spans="1:14" ht="335" x14ac:dyDescent="0.2">
      <c r="A39" s="16">
        <v>37</v>
      </c>
      <c r="B39" s="33" t="s">
        <v>217</v>
      </c>
      <c r="C39" s="33">
        <v>140</v>
      </c>
      <c r="D39" s="13" t="s">
        <v>218</v>
      </c>
      <c r="E39" s="33"/>
      <c r="F39" s="33">
        <v>1</v>
      </c>
      <c r="G39" s="33">
        <v>0</v>
      </c>
      <c r="H39" s="33">
        <v>0</v>
      </c>
      <c r="I39" s="33">
        <v>1</v>
      </c>
      <c r="J39" s="57">
        <v>0</v>
      </c>
      <c r="K39" s="56">
        <v>1</v>
      </c>
      <c r="L39" s="33">
        <v>1</v>
      </c>
      <c r="M39" s="9">
        <v>1</v>
      </c>
      <c r="N39" s="25" t="s">
        <v>220</v>
      </c>
    </row>
    <row r="40" spans="1:14" ht="144" x14ac:dyDescent="0.2">
      <c r="A40" s="8">
        <v>38</v>
      </c>
      <c r="B40" s="33" t="s">
        <v>221</v>
      </c>
      <c r="C40" s="33">
        <v>340</v>
      </c>
      <c r="D40" s="52" t="s">
        <v>222</v>
      </c>
      <c r="E40" s="162"/>
      <c r="F40" s="33">
        <v>1</v>
      </c>
      <c r="G40" s="33">
        <v>0</v>
      </c>
      <c r="H40" s="33">
        <v>0</v>
      </c>
      <c r="I40" s="33">
        <v>0</v>
      </c>
      <c r="J40" s="57">
        <v>0</v>
      </c>
      <c r="K40" s="56">
        <v>1</v>
      </c>
      <c r="L40" s="33">
        <v>0</v>
      </c>
      <c r="M40" s="9">
        <v>0</v>
      </c>
    </row>
    <row r="41" spans="1:14" ht="160" x14ac:dyDescent="0.2">
      <c r="A41" s="16">
        <v>39</v>
      </c>
      <c r="B41" s="33" t="s">
        <v>199</v>
      </c>
      <c r="C41" s="33">
        <v>180</v>
      </c>
      <c r="D41" s="13" t="s">
        <v>224</v>
      </c>
      <c r="E41" s="33"/>
      <c r="F41" s="33">
        <v>0</v>
      </c>
      <c r="G41" s="33">
        <v>1</v>
      </c>
      <c r="H41" s="33">
        <v>0</v>
      </c>
      <c r="I41" s="33">
        <v>1</v>
      </c>
      <c r="J41" s="57">
        <v>0</v>
      </c>
      <c r="K41" s="56">
        <v>1</v>
      </c>
      <c r="L41" s="33">
        <v>1</v>
      </c>
      <c r="M41" s="9">
        <v>1</v>
      </c>
    </row>
    <row r="42" spans="1:14" ht="64" x14ac:dyDescent="0.2">
      <c r="A42" s="8">
        <v>40</v>
      </c>
      <c r="B42" s="33" t="s">
        <v>226</v>
      </c>
      <c r="C42" s="33">
        <v>190</v>
      </c>
      <c r="D42" s="13" t="s">
        <v>227</v>
      </c>
      <c r="E42" s="33"/>
      <c r="F42" s="33">
        <v>1</v>
      </c>
      <c r="G42" s="33">
        <v>0</v>
      </c>
      <c r="H42" s="33">
        <v>0</v>
      </c>
      <c r="I42" s="33">
        <v>1</v>
      </c>
      <c r="J42" s="57">
        <v>0</v>
      </c>
      <c r="K42" s="56">
        <v>1</v>
      </c>
      <c r="L42" s="33">
        <v>1</v>
      </c>
      <c r="M42" s="9">
        <v>1</v>
      </c>
      <c r="N42" s="25" t="s">
        <v>225</v>
      </c>
    </row>
    <row r="43" spans="1:14" ht="176" x14ac:dyDescent="0.2">
      <c r="A43" s="16">
        <v>41</v>
      </c>
      <c r="B43" s="33" t="s">
        <v>229</v>
      </c>
      <c r="C43" s="33">
        <v>140</v>
      </c>
      <c r="D43" s="13" t="s">
        <v>231</v>
      </c>
      <c r="E43" s="33"/>
      <c r="F43" s="33">
        <v>1</v>
      </c>
      <c r="G43" s="33">
        <v>0</v>
      </c>
      <c r="H43" s="33">
        <v>0</v>
      </c>
      <c r="I43" s="33">
        <v>1</v>
      </c>
      <c r="J43" s="57">
        <v>0</v>
      </c>
      <c r="K43" s="56">
        <v>1</v>
      </c>
      <c r="L43" s="33">
        <v>1</v>
      </c>
      <c r="M43" s="9">
        <v>1</v>
      </c>
    </row>
    <row r="44" spans="1:14" ht="176" x14ac:dyDescent="0.2">
      <c r="A44" s="8">
        <v>42</v>
      </c>
      <c r="B44" s="33" t="s">
        <v>181</v>
      </c>
      <c r="C44" s="33">
        <v>180</v>
      </c>
      <c r="D44" s="13" t="s">
        <v>232</v>
      </c>
      <c r="E44" s="33"/>
      <c r="F44" s="33">
        <v>1</v>
      </c>
      <c r="G44" s="33">
        <v>0</v>
      </c>
      <c r="H44" s="33">
        <v>0</v>
      </c>
      <c r="I44" s="33">
        <v>1</v>
      </c>
      <c r="J44" s="57">
        <v>0</v>
      </c>
      <c r="K44" s="56">
        <v>1</v>
      </c>
      <c r="L44" s="33">
        <v>1</v>
      </c>
      <c r="M44" s="9">
        <v>1</v>
      </c>
    </row>
    <row r="45" spans="1:14" ht="380" x14ac:dyDescent="0.2">
      <c r="A45" s="16">
        <v>43</v>
      </c>
      <c r="B45" s="33" t="s">
        <v>233</v>
      </c>
      <c r="C45" s="33">
        <v>440</v>
      </c>
      <c r="D45" s="13" t="s">
        <v>234</v>
      </c>
      <c r="E45" s="33"/>
      <c r="F45" s="33">
        <v>1</v>
      </c>
      <c r="G45" s="33">
        <v>1</v>
      </c>
      <c r="H45" s="33">
        <v>0</v>
      </c>
      <c r="I45" s="33">
        <v>1</v>
      </c>
      <c r="J45" s="57">
        <v>0</v>
      </c>
      <c r="K45" s="56">
        <v>1</v>
      </c>
      <c r="L45" s="33">
        <v>1</v>
      </c>
      <c r="M45" s="9">
        <v>1</v>
      </c>
    </row>
    <row r="46" spans="1:14" ht="409.6" x14ac:dyDescent="0.2">
      <c r="A46" s="8">
        <v>44</v>
      </c>
      <c r="B46" s="33" t="s">
        <v>236</v>
      </c>
      <c r="C46" s="33">
        <v>220</v>
      </c>
      <c r="D46" s="13" t="s">
        <v>238</v>
      </c>
      <c r="E46" s="33"/>
      <c r="F46" s="33">
        <v>1</v>
      </c>
      <c r="G46" s="33">
        <v>0</v>
      </c>
      <c r="H46" s="33">
        <v>0</v>
      </c>
      <c r="I46" s="33">
        <v>1</v>
      </c>
      <c r="J46" s="57">
        <v>0</v>
      </c>
      <c r="K46" s="56">
        <v>1</v>
      </c>
      <c r="L46" s="33">
        <v>1</v>
      </c>
      <c r="M46" s="9">
        <v>1</v>
      </c>
      <c r="N46" s="25" t="s">
        <v>237</v>
      </c>
    </row>
    <row r="47" spans="1:14" ht="160" x14ac:dyDescent="0.2">
      <c r="A47" s="16">
        <v>45</v>
      </c>
      <c r="B47" s="33" t="s">
        <v>240</v>
      </c>
      <c r="C47" s="33">
        <v>190</v>
      </c>
      <c r="D47" s="13" t="s">
        <v>241</v>
      </c>
      <c r="E47" s="33"/>
      <c r="F47" s="33">
        <v>1</v>
      </c>
      <c r="G47" s="33">
        <v>0</v>
      </c>
      <c r="H47" s="33">
        <v>0</v>
      </c>
      <c r="I47" s="33">
        <v>1</v>
      </c>
      <c r="J47" s="57">
        <v>0</v>
      </c>
      <c r="K47" s="56">
        <v>1</v>
      </c>
      <c r="L47" s="33">
        <v>1</v>
      </c>
      <c r="M47" s="9">
        <v>1</v>
      </c>
    </row>
    <row r="48" spans="1:14" ht="112" x14ac:dyDescent="0.2">
      <c r="A48" s="8">
        <v>46</v>
      </c>
      <c r="B48" s="33" t="s">
        <v>242</v>
      </c>
      <c r="C48" s="33">
        <v>130</v>
      </c>
      <c r="D48" s="13" t="s">
        <v>243</v>
      </c>
      <c r="E48" s="33"/>
      <c r="F48" s="33">
        <v>1</v>
      </c>
      <c r="G48" s="33">
        <v>0</v>
      </c>
      <c r="H48" s="33">
        <v>0</v>
      </c>
      <c r="I48" s="33">
        <v>1</v>
      </c>
      <c r="J48" s="57">
        <v>0</v>
      </c>
      <c r="K48" s="56">
        <v>1</v>
      </c>
      <c r="L48" s="33">
        <v>1</v>
      </c>
      <c r="M48" s="9">
        <v>1</v>
      </c>
    </row>
    <row r="49" spans="1:14" ht="335" x14ac:dyDescent="0.2">
      <c r="A49" s="16">
        <v>47</v>
      </c>
      <c r="B49" s="33" t="s">
        <v>245</v>
      </c>
      <c r="C49" s="33">
        <v>240</v>
      </c>
      <c r="D49" s="13" t="s">
        <v>476</v>
      </c>
      <c r="E49" s="33"/>
      <c r="F49" s="33">
        <v>0</v>
      </c>
      <c r="G49" s="33">
        <v>0</v>
      </c>
      <c r="H49" s="33">
        <v>0</v>
      </c>
      <c r="I49" s="33">
        <v>1</v>
      </c>
      <c r="J49" s="57">
        <v>0</v>
      </c>
      <c r="K49" s="56">
        <v>0</v>
      </c>
      <c r="L49" s="33">
        <v>1</v>
      </c>
      <c r="M49" s="9">
        <v>1</v>
      </c>
    </row>
    <row r="50" spans="1:14" ht="128" x14ac:dyDescent="0.2">
      <c r="A50" s="8">
        <v>48</v>
      </c>
      <c r="B50" s="33" t="s">
        <v>247</v>
      </c>
      <c r="C50" s="33">
        <v>140</v>
      </c>
      <c r="D50" s="13" t="s">
        <v>249</v>
      </c>
      <c r="E50" s="33"/>
      <c r="F50" s="33">
        <v>0</v>
      </c>
      <c r="G50" s="33">
        <v>0</v>
      </c>
      <c r="H50" s="33">
        <v>0</v>
      </c>
      <c r="I50" s="33">
        <v>1</v>
      </c>
      <c r="J50" s="57">
        <v>0</v>
      </c>
      <c r="K50" s="56">
        <v>0</v>
      </c>
      <c r="L50" s="33">
        <v>1</v>
      </c>
      <c r="M50" s="9">
        <v>1</v>
      </c>
    </row>
    <row r="51" spans="1:14" ht="96" x14ac:dyDescent="0.2">
      <c r="A51" s="16">
        <v>49</v>
      </c>
      <c r="B51" s="33" t="s">
        <v>250</v>
      </c>
      <c r="C51" s="33">
        <v>190</v>
      </c>
      <c r="D51" s="13" t="s">
        <v>251</v>
      </c>
      <c r="E51" s="33"/>
      <c r="F51" s="33">
        <v>0</v>
      </c>
      <c r="G51" s="33">
        <v>0</v>
      </c>
      <c r="H51" s="33">
        <v>0</v>
      </c>
      <c r="I51" s="33">
        <v>1</v>
      </c>
      <c r="J51" s="57">
        <v>0</v>
      </c>
      <c r="K51" s="56">
        <v>1</v>
      </c>
      <c r="L51" s="33">
        <v>1</v>
      </c>
      <c r="M51" s="9">
        <v>1</v>
      </c>
    </row>
    <row r="52" spans="1:14" ht="72" customHeight="1" x14ac:dyDescent="0.2">
      <c r="A52" s="8">
        <v>50</v>
      </c>
      <c r="B52" s="33" t="s">
        <v>250</v>
      </c>
      <c r="C52" s="33">
        <v>200</v>
      </c>
      <c r="D52" s="13" t="s">
        <v>253</v>
      </c>
      <c r="E52" s="33"/>
      <c r="F52" s="33">
        <v>0</v>
      </c>
      <c r="G52" s="33">
        <v>0</v>
      </c>
      <c r="H52" s="33">
        <v>0</v>
      </c>
      <c r="I52" s="33">
        <v>1</v>
      </c>
      <c r="J52" s="57">
        <v>0</v>
      </c>
      <c r="K52" s="56">
        <v>0</v>
      </c>
      <c r="L52" s="33">
        <v>1</v>
      </c>
      <c r="M52" s="9">
        <v>1</v>
      </c>
    </row>
    <row r="53" spans="1:14" ht="144" x14ac:dyDescent="0.2">
      <c r="A53" s="16">
        <v>51</v>
      </c>
      <c r="B53" s="33" t="s">
        <v>254</v>
      </c>
      <c r="C53" s="33">
        <v>280</v>
      </c>
      <c r="D53" s="13" t="s">
        <v>255</v>
      </c>
      <c r="E53" s="33"/>
      <c r="F53" s="33">
        <v>0</v>
      </c>
      <c r="G53" s="33">
        <v>0</v>
      </c>
      <c r="H53" s="33">
        <v>1</v>
      </c>
      <c r="I53" s="33">
        <v>1</v>
      </c>
      <c r="J53" s="57">
        <v>0</v>
      </c>
      <c r="K53" s="56">
        <v>0</v>
      </c>
      <c r="L53" s="33">
        <v>1</v>
      </c>
      <c r="M53" s="9">
        <v>1</v>
      </c>
    </row>
    <row r="54" spans="1:14" ht="72" customHeight="1" x14ac:dyDescent="0.2">
      <c r="A54" s="8">
        <v>52</v>
      </c>
      <c r="B54" s="33" t="s">
        <v>257</v>
      </c>
      <c r="C54" s="33">
        <v>230</v>
      </c>
      <c r="D54" s="13" t="s">
        <v>267</v>
      </c>
      <c r="E54" s="33"/>
      <c r="F54" s="33">
        <v>0</v>
      </c>
      <c r="G54" s="33">
        <v>0</v>
      </c>
      <c r="H54" s="33">
        <v>0</v>
      </c>
      <c r="I54" s="33">
        <v>1</v>
      </c>
      <c r="J54" s="57">
        <v>0</v>
      </c>
      <c r="K54" s="56">
        <v>0</v>
      </c>
      <c r="L54" s="33">
        <v>1</v>
      </c>
      <c r="M54" s="9">
        <v>1</v>
      </c>
    </row>
    <row r="55" spans="1:14" ht="64" x14ac:dyDescent="0.2">
      <c r="A55" s="16">
        <v>53</v>
      </c>
      <c r="B55" s="33" t="s">
        <v>260</v>
      </c>
      <c r="C55" s="33">
        <v>260</v>
      </c>
      <c r="D55" s="13" t="s">
        <v>268</v>
      </c>
      <c r="E55" s="33"/>
      <c r="F55" s="33">
        <v>1</v>
      </c>
      <c r="G55" s="33">
        <v>0</v>
      </c>
      <c r="H55" s="33">
        <v>0</v>
      </c>
      <c r="I55" s="33">
        <v>0</v>
      </c>
      <c r="J55" s="57">
        <v>0</v>
      </c>
      <c r="K55" s="56">
        <v>1</v>
      </c>
      <c r="L55" s="33">
        <v>0</v>
      </c>
      <c r="M55" s="9">
        <v>0</v>
      </c>
    </row>
    <row r="56" spans="1:14" ht="224" x14ac:dyDescent="0.2">
      <c r="A56" s="8">
        <v>54</v>
      </c>
      <c r="B56" s="33" t="s">
        <v>264</v>
      </c>
      <c r="C56" s="33">
        <v>230</v>
      </c>
      <c r="D56" s="13" t="s">
        <v>269</v>
      </c>
      <c r="E56" s="33"/>
      <c r="F56" s="33">
        <v>1</v>
      </c>
      <c r="G56" s="33">
        <v>0</v>
      </c>
      <c r="H56" s="33">
        <v>0</v>
      </c>
      <c r="I56" s="33">
        <v>1</v>
      </c>
      <c r="J56" s="57">
        <v>0</v>
      </c>
      <c r="K56" s="56">
        <v>1</v>
      </c>
      <c r="L56" s="33">
        <v>1</v>
      </c>
      <c r="M56" s="9">
        <v>1</v>
      </c>
      <c r="N56" s="25" t="s">
        <v>271</v>
      </c>
    </row>
    <row r="57" spans="1:14" ht="32" x14ac:dyDescent="0.2">
      <c r="A57" s="16">
        <v>55</v>
      </c>
      <c r="B57" s="33" t="s">
        <v>265</v>
      </c>
      <c r="C57" s="33">
        <v>150</v>
      </c>
      <c r="D57" s="13" t="s">
        <v>270</v>
      </c>
      <c r="E57" s="33"/>
      <c r="F57" s="33">
        <v>0</v>
      </c>
      <c r="G57" s="33">
        <v>0</v>
      </c>
      <c r="H57" s="33">
        <v>0</v>
      </c>
      <c r="I57" s="33">
        <v>1</v>
      </c>
      <c r="J57" s="57">
        <v>0</v>
      </c>
      <c r="K57" s="56">
        <v>0</v>
      </c>
      <c r="L57" s="33">
        <v>1</v>
      </c>
      <c r="M57" s="9">
        <v>1</v>
      </c>
    </row>
    <row r="58" spans="1:14" ht="80" x14ac:dyDescent="0.2">
      <c r="A58" s="8">
        <v>56</v>
      </c>
      <c r="B58" s="33" t="s">
        <v>266</v>
      </c>
      <c r="C58" s="33">
        <v>210</v>
      </c>
      <c r="D58" s="13" t="s">
        <v>272</v>
      </c>
      <c r="E58" s="33"/>
      <c r="F58" s="33">
        <v>1</v>
      </c>
      <c r="G58" s="33">
        <v>0</v>
      </c>
      <c r="H58" s="33">
        <v>0</v>
      </c>
      <c r="I58" s="33">
        <v>1</v>
      </c>
      <c r="J58" s="57">
        <v>0</v>
      </c>
      <c r="K58" s="56">
        <v>1</v>
      </c>
      <c r="L58" s="33">
        <v>1</v>
      </c>
      <c r="M58" s="9">
        <v>1</v>
      </c>
    </row>
    <row r="59" spans="1:14" ht="72" customHeight="1" x14ac:dyDescent="0.2">
      <c r="A59" s="16">
        <v>57</v>
      </c>
      <c r="B59" s="33" t="s">
        <v>275</v>
      </c>
      <c r="C59" s="33">
        <v>160</v>
      </c>
      <c r="D59" s="13" t="s">
        <v>273</v>
      </c>
      <c r="E59" s="33"/>
      <c r="F59" s="33">
        <v>1</v>
      </c>
      <c r="G59" s="33">
        <v>0</v>
      </c>
      <c r="H59" s="33">
        <v>0</v>
      </c>
      <c r="I59" s="33">
        <v>1</v>
      </c>
      <c r="J59" s="57">
        <v>1</v>
      </c>
      <c r="K59" s="56">
        <v>1</v>
      </c>
      <c r="L59" s="33">
        <v>1</v>
      </c>
      <c r="M59" s="9">
        <v>1</v>
      </c>
      <c r="N59" s="25" t="s">
        <v>276</v>
      </c>
    </row>
    <row r="60" spans="1:14" ht="288" x14ac:dyDescent="0.2">
      <c r="A60" s="8">
        <v>58</v>
      </c>
      <c r="B60" s="33" t="s">
        <v>279</v>
      </c>
      <c r="C60" s="33">
        <v>450</v>
      </c>
      <c r="D60" s="13" t="s">
        <v>277</v>
      </c>
      <c r="E60" s="33"/>
      <c r="F60" s="33">
        <v>1</v>
      </c>
      <c r="G60" s="33">
        <v>0</v>
      </c>
      <c r="H60" s="33">
        <v>0</v>
      </c>
      <c r="I60" s="33">
        <v>1</v>
      </c>
      <c r="J60" s="57">
        <v>0</v>
      </c>
      <c r="K60" s="56">
        <v>1</v>
      </c>
      <c r="L60" s="33">
        <v>0</v>
      </c>
      <c r="M60" s="9">
        <v>0</v>
      </c>
      <c r="N60" s="25" t="s">
        <v>280</v>
      </c>
    </row>
    <row r="61" spans="1:14" ht="80" x14ac:dyDescent="0.2">
      <c r="A61" s="16">
        <v>59</v>
      </c>
      <c r="B61" s="33" t="s">
        <v>283</v>
      </c>
      <c r="C61" s="33">
        <v>250</v>
      </c>
      <c r="D61" s="13" t="s">
        <v>281</v>
      </c>
      <c r="E61" s="33"/>
      <c r="F61" s="33">
        <v>1</v>
      </c>
      <c r="G61" s="33">
        <v>0</v>
      </c>
      <c r="H61" s="33">
        <v>0</v>
      </c>
      <c r="I61" s="33">
        <v>1</v>
      </c>
      <c r="J61" s="57">
        <v>0</v>
      </c>
      <c r="K61" s="56">
        <v>1</v>
      </c>
      <c r="L61" s="33">
        <v>1</v>
      </c>
      <c r="M61" s="9">
        <v>1</v>
      </c>
      <c r="N61" s="24" t="s">
        <v>282</v>
      </c>
    </row>
    <row r="62" spans="1:14" ht="144" x14ac:dyDescent="0.2">
      <c r="A62" s="8">
        <v>60</v>
      </c>
      <c r="B62" s="33" t="s">
        <v>285</v>
      </c>
      <c r="C62" s="33">
        <v>170</v>
      </c>
      <c r="D62" s="13" t="s">
        <v>287</v>
      </c>
      <c r="E62" s="33"/>
      <c r="F62" s="33">
        <v>1</v>
      </c>
      <c r="G62" s="33">
        <v>1</v>
      </c>
      <c r="H62" s="33">
        <v>0</v>
      </c>
      <c r="I62" s="33">
        <v>1</v>
      </c>
      <c r="J62" s="57">
        <v>0</v>
      </c>
      <c r="K62" s="56">
        <v>1</v>
      </c>
      <c r="L62" s="33">
        <v>1</v>
      </c>
      <c r="M62" s="9">
        <v>1</v>
      </c>
    </row>
    <row r="63" spans="1:14" ht="48" x14ac:dyDescent="0.2">
      <c r="A63" s="16">
        <v>61</v>
      </c>
      <c r="B63" s="33" t="s">
        <v>289</v>
      </c>
      <c r="C63" s="33">
        <v>230</v>
      </c>
      <c r="D63" s="13" t="s">
        <v>290</v>
      </c>
      <c r="E63" s="33"/>
      <c r="F63" s="33">
        <v>1</v>
      </c>
      <c r="G63" s="33">
        <v>0</v>
      </c>
      <c r="H63" s="33">
        <v>0</v>
      </c>
      <c r="I63" s="33">
        <v>0</v>
      </c>
      <c r="J63" s="57">
        <v>0</v>
      </c>
      <c r="K63" s="56">
        <v>1</v>
      </c>
      <c r="L63" s="33">
        <v>0</v>
      </c>
      <c r="M63" s="9">
        <v>0</v>
      </c>
    </row>
    <row r="64" spans="1:14" ht="72" customHeight="1" x14ac:dyDescent="0.2">
      <c r="A64" s="8">
        <v>62</v>
      </c>
      <c r="B64" s="33" t="s">
        <v>292</v>
      </c>
      <c r="C64" s="33">
        <v>150</v>
      </c>
      <c r="D64" s="13" t="s">
        <v>291</v>
      </c>
      <c r="E64" s="33"/>
      <c r="F64" s="33">
        <v>0</v>
      </c>
      <c r="G64" s="33">
        <v>1</v>
      </c>
      <c r="H64" s="33">
        <v>0</v>
      </c>
      <c r="I64" s="33">
        <v>0</v>
      </c>
      <c r="J64" s="57">
        <v>0</v>
      </c>
      <c r="K64" s="56">
        <v>0</v>
      </c>
      <c r="L64" s="33">
        <v>1</v>
      </c>
      <c r="M64" s="9">
        <v>1</v>
      </c>
    </row>
    <row r="65" spans="1:14" ht="304" x14ac:dyDescent="0.2">
      <c r="A65" s="16">
        <v>63</v>
      </c>
      <c r="B65" s="33" t="s">
        <v>295</v>
      </c>
      <c r="C65" s="33">
        <v>320</v>
      </c>
      <c r="D65" s="13" t="s">
        <v>294</v>
      </c>
      <c r="E65" s="33"/>
      <c r="F65" s="33">
        <v>1</v>
      </c>
      <c r="G65" s="33">
        <v>0</v>
      </c>
      <c r="H65" s="33">
        <v>1</v>
      </c>
      <c r="I65" s="33">
        <v>0</v>
      </c>
      <c r="J65" s="57">
        <v>0</v>
      </c>
      <c r="K65" s="56">
        <v>1</v>
      </c>
      <c r="L65" s="33">
        <v>1</v>
      </c>
      <c r="M65" s="9">
        <v>0</v>
      </c>
      <c r="N65" s="25" t="s">
        <v>297</v>
      </c>
    </row>
    <row r="66" spans="1:14" ht="208" x14ac:dyDescent="0.2">
      <c r="A66" s="8">
        <v>64</v>
      </c>
      <c r="B66" s="33" t="s">
        <v>298</v>
      </c>
      <c r="C66" s="33">
        <v>250</v>
      </c>
      <c r="D66" s="13" t="s">
        <v>300</v>
      </c>
      <c r="E66" s="33"/>
      <c r="F66" s="33">
        <v>0</v>
      </c>
      <c r="G66" s="33">
        <v>0</v>
      </c>
      <c r="H66" s="33">
        <v>0</v>
      </c>
      <c r="I66" s="33">
        <v>1</v>
      </c>
      <c r="J66" s="57">
        <v>0</v>
      </c>
      <c r="K66" s="56">
        <v>0</v>
      </c>
      <c r="L66" s="33">
        <v>1</v>
      </c>
      <c r="M66" s="9">
        <v>1</v>
      </c>
    </row>
    <row r="67" spans="1:14" ht="143.25" customHeight="1" x14ac:dyDescent="0.2">
      <c r="A67" s="16">
        <v>65</v>
      </c>
      <c r="B67" s="33" t="s">
        <v>301</v>
      </c>
      <c r="C67" s="33">
        <v>260</v>
      </c>
      <c r="D67" s="13" t="s">
        <v>302</v>
      </c>
      <c r="E67" s="33"/>
      <c r="F67" s="33">
        <v>0</v>
      </c>
      <c r="G67" s="33">
        <v>0</v>
      </c>
      <c r="H67" s="33">
        <v>0</v>
      </c>
      <c r="I67" s="33">
        <v>1</v>
      </c>
      <c r="J67" s="57">
        <v>0</v>
      </c>
      <c r="K67" s="56">
        <v>0</v>
      </c>
      <c r="L67" s="33">
        <v>1</v>
      </c>
      <c r="M67" s="9">
        <v>1</v>
      </c>
    </row>
    <row r="68" spans="1:14" ht="72" customHeight="1" x14ac:dyDescent="0.2">
      <c r="A68" s="8">
        <v>66</v>
      </c>
      <c r="B68" s="33" t="s">
        <v>304</v>
      </c>
      <c r="C68" s="33">
        <v>350</v>
      </c>
      <c r="D68" s="13" t="s">
        <v>305</v>
      </c>
      <c r="E68" s="33">
        <v>5</v>
      </c>
      <c r="F68" s="33">
        <v>0</v>
      </c>
      <c r="G68" s="33">
        <v>0</v>
      </c>
      <c r="H68" s="33">
        <v>0</v>
      </c>
      <c r="I68" s="33">
        <v>1</v>
      </c>
      <c r="J68" s="57">
        <v>0</v>
      </c>
      <c r="K68" s="56">
        <v>0</v>
      </c>
      <c r="L68" s="33">
        <v>1</v>
      </c>
      <c r="M68" s="9">
        <v>0</v>
      </c>
    </row>
    <row r="69" spans="1:14" ht="72" customHeight="1" x14ac:dyDescent="0.2">
      <c r="A69" s="16">
        <v>67</v>
      </c>
      <c r="B69" s="33" t="s">
        <v>306</v>
      </c>
      <c r="C69" s="33">
        <v>190</v>
      </c>
      <c r="D69" s="13" t="s">
        <v>307</v>
      </c>
      <c r="E69" s="33">
        <v>11</v>
      </c>
      <c r="F69" s="33">
        <v>0</v>
      </c>
      <c r="G69" s="33">
        <v>0</v>
      </c>
      <c r="H69" s="33">
        <v>0</v>
      </c>
      <c r="I69" s="33">
        <v>1</v>
      </c>
      <c r="J69" s="57">
        <v>0</v>
      </c>
      <c r="K69" s="56">
        <v>0</v>
      </c>
      <c r="L69" s="33">
        <v>1</v>
      </c>
      <c r="M69" s="9">
        <v>1</v>
      </c>
    </row>
    <row r="70" spans="1:14" ht="144" x14ac:dyDescent="0.2">
      <c r="A70" s="8">
        <v>68</v>
      </c>
      <c r="B70" s="33" t="s">
        <v>310</v>
      </c>
      <c r="C70" s="33">
        <v>450</v>
      </c>
      <c r="D70" s="13" t="s">
        <v>312</v>
      </c>
      <c r="E70" s="33"/>
      <c r="F70" s="33">
        <v>0</v>
      </c>
      <c r="G70" s="33">
        <v>0</v>
      </c>
      <c r="H70" s="33">
        <v>0</v>
      </c>
      <c r="I70" s="33">
        <v>1</v>
      </c>
      <c r="J70" s="57">
        <v>0</v>
      </c>
      <c r="K70" s="56">
        <v>0</v>
      </c>
      <c r="L70" s="33">
        <v>1</v>
      </c>
      <c r="M70" s="9">
        <v>1</v>
      </c>
      <c r="N70" s="25" t="s">
        <v>311</v>
      </c>
    </row>
    <row r="71" spans="1:14" ht="72" customHeight="1" x14ac:dyDescent="0.2">
      <c r="A71" s="16">
        <v>69</v>
      </c>
      <c r="B71" s="33" t="s">
        <v>313</v>
      </c>
      <c r="C71" s="33">
        <v>190</v>
      </c>
      <c r="D71" s="13" t="s">
        <v>315</v>
      </c>
      <c r="E71" s="33"/>
      <c r="F71" s="33">
        <v>1</v>
      </c>
      <c r="G71" s="33">
        <v>0</v>
      </c>
      <c r="H71" s="33">
        <v>0</v>
      </c>
      <c r="I71" s="33">
        <v>0</v>
      </c>
      <c r="J71" s="57">
        <v>0</v>
      </c>
      <c r="K71" s="56">
        <v>1</v>
      </c>
      <c r="L71" s="33">
        <v>0</v>
      </c>
      <c r="M71" s="9">
        <v>0</v>
      </c>
    </row>
    <row r="72" spans="1:14" ht="144" x14ac:dyDescent="0.2">
      <c r="A72" s="8">
        <v>70</v>
      </c>
      <c r="B72" s="33" t="s">
        <v>316</v>
      </c>
      <c r="C72" s="33">
        <v>270</v>
      </c>
      <c r="D72" s="13" t="s">
        <v>317</v>
      </c>
      <c r="E72" s="33"/>
      <c r="F72" s="33">
        <v>1</v>
      </c>
      <c r="G72" s="33">
        <v>0</v>
      </c>
      <c r="H72" s="33">
        <v>0</v>
      </c>
      <c r="I72" s="33">
        <v>1</v>
      </c>
      <c r="J72" s="57">
        <v>0</v>
      </c>
      <c r="K72" s="56">
        <v>1</v>
      </c>
      <c r="L72" s="33">
        <v>1</v>
      </c>
      <c r="M72" s="9">
        <v>1</v>
      </c>
      <c r="N72" s="25" t="s">
        <v>318</v>
      </c>
    </row>
    <row r="73" spans="1:14" ht="48" x14ac:dyDescent="0.2">
      <c r="A73" s="16">
        <v>71</v>
      </c>
      <c r="B73" s="33" t="s">
        <v>321</v>
      </c>
      <c r="C73" s="33">
        <v>440</v>
      </c>
      <c r="D73" s="13" t="s">
        <v>320</v>
      </c>
      <c r="E73" s="33"/>
      <c r="F73" s="33">
        <v>1</v>
      </c>
      <c r="G73" s="33">
        <v>1</v>
      </c>
      <c r="H73" s="33">
        <v>0</v>
      </c>
      <c r="I73" s="33">
        <v>0</v>
      </c>
      <c r="J73" s="57">
        <v>0</v>
      </c>
      <c r="K73" s="56">
        <v>1</v>
      </c>
      <c r="L73" s="33">
        <v>1</v>
      </c>
      <c r="M73" s="9">
        <v>1</v>
      </c>
    </row>
    <row r="74" spans="1:14" ht="16" x14ac:dyDescent="0.2">
      <c r="A74" s="8">
        <v>72</v>
      </c>
      <c r="B74" s="33" t="s">
        <v>324</v>
      </c>
      <c r="C74" s="40">
        <v>170</v>
      </c>
      <c r="D74" s="13" t="s">
        <v>323</v>
      </c>
      <c r="E74" s="33"/>
      <c r="F74" s="33">
        <v>0</v>
      </c>
      <c r="G74" s="33">
        <v>0</v>
      </c>
      <c r="H74" s="33">
        <v>0</v>
      </c>
      <c r="I74" s="33">
        <v>1</v>
      </c>
      <c r="J74" s="57">
        <v>0</v>
      </c>
      <c r="K74" s="56">
        <v>0</v>
      </c>
      <c r="L74" s="33">
        <v>1</v>
      </c>
      <c r="M74" s="9">
        <v>1</v>
      </c>
    </row>
    <row r="75" spans="1:14" ht="64" x14ac:dyDescent="0.2">
      <c r="A75" s="16">
        <v>73</v>
      </c>
      <c r="B75" s="33" t="s">
        <v>325</v>
      </c>
      <c r="C75" s="33">
        <v>340</v>
      </c>
      <c r="D75" s="13" t="s">
        <v>327</v>
      </c>
      <c r="E75" s="33"/>
      <c r="F75" s="33">
        <v>1</v>
      </c>
      <c r="G75" s="33">
        <v>1</v>
      </c>
      <c r="H75" s="33">
        <v>0</v>
      </c>
      <c r="I75" s="33">
        <v>0</v>
      </c>
      <c r="J75" s="57">
        <v>0</v>
      </c>
      <c r="K75" s="56">
        <v>1</v>
      </c>
      <c r="L75" s="33">
        <v>1</v>
      </c>
      <c r="M75" s="9">
        <v>1</v>
      </c>
    </row>
    <row r="76" spans="1:14" ht="48" x14ac:dyDescent="0.2">
      <c r="A76" s="8">
        <v>74</v>
      </c>
      <c r="B76" s="33" t="s">
        <v>19</v>
      </c>
      <c r="C76" s="33">
        <v>240</v>
      </c>
      <c r="D76" s="13" t="s">
        <v>329</v>
      </c>
      <c r="E76" s="33"/>
      <c r="F76" s="33">
        <v>1</v>
      </c>
      <c r="G76" s="33">
        <v>0</v>
      </c>
      <c r="H76" s="33">
        <v>0</v>
      </c>
      <c r="I76" s="33">
        <v>0</v>
      </c>
      <c r="J76" s="57">
        <v>0</v>
      </c>
      <c r="K76" s="56">
        <v>1</v>
      </c>
      <c r="L76" s="33">
        <v>0</v>
      </c>
      <c r="M76" s="9">
        <v>0</v>
      </c>
    </row>
    <row r="77" spans="1:14" ht="96" x14ac:dyDescent="0.2">
      <c r="A77" s="16">
        <v>75</v>
      </c>
      <c r="B77" s="33" t="s">
        <v>331</v>
      </c>
      <c r="C77" s="33">
        <v>280</v>
      </c>
      <c r="D77" s="13" t="s">
        <v>330</v>
      </c>
      <c r="E77" s="33"/>
      <c r="F77" s="33">
        <v>1</v>
      </c>
      <c r="G77" s="33">
        <v>0</v>
      </c>
      <c r="H77" s="33">
        <v>0</v>
      </c>
      <c r="I77" s="33">
        <v>1</v>
      </c>
      <c r="J77" s="57">
        <v>0</v>
      </c>
      <c r="K77" s="56">
        <v>1</v>
      </c>
      <c r="L77" s="33">
        <v>1</v>
      </c>
      <c r="M77" s="9">
        <v>1</v>
      </c>
    </row>
    <row r="78" spans="1:14" ht="48" x14ac:dyDescent="0.2">
      <c r="A78" s="8">
        <v>76</v>
      </c>
      <c r="B78" s="33" t="s">
        <v>334</v>
      </c>
      <c r="C78" s="33">
        <v>240</v>
      </c>
      <c r="D78" s="13" t="s">
        <v>333</v>
      </c>
      <c r="E78" s="33"/>
      <c r="F78" s="33">
        <v>0</v>
      </c>
      <c r="G78" s="33">
        <v>0</v>
      </c>
      <c r="H78" s="33">
        <v>0</v>
      </c>
      <c r="I78" s="33">
        <v>1</v>
      </c>
      <c r="J78" s="57">
        <v>0</v>
      </c>
      <c r="K78" s="56">
        <v>0</v>
      </c>
      <c r="L78" s="33">
        <v>1</v>
      </c>
      <c r="M78" s="9">
        <v>1</v>
      </c>
      <c r="N78" s="24" t="s">
        <v>336</v>
      </c>
    </row>
    <row r="79" spans="1:14" ht="380" x14ac:dyDescent="0.2">
      <c r="A79" s="16">
        <v>77</v>
      </c>
      <c r="B79" s="33" t="s">
        <v>338</v>
      </c>
      <c r="C79" s="33">
        <v>200</v>
      </c>
      <c r="D79" s="13" t="s">
        <v>337</v>
      </c>
      <c r="E79" s="33">
        <v>5</v>
      </c>
      <c r="F79" s="33">
        <v>1</v>
      </c>
      <c r="G79" s="33">
        <v>0</v>
      </c>
      <c r="H79" s="33">
        <v>0</v>
      </c>
      <c r="I79" s="33">
        <v>1</v>
      </c>
      <c r="J79" s="57">
        <v>0</v>
      </c>
      <c r="K79" s="56">
        <v>1</v>
      </c>
      <c r="L79" s="33">
        <v>1</v>
      </c>
      <c r="M79" s="9">
        <v>1</v>
      </c>
      <c r="N79" s="25" t="s">
        <v>339</v>
      </c>
    </row>
    <row r="80" spans="1:14" ht="128" x14ac:dyDescent="0.2">
      <c r="A80" s="8">
        <v>78</v>
      </c>
      <c r="B80" s="33" t="s">
        <v>236</v>
      </c>
      <c r="C80" s="33">
        <v>230</v>
      </c>
      <c r="D80" s="13" t="s">
        <v>341</v>
      </c>
      <c r="E80" s="33"/>
      <c r="F80" s="33">
        <v>1</v>
      </c>
      <c r="G80" s="33">
        <v>0</v>
      </c>
      <c r="H80" s="33">
        <v>1</v>
      </c>
      <c r="I80" s="33">
        <v>1</v>
      </c>
      <c r="J80" s="57">
        <v>0</v>
      </c>
      <c r="K80" s="56">
        <v>1</v>
      </c>
      <c r="L80" s="33">
        <v>1</v>
      </c>
      <c r="M80" s="9">
        <v>1</v>
      </c>
    </row>
    <row r="81" spans="1:14" ht="160" x14ac:dyDescent="0.2">
      <c r="A81" s="16">
        <v>79</v>
      </c>
      <c r="B81" s="33" t="s">
        <v>343</v>
      </c>
      <c r="C81" s="33">
        <v>370</v>
      </c>
      <c r="D81" s="13" t="s">
        <v>342</v>
      </c>
      <c r="E81" s="33"/>
      <c r="F81" s="33">
        <v>0</v>
      </c>
      <c r="G81" s="33">
        <v>0</v>
      </c>
      <c r="H81" s="33">
        <v>0</v>
      </c>
      <c r="I81" s="33">
        <v>1</v>
      </c>
      <c r="J81" s="57">
        <v>0</v>
      </c>
      <c r="K81" s="56">
        <v>1</v>
      </c>
      <c r="L81" s="33">
        <v>1</v>
      </c>
      <c r="M81" s="9">
        <v>1</v>
      </c>
      <c r="N81" s="25" t="s">
        <v>345</v>
      </c>
    </row>
    <row r="82" spans="1:14" ht="192" x14ac:dyDescent="0.2">
      <c r="A82" s="8">
        <v>80</v>
      </c>
      <c r="B82" s="33" t="s">
        <v>347</v>
      </c>
      <c r="C82" s="33">
        <v>330</v>
      </c>
      <c r="D82" s="13" t="s">
        <v>346</v>
      </c>
      <c r="E82" s="33"/>
      <c r="F82" s="33">
        <v>1</v>
      </c>
      <c r="G82" s="33">
        <v>0</v>
      </c>
      <c r="H82" s="33">
        <v>0</v>
      </c>
      <c r="I82" s="33">
        <v>0</v>
      </c>
      <c r="J82" s="57">
        <v>0</v>
      </c>
      <c r="K82" s="56">
        <v>1</v>
      </c>
      <c r="L82" s="33">
        <v>1</v>
      </c>
      <c r="M82" s="9">
        <v>1</v>
      </c>
      <c r="N82" s="25" t="s">
        <v>349</v>
      </c>
    </row>
    <row r="83" spans="1:14" ht="80" x14ac:dyDescent="0.2">
      <c r="A83" s="16">
        <v>81</v>
      </c>
      <c r="B83" s="33" t="s">
        <v>350</v>
      </c>
      <c r="C83" s="33">
        <v>140</v>
      </c>
      <c r="D83" s="13" t="s">
        <v>351</v>
      </c>
      <c r="E83" s="33"/>
      <c r="F83" s="33">
        <v>0</v>
      </c>
      <c r="G83" s="33">
        <v>1</v>
      </c>
      <c r="H83" s="33">
        <v>0</v>
      </c>
      <c r="I83" s="33">
        <v>0</v>
      </c>
      <c r="J83" s="57">
        <v>0</v>
      </c>
      <c r="K83" s="56">
        <v>0</v>
      </c>
      <c r="L83" s="33">
        <v>1</v>
      </c>
      <c r="M83" s="9">
        <v>1</v>
      </c>
    </row>
    <row r="84" spans="1:14" ht="256" x14ac:dyDescent="0.2">
      <c r="A84" s="8">
        <v>82</v>
      </c>
      <c r="B84" s="33" t="s">
        <v>353</v>
      </c>
      <c r="C84" s="33">
        <v>230</v>
      </c>
      <c r="D84" s="13" t="s">
        <v>352</v>
      </c>
      <c r="E84" s="33"/>
      <c r="F84" s="33">
        <v>0</v>
      </c>
      <c r="G84" s="33">
        <v>0</v>
      </c>
      <c r="H84" s="33">
        <v>0</v>
      </c>
      <c r="I84" s="33">
        <v>1</v>
      </c>
      <c r="J84" s="57">
        <v>0</v>
      </c>
      <c r="K84" s="56">
        <v>0</v>
      </c>
      <c r="L84" s="33">
        <v>1</v>
      </c>
      <c r="M84" s="9">
        <v>1</v>
      </c>
      <c r="N84" s="25" t="s">
        <v>355</v>
      </c>
    </row>
    <row r="85" spans="1:14" ht="160" x14ac:dyDescent="0.2">
      <c r="A85" s="16">
        <v>83</v>
      </c>
      <c r="B85" s="33" t="s">
        <v>357</v>
      </c>
      <c r="C85" s="33">
        <v>190</v>
      </c>
      <c r="D85" s="13" t="s">
        <v>358</v>
      </c>
      <c r="E85" s="33"/>
      <c r="F85" s="33">
        <v>0</v>
      </c>
      <c r="G85" s="33">
        <v>0</v>
      </c>
      <c r="H85" s="33">
        <v>0</v>
      </c>
      <c r="I85" s="33">
        <v>1</v>
      </c>
      <c r="J85" s="57">
        <v>0</v>
      </c>
      <c r="K85" s="56">
        <v>0</v>
      </c>
      <c r="L85" s="33">
        <v>1</v>
      </c>
      <c r="M85" s="9">
        <v>1</v>
      </c>
    </row>
    <row r="86" spans="1:14" ht="208" x14ac:dyDescent="0.2">
      <c r="A86" s="8">
        <v>84</v>
      </c>
      <c r="B86" s="33" t="s">
        <v>359</v>
      </c>
      <c r="C86" s="33">
        <v>160</v>
      </c>
      <c r="D86" s="13" t="s">
        <v>361</v>
      </c>
      <c r="E86" s="33"/>
      <c r="F86" s="33">
        <v>1</v>
      </c>
      <c r="G86" s="33">
        <v>0</v>
      </c>
      <c r="H86" s="33">
        <v>0</v>
      </c>
      <c r="I86" s="33">
        <v>1</v>
      </c>
      <c r="J86" s="57">
        <v>0</v>
      </c>
      <c r="K86" s="56">
        <v>1</v>
      </c>
      <c r="L86" s="33">
        <v>1</v>
      </c>
      <c r="M86" s="9">
        <v>1</v>
      </c>
    </row>
    <row r="87" spans="1:14" ht="272" x14ac:dyDescent="0.2">
      <c r="A87" s="16">
        <v>85</v>
      </c>
      <c r="B87" s="33" t="s">
        <v>362</v>
      </c>
      <c r="C87" s="33">
        <v>170</v>
      </c>
      <c r="D87" s="13" t="s">
        <v>363</v>
      </c>
      <c r="E87" s="33"/>
      <c r="F87" s="33">
        <v>1</v>
      </c>
      <c r="G87" s="33">
        <v>0</v>
      </c>
      <c r="H87" s="33">
        <v>0</v>
      </c>
      <c r="I87" s="33">
        <v>1</v>
      </c>
      <c r="J87" s="57">
        <v>0</v>
      </c>
      <c r="K87" s="56">
        <v>1</v>
      </c>
      <c r="L87" s="33">
        <v>1</v>
      </c>
      <c r="M87" s="9">
        <v>1</v>
      </c>
    </row>
    <row r="88" spans="1:14" ht="144" x14ac:dyDescent="0.2">
      <c r="A88" s="8">
        <v>86</v>
      </c>
      <c r="B88" s="33" t="s">
        <v>365</v>
      </c>
      <c r="C88" s="33">
        <v>130</v>
      </c>
      <c r="D88" s="13" t="s">
        <v>366</v>
      </c>
      <c r="E88" s="33"/>
      <c r="F88" s="33">
        <v>0</v>
      </c>
      <c r="G88" s="33">
        <v>0</v>
      </c>
      <c r="H88" s="33">
        <v>0</v>
      </c>
      <c r="I88" s="33">
        <v>1</v>
      </c>
      <c r="J88" s="57">
        <v>0</v>
      </c>
      <c r="K88" s="56">
        <v>0</v>
      </c>
      <c r="L88" s="33">
        <v>1</v>
      </c>
      <c r="M88" s="9">
        <v>1</v>
      </c>
    </row>
    <row r="89" spans="1:14" ht="32" x14ac:dyDescent="0.2">
      <c r="A89" s="16">
        <v>87</v>
      </c>
      <c r="B89" s="33" t="s">
        <v>359</v>
      </c>
      <c r="C89" s="33">
        <v>250</v>
      </c>
      <c r="D89" s="13" t="s">
        <v>367</v>
      </c>
      <c r="E89" s="33"/>
      <c r="F89" s="33">
        <v>1</v>
      </c>
      <c r="G89" s="33">
        <v>0</v>
      </c>
      <c r="H89" s="33">
        <v>0</v>
      </c>
      <c r="I89" s="33">
        <v>0</v>
      </c>
      <c r="J89" s="57">
        <v>0</v>
      </c>
      <c r="K89" s="56">
        <v>1</v>
      </c>
      <c r="L89" s="33">
        <v>0</v>
      </c>
      <c r="M89" s="9">
        <v>0</v>
      </c>
    </row>
    <row r="90" spans="1:14" ht="288" x14ac:dyDescent="0.2">
      <c r="A90" s="8">
        <v>88</v>
      </c>
      <c r="B90" s="33" t="s">
        <v>368</v>
      </c>
      <c r="C90" s="33">
        <v>270</v>
      </c>
      <c r="D90" s="13" t="s">
        <v>370</v>
      </c>
      <c r="E90" s="33">
        <v>28</v>
      </c>
      <c r="F90" s="33">
        <v>1</v>
      </c>
      <c r="G90" s="33">
        <v>0</v>
      </c>
      <c r="H90" s="33">
        <v>0</v>
      </c>
      <c r="I90" s="33">
        <v>1</v>
      </c>
      <c r="J90" s="57">
        <v>0</v>
      </c>
      <c r="K90" s="56">
        <v>1</v>
      </c>
      <c r="L90" s="33">
        <v>1</v>
      </c>
      <c r="M90" s="9">
        <v>1</v>
      </c>
      <c r="N90" s="25" t="s">
        <v>371</v>
      </c>
    </row>
    <row r="91" spans="1:14" ht="80" x14ac:dyDescent="0.2">
      <c r="A91" s="16">
        <v>89</v>
      </c>
      <c r="B91" s="33" t="s">
        <v>372</v>
      </c>
      <c r="C91" s="40">
        <v>53</v>
      </c>
      <c r="D91" s="13" t="s">
        <v>373</v>
      </c>
      <c r="E91" s="33"/>
      <c r="F91" s="33">
        <v>1</v>
      </c>
      <c r="G91" s="33">
        <v>0</v>
      </c>
      <c r="H91" s="33">
        <v>0</v>
      </c>
      <c r="I91" s="33">
        <v>1</v>
      </c>
      <c r="J91" s="57">
        <v>0</v>
      </c>
      <c r="K91" s="56">
        <v>1</v>
      </c>
      <c r="L91" s="33">
        <v>1</v>
      </c>
      <c r="M91" s="9">
        <v>1</v>
      </c>
    </row>
    <row r="92" spans="1:14" ht="112" x14ac:dyDescent="0.2">
      <c r="A92" s="8">
        <v>90</v>
      </c>
      <c r="B92" s="63" t="s">
        <v>376</v>
      </c>
      <c r="C92" s="40" t="s">
        <v>377</v>
      </c>
      <c r="D92" s="13" t="s">
        <v>375</v>
      </c>
      <c r="E92" s="33"/>
      <c r="F92" s="33">
        <v>1</v>
      </c>
      <c r="G92" s="33">
        <v>1</v>
      </c>
      <c r="H92" s="33">
        <v>0</v>
      </c>
      <c r="I92" s="33">
        <v>1</v>
      </c>
      <c r="J92" s="57">
        <v>0</v>
      </c>
      <c r="K92" s="56">
        <v>1</v>
      </c>
      <c r="L92" s="33">
        <v>1</v>
      </c>
      <c r="M92" s="9">
        <v>1</v>
      </c>
      <c r="N92" s="25" t="s">
        <v>379</v>
      </c>
    </row>
    <row r="93" spans="1:14" ht="176" x14ac:dyDescent="0.2">
      <c r="A93" s="16">
        <v>91</v>
      </c>
      <c r="B93" s="33" t="s">
        <v>380</v>
      </c>
      <c r="C93" s="33" t="s">
        <v>377</v>
      </c>
      <c r="D93" s="13" t="s">
        <v>419</v>
      </c>
      <c r="E93" s="33"/>
      <c r="F93" s="33">
        <v>1</v>
      </c>
      <c r="G93" s="33">
        <v>0</v>
      </c>
      <c r="H93" s="33">
        <v>0</v>
      </c>
      <c r="I93" s="33">
        <v>1</v>
      </c>
      <c r="J93" s="57">
        <v>0</v>
      </c>
      <c r="K93" s="56">
        <v>1</v>
      </c>
      <c r="L93" s="33">
        <v>1</v>
      </c>
      <c r="M93" s="9">
        <v>1</v>
      </c>
    </row>
    <row r="94" spans="1:14" ht="176" x14ac:dyDescent="0.2">
      <c r="A94" s="8">
        <v>92</v>
      </c>
      <c r="B94" s="33" t="s">
        <v>383</v>
      </c>
      <c r="C94" s="33" t="s">
        <v>377</v>
      </c>
      <c r="D94" s="13" t="s">
        <v>418</v>
      </c>
      <c r="E94" s="33">
        <v>5</v>
      </c>
      <c r="F94" s="33">
        <v>1</v>
      </c>
      <c r="G94" s="33">
        <v>0</v>
      </c>
      <c r="H94" s="33">
        <v>0</v>
      </c>
      <c r="I94" s="33">
        <v>1</v>
      </c>
      <c r="J94" s="57">
        <v>0</v>
      </c>
      <c r="K94" s="56">
        <v>1</v>
      </c>
      <c r="L94" s="33">
        <v>1</v>
      </c>
      <c r="M94" s="9">
        <v>1</v>
      </c>
    </row>
    <row r="95" spans="1:14" ht="224.25" customHeight="1" x14ac:dyDescent="0.2">
      <c r="A95" s="16">
        <v>93</v>
      </c>
      <c r="B95" s="33" t="s">
        <v>382</v>
      </c>
      <c r="C95" s="33" t="s">
        <v>377</v>
      </c>
      <c r="D95" s="13" t="s">
        <v>417</v>
      </c>
      <c r="E95" s="33"/>
      <c r="F95" s="33">
        <v>0</v>
      </c>
      <c r="G95" s="33">
        <v>0</v>
      </c>
      <c r="H95" s="33">
        <v>0</v>
      </c>
      <c r="I95" s="33">
        <v>1</v>
      </c>
      <c r="J95" s="57">
        <v>0</v>
      </c>
      <c r="K95" s="56">
        <v>0</v>
      </c>
      <c r="L95" s="33">
        <v>1</v>
      </c>
      <c r="M95" s="9">
        <v>1</v>
      </c>
    </row>
    <row r="96" spans="1:14" ht="208" x14ac:dyDescent="0.2">
      <c r="A96" s="8">
        <v>94</v>
      </c>
      <c r="B96" s="33" t="s">
        <v>387</v>
      </c>
      <c r="C96" s="33" t="s">
        <v>377</v>
      </c>
      <c r="D96" s="13" t="s">
        <v>388</v>
      </c>
      <c r="E96" s="33"/>
      <c r="F96" s="33">
        <v>1</v>
      </c>
      <c r="G96" s="33">
        <v>0</v>
      </c>
      <c r="H96" s="33">
        <v>0</v>
      </c>
      <c r="I96" s="33">
        <v>1</v>
      </c>
      <c r="J96" s="57">
        <v>0</v>
      </c>
      <c r="K96" s="56">
        <v>1</v>
      </c>
      <c r="L96" s="33">
        <v>1</v>
      </c>
      <c r="M96" s="9">
        <v>1</v>
      </c>
    </row>
    <row r="97" spans="1:13" ht="64" x14ac:dyDescent="0.2">
      <c r="A97" s="16">
        <v>95</v>
      </c>
      <c r="B97" s="33" t="s">
        <v>391</v>
      </c>
      <c r="C97" s="33" t="s">
        <v>377</v>
      </c>
      <c r="D97" s="13" t="s">
        <v>390</v>
      </c>
      <c r="E97" s="33"/>
      <c r="F97" s="33">
        <v>1</v>
      </c>
      <c r="G97" s="33">
        <v>1</v>
      </c>
      <c r="H97" s="33">
        <v>0</v>
      </c>
      <c r="I97" s="33">
        <v>1</v>
      </c>
      <c r="J97" s="57">
        <v>0</v>
      </c>
      <c r="K97" s="56">
        <v>1</v>
      </c>
      <c r="L97" s="33">
        <v>1</v>
      </c>
      <c r="M97" s="9">
        <v>1</v>
      </c>
    </row>
    <row r="98" spans="1:13" ht="64" x14ac:dyDescent="0.2">
      <c r="A98" s="8">
        <v>96</v>
      </c>
      <c r="B98" s="33" t="s">
        <v>391</v>
      </c>
      <c r="C98" s="33" t="s">
        <v>377</v>
      </c>
      <c r="D98" s="13" t="s">
        <v>392</v>
      </c>
      <c r="E98" s="33"/>
      <c r="F98" s="33">
        <v>1</v>
      </c>
      <c r="G98" s="33">
        <v>0</v>
      </c>
      <c r="H98" s="33">
        <v>0</v>
      </c>
      <c r="I98" s="33">
        <v>1</v>
      </c>
      <c r="J98" s="57">
        <v>0</v>
      </c>
      <c r="K98" s="56">
        <v>1</v>
      </c>
      <c r="L98" s="33">
        <v>1</v>
      </c>
      <c r="M98" s="9">
        <v>1</v>
      </c>
    </row>
    <row r="99" spans="1:13" ht="48" x14ac:dyDescent="0.2">
      <c r="A99" s="16">
        <v>97</v>
      </c>
      <c r="B99" s="33" t="s">
        <v>394</v>
      </c>
      <c r="C99" s="33" t="s">
        <v>377</v>
      </c>
      <c r="D99" s="13" t="s">
        <v>395</v>
      </c>
      <c r="E99" s="33"/>
      <c r="F99" s="33">
        <v>1</v>
      </c>
      <c r="G99" s="33">
        <v>0</v>
      </c>
      <c r="H99" s="33">
        <v>0</v>
      </c>
      <c r="I99" s="33">
        <v>1</v>
      </c>
      <c r="J99" s="57">
        <v>0</v>
      </c>
      <c r="K99" s="56">
        <v>1</v>
      </c>
      <c r="L99" s="33">
        <v>1</v>
      </c>
      <c r="M99" s="9">
        <v>1</v>
      </c>
    </row>
    <row r="100" spans="1:13" ht="202.5" customHeight="1" x14ac:dyDescent="0.2">
      <c r="A100" s="8">
        <v>98</v>
      </c>
      <c r="B100" s="33" t="s">
        <v>398</v>
      </c>
      <c r="C100" s="33" t="s">
        <v>377</v>
      </c>
      <c r="D100" s="13" t="s">
        <v>415</v>
      </c>
      <c r="E100" s="167">
        <v>16</v>
      </c>
      <c r="F100" s="33">
        <v>1</v>
      </c>
      <c r="G100" s="33">
        <v>1</v>
      </c>
      <c r="H100" s="33">
        <v>0</v>
      </c>
      <c r="I100" s="33">
        <v>1</v>
      </c>
      <c r="J100" s="57">
        <v>0</v>
      </c>
      <c r="K100" s="56">
        <v>1</v>
      </c>
      <c r="L100" s="33">
        <v>1</v>
      </c>
      <c r="M100" s="9">
        <v>1</v>
      </c>
    </row>
    <row r="101" spans="1:13" ht="112" x14ac:dyDescent="0.2">
      <c r="A101" s="16">
        <v>99</v>
      </c>
      <c r="B101" s="33" t="s">
        <v>400</v>
      </c>
      <c r="C101" s="33" t="s">
        <v>377</v>
      </c>
      <c r="D101" s="13" t="s">
        <v>416</v>
      </c>
      <c r="E101" s="33"/>
      <c r="F101" s="33">
        <v>1</v>
      </c>
      <c r="G101" s="33">
        <v>0</v>
      </c>
      <c r="H101" s="33">
        <v>0</v>
      </c>
      <c r="I101" s="33">
        <v>1</v>
      </c>
      <c r="J101" s="57">
        <v>0</v>
      </c>
      <c r="K101" s="56">
        <v>1</v>
      </c>
      <c r="L101" s="33">
        <v>1</v>
      </c>
      <c r="M101" s="9">
        <v>1</v>
      </c>
    </row>
    <row r="102" spans="1:13" ht="170.25" customHeight="1" x14ac:dyDescent="0.2">
      <c r="A102" s="8">
        <v>100</v>
      </c>
      <c r="B102" s="33" t="s">
        <v>402</v>
      </c>
      <c r="C102" s="33" t="s">
        <v>377</v>
      </c>
      <c r="D102" s="13" t="s">
        <v>781</v>
      </c>
      <c r="E102" s="33"/>
      <c r="F102" s="33">
        <v>1</v>
      </c>
      <c r="G102" s="33">
        <v>0</v>
      </c>
      <c r="H102" s="33">
        <v>0</v>
      </c>
      <c r="I102" s="33">
        <v>1</v>
      </c>
      <c r="J102" s="57">
        <v>0</v>
      </c>
      <c r="K102" s="56">
        <v>1</v>
      </c>
      <c r="L102" s="33">
        <v>1</v>
      </c>
      <c r="M102" s="9">
        <v>1</v>
      </c>
    </row>
    <row r="103" spans="1:13" ht="32" x14ac:dyDescent="0.2">
      <c r="A103" s="16">
        <v>101</v>
      </c>
      <c r="B103" s="33" t="s">
        <v>407</v>
      </c>
      <c r="C103" s="33" t="s">
        <v>377</v>
      </c>
      <c r="D103" s="13" t="s">
        <v>406</v>
      </c>
      <c r="E103" s="33">
        <v>11</v>
      </c>
      <c r="F103" s="33">
        <v>1</v>
      </c>
      <c r="G103" s="33">
        <v>1</v>
      </c>
      <c r="H103" s="33">
        <v>0</v>
      </c>
      <c r="I103" s="33">
        <v>1</v>
      </c>
      <c r="J103" s="57">
        <v>0</v>
      </c>
      <c r="K103" s="56">
        <v>1</v>
      </c>
      <c r="L103" s="33">
        <v>1</v>
      </c>
      <c r="M103" s="9">
        <v>1</v>
      </c>
    </row>
    <row r="104" spans="1:13" ht="64" x14ac:dyDescent="0.2">
      <c r="A104" s="8">
        <v>102</v>
      </c>
      <c r="B104" s="33" t="s">
        <v>410</v>
      </c>
      <c r="C104" s="33" t="s">
        <v>377</v>
      </c>
      <c r="D104" s="13" t="s">
        <v>409</v>
      </c>
      <c r="E104" s="33">
        <v>1</v>
      </c>
      <c r="F104" s="33">
        <v>1</v>
      </c>
      <c r="G104" s="33">
        <v>0</v>
      </c>
      <c r="H104" s="33">
        <v>0</v>
      </c>
      <c r="I104" s="33">
        <v>1</v>
      </c>
      <c r="J104" s="57">
        <v>0</v>
      </c>
      <c r="K104" s="56">
        <v>1</v>
      </c>
      <c r="L104" s="33">
        <v>1</v>
      </c>
      <c r="M104" s="9">
        <v>1</v>
      </c>
    </row>
    <row r="105" spans="1:13" ht="320" x14ac:dyDescent="0.2">
      <c r="A105" s="16">
        <v>103</v>
      </c>
      <c r="B105" s="63" t="s">
        <v>431</v>
      </c>
      <c r="C105" s="33" t="s">
        <v>377</v>
      </c>
      <c r="D105" s="13" t="s">
        <v>412</v>
      </c>
      <c r="E105" s="33"/>
      <c r="F105" s="33">
        <v>1</v>
      </c>
      <c r="G105" s="33">
        <v>0</v>
      </c>
      <c r="H105" s="33">
        <v>0</v>
      </c>
      <c r="I105" s="33">
        <v>0</v>
      </c>
      <c r="J105" s="57">
        <v>0</v>
      </c>
      <c r="K105" s="56">
        <v>1</v>
      </c>
      <c r="L105" s="33">
        <v>1</v>
      </c>
      <c r="M105" s="9">
        <v>1</v>
      </c>
    </row>
    <row r="106" spans="1:13" ht="144" x14ac:dyDescent="0.2">
      <c r="A106" s="8">
        <v>104</v>
      </c>
      <c r="B106" s="63" t="s">
        <v>413</v>
      </c>
      <c r="C106" s="33" t="s">
        <v>377</v>
      </c>
      <c r="D106" s="13" t="s">
        <v>414</v>
      </c>
      <c r="E106" s="33"/>
      <c r="F106" s="33">
        <v>1</v>
      </c>
      <c r="G106" s="33">
        <v>0</v>
      </c>
      <c r="H106" s="33">
        <v>0</v>
      </c>
      <c r="I106" s="33">
        <v>0</v>
      </c>
      <c r="J106" s="57">
        <v>0</v>
      </c>
      <c r="K106" s="56">
        <v>0</v>
      </c>
      <c r="L106" s="33">
        <v>1</v>
      </c>
      <c r="M106" s="9">
        <v>1</v>
      </c>
    </row>
    <row r="107" spans="1:13" ht="276.75" customHeight="1" x14ac:dyDescent="0.2">
      <c r="A107" s="16">
        <v>105</v>
      </c>
      <c r="B107" s="63" t="s">
        <v>420</v>
      </c>
      <c r="C107" s="33" t="s">
        <v>377</v>
      </c>
      <c r="D107" s="13" t="s">
        <v>898</v>
      </c>
      <c r="E107" s="33"/>
      <c r="F107" s="33">
        <v>0</v>
      </c>
      <c r="G107" s="33">
        <v>1</v>
      </c>
      <c r="H107" s="33">
        <v>0</v>
      </c>
      <c r="I107" s="33">
        <v>0</v>
      </c>
      <c r="J107" s="57">
        <v>0</v>
      </c>
      <c r="K107" s="56">
        <v>0</v>
      </c>
      <c r="L107" s="33">
        <v>1</v>
      </c>
      <c r="M107" s="9">
        <v>1</v>
      </c>
    </row>
    <row r="108" spans="1:13" ht="224" x14ac:dyDescent="0.2">
      <c r="A108" s="8">
        <v>106</v>
      </c>
      <c r="B108" s="63" t="s">
        <v>423</v>
      </c>
      <c r="C108" s="33" t="s">
        <v>377</v>
      </c>
      <c r="D108" s="13" t="s">
        <v>424</v>
      </c>
      <c r="E108" s="33"/>
      <c r="F108" s="33">
        <v>1</v>
      </c>
      <c r="G108" s="33">
        <v>1</v>
      </c>
      <c r="H108" s="33">
        <v>0</v>
      </c>
      <c r="I108" s="33">
        <v>0</v>
      </c>
      <c r="J108" s="57">
        <v>0</v>
      </c>
      <c r="K108" s="56">
        <v>1</v>
      </c>
      <c r="L108" s="33">
        <v>1</v>
      </c>
      <c r="M108" s="9">
        <v>1</v>
      </c>
    </row>
    <row r="109" spans="1:13" ht="128" x14ac:dyDescent="0.2">
      <c r="A109" s="16">
        <v>107</v>
      </c>
      <c r="B109" s="63" t="s">
        <v>425</v>
      </c>
      <c r="C109" s="33" t="s">
        <v>377</v>
      </c>
      <c r="D109" s="13" t="s">
        <v>778</v>
      </c>
      <c r="E109" s="33"/>
      <c r="F109" s="33">
        <v>1</v>
      </c>
      <c r="G109" s="33">
        <v>0</v>
      </c>
      <c r="H109" s="33">
        <v>0</v>
      </c>
      <c r="I109" s="33">
        <v>0</v>
      </c>
      <c r="J109" s="57">
        <v>0</v>
      </c>
      <c r="K109" s="56">
        <v>1</v>
      </c>
      <c r="L109" s="33">
        <v>1</v>
      </c>
      <c r="M109" s="9">
        <v>1</v>
      </c>
    </row>
    <row r="110" spans="1:13" ht="112" x14ac:dyDescent="0.2">
      <c r="A110" s="8">
        <v>108</v>
      </c>
      <c r="B110" s="63" t="s">
        <v>426</v>
      </c>
      <c r="C110" s="33" t="s">
        <v>377</v>
      </c>
      <c r="D110" s="13" t="s">
        <v>885</v>
      </c>
      <c r="E110" s="33"/>
      <c r="F110" s="33">
        <v>0</v>
      </c>
      <c r="G110" s="33">
        <v>1</v>
      </c>
      <c r="H110" s="33">
        <v>0</v>
      </c>
      <c r="I110" s="33">
        <v>0</v>
      </c>
      <c r="J110" s="57">
        <v>0</v>
      </c>
      <c r="K110" s="56">
        <v>0</v>
      </c>
      <c r="L110" s="33">
        <v>0</v>
      </c>
      <c r="M110" s="9">
        <v>1</v>
      </c>
    </row>
    <row r="111" spans="1:13" ht="176" x14ac:dyDescent="0.2">
      <c r="A111" s="16">
        <v>109</v>
      </c>
      <c r="B111" s="63" t="s">
        <v>427</v>
      </c>
      <c r="C111" s="33" t="s">
        <v>377</v>
      </c>
      <c r="D111" s="13" t="s">
        <v>897</v>
      </c>
      <c r="E111" s="167">
        <v>5</v>
      </c>
      <c r="F111" s="33">
        <v>1</v>
      </c>
      <c r="G111" s="33">
        <v>0</v>
      </c>
      <c r="H111" s="33">
        <v>0</v>
      </c>
      <c r="I111" s="33">
        <v>1</v>
      </c>
      <c r="J111" s="57">
        <v>0</v>
      </c>
      <c r="K111" s="56">
        <v>1</v>
      </c>
      <c r="L111" s="33">
        <v>1</v>
      </c>
      <c r="M111" s="9">
        <v>1</v>
      </c>
    </row>
    <row r="112" spans="1:13" ht="128" x14ac:dyDescent="0.2">
      <c r="A112" s="8">
        <v>110</v>
      </c>
      <c r="B112" s="63" t="s">
        <v>430</v>
      </c>
      <c r="C112" s="33" t="s">
        <v>377</v>
      </c>
      <c r="D112" s="13" t="s">
        <v>782</v>
      </c>
      <c r="E112" s="33"/>
      <c r="F112" s="33">
        <v>1</v>
      </c>
      <c r="G112" s="33">
        <v>1</v>
      </c>
      <c r="H112" s="33">
        <v>0</v>
      </c>
      <c r="I112" s="33">
        <v>0</v>
      </c>
      <c r="J112" s="57">
        <v>0</v>
      </c>
      <c r="K112" s="56">
        <v>1</v>
      </c>
      <c r="L112" s="33">
        <v>0</v>
      </c>
      <c r="M112" s="9">
        <v>1</v>
      </c>
    </row>
    <row r="113" spans="1:14" ht="192" x14ac:dyDescent="0.2">
      <c r="A113" s="16">
        <v>111</v>
      </c>
      <c r="B113" s="169" t="s">
        <v>434</v>
      </c>
      <c r="C113" s="33" t="s">
        <v>377</v>
      </c>
      <c r="D113" s="13" t="s">
        <v>433</v>
      </c>
      <c r="E113" s="33"/>
      <c r="F113" s="33">
        <v>1</v>
      </c>
      <c r="G113" s="33">
        <v>0</v>
      </c>
      <c r="H113" s="33">
        <v>0</v>
      </c>
      <c r="I113" s="33">
        <v>0</v>
      </c>
      <c r="J113" s="57">
        <v>0</v>
      </c>
      <c r="K113" s="56">
        <v>1</v>
      </c>
      <c r="L113" s="33">
        <v>0</v>
      </c>
      <c r="M113" s="9">
        <v>1</v>
      </c>
    </row>
    <row r="114" spans="1:14" ht="288" x14ac:dyDescent="0.2">
      <c r="A114" s="8">
        <v>112</v>
      </c>
      <c r="B114" s="63" t="s">
        <v>436</v>
      </c>
      <c r="C114" s="33" t="s">
        <v>377</v>
      </c>
      <c r="D114" s="13" t="s">
        <v>435</v>
      </c>
      <c r="E114" s="33"/>
      <c r="F114" s="33">
        <v>0</v>
      </c>
      <c r="G114" s="33">
        <v>1</v>
      </c>
      <c r="H114" s="33">
        <v>0</v>
      </c>
      <c r="I114" s="33">
        <v>0</v>
      </c>
      <c r="J114" s="57">
        <v>0</v>
      </c>
      <c r="K114" s="56">
        <v>0</v>
      </c>
      <c r="L114" s="33">
        <v>1</v>
      </c>
      <c r="M114" s="9">
        <v>1</v>
      </c>
    </row>
    <row r="115" spans="1:14" ht="335" x14ac:dyDescent="0.2">
      <c r="A115" s="16">
        <v>113</v>
      </c>
      <c r="B115" s="63" t="s">
        <v>439</v>
      </c>
      <c r="C115" s="33" t="s">
        <v>377</v>
      </c>
      <c r="D115" s="13" t="s">
        <v>437</v>
      </c>
      <c r="E115" s="33"/>
      <c r="F115" s="33">
        <v>0</v>
      </c>
      <c r="G115" s="33">
        <v>1</v>
      </c>
      <c r="H115" s="33">
        <v>0</v>
      </c>
      <c r="I115" s="33">
        <v>0</v>
      </c>
      <c r="J115" s="57">
        <v>0</v>
      </c>
      <c r="K115" s="56">
        <v>0</v>
      </c>
      <c r="L115" s="33">
        <v>1</v>
      </c>
      <c r="M115" s="9">
        <v>1</v>
      </c>
      <c r="N115" s="25" t="s">
        <v>438</v>
      </c>
    </row>
    <row r="116" spans="1:14" ht="224" x14ac:dyDescent="0.2">
      <c r="A116" s="8">
        <v>114</v>
      </c>
      <c r="B116" s="63" t="s">
        <v>440</v>
      </c>
      <c r="C116" s="33" t="s">
        <v>377</v>
      </c>
      <c r="D116" s="13" t="s">
        <v>443</v>
      </c>
      <c r="E116" s="33"/>
      <c r="F116" s="33">
        <v>0</v>
      </c>
      <c r="G116" s="33">
        <v>0</v>
      </c>
      <c r="H116" s="33">
        <v>0</v>
      </c>
      <c r="I116" s="33">
        <v>1</v>
      </c>
      <c r="J116" s="57">
        <v>0</v>
      </c>
      <c r="K116" s="56">
        <v>1</v>
      </c>
      <c r="L116" s="33">
        <v>1</v>
      </c>
      <c r="M116" s="9">
        <v>1</v>
      </c>
    </row>
    <row r="117" spans="1:14" ht="128" x14ac:dyDescent="0.2">
      <c r="A117" s="16">
        <v>115</v>
      </c>
      <c r="B117" s="33" t="s">
        <v>442</v>
      </c>
      <c r="C117" s="33" t="s">
        <v>377</v>
      </c>
      <c r="D117" s="13" t="s">
        <v>444</v>
      </c>
      <c r="E117" s="33"/>
      <c r="F117" s="33">
        <v>0</v>
      </c>
      <c r="G117" s="33">
        <v>0</v>
      </c>
      <c r="H117" s="33">
        <v>0</v>
      </c>
      <c r="I117" s="33">
        <v>1</v>
      </c>
      <c r="J117" s="57">
        <v>0</v>
      </c>
      <c r="K117" s="56">
        <v>1</v>
      </c>
      <c r="L117" s="33">
        <v>1</v>
      </c>
      <c r="M117" s="9">
        <v>1</v>
      </c>
    </row>
    <row r="118" spans="1:14" ht="208" x14ac:dyDescent="0.2">
      <c r="A118" s="8">
        <v>116</v>
      </c>
      <c r="B118" s="33" t="s">
        <v>447</v>
      </c>
      <c r="C118" s="33" t="s">
        <v>377</v>
      </c>
      <c r="D118" s="13" t="s">
        <v>445</v>
      </c>
      <c r="E118" s="33"/>
      <c r="F118" s="33">
        <v>1</v>
      </c>
      <c r="G118" s="33">
        <v>0</v>
      </c>
      <c r="H118" s="33">
        <v>0</v>
      </c>
      <c r="I118" s="33">
        <v>1</v>
      </c>
      <c r="J118" s="57">
        <v>0</v>
      </c>
      <c r="K118" s="56">
        <v>1</v>
      </c>
      <c r="L118" s="33">
        <v>0</v>
      </c>
      <c r="M118" s="9">
        <v>1</v>
      </c>
    </row>
    <row r="119" spans="1:14" ht="240" x14ac:dyDescent="0.2">
      <c r="A119" s="16">
        <v>117</v>
      </c>
      <c r="B119" s="33" t="s">
        <v>448</v>
      </c>
      <c r="C119" s="33" t="s">
        <v>377</v>
      </c>
      <c r="D119" s="13" t="s">
        <v>451</v>
      </c>
      <c r="E119" s="33">
        <v>14</v>
      </c>
      <c r="F119" s="33">
        <v>1</v>
      </c>
      <c r="G119" s="33">
        <v>1</v>
      </c>
      <c r="H119" s="33">
        <v>0</v>
      </c>
      <c r="I119" s="33">
        <v>1</v>
      </c>
      <c r="J119" s="57">
        <v>0</v>
      </c>
      <c r="K119" s="56">
        <v>1</v>
      </c>
      <c r="L119" s="33">
        <v>1</v>
      </c>
      <c r="M119" s="9">
        <v>1</v>
      </c>
    </row>
    <row r="120" spans="1:14" ht="176" x14ac:dyDescent="0.2">
      <c r="A120" s="8">
        <v>118</v>
      </c>
      <c r="B120" s="33" t="s">
        <v>454</v>
      </c>
      <c r="C120" s="33" t="s">
        <v>377</v>
      </c>
      <c r="D120" s="13" t="s">
        <v>452</v>
      </c>
      <c r="E120" s="33"/>
      <c r="F120" s="33">
        <v>0</v>
      </c>
      <c r="G120" s="33">
        <v>0</v>
      </c>
      <c r="H120" s="33">
        <v>1</v>
      </c>
      <c r="I120" s="33">
        <v>1</v>
      </c>
      <c r="J120" s="57">
        <v>0</v>
      </c>
      <c r="K120" s="56">
        <v>0</v>
      </c>
      <c r="L120" s="33">
        <v>1</v>
      </c>
      <c r="M120" s="9">
        <v>1</v>
      </c>
    </row>
    <row r="121" spans="1:14" ht="144" x14ac:dyDescent="0.2">
      <c r="A121" s="16">
        <v>119</v>
      </c>
      <c r="B121" s="33" t="s">
        <v>456</v>
      </c>
      <c r="C121" s="33" t="s">
        <v>377</v>
      </c>
      <c r="D121" s="13" t="s">
        <v>455</v>
      </c>
      <c r="E121" s="33">
        <v>2</v>
      </c>
      <c r="F121" s="33">
        <v>1</v>
      </c>
      <c r="G121" s="33">
        <v>0</v>
      </c>
      <c r="H121" s="33">
        <v>1</v>
      </c>
      <c r="I121" s="33">
        <v>0</v>
      </c>
      <c r="J121" s="57">
        <v>0</v>
      </c>
      <c r="K121" s="56">
        <v>1</v>
      </c>
      <c r="L121" s="33">
        <v>1</v>
      </c>
      <c r="M121" s="9">
        <v>1</v>
      </c>
    </row>
    <row r="122" spans="1:14" ht="64" x14ac:dyDescent="0.2">
      <c r="A122" s="8">
        <v>120</v>
      </c>
      <c r="B122" s="33" t="s">
        <v>458</v>
      </c>
      <c r="C122" s="33" t="s">
        <v>377</v>
      </c>
      <c r="D122" s="13" t="s">
        <v>459</v>
      </c>
      <c r="E122" s="33">
        <v>2</v>
      </c>
      <c r="F122" s="33">
        <v>0</v>
      </c>
      <c r="G122" s="33">
        <v>0</v>
      </c>
      <c r="H122" s="33">
        <v>0</v>
      </c>
      <c r="I122" s="33">
        <v>0</v>
      </c>
      <c r="J122" s="57">
        <v>1</v>
      </c>
      <c r="K122" s="56">
        <v>0</v>
      </c>
      <c r="L122" s="33">
        <v>1</v>
      </c>
      <c r="M122" s="9">
        <v>1</v>
      </c>
    </row>
    <row r="123" spans="1:14" ht="64" x14ac:dyDescent="0.2">
      <c r="A123" s="16">
        <v>121</v>
      </c>
      <c r="B123" s="33" t="s">
        <v>463</v>
      </c>
      <c r="C123" s="33" t="s">
        <v>377</v>
      </c>
      <c r="D123" s="13" t="s">
        <v>460</v>
      </c>
      <c r="E123" s="33">
        <v>2</v>
      </c>
      <c r="F123" s="33">
        <v>1</v>
      </c>
      <c r="G123" s="33">
        <v>0</v>
      </c>
      <c r="H123" s="33">
        <v>0</v>
      </c>
      <c r="I123" s="33">
        <v>1</v>
      </c>
      <c r="J123" s="57">
        <v>0</v>
      </c>
      <c r="K123" s="56">
        <v>1</v>
      </c>
      <c r="L123" s="33">
        <v>1</v>
      </c>
      <c r="M123" s="9">
        <v>1</v>
      </c>
    </row>
    <row r="124" spans="1:14" ht="64" x14ac:dyDescent="0.2">
      <c r="A124" s="8">
        <v>122</v>
      </c>
      <c r="B124" s="33" t="s">
        <v>467</v>
      </c>
      <c r="C124" s="33" t="s">
        <v>377</v>
      </c>
      <c r="D124" s="13" t="s">
        <v>464</v>
      </c>
      <c r="E124" s="33"/>
      <c r="F124" s="33">
        <v>0</v>
      </c>
      <c r="G124" s="33">
        <v>0</v>
      </c>
      <c r="H124" s="33">
        <v>0</v>
      </c>
      <c r="I124" s="33">
        <v>1</v>
      </c>
      <c r="J124" s="57">
        <v>0</v>
      </c>
      <c r="K124" s="56">
        <v>1</v>
      </c>
      <c r="L124" s="33">
        <v>1</v>
      </c>
      <c r="M124" s="9">
        <v>1</v>
      </c>
    </row>
    <row r="125" spans="1:14" ht="64" x14ac:dyDescent="0.2">
      <c r="A125" s="16">
        <v>123</v>
      </c>
      <c r="B125" s="33" t="s">
        <v>469</v>
      </c>
      <c r="C125" s="33" t="s">
        <v>377</v>
      </c>
      <c r="D125" s="13" t="s">
        <v>468</v>
      </c>
      <c r="E125" s="33"/>
      <c r="F125" s="33">
        <v>1</v>
      </c>
      <c r="G125" s="33">
        <v>0</v>
      </c>
      <c r="H125" s="33">
        <v>1</v>
      </c>
      <c r="I125" s="33">
        <v>0</v>
      </c>
      <c r="J125" s="57">
        <v>0</v>
      </c>
      <c r="K125" s="56">
        <v>1</v>
      </c>
      <c r="L125" s="33">
        <v>1</v>
      </c>
      <c r="M125" s="9">
        <v>1</v>
      </c>
    </row>
    <row r="126" spans="1:14" ht="64" x14ac:dyDescent="0.2">
      <c r="A126" s="8">
        <v>124</v>
      </c>
      <c r="B126" s="33" t="s">
        <v>473</v>
      </c>
      <c r="C126" s="33" t="s">
        <v>377</v>
      </c>
      <c r="D126" s="13" t="s">
        <v>472</v>
      </c>
      <c r="E126" s="33"/>
      <c r="F126" s="33">
        <v>1</v>
      </c>
      <c r="G126" s="33">
        <v>0</v>
      </c>
      <c r="H126" s="33">
        <v>0</v>
      </c>
      <c r="I126" s="33">
        <v>1</v>
      </c>
      <c r="J126" s="57">
        <v>0</v>
      </c>
      <c r="K126" s="56">
        <v>1</v>
      </c>
      <c r="L126" s="33">
        <v>1</v>
      </c>
      <c r="M126" s="9">
        <v>1</v>
      </c>
    </row>
    <row r="127" spans="1:14" ht="80" x14ac:dyDescent="0.2">
      <c r="A127" s="16">
        <v>125</v>
      </c>
      <c r="B127" s="33" t="s">
        <v>478</v>
      </c>
      <c r="C127" s="33" t="s">
        <v>377</v>
      </c>
      <c r="D127" s="13" t="s">
        <v>477</v>
      </c>
      <c r="E127" s="33">
        <v>2</v>
      </c>
      <c r="F127" s="33">
        <v>1</v>
      </c>
      <c r="G127" s="33">
        <v>0</v>
      </c>
      <c r="H127" s="33">
        <v>0</v>
      </c>
      <c r="I127" s="33">
        <v>1</v>
      </c>
      <c r="J127" s="57">
        <v>0</v>
      </c>
      <c r="K127" s="56">
        <v>1</v>
      </c>
      <c r="L127" s="33">
        <v>1</v>
      </c>
      <c r="M127" s="9">
        <v>1</v>
      </c>
    </row>
    <row r="128" spans="1:14" ht="80" x14ac:dyDescent="0.2">
      <c r="A128" s="8">
        <v>126</v>
      </c>
      <c r="B128" s="33" t="s">
        <v>480</v>
      </c>
      <c r="C128" s="33" t="s">
        <v>377</v>
      </c>
      <c r="D128" s="13" t="s">
        <v>481</v>
      </c>
      <c r="E128" s="33"/>
      <c r="F128" s="33">
        <v>1</v>
      </c>
      <c r="G128" s="33">
        <v>0</v>
      </c>
      <c r="H128" s="33">
        <v>0</v>
      </c>
      <c r="I128" s="33">
        <v>1</v>
      </c>
      <c r="J128" s="57">
        <v>0</v>
      </c>
      <c r="K128" s="56">
        <v>1</v>
      </c>
      <c r="L128" s="33">
        <v>1</v>
      </c>
      <c r="M128" s="9">
        <v>1</v>
      </c>
    </row>
    <row r="129" spans="1:13" ht="128" x14ac:dyDescent="0.2">
      <c r="A129" s="16">
        <v>127</v>
      </c>
      <c r="B129" s="33" t="s">
        <v>484</v>
      </c>
      <c r="C129" s="33" t="s">
        <v>377</v>
      </c>
      <c r="D129" s="13" t="s">
        <v>483</v>
      </c>
      <c r="E129" s="33"/>
      <c r="F129" s="33">
        <v>1</v>
      </c>
      <c r="G129" s="33">
        <v>0</v>
      </c>
      <c r="H129" s="33">
        <v>1</v>
      </c>
      <c r="I129" s="33">
        <v>0</v>
      </c>
      <c r="J129" s="57">
        <v>0</v>
      </c>
      <c r="K129" s="56">
        <v>1</v>
      </c>
      <c r="L129" s="33">
        <v>1</v>
      </c>
      <c r="M129" s="9">
        <v>1</v>
      </c>
    </row>
    <row r="130" spans="1:13" ht="64" x14ac:dyDescent="0.2">
      <c r="A130" s="8">
        <v>128</v>
      </c>
      <c r="B130" s="33" t="s">
        <v>487</v>
      </c>
      <c r="C130" s="33" t="s">
        <v>377</v>
      </c>
      <c r="D130" s="13" t="s">
        <v>486</v>
      </c>
      <c r="E130" s="167">
        <v>7</v>
      </c>
      <c r="F130" s="33">
        <v>1</v>
      </c>
      <c r="G130" s="33">
        <v>0</v>
      </c>
      <c r="H130" s="33">
        <v>0</v>
      </c>
      <c r="I130" s="33">
        <v>1</v>
      </c>
      <c r="J130" s="57">
        <v>0</v>
      </c>
      <c r="K130" s="56">
        <v>1</v>
      </c>
      <c r="L130" s="33">
        <v>1</v>
      </c>
      <c r="M130" s="9">
        <v>1</v>
      </c>
    </row>
    <row r="131" spans="1:13" ht="48" x14ac:dyDescent="0.2">
      <c r="A131" s="16">
        <v>129</v>
      </c>
      <c r="B131" s="33" t="s">
        <v>491</v>
      </c>
      <c r="C131" s="33" t="s">
        <v>377</v>
      </c>
      <c r="D131" s="13" t="s">
        <v>490</v>
      </c>
      <c r="E131" s="33"/>
      <c r="F131" s="33">
        <v>1</v>
      </c>
      <c r="G131" s="33">
        <v>0</v>
      </c>
      <c r="H131" s="33">
        <v>1</v>
      </c>
      <c r="I131" s="33">
        <v>1</v>
      </c>
      <c r="J131" s="57">
        <v>0</v>
      </c>
      <c r="K131" s="56">
        <v>1</v>
      </c>
      <c r="L131" s="33">
        <v>1</v>
      </c>
      <c r="M131" s="9">
        <v>1</v>
      </c>
    </row>
    <row r="132" spans="1:13" ht="64" x14ac:dyDescent="0.2">
      <c r="A132" s="8">
        <v>130</v>
      </c>
      <c r="B132" s="33" t="s">
        <v>493</v>
      </c>
      <c r="C132" s="33" t="s">
        <v>377</v>
      </c>
      <c r="D132" s="13" t="s">
        <v>494</v>
      </c>
      <c r="E132" s="33"/>
      <c r="F132" s="33">
        <v>0</v>
      </c>
      <c r="G132" s="33">
        <v>0</v>
      </c>
      <c r="H132" s="33">
        <v>0</v>
      </c>
      <c r="I132" s="33">
        <v>1</v>
      </c>
      <c r="J132" s="57">
        <v>0</v>
      </c>
      <c r="K132" s="56">
        <v>0</v>
      </c>
      <c r="L132" s="33">
        <v>1</v>
      </c>
      <c r="M132" s="9">
        <v>1</v>
      </c>
    </row>
    <row r="133" spans="1:13" ht="48" x14ac:dyDescent="0.2">
      <c r="A133" s="16">
        <v>131</v>
      </c>
      <c r="B133" s="33" t="s">
        <v>498</v>
      </c>
      <c r="C133" s="33" t="s">
        <v>377</v>
      </c>
      <c r="D133" s="13" t="s">
        <v>497</v>
      </c>
      <c r="E133" s="33"/>
      <c r="F133" s="33">
        <v>1</v>
      </c>
      <c r="G133" s="33">
        <v>0</v>
      </c>
      <c r="H133" s="33">
        <v>0</v>
      </c>
      <c r="I133" s="33">
        <v>1</v>
      </c>
      <c r="J133" s="57">
        <v>0</v>
      </c>
      <c r="K133" s="56">
        <v>1</v>
      </c>
      <c r="L133" s="33">
        <v>1</v>
      </c>
      <c r="M133" s="9">
        <v>1</v>
      </c>
    </row>
    <row r="134" spans="1:13" ht="80" x14ac:dyDescent="0.2">
      <c r="A134" s="8">
        <v>132</v>
      </c>
      <c r="B134" s="33" t="s">
        <v>501</v>
      </c>
      <c r="C134" s="33" t="s">
        <v>377</v>
      </c>
      <c r="D134" s="13" t="s">
        <v>500</v>
      </c>
      <c r="E134" s="33"/>
      <c r="F134" s="33">
        <v>1</v>
      </c>
      <c r="G134" s="33">
        <v>0</v>
      </c>
      <c r="H134" s="33">
        <v>0</v>
      </c>
      <c r="I134" s="33">
        <v>1</v>
      </c>
      <c r="J134" s="57">
        <v>0</v>
      </c>
      <c r="K134" s="56">
        <v>1</v>
      </c>
      <c r="L134" s="33">
        <v>1</v>
      </c>
      <c r="M134" s="9">
        <v>1</v>
      </c>
    </row>
    <row r="135" spans="1:13" ht="192" x14ac:dyDescent="0.2">
      <c r="A135" s="16">
        <v>133</v>
      </c>
      <c r="B135" s="33" t="s">
        <v>547</v>
      </c>
      <c r="C135" s="33" t="s">
        <v>377</v>
      </c>
      <c r="D135" s="13" t="s">
        <v>508</v>
      </c>
      <c r="E135" s="33"/>
      <c r="F135" s="33">
        <v>1</v>
      </c>
      <c r="G135" s="33">
        <v>0</v>
      </c>
      <c r="H135" s="33">
        <v>0</v>
      </c>
      <c r="I135" s="33">
        <v>1</v>
      </c>
      <c r="J135" s="57">
        <v>0</v>
      </c>
      <c r="K135" s="56">
        <v>1</v>
      </c>
      <c r="L135" s="33">
        <v>1</v>
      </c>
      <c r="M135" s="9">
        <v>1</v>
      </c>
    </row>
    <row r="136" spans="1:13" ht="176" x14ac:dyDescent="0.2">
      <c r="A136" s="8">
        <v>134</v>
      </c>
      <c r="B136" s="33" t="s">
        <v>547</v>
      </c>
      <c r="C136" s="33" t="s">
        <v>377</v>
      </c>
      <c r="D136" s="13" t="s">
        <v>507</v>
      </c>
      <c r="E136" s="33"/>
      <c r="F136" s="33">
        <v>1</v>
      </c>
      <c r="G136" s="33">
        <v>0</v>
      </c>
      <c r="H136" s="33">
        <v>0</v>
      </c>
      <c r="I136" s="33">
        <v>1</v>
      </c>
      <c r="J136" s="57">
        <v>0</v>
      </c>
      <c r="K136" s="56">
        <v>1</v>
      </c>
      <c r="L136" s="33">
        <v>1</v>
      </c>
      <c r="M136" s="9">
        <v>1</v>
      </c>
    </row>
    <row r="137" spans="1:13" ht="112" x14ac:dyDescent="0.2">
      <c r="A137" s="16">
        <v>135</v>
      </c>
      <c r="B137" s="33" t="s">
        <v>547</v>
      </c>
      <c r="C137" s="33" t="s">
        <v>377</v>
      </c>
      <c r="D137" s="13" t="s">
        <v>503</v>
      </c>
      <c r="E137" s="33">
        <v>1</v>
      </c>
      <c r="F137" s="33">
        <v>0</v>
      </c>
      <c r="G137" s="33">
        <v>0</v>
      </c>
      <c r="H137" s="33">
        <v>0</v>
      </c>
      <c r="I137" s="33">
        <v>1</v>
      </c>
      <c r="J137" s="57">
        <v>0</v>
      </c>
      <c r="K137" s="56">
        <v>0</v>
      </c>
      <c r="L137" s="33">
        <v>1</v>
      </c>
      <c r="M137" s="9">
        <v>1</v>
      </c>
    </row>
    <row r="138" spans="1:13" ht="32" x14ac:dyDescent="0.2">
      <c r="A138" s="8">
        <v>136</v>
      </c>
      <c r="B138" s="33" t="s">
        <v>510</v>
      </c>
      <c r="C138" s="33" t="s">
        <v>377</v>
      </c>
      <c r="D138" s="13" t="s">
        <v>509</v>
      </c>
      <c r="E138" s="33"/>
      <c r="F138" s="33">
        <v>0</v>
      </c>
      <c r="G138" s="33">
        <v>0</v>
      </c>
      <c r="H138" s="33">
        <v>0</v>
      </c>
      <c r="I138" s="33">
        <v>1</v>
      </c>
      <c r="J138" s="57">
        <v>0</v>
      </c>
      <c r="K138" s="56">
        <v>0</v>
      </c>
      <c r="L138" s="33">
        <v>1</v>
      </c>
      <c r="M138" s="9">
        <v>1</v>
      </c>
    </row>
    <row r="139" spans="1:13" ht="112" x14ac:dyDescent="0.2">
      <c r="A139" s="16">
        <v>137</v>
      </c>
      <c r="B139" s="33" t="s">
        <v>512</v>
      </c>
      <c r="C139" s="33" t="s">
        <v>377</v>
      </c>
      <c r="D139" s="13" t="s">
        <v>514</v>
      </c>
      <c r="E139" s="33"/>
      <c r="F139" s="33">
        <v>0</v>
      </c>
      <c r="G139" s="33">
        <v>0</v>
      </c>
      <c r="H139" s="33">
        <v>0</v>
      </c>
      <c r="I139" s="33">
        <v>1</v>
      </c>
      <c r="J139" s="57">
        <v>0</v>
      </c>
      <c r="K139" s="56">
        <v>1</v>
      </c>
      <c r="L139" s="33">
        <v>1</v>
      </c>
      <c r="M139" s="9">
        <v>1</v>
      </c>
    </row>
    <row r="140" spans="1:13" ht="64" x14ac:dyDescent="0.2">
      <c r="A140" s="8">
        <v>138</v>
      </c>
      <c r="B140" s="33" t="s">
        <v>516</v>
      </c>
      <c r="C140" s="33" t="s">
        <v>377</v>
      </c>
      <c r="D140" s="13" t="s">
        <v>517</v>
      </c>
      <c r="E140" s="33"/>
      <c r="F140" s="33">
        <v>1</v>
      </c>
      <c r="G140" s="33">
        <v>0</v>
      </c>
      <c r="H140" s="33">
        <v>0</v>
      </c>
      <c r="I140" s="33">
        <v>1</v>
      </c>
      <c r="J140" s="57">
        <v>0</v>
      </c>
      <c r="K140" s="56">
        <v>1</v>
      </c>
      <c r="L140" s="33">
        <v>1</v>
      </c>
      <c r="M140" s="9">
        <v>1</v>
      </c>
    </row>
    <row r="141" spans="1:13" ht="64" x14ac:dyDescent="0.2">
      <c r="A141" s="16">
        <v>139</v>
      </c>
      <c r="B141" s="33" t="s">
        <v>519</v>
      </c>
      <c r="C141" s="33" t="s">
        <v>377</v>
      </c>
      <c r="D141" s="13" t="s">
        <v>520</v>
      </c>
      <c r="E141" s="33"/>
      <c r="F141" s="33">
        <v>1</v>
      </c>
      <c r="G141" s="33">
        <v>0</v>
      </c>
      <c r="H141" s="33">
        <v>0</v>
      </c>
      <c r="I141" s="33">
        <v>1</v>
      </c>
      <c r="J141" s="57">
        <v>0</v>
      </c>
      <c r="K141" s="56">
        <v>1</v>
      </c>
      <c r="L141" s="33">
        <v>1</v>
      </c>
      <c r="M141" s="9">
        <v>1</v>
      </c>
    </row>
    <row r="142" spans="1:13" ht="48" x14ac:dyDescent="0.2">
      <c r="A142" s="8">
        <v>140</v>
      </c>
      <c r="B142" s="33" t="s">
        <v>521</v>
      </c>
      <c r="C142" s="33" t="s">
        <v>377</v>
      </c>
      <c r="D142" s="13" t="s">
        <v>522</v>
      </c>
      <c r="E142" s="33"/>
      <c r="F142" s="33">
        <v>1</v>
      </c>
      <c r="G142" s="33">
        <v>1</v>
      </c>
      <c r="H142" s="33">
        <v>0</v>
      </c>
      <c r="I142" s="33">
        <v>1</v>
      </c>
      <c r="J142" s="57">
        <v>1</v>
      </c>
      <c r="K142" s="56">
        <v>1</v>
      </c>
      <c r="L142" s="33">
        <v>1</v>
      </c>
      <c r="M142" s="9">
        <v>1</v>
      </c>
    </row>
    <row r="143" spans="1:13" ht="80" x14ac:dyDescent="0.2">
      <c r="A143" s="16">
        <v>141</v>
      </c>
      <c r="B143" s="33" t="s">
        <v>524</v>
      </c>
      <c r="C143" s="33" t="s">
        <v>377</v>
      </c>
      <c r="D143" s="13" t="s">
        <v>523</v>
      </c>
      <c r="E143" s="33"/>
      <c r="F143" s="33">
        <v>1</v>
      </c>
      <c r="G143" s="33">
        <v>1</v>
      </c>
      <c r="H143" s="33">
        <v>0</v>
      </c>
      <c r="I143" s="33">
        <v>1</v>
      </c>
      <c r="J143" s="57">
        <v>0</v>
      </c>
      <c r="K143" s="56">
        <v>1</v>
      </c>
      <c r="L143" s="33">
        <v>1</v>
      </c>
      <c r="M143" s="9">
        <v>1</v>
      </c>
    </row>
    <row r="144" spans="1:13" ht="80" x14ac:dyDescent="0.2">
      <c r="A144" s="8">
        <v>142</v>
      </c>
      <c r="B144" s="33" t="s">
        <v>527</v>
      </c>
      <c r="C144" s="33">
        <v>13</v>
      </c>
      <c r="D144" s="13" t="s">
        <v>526</v>
      </c>
      <c r="E144" s="33"/>
      <c r="F144" s="33">
        <v>1</v>
      </c>
      <c r="G144" s="33">
        <v>0</v>
      </c>
      <c r="H144" s="33">
        <v>0</v>
      </c>
      <c r="I144" s="33">
        <v>1</v>
      </c>
      <c r="J144" s="57">
        <v>0</v>
      </c>
      <c r="K144" s="56">
        <v>1</v>
      </c>
      <c r="L144" s="33">
        <v>1</v>
      </c>
      <c r="M144" s="9">
        <v>1</v>
      </c>
    </row>
    <row r="145" spans="1:13" ht="48" x14ac:dyDescent="0.2">
      <c r="A145" s="16">
        <v>143</v>
      </c>
      <c r="B145" s="33" t="s">
        <v>530</v>
      </c>
      <c r="C145" s="33" t="s">
        <v>377</v>
      </c>
      <c r="D145" s="13" t="s">
        <v>531</v>
      </c>
      <c r="E145" s="33"/>
      <c r="F145" s="33">
        <v>0</v>
      </c>
      <c r="G145" s="33">
        <v>0</v>
      </c>
      <c r="H145" s="33">
        <v>0</v>
      </c>
      <c r="I145" s="33">
        <v>1</v>
      </c>
      <c r="J145" s="57">
        <v>0</v>
      </c>
      <c r="K145" s="56">
        <v>1</v>
      </c>
      <c r="L145" s="33">
        <v>1</v>
      </c>
      <c r="M145" s="9">
        <v>1</v>
      </c>
    </row>
    <row r="146" spans="1:13" ht="64" x14ac:dyDescent="0.2">
      <c r="A146" s="8">
        <v>144</v>
      </c>
      <c r="B146" s="33" t="s">
        <v>533</v>
      </c>
      <c r="C146" s="33" t="s">
        <v>377</v>
      </c>
      <c r="D146" s="13" t="s">
        <v>534</v>
      </c>
      <c r="E146" s="33">
        <v>1</v>
      </c>
      <c r="F146" s="33">
        <v>1</v>
      </c>
      <c r="G146" s="33">
        <v>1</v>
      </c>
      <c r="H146" s="33">
        <v>0</v>
      </c>
      <c r="I146" s="33">
        <v>1</v>
      </c>
      <c r="J146" s="57">
        <v>0</v>
      </c>
      <c r="K146" s="56">
        <v>1</v>
      </c>
      <c r="L146" s="33">
        <v>1</v>
      </c>
      <c r="M146" s="9">
        <v>1</v>
      </c>
    </row>
    <row r="147" spans="1:13" ht="48" x14ac:dyDescent="0.2">
      <c r="A147" s="16">
        <v>145</v>
      </c>
      <c r="B147" s="33" t="s">
        <v>537</v>
      </c>
      <c r="C147" s="33" t="s">
        <v>377</v>
      </c>
      <c r="D147" s="13" t="s">
        <v>538</v>
      </c>
      <c r="E147" s="33"/>
      <c r="F147" s="33">
        <v>1</v>
      </c>
      <c r="G147" s="33">
        <v>0</v>
      </c>
      <c r="H147" s="33">
        <v>0</v>
      </c>
      <c r="I147" s="33">
        <v>1</v>
      </c>
      <c r="J147" s="57">
        <v>0</v>
      </c>
      <c r="K147" s="56">
        <v>1</v>
      </c>
      <c r="L147" s="33">
        <v>1</v>
      </c>
      <c r="M147" s="9">
        <v>1</v>
      </c>
    </row>
    <row r="148" spans="1:13" ht="96" x14ac:dyDescent="0.2">
      <c r="A148" s="8">
        <v>146</v>
      </c>
      <c r="B148" s="33" t="s">
        <v>546</v>
      </c>
      <c r="C148" s="33" t="s">
        <v>377</v>
      </c>
      <c r="D148" s="13" t="s">
        <v>542</v>
      </c>
      <c r="E148" s="33"/>
      <c r="F148" s="33">
        <v>1</v>
      </c>
      <c r="G148" s="33">
        <v>0</v>
      </c>
      <c r="H148" s="33">
        <v>0</v>
      </c>
      <c r="I148" s="33">
        <v>1</v>
      </c>
      <c r="J148" s="57">
        <v>0</v>
      </c>
      <c r="K148" s="56">
        <v>1</v>
      </c>
      <c r="L148" s="33">
        <v>1</v>
      </c>
      <c r="M148" s="9">
        <v>1</v>
      </c>
    </row>
    <row r="149" spans="1:13" ht="128" x14ac:dyDescent="0.2">
      <c r="A149" s="16">
        <v>147</v>
      </c>
      <c r="B149" s="33" t="s">
        <v>546</v>
      </c>
      <c r="C149" s="33" t="s">
        <v>377</v>
      </c>
      <c r="D149" s="13" t="s">
        <v>540</v>
      </c>
      <c r="E149" s="33"/>
      <c r="F149" s="33">
        <v>1</v>
      </c>
      <c r="G149" s="33">
        <v>0</v>
      </c>
      <c r="H149" s="33">
        <v>0</v>
      </c>
      <c r="I149" s="33">
        <v>1</v>
      </c>
      <c r="J149" s="57">
        <v>0</v>
      </c>
      <c r="K149" s="56">
        <v>1</v>
      </c>
      <c r="L149" s="33">
        <v>1</v>
      </c>
      <c r="M149" s="9">
        <v>1</v>
      </c>
    </row>
    <row r="150" spans="1:13" ht="256" x14ac:dyDescent="0.2">
      <c r="A150" s="8">
        <v>148</v>
      </c>
      <c r="B150" s="33" t="s">
        <v>546</v>
      </c>
      <c r="C150" s="33" t="s">
        <v>377</v>
      </c>
      <c r="D150" s="13" t="s">
        <v>541</v>
      </c>
      <c r="E150" s="33"/>
      <c r="F150" s="33">
        <v>1</v>
      </c>
      <c r="G150" s="33">
        <v>0</v>
      </c>
      <c r="H150" s="33">
        <v>0</v>
      </c>
      <c r="I150" s="33">
        <v>1</v>
      </c>
      <c r="J150" s="57">
        <v>0</v>
      </c>
      <c r="K150" s="56">
        <v>1</v>
      </c>
      <c r="L150" s="33">
        <v>1</v>
      </c>
      <c r="M150" s="9">
        <v>1</v>
      </c>
    </row>
    <row r="151" spans="1:13" ht="112" x14ac:dyDescent="0.2">
      <c r="A151" s="16">
        <v>149</v>
      </c>
      <c r="B151" s="33" t="s">
        <v>545</v>
      </c>
      <c r="C151" s="33" t="s">
        <v>377</v>
      </c>
      <c r="D151" s="13" t="s">
        <v>550</v>
      </c>
      <c r="E151" s="33"/>
      <c r="F151" s="33">
        <v>1</v>
      </c>
      <c r="G151" s="33">
        <v>0</v>
      </c>
      <c r="H151" s="33">
        <v>0</v>
      </c>
      <c r="I151" s="33">
        <v>1</v>
      </c>
      <c r="J151" s="57">
        <v>0</v>
      </c>
      <c r="K151" s="56">
        <v>1</v>
      </c>
      <c r="L151" s="33">
        <v>1</v>
      </c>
      <c r="M151" s="9">
        <v>1</v>
      </c>
    </row>
    <row r="152" spans="1:13" ht="80" x14ac:dyDescent="0.2">
      <c r="A152" s="8">
        <v>150</v>
      </c>
      <c r="B152" s="33" t="s">
        <v>545</v>
      </c>
      <c r="C152" s="33" t="s">
        <v>377</v>
      </c>
      <c r="D152" s="13" t="s">
        <v>549</v>
      </c>
      <c r="E152" s="33">
        <v>1</v>
      </c>
      <c r="F152" s="33">
        <v>0</v>
      </c>
      <c r="G152" s="33">
        <v>0</v>
      </c>
      <c r="H152" s="33">
        <v>0</v>
      </c>
      <c r="I152" s="33">
        <v>1</v>
      </c>
      <c r="J152" s="57">
        <v>0</v>
      </c>
      <c r="K152" s="56">
        <v>0</v>
      </c>
      <c r="L152" s="33">
        <v>1</v>
      </c>
      <c r="M152" s="9">
        <v>1</v>
      </c>
    </row>
    <row r="153" spans="1:13" ht="144" x14ac:dyDescent="0.2">
      <c r="A153" s="16">
        <v>151</v>
      </c>
      <c r="B153" s="33" t="s">
        <v>545</v>
      </c>
      <c r="C153" s="33" t="s">
        <v>377</v>
      </c>
      <c r="D153" s="13" t="s">
        <v>548</v>
      </c>
      <c r="E153" s="33"/>
      <c r="F153" s="33">
        <v>0</v>
      </c>
      <c r="G153" s="33">
        <v>0</v>
      </c>
      <c r="H153" s="33">
        <v>0</v>
      </c>
      <c r="I153" s="33">
        <v>1</v>
      </c>
      <c r="J153" s="57">
        <v>0</v>
      </c>
      <c r="K153" s="56">
        <v>0</v>
      </c>
      <c r="L153" s="33">
        <v>1</v>
      </c>
      <c r="M153" s="9">
        <v>1</v>
      </c>
    </row>
    <row r="154" spans="1:13" ht="80" x14ac:dyDescent="0.2">
      <c r="A154" s="8">
        <v>152</v>
      </c>
      <c r="B154" s="33" t="s">
        <v>551</v>
      </c>
      <c r="C154" s="33" t="s">
        <v>377</v>
      </c>
      <c r="D154" s="13" t="s">
        <v>553</v>
      </c>
      <c r="E154" s="33"/>
      <c r="F154" s="33">
        <v>1</v>
      </c>
      <c r="G154" s="33">
        <v>0</v>
      </c>
      <c r="H154" s="33">
        <v>0</v>
      </c>
      <c r="I154" s="33">
        <v>1</v>
      </c>
      <c r="J154" s="57">
        <v>0</v>
      </c>
      <c r="K154" s="56">
        <v>1</v>
      </c>
      <c r="L154" s="33">
        <v>1</v>
      </c>
      <c r="M154" s="9">
        <v>1</v>
      </c>
    </row>
    <row r="155" spans="1:13" ht="64" x14ac:dyDescent="0.2">
      <c r="A155" s="16">
        <v>153</v>
      </c>
      <c r="B155" s="33" t="s">
        <v>554</v>
      </c>
      <c r="C155" s="33" t="s">
        <v>377</v>
      </c>
      <c r="D155" s="13" t="s">
        <v>555</v>
      </c>
      <c r="E155" s="33"/>
      <c r="F155" s="33">
        <v>1</v>
      </c>
      <c r="G155" s="33">
        <v>0</v>
      </c>
      <c r="H155" s="33">
        <v>0</v>
      </c>
      <c r="I155" s="33">
        <v>1</v>
      </c>
      <c r="J155" s="57">
        <v>0</v>
      </c>
      <c r="K155" s="56">
        <v>1</v>
      </c>
      <c r="L155" s="33">
        <v>1</v>
      </c>
      <c r="M155" s="9">
        <v>1</v>
      </c>
    </row>
    <row r="156" spans="1:13" ht="64" x14ac:dyDescent="0.2">
      <c r="A156" s="8">
        <v>154</v>
      </c>
      <c r="B156" s="33" t="s">
        <v>557</v>
      </c>
      <c r="C156" s="33" t="s">
        <v>377</v>
      </c>
      <c r="D156" s="13" t="s">
        <v>558</v>
      </c>
      <c r="E156" s="33"/>
      <c r="F156" s="33">
        <v>0</v>
      </c>
      <c r="G156" s="33">
        <v>0</v>
      </c>
      <c r="H156" s="33">
        <v>0</v>
      </c>
      <c r="I156" s="33">
        <v>1</v>
      </c>
      <c r="J156" s="57">
        <v>0</v>
      </c>
      <c r="K156" s="56">
        <v>0</v>
      </c>
      <c r="L156" s="33">
        <v>1</v>
      </c>
      <c r="M156" s="9">
        <v>1</v>
      </c>
    </row>
    <row r="157" spans="1:13" ht="112" x14ac:dyDescent="0.2">
      <c r="A157" s="16">
        <v>155</v>
      </c>
      <c r="B157" s="33" t="s">
        <v>565</v>
      </c>
      <c r="C157" s="33" t="s">
        <v>377</v>
      </c>
      <c r="D157" s="13" t="s">
        <v>567</v>
      </c>
      <c r="E157" s="33">
        <v>4</v>
      </c>
      <c r="F157" s="33">
        <v>0</v>
      </c>
      <c r="G157" s="33">
        <v>0</v>
      </c>
      <c r="H157" s="33">
        <v>1</v>
      </c>
      <c r="I157" s="33">
        <v>0</v>
      </c>
      <c r="J157" s="57">
        <v>0</v>
      </c>
      <c r="K157" s="56">
        <v>0</v>
      </c>
      <c r="L157" s="33">
        <v>0</v>
      </c>
      <c r="M157" s="9">
        <v>1</v>
      </c>
    </row>
    <row r="158" spans="1:13" ht="64" x14ac:dyDescent="0.2">
      <c r="A158" s="8">
        <v>156</v>
      </c>
      <c r="B158" s="33" t="s">
        <v>561</v>
      </c>
      <c r="C158" s="33" t="s">
        <v>377</v>
      </c>
      <c r="D158" s="13" t="s">
        <v>566</v>
      </c>
      <c r="E158" s="33">
        <v>6</v>
      </c>
      <c r="F158" s="33">
        <v>0</v>
      </c>
      <c r="G158" s="33">
        <v>0</v>
      </c>
      <c r="H158" s="33">
        <v>1</v>
      </c>
      <c r="I158" s="33">
        <v>0</v>
      </c>
      <c r="J158" s="57">
        <v>0</v>
      </c>
      <c r="K158" s="56">
        <v>0</v>
      </c>
      <c r="L158" s="33">
        <v>1</v>
      </c>
      <c r="M158" s="9">
        <v>1</v>
      </c>
    </row>
    <row r="159" spans="1:13" ht="48" x14ac:dyDescent="0.2">
      <c r="A159" s="16">
        <v>157</v>
      </c>
      <c r="B159" s="33" t="s">
        <v>568</v>
      </c>
      <c r="C159" s="33" t="s">
        <v>377</v>
      </c>
      <c r="D159" s="13" t="s">
        <v>569</v>
      </c>
      <c r="E159" s="33">
        <v>4</v>
      </c>
      <c r="F159" s="33">
        <v>1</v>
      </c>
      <c r="G159" s="33">
        <v>0</v>
      </c>
      <c r="H159" s="33">
        <v>1</v>
      </c>
      <c r="I159" s="33">
        <v>0</v>
      </c>
      <c r="J159" s="57">
        <v>0</v>
      </c>
      <c r="K159" s="56">
        <v>1</v>
      </c>
      <c r="L159" s="33">
        <v>1</v>
      </c>
      <c r="M159" s="9">
        <v>1</v>
      </c>
    </row>
    <row r="160" spans="1:13" ht="80.25" customHeight="1" x14ac:dyDescent="0.2">
      <c r="A160" s="8">
        <v>158</v>
      </c>
      <c r="B160" s="33" t="s">
        <v>573</v>
      </c>
      <c r="C160" s="33" t="s">
        <v>377</v>
      </c>
      <c r="D160" s="13" t="s">
        <v>572</v>
      </c>
      <c r="E160" s="33"/>
      <c r="F160" s="33">
        <v>0</v>
      </c>
      <c r="G160" s="33">
        <v>1</v>
      </c>
      <c r="H160" s="33">
        <v>0</v>
      </c>
      <c r="I160" s="33">
        <v>1</v>
      </c>
      <c r="J160" s="57">
        <v>0</v>
      </c>
      <c r="K160" s="56">
        <v>1</v>
      </c>
      <c r="L160" s="33">
        <v>1</v>
      </c>
      <c r="M160" s="9">
        <v>1</v>
      </c>
    </row>
    <row r="161" spans="1:13" ht="48" x14ac:dyDescent="0.2">
      <c r="A161" s="16">
        <v>159</v>
      </c>
      <c r="B161" s="33" t="s">
        <v>576</v>
      </c>
      <c r="C161" s="33" t="s">
        <v>377</v>
      </c>
      <c r="D161" s="13" t="s">
        <v>575</v>
      </c>
      <c r="E161" s="33"/>
      <c r="F161" s="33">
        <v>1</v>
      </c>
      <c r="G161" s="33">
        <v>0</v>
      </c>
      <c r="H161" s="33">
        <v>1</v>
      </c>
      <c r="I161" s="33">
        <v>0</v>
      </c>
      <c r="J161" s="57">
        <v>0</v>
      </c>
      <c r="K161" s="56">
        <v>1</v>
      </c>
      <c r="L161" s="33">
        <v>1</v>
      </c>
      <c r="M161" s="9">
        <v>1</v>
      </c>
    </row>
    <row r="162" spans="1:13" ht="64" x14ac:dyDescent="0.2">
      <c r="A162" s="8">
        <v>160</v>
      </c>
      <c r="B162" s="33" t="s">
        <v>578</v>
      </c>
      <c r="C162" s="33" t="s">
        <v>377</v>
      </c>
      <c r="D162" s="13" t="s">
        <v>580</v>
      </c>
      <c r="E162" s="33"/>
      <c r="F162" s="33">
        <v>1</v>
      </c>
      <c r="G162" s="33">
        <v>0</v>
      </c>
      <c r="H162" s="33">
        <v>0</v>
      </c>
      <c r="I162" s="33">
        <v>1</v>
      </c>
      <c r="J162" s="57">
        <v>0</v>
      </c>
      <c r="K162" s="56">
        <v>1</v>
      </c>
      <c r="L162" s="33">
        <v>1</v>
      </c>
      <c r="M162" s="9">
        <v>1</v>
      </c>
    </row>
    <row r="163" spans="1:13" ht="80" x14ac:dyDescent="0.2">
      <c r="A163" s="16">
        <v>161</v>
      </c>
      <c r="B163" s="33" t="s">
        <v>582</v>
      </c>
      <c r="C163" s="33" t="s">
        <v>377</v>
      </c>
      <c r="D163" s="13" t="s">
        <v>581</v>
      </c>
      <c r="E163" s="33"/>
      <c r="F163" s="33">
        <v>1</v>
      </c>
      <c r="G163" s="33">
        <v>0</v>
      </c>
      <c r="H163" s="33">
        <v>0</v>
      </c>
      <c r="I163" s="33">
        <v>1</v>
      </c>
      <c r="J163" s="57">
        <v>0</v>
      </c>
      <c r="K163" s="56">
        <v>1</v>
      </c>
      <c r="L163" s="33">
        <v>1</v>
      </c>
      <c r="M163" s="9">
        <v>1</v>
      </c>
    </row>
    <row r="164" spans="1:13" ht="48" x14ac:dyDescent="0.2">
      <c r="A164" s="8">
        <v>162</v>
      </c>
      <c r="B164" s="33" t="s">
        <v>586</v>
      </c>
      <c r="C164" s="33" t="s">
        <v>377</v>
      </c>
      <c r="D164" s="13" t="s">
        <v>585</v>
      </c>
      <c r="E164" s="33"/>
      <c r="F164" s="33">
        <v>1</v>
      </c>
      <c r="G164" s="33">
        <v>0</v>
      </c>
      <c r="H164" s="33">
        <v>0</v>
      </c>
      <c r="I164" s="33">
        <v>1</v>
      </c>
      <c r="J164" s="57">
        <v>0</v>
      </c>
      <c r="K164" s="56">
        <v>1</v>
      </c>
      <c r="L164" s="33">
        <v>1</v>
      </c>
      <c r="M164" s="9">
        <v>1</v>
      </c>
    </row>
    <row r="165" spans="1:13" ht="64" x14ac:dyDescent="0.2">
      <c r="A165" s="16">
        <v>163</v>
      </c>
      <c r="B165" s="33" t="s">
        <v>590</v>
      </c>
      <c r="C165" s="33" t="s">
        <v>377</v>
      </c>
      <c r="D165" s="13" t="s">
        <v>589</v>
      </c>
      <c r="E165" s="33">
        <v>3</v>
      </c>
      <c r="F165" s="33">
        <v>1</v>
      </c>
      <c r="G165" s="33">
        <v>0</v>
      </c>
      <c r="H165" s="33">
        <v>0</v>
      </c>
      <c r="I165" s="33">
        <v>1</v>
      </c>
      <c r="J165" s="57">
        <v>0</v>
      </c>
      <c r="K165" s="56">
        <v>1</v>
      </c>
      <c r="L165" s="33">
        <v>1</v>
      </c>
      <c r="M165" s="9">
        <v>1</v>
      </c>
    </row>
    <row r="166" spans="1:13" ht="96" x14ac:dyDescent="0.2">
      <c r="A166" s="8">
        <v>164</v>
      </c>
      <c r="B166" s="33" t="s">
        <v>592</v>
      </c>
      <c r="C166" s="33" t="s">
        <v>377</v>
      </c>
      <c r="D166" s="13" t="s">
        <v>945</v>
      </c>
      <c r="E166" s="33"/>
      <c r="F166" s="33">
        <v>1</v>
      </c>
      <c r="G166" s="33">
        <v>0</v>
      </c>
      <c r="H166" s="33">
        <v>0</v>
      </c>
      <c r="I166" s="33">
        <v>1</v>
      </c>
      <c r="J166" s="57">
        <v>0</v>
      </c>
      <c r="K166" s="56">
        <v>1</v>
      </c>
      <c r="L166" s="33">
        <v>1</v>
      </c>
      <c r="M166" s="9">
        <v>1</v>
      </c>
    </row>
    <row r="167" spans="1:13" ht="48" x14ac:dyDescent="0.2">
      <c r="A167" s="16">
        <v>165</v>
      </c>
      <c r="B167" s="33" t="s">
        <v>593</v>
      </c>
      <c r="C167" s="33" t="s">
        <v>377</v>
      </c>
      <c r="D167" s="13" t="s">
        <v>595</v>
      </c>
      <c r="E167" s="33"/>
      <c r="F167" s="33">
        <v>1</v>
      </c>
      <c r="G167" s="33">
        <v>0</v>
      </c>
      <c r="H167" s="33">
        <v>0</v>
      </c>
      <c r="I167" s="33">
        <v>0</v>
      </c>
      <c r="J167" s="57">
        <v>0</v>
      </c>
      <c r="K167" s="56">
        <v>1</v>
      </c>
      <c r="L167" s="33">
        <v>0</v>
      </c>
      <c r="M167" s="9">
        <v>0</v>
      </c>
    </row>
    <row r="168" spans="1:13" ht="64" x14ac:dyDescent="0.2">
      <c r="A168" s="8">
        <v>166</v>
      </c>
      <c r="B168" s="33" t="s">
        <v>597</v>
      </c>
      <c r="C168" s="33" t="s">
        <v>377</v>
      </c>
      <c r="D168" s="13" t="s">
        <v>598</v>
      </c>
      <c r="E168" s="33"/>
      <c r="F168" s="33">
        <v>1</v>
      </c>
      <c r="G168" s="33">
        <v>1</v>
      </c>
      <c r="H168" s="33">
        <v>0</v>
      </c>
      <c r="I168" s="33">
        <v>0</v>
      </c>
      <c r="J168" s="57">
        <v>0</v>
      </c>
      <c r="K168" s="56">
        <v>1</v>
      </c>
      <c r="L168" s="33">
        <v>1</v>
      </c>
      <c r="M168" s="9">
        <v>1</v>
      </c>
    </row>
    <row r="169" spans="1:13" ht="160" x14ac:dyDescent="0.2">
      <c r="A169" s="16">
        <v>167</v>
      </c>
      <c r="B169" s="33" t="s">
        <v>599</v>
      </c>
      <c r="C169" s="33" t="s">
        <v>377</v>
      </c>
      <c r="D169" s="13" t="s">
        <v>601</v>
      </c>
      <c r="E169" s="33"/>
      <c r="F169" s="33">
        <v>1</v>
      </c>
      <c r="G169" s="33">
        <v>0</v>
      </c>
      <c r="H169" s="33">
        <v>0</v>
      </c>
      <c r="I169" s="33">
        <v>1</v>
      </c>
      <c r="J169" s="57">
        <v>0</v>
      </c>
      <c r="K169" s="56">
        <v>1</v>
      </c>
      <c r="L169" s="33">
        <v>1</v>
      </c>
      <c r="M169" s="9">
        <v>1</v>
      </c>
    </row>
    <row r="170" spans="1:13" ht="64" x14ac:dyDescent="0.2">
      <c r="A170" s="8">
        <v>168</v>
      </c>
      <c r="B170" s="33" t="s">
        <v>602</v>
      </c>
      <c r="C170" s="33" t="s">
        <v>377</v>
      </c>
      <c r="D170" s="13" t="s">
        <v>603</v>
      </c>
      <c r="E170" s="33"/>
      <c r="F170" s="33">
        <v>1</v>
      </c>
      <c r="G170" s="33">
        <v>1</v>
      </c>
      <c r="H170" s="33">
        <v>1</v>
      </c>
      <c r="I170" s="33">
        <v>0</v>
      </c>
      <c r="J170" s="57">
        <v>0</v>
      </c>
      <c r="K170" s="56">
        <v>1</v>
      </c>
      <c r="L170" s="33">
        <v>1</v>
      </c>
      <c r="M170" s="9">
        <v>1</v>
      </c>
    </row>
    <row r="171" spans="1:13" ht="48" x14ac:dyDescent="0.2">
      <c r="A171" s="16">
        <v>169</v>
      </c>
      <c r="B171" s="33" t="s">
        <v>606</v>
      </c>
      <c r="C171" s="33" t="s">
        <v>377</v>
      </c>
      <c r="D171" s="13" t="s">
        <v>605</v>
      </c>
      <c r="E171" s="33"/>
      <c r="F171" s="33">
        <v>1</v>
      </c>
      <c r="G171" s="33">
        <v>0</v>
      </c>
      <c r="H171" s="33">
        <v>0</v>
      </c>
      <c r="I171" s="33">
        <v>1</v>
      </c>
      <c r="J171" s="57">
        <v>0</v>
      </c>
      <c r="K171" s="56">
        <v>1</v>
      </c>
      <c r="L171" s="33">
        <v>1</v>
      </c>
      <c r="M171" s="9">
        <v>1</v>
      </c>
    </row>
    <row r="172" spans="1:13" ht="64" x14ac:dyDescent="0.2">
      <c r="A172" s="8">
        <v>170</v>
      </c>
      <c r="B172" s="33" t="s">
        <v>610</v>
      </c>
      <c r="C172" s="33" t="s">
        <v>377</v>
      </c>
      <c r="D172" s="13" t="s">
        <v>609</v>
      </c>
      <c r="E172" s="33"/>
      <c r="F172" s="33">
        <v>1</v>
      </c>
      <c r="G172" s="33">
        <v>0</v>
      </c>
      <c r="H172" s="33">
        <v>0</v>
      </c>
      <c r="I172" s="33">
        <v>1</v>
      </c>
      <c r="J172" s="57">
        <v>0</v>
      </c>
      <c r="K172" s="56">
        <v>1</v>
      </c>
      <c r="L172" s="33">
        <v>1</v>
      </c>
      <c r="M172" s="9">
        <v>1</v>
      </c>
    </row>
    <row r="173" spans="1:13" ht="113.25" customHeight="1" x14ac:dyDescent="0.2">
      <c r="A173" s="16">
        <v>171</v>
      </c>
      <c r="B173" s="33" t="s">
        <v>612</v>
      </c>
      <c r="C173" s="33" t="s">
        <v>377</v>
      </c>
      <c r="D173" s="13" t="s">
        <v>614</v>
      </c>
      <c r="E173" s="167">
        <v>4</v>
      </c>
      <c r="F173" s="33">
        <v>1</v>
      </c>
      <c r="G173" s="33">
        <v>0</v>
      </c>
      <c r="H173" s="33">
        <v>0</v>
      </c>
      <c r="I173" s="33">
        <v>1</v>
      </c>
      <c r="J173" s="57">
        <v>0</v>
      </c>
      <c r="K173" s="56">
        <v>1</v>
      </c>
      <c r="L173" s="33">
        <v>1</v>
      </c>
      <c r="M173" s="9">
        <v>1</v>
      </c>
    </row>
    <row r="174" spans="1:13" ht="48" x14ac:dyDescent="0.2">
      <c r="A174" s="8">
        <v>172</v>
      </c>
      <c r="B174" s="33" t="s">
        <v>616</v>
      </c>
      <c r="C174" s="33" t="s">
        <v>377</v>
      </c>
      <c r="D174" s="13" t="s">
        <v>615</v>
      </c>
      <c r="E174" s="33"/>
      <c r="F174" s="33">
        <v>1</v>
      </c>
      <c r="G174" s="33">
        <v>0</v>
      </c>
      <c r="H174" s="33">
        <v>0</v>
      </c>
      <c r="I174" s="33">
        <v>1</v>
      </c>
      <c r="J174" s="57">
        <v>0</v>
      </c>
      <c r="K174" s="56">
        <v>1</v>
      </c>
      <c r="L174" s="33">
        <v>1</v>
      </c>
      <c r="M174" s="9">
        <v>1</v>
      </c>
    </row>
    <row r="175" spans="1:13" ht="64" x14ac:dyDescent="0.2">
      <c r="A175" s="16">
        <v>173</v>
      </c>
      <c r="B175" s="33" t="s">
        <v>619</v>
      </c>
      <c r="C175" s="33" t="s">
        <v>377</v>
      </c>
      <c r="D175" s="13" t="s">
        <v>618</v>
      </c>
      <c r="E175" s="33"/>
      <c r="F175" s="33">
        <v>0</v>
      </c>
      <c r="G175" s="33">
        <v>0</v>
      </c>
      <c r="H175" s="33">
        <v>0</v>
      </c>
      <c r="I175" s="33">
        <v>1</v>
      </c>
      <c r="J175" s="57">
        <v>0</v>
      </c>
      <c r="K175" s="56">
        <v>0</v>
      </c>
      <c r="L175" s="33">
        <v>1</v>
      </c>
      <c r="M175" s="9">
        <v>1</v>
      </c>
    </row>
    <row r="176" spans="1:13" ht="96" x14ac:dyDescent="0.2">
      <c r="A176" s="8">
        <v>174</v>
      </c>
      <c r="B176" s="33" t="s">
        <v>623</v>
      </c>
      <c r="C176" s="33" t="s">
        <v>377</v>
      </c>
      <c r="D176" s="13" t="s">
        <v>622</v>
      </c>
      <c r="E176" s="33"/>
      <c r="F176" s="33">
        <v>1</v>
      </c>
      <c r="G176" s="33">
        <v>0</v>
      </c>
      <c r="H176" s="33">
        <v>0</v>
      </c>
      <c r="I176" s="33">
        <v>0</v>
      </c>
      <c r="J176" s="57">
        <v>0</v>
      </c>
      <c r="K176" s="56">
        <v>1</v>
      </c>
      <c r="L176" s="33">
        <v>0</v>
      </c>
      <c r="M176" s="9">
        <v>1</v>
      </c>
    </row>
    <row r="177" spans="1:13" ht="80" x14ac:dyDescent="0.2">
      <c r="A177" s="16">
        <v>175</v>
      </c>
      <c r="B177" s="33" t="s">
        <v>626</v>
      </c>
      <c r="C177" s="33" t="s">
        <v>377</v>
      </c>
      <c r="D177" s="13" t="s">
        <v>625</v>
      </c>
      <c r="E177" s="33"/>
      <c r="F177" s="33">
        <v>0</v>
      </c>
      <c r="G177" s="33">
        <v>0</v>
      </c>
      <c r="H177" s="33">
        <v>0</v>
      </c>
      <c r="I177" s="33">
        <v>1</v>
      </c>
      <c r="J177" s="57">
        <v>0</v>
      </c>
      <c r="K177" s="56">
        <v>0</v>
      </c>
      <c r="L177" s="33">
        <v>1</v>
      </c>
      <c r="M177" s="9">
        <v>1</v>
      </c>
    </row>
    <row r="178" spans="1:13" ht="80" x14ac:dyDescent="0.2">
      <c r="A178" s="8">
        <v>176</v>
      </c>
      <c r="B178" s="33" t="s">
        <v>628</v>
      </c>
      <c r="C178" s="33" t="s">
        <v>377</v>
      </c>
      <c r="D178" s="13" t="s">
        <v>630</v>
      </c>
      <c r="E178" s="33"/>
      <c r="F178" s="33">
        <v>0</v>
      </c>
      <c r="G178" s="33">
        <v>0</v>
      </c>
      <c r="H178" s="33">
        <v>0</v>
      </c>
      <c r="I178" s="33">
        <v>1</v>
      </c>
      <c r="J178" s="57">
        <v>0</v>
      </c>
      <c r="K178" s="56">
        <v>0</v>
      </c>
      <c r="L178" s="33">
        <v>0</v>
      </c>
      <c r="M178" s="9">
        <v>1</v>
      </c>
    </row>
    <row r="179" spans="1:13" ht="48" x14ac:dyDescent="0.2">
      <c r="A179" s="16">
        <v>177</v>
      </c>
      <c r="B179" s="33" t="s">
        <v>632</v>
      </c>
      <c r="C179" s="33" t="s">
        <v>377</v>
      </c>
      <c r="D179" s="13" t="s">
        <v>631</v>
      </c>
      <c r="E179" s="33">
        <v>1</v>
      </c>
      <c r="F179" s="33">
        <v>1</v>
      </c>
      <c r="G179" s="33">
        <v>1</v>
      </c>
      <c r="H179" s="33">
        <v>0</v>
      </c>
      <c r="I179" s="33">
        <v>1</v>
      </c>
      <c r="J179" s="57">
        <v>0</v>
      </c>
      <c r="K179" s="56">
        <v>1</v>
      </c>
      <c r="L179" s="33">
        <v>1</v>
      </c>
      <c r="M179" s="9">
        <v>1</v>
      </c>
    </row>
    <row r="180" spans="1:13" ht="32" x14ac:dyDescent="0.2">
      <c r="A180" s="8">
        <v>178</v>
      </c>
      <c r="B180" s="33" t="s">
        <v>635</v>
      </c>
      <c r="C180" s="33" t="s">
        <v>377</v>
      </c>
      <c r="D180" s="13" t="s">
        <v>634</v>
      </c>
      <c r="E180" s="33">
        <v>2</v>
      </c>
      <c r="F180" s="33">
        <v>0</v>
      </c>
      <c r="G180" s="33">
        <v>0</v>
      </c>
      <c r="H180" s="33">
        <v>0</v>
      </c>
      <c r="I180" s="33">
        <v>1</v>
      </c>
      <c r="J180" s="57">
        <v>0</v>
      </c>
      <c r="K180" s="56">
        <v>0</v>
      </c>
      <c r="L180" s="33">
        <v>1</v>
      </c>
      <c r="M180" s="9">
        <v>1</v>
      </c>
    </row>
    <row r="181" spans="1:13" ht="48" x14ac:dyDescent="0.2">
      <c r="A181" s="16">
        <v>179</v>
      </c>
      <c r="B181" s="33" t="s">
        <v>636</v>
      </c>
      <c r="C181" s="33" t="s">
        <v>377</v>
      </c>
      <c r="D181" s="13" t="s">
        <v>637</v>
      </c>
      <c r="E181" s="33"/>
      <c r="F181" s="33">
        <v>1</v>
      </c>
      <c r="G181" s="33">
        <v>0</v>
      </c>
      <c r="H181" s="33">
        <v>0</v>
      </c>
      <c r="I181" s="33">
        <v>1</v>
      </c>
      <c r="J181" s="57">
        <v>0</v>
      </c>
      <c r="K181" s="56">
        <v>1</v>
      </c>
      <c r="L181" s="33">
        <v>1</v>
      </c>
      <c r="M181" s="9">
        <v>1</v>
      </c>
    </row>
    <row r="182" spans="1:13" ht="64" x14ac:dyDescent="0.2">
      <c r="A182" s="8">
        <v>180</v>
      </c>
      <c r="B182" s="33" t="s">
        <v>640</v>
      </c>
      <c r="C182" s="33" t="s">
        <v>377</v>
      </c>
      <c r="D182" s="13" t="s">
        <v>639</v>
      </c>
      <c r="E182" s="33"/>
      <c r="F182" s="33">
        <v>1</v>
      </c>
      <c r="G182" s="33">
        <v>0</v>
      </c>
      <c r="H182" s="33">
        <v>0</v>
      </c>
      <c r="I182" s="33">
        <v>1</v>
      </c>
      <c r="J182" s="57">
        <v>0</v>
      </c>
      <c r="K182" s="56">
        <v>1</v>
      </c>
      <c r="L182" s="33">
        <v>1</v>
      </c>
      <c r="M182" s="9">
        <v>1</v>
      </c>
    </row>
    <row r="183" spans="1:13" ht="80" x14ac:dyDescent="0.2">
      <c r="A183" s="16">
        <v>181</v>
      </c>
      <c r="B183" s="33" t="s">
        <v>643</v>
      </c>
      <c r="C183" s="33" t="s">
        <v>377</v>
      </c>
      <c r="D183" s="13" t="s">
        <v>644</v>
      </c>
      <c r="E183" s="33"/>
      <c r="F183" s="33">
        <v>0</v>
      </c>
      <c r="G183" s="33">
        <v>0</v>
      </c>
      <c r="H183" s="33">
        <v>0</v>
      </c>
      <c r="I183" s="33">
        <v>1</v>
      </c>
      <c r="J183" s="57">
        <v>0</v>
      </c>
      <c r="K183" s="56">
        <v>0</v>
      </c>
      <c r="L183" s="33">
        <v>1</v>
      </c>
      <c r="M183" s="9">
        <v>1</v>
      </c>
    </row>
    <row r="184" spans="1:13" ht="80" x14ac:dyDescent="0.2">
      <c r="A184" s="8">
        <v>182</v>
      </c>
      <c r="B184" s="33" t="s">
        <v>647</v>
      </c>
      <c r="C184" s="33" t="s">
        <v>377</v>
      </c>
      <c r="D184" s="13" t="s">
        <v>649</v>
      </c>
      <c r="E184" s="33"/>
      <c r="F184" s="33">
        <v>0</v>
      </c>
      <c r="G184" s="33">
        <v>1</v>
      </c>
      <c r="H184" s="33">
        <v>0</v>
      </c>
      <c r="I184" s="33">
        <v>0</v>
      </c>
      <c r="J184" s="57">
        <v>0</v>
      </c>
      <c r="K184" s="56">
        <v>0</v>
      </c>
      <c r="L184" s="33">
        <v>1</v>
      </c>
      <c r="M184" s="9">
        <v>1</v>
      </c>
    </row>
    <row r="185" spans="1:13" ht="208" x14ac:dyDescent="0.2">
      <c r="A185" s="16">
        <v>183</v>
      </c>
      <c r="B185" s="33" t="s">
        <v>650</v>
      </c>
      <c r="C185" s="33" t="s">
        <v>377</v>
      </c>
      <c r="D185" s="13" t="s">
        <v>651</v>
      </c>
      <c r="E185" s="33"/>
      <c r="F185" s="33">
        <v>0</v>
      </c>
      <c r="G185" s="33">
        <v>0</v>
      </c>
      <c r="H185" s="33">
        <v>0</v>
      </c>
      <c r="I185" s="33">
        <v>1</v>
      </c>
      <c r="J185" s="57">
        <v>0</v>
      </c>
      <c r="K185" s="56">
        <v>0</v>
      </c>
      <c r="L185" s="33">
        <v>1</v>
      </c>
      <c r="M185" s="9">
        <v>1</v>
      </c>
    </row>
    <row r="186" spans="1:13" ht="144" x14ac:dyDescent="0.2">
      <c r="A186" s="8">
        <v>184</v>
      </c>
      <c r="B186" s="33" t="s">
        <v>653</v>
      </c>
      <c r="C186" s="33" t="s">
        <v>377</v>
      </c>
      <c r="D186" s="13" t="s">
        <v>652</v>
      </c>
      <c r="E186" s="33">
        <v>1</v>
      </c>
      <c r="F186" s="33">
        <v>0</v>
      </c>
      <c r="G186" s="33">
        <v>0</v>
      </c>
      <c r="H186" s="33">
        <v>0</v>
      </c>
      <c r="I186" s="33">
        <v>0</v>
      </c>
      <c r="J186" s="57">
        <v>1</v>
      </c>
      <c r="K186" s="56">
        <v>0</v>
      </c>
      <c r="L186" s="33">
        <v>1</v>
      </c>
      <c r="M186" s="9">
        <v>1</v>
      </c>
    </row>
    <row r="187" spans="1:13" ht="208" x14ac:dyDescent="0.2">
      <c r="A187" s="16">
        <v>185</v>
      </c>
      <c r="B187" s="33" t="s">
        <v>658</v>
      </c>
      <c r="C187" s="33" t="s">
        <v>377</v>
      </c>
      <c r="D187" s="13" t="s">
        <v>656</v>
      </c>
      <c r="E187" s="33">
        <v>1</v>
      </c>
      <c r="F187" s="33">
        <v>1</v>
      </c>
      <c r="G187" s="33">
        <v>0</v>
      </c>
      <c r="H187" s="33">
        <v>0</v>
      </c>
      <c r="I187" s="33">
        <v>1</v>
      </c>
      <c r="J187" s="57">
        <v>0</v>
      </c>
      <c r="K187" s="56">
        <v>1</v>
      </c>
      <c r="L187" s="33">
        <v>1</v>
      </c>
      <c r="M187" s="9">
        <v>1</v>
      </c>
    </row>
    <row r="188" spans="1:13" ht="128" x14ac:dyDescent="0.2">
      <c r="A188" s="8">
        <v>186</v>
      </c>
      <c r="B188" s="33" t="s">
        <v>659</v>
      </c>
      <c r="C188" s="33" t="s">
        <v>377</v>
      </c>
      <c r="D188" s="13" t="s">
        <v>660</v>
      </c>
      <c r="E188" s="33"/>
      <c r="F188" s="33">
        <v>0</v>
      </c>
      <c r="G188" s="33">
        <v>0</v>
      </c>
      <c r="H188" s="33">
        <v>0</v>
      </c>
      <c r="I188" s="33">
        <v>1</v>
      </c>
      <c r="J188" s="57">
        <v>0</v>
      </c>
      <c r="K188" s="56">
        <v>0</v>
      </c>
      <c r="L188" s="33">
        <v>1</v>
      </c>
      <c r="M188" s="9">
        <v>1</v>
      </c>
    </row>
    <row r="189" spans="1:13" ht="256" x14ac:dyDescent="0.2">
      <c r="A189" s="16">
        <v>187</v>
      </c>
      <c r="B189" s="33" t="s">
        <v>662</v>
      </c>
      <c r="C189" s="33" t="s">
        <v>377</v>
      </c>
      <c r="D189" s="13" t="s">
        <v>663</v>
      </c>
      <c r="E189" s="33">
        <v>1</v>
      </c>
      <c r="F189" s="33">
        <v>1</v>
      </c>
      <c r="G189" s="33">
        <v>0</v>
      </c>
      <c r="H189" s="33">
        <v>0</v>
      </c>
      <c r="I189" s="33">
        <v>1</v>
      </c>
      <c r="J189" s="57">
        <v>0</v>
      </c>
      <c r="K189" s="56">
        <v>1</v>
      </c>
      <c r="L189" s="33">
        <v>1</v>
      </c>
      <c r="M189" s="9">
        <v>1</v>
      </c>
    </row>
    <row r="190" spans="1:13" ht="144" x14ac:dyDescent="0.2">
      <c r="A190" s="8">
        <v>188</v>
      </c>
      <c r="B190" s="33" t="s">
        <v>665</v>
      </c>
      <c r="C190" s="33" t="s">
        <v>377</v>
      </c>
      <c r="D190" s="13" t="s">
        <v>667</v>
      </c>
      <c r="E190" s="33"/>
      <c r="F190" s="33">
        <v>1</v>
      </c>
      <c r="G190" s="33">
        <v>0</v>
      </c>
      <c r="H190" s="33">
        <v>0</v>
      </c>
      <c r="I190" s="33">
        <v>1</v>
      </c>
      <c r="J190" s="57">
        <v>0</v>
      </c>
      <c r="K190" s="56">
        <v>1</v>
      </c>
      <c r="L190" s="33">
        <v>1</v>
      </c>
      <c r="M190" s="9">
        <v>1</v>
      </c>
    </row>
    <row r="191" spans="1:13" ht="128" x14ac:dyDescent="0.2">
      <c r="A191" s="16">
        <v>189</v>
      </c>
      <c r="B191" s="33" t="s">
        <v>668</v>
      </c>
      <c r="C191" s="33" t="s">
        <v>377</v>
      </c>
      <c r="D191" s="13" t="s">
        <v>669</v>
      </c>
      <c r="E191" s="33">
        <v>8</v>
      </c>
      <c r="F191" s="33">
        <v>0</v>
      </c>
      <c r="G191" s="33">
        <v>1</v>
      </c>
      <c r="H191" s="33">
        <v>0</v>
      </c>
      <c r="I191" s="33">
        <v>1</v>
      </c>
      <c r="J191" s="57">
        <v>0</v>
      </c>
      <c r="K191" s="56">
        <v>1</v>
      </c>
      <c r="L191" s="33">
        <v>1</v>
      </c>
      <c r="M191" s="9">
        <v>1</v>
      </c>
    </row>
    <row r="192" spans="1:13" ht="128" x14ac:dyDescent="0.2">
      <c r="A192" s="8">
        <v>190</v>
      </c>
      <c r="B192" s="33" t="s">
        <v>671</v>
      </c>
      <c r="C192" s="33" t="s">
        <v>377</v>
      </c>
      <c r="D192" s="13" t="s">
        <v>783</v>
      </c>
      <c r="E192" s="33">
        <v>2</v>
      </c>
      <c r="F192" s="33">
        <v>0</v>
      </c>
      <c r="G192" s="33">
        <v>1</v>
      </c>
      <c r="H192" s="33">
        <v>0</v>
      </c>
      <c r="I192" s="33">
        <v>1</v>
      </c>
      <c r="J192" s="57">
        <v>0</v>
      </c>
      <c r="K192" s="56">
        <v>0</v>
      </c>
      <c r="L192" s="33">
        <v>0</v>
      </c>
      <c r="M192" s="9">
        <v>1</v>
      </c>
    </row>
    <row r="193" spans="1:13" ht="96" x14ac:dyDescent="0.2">
      <c r="A193" s="16">
        <v>191</v>
      </c>
      <c r="B193" s="33" t="s">
        <v>674</v>
      </c>
      <c r="C193" s="33" t="s">
        <v>377</v>
      </c>
      <c r="D193" s="13" t="s">
        <v>784</v>
      </c>
      <c r="E193" s="33"/>
      <c r="F193" s="33">
        <v>1</v>
      </c>
      <c r="G193" s="33">
        <v>0</v>
      </c>
      <c r="H193" s="33">
        <v>0</v>
      </c>
      <c r="I193" s="33">
        <v>1</v>
      </c>
      <c r="J193" s="57">
        <v>0</v>
      </c>
      <c r="K193" s="56">
        <v>1</v>
      </c>
      <c r="L193" s="33">
        <v>1</v>
      </c>
      <c r="M193" s="9">
        <v>1</v>
      </c>
    </row>
    <row r="194" spans="1:13" ht="208" x14ac:dyDescent="0.2">
      <c r="A194" s="8">
        <v>192</v>
      </c>
      <c r="B194" s="33" t="s">
        <v>676</v>
      </c>
      <c r="C194" s="33" t="s">
        <v>377</v>
      </c>
      <c r="D194" s="13" t="s">
        <v>675</v>
      </c>
      <c r="E194" s="33">
        <v>4</v>
      </c>
      <c r="F194" s="33">
        <v>0</v>
      </c>
      <c r="G194" s="33">
        <v>0</v>
      </c>
      <c r="H194" s="33">
        <v>0</v>
      </c>
      <c r="I194" s="33">
        <v>1</v>
      </c>
      <c r="J194" s="57">
        <v>0</v>
      </c>
      <c r="K194" s="56">
        <v>0</v>
      </c>
      <c r="L194" s="33">
        <v>1</v>
      </c>
      <c r="M194" s="9">
        <v>1</v>
      </c>
    </row>
    <row r="195" spans="1:13" ht="345" customHeight="1" x14ac:dyDescent="0.2">
      <c r="A195" s="16">
        <v>193</v>
      </c>
      <c r="B195" s="33" t="s">
        <v>679</v>
      </c>
      <c r="C195" s="33" t="s">
        <v>377</v>
      </c>
      <c r="D195" s="13" t="s">
        <v>690</v>
      </c>
      <c r="E195" s="33">
        <v>5</v>
      </c>
      <c r="F195" s="33">
        <v>0</v>
      </c>
      <c r="G195" s="33">
        <v>0</v>
      </c>
      <c r="H195" s="33">
        <v>0</v>
      </c>
      <c r="I195" s="33">
        <v>1</v>
      </c>
      <c r="J195" s="57">
        <v>0</v>
      </c>
      <c r="K195" s="56">
        <v>0</v>
      </c>
      <c r="L195" s="33">
        <v>1</v>
      </c>
      <c r="M195" s="9">
        <v>1</v>
      </c>
    </row>
    <row r="196" spans="1:13" ht="96" x14ac:dyDescent="0.2">
      <c r="A196" s="8">
        <v>194</v>
      </c>
      <c r="B196" s="33" t="s">
        <v>681</v>
      </c>
      <c r="C196" s="33" t="s">
        <v>377</v>
      </c>
      <c r="D196" s="13" t="s">
        <v>689</v>
      </c>
      <c r="E196" s="33">
        <v>6</v>
      </c>
      <c r="F196" s="33">
        <v>1</v>
      </c>
      <c r="G196" s="33">
        <v>0</v>
      </c>
      <c r="H196" s="33">
        <v>0</v>
      </c>
      <c r="I196" s="33">
        <v>1</v>
      </c>
      <c r="J196" s="57">
        <v>0</v>
      </c>
      <c r="K196" s="56">
        <v>1</v>
      </c>
      <c r="L196" s="33">
        <v>1</v>
      </c>
      <c r="M196" s="9">
        <v>1</v>
      </c>
    </row>
    <row r="197" spans="1:13" ht="112" x14ac:dyDescent="0.2">
      <c r="A197" s="16">
        <v>195</v>
      </c>
      <c r="B197" s="33" t="s">
        <v>683</v>
      </c>
      <c r="C197" s="33" t="s">
        <v>377</v>
      </c>
      <c r="D197" s="13" t="s">
        <v>688</v>
      </c>
      <c r="E197" s="33">
        <v>4</v>
      </c>
      <c r="F197" s="33">
        <v>1</v>
      </c>
      <c r="G197" s="33">
        <v>0</v>
      </c>
      <c r="H197" s="33">
        <v>0</v>
      </c>
      <c r="I197" s="33">
        <v>1</v>
      </c>
      <c r="J197" s="57">
        <v>0</v>
      </c>
      <c r="K197" s="56">
        <v>1</v>
      </c>
      <c r="L197" s="33">
        <v>1</v>
      </c>
      <c r="M197" s="9">
        <v>1</v>
      </c>
    </row>
    <row r="198" spans="1:13" ht="96" x14ac:dyDescent="0.2">
      <c r="A198" s="8">
        <v>196</v>
      </c>
      <c r="B198" s="33" t="s">
        <v>685</v>
      </c>
      <c r="C198" s="33" t="s">
        <v>377</v>
      </c>
      <c r="D198" s="13" t="s">
        <v>687</v>
      </c>
      <c r="E198" s="33">
        <v>5</v>
      </c>
      <c r="F198" s="33">
        <v>0</v>
      </c>
      <c r="G198" s="33">
        <v>0</v>
      </c>
      <c r="H198" s="33">
        <v>0</v>
      </c>
      <c r="I198" s="33">
        <v>1</v>
      </c>
      <c r="J198" s="57">
        <v>0</v>
      </c>
      <c r="K198" s="56">
        <v>0</v>
      </c>
      <c r="L198" s="33">
        <v>1</v>
      </c>
      <c r="M198" s="9">
        <v>1</v>
      </c>
    </row>
    <row r="199" spans="1:13" ht="112" x14ac:dyDescent="0.2">
      <c r="A199" s="16">
        <v>197</v>
      </c>
      <c r="B199" s="33" t="s">
        <v>692</v>
      </c>
      <c r="C199" s="33" t="s">
        <v>377</v>
      </c>
      <c r="D199" s="13" t="s">
        <v>691</v>
      </c>
      <c r="E199" s="33">
        <v>49</v>
      </c>
      <c r="F199" s="33">
        <v>0</v>
      </c>
      <c r="G199" s="33">
        <v>0</v>
      </c>
      <c r="H199" s="33">
        <v>0</v>
      </c>
      <c r="I199" s="33">
        <v>1</v>
      </c>
      <c r="J199" s="57">
        <v>0</v>
      </c>
      <c r="K199" s="56">
        <v>0</v>
      </c>
      <c r="L199" s="33">
        <v>1</v>
      </c>
      <c r="M199" s="9">
        <v>1</v>
      </c>
    </row>
    <row r="200" spans="1:13" ht="160" x14ac:dyDescent="0.2">
      <c r="A200" s="8">
        <v>198</v>
      </c>
      <c r="B200" s="33" t="s">
        <v>695</v>
      </c>
      <c r="C200" s="33" t="s">
        <v>377</v>
      </c>
      <c r="D200" s="13" t="s">
        <v>694</v>
      </c>
      <c r="E200" s="33">
        <v>265</v>
      </c>
      <c r="F200" s="33">
        <v>1</v>
      </c>
      <c r="G200" s="33">
        <v>0</v>
      </c>
      <c r="H200" s="33">
        <v>0</v>
      </c>
      <c r="I200" s="33">
        <v>1</v>
      </c>
      <c r="J200" s="57">
        <v>0</v>
      </c>
      <c r="K200" s="56">
        <v>1</v>
      </c>
      <c r="L200" s="33">
        <v>1</v>
      </c>
      <c r="M200" s="9">
        <v>1</v>
      </c>
    </row>
    <row r="201" spans="1:13" ht="96" x14ac:dyDescent="0.2">
      <c r="A201" s="16">
        <v>199</v>
      </c>
      <c r="B201" s="33" t="s">
        <v>698</v>
      </c>
      <c r="C201" s="33" t="s">
        <v>377</v>
      </c>
      <c r="D201" s="13" t="s">
        <v>699</v>
      </c>
      <c r="E201" s="33">
        <v>230</v>
      </c>
      <c r="F201" s="33">
        <v>1</v>
      </c>
      <c r="G201" s="33">
        <v>0</v>
      </c>
      <c r="H201" s="33">
        <v>0</v>
      </c>
      <c r="I201" s="33">
        <v>0</v>
      </c>
      <c r="J201" s="57">
        <v>0</v>
      </c>
      <c r="K201" s="56">
        <v>1</v>
      </c>
      <c r="L201" s="33">
        <v>0</v>
      </c>
      <c r="M201" s="9">
        <v>0</v>
      </c>
    </row>
    <row r="202" spans="1:13" ht="128" x14ac:dyDescent="0.2">
      <c r="A202" s="8">
        <v>200</v>
      </c>
      <c r="B202" s="33" t="s">
        <v>701</v>
      </c>
      <c r="C202" s="33" t="s">
        <v>377</v>
      </c>
      <c r="D202" s="13" t="s">
        <v>700</v>
      </c>
      <c r="E202" s="33">
        <v>88</v>
      </c>
      <c r="F202" s="33">
        <v>1</v>
      </c>
      <c r="G202" s="33">
        <v>0</v>
      </c>
      <c r="H202" s="33">
        <v>0</v>
      </c>
      <c r="I202" s="33">
        <v>1</v>
      </c>
      <c r="J202" s="57">
        <v>0</v>
      </c>
      <c r="K202" s="56">
        <v>1</v>
      </c>
      <c r="L202" s="33">
        <v>1</v>
      </c>
      <c r="M202" s="9">
        <v>1</v>
      </c>
    </row>
    <row r="203" spans="1:13" ht="128" x14ac:dyDescent="0.2">
      <c r="A203" s="16">
        <v>201</v>
      </c>
      <c r="B203" s="33" t="s">
        <v>849</v>
      </c>
      <c r="C203" s="40" t="s">
        <v>377</v>
      </c>
      <c r="D203" s="13" t="s">
        <v>850</v>
      </c>
      <c r="E203" s="33">
        <v>228</v>
      </c>
      <c r="F203" s="33">
        <v>1</v>
      </c>
      <c r="G203" s="33">
        <v>0</v>
      </c>
      <c r="H203" s="33">
        <v>0</v>
      </c>
      <c r="I203" s="33">
        <v>1</v>
      </c>
      <c r="J203" s="57">
        <v>0</v>
      </c>
      <c r="K203" s="56">
        <v>1</v>
      </c>
      <c r="L203" s="33">
        <v>1</v>
      </c>
      <c r="M203" s="9">
        <v>1</v>
      </c>
    </row>
    <row r="204" spans="1:13" ht="112" x14ac:dyDescent="0.2">
      <c r="A204" s="8">
        <v>202</v>
      </c>
      <c r="B204" s="33" t="s">
        <v>853</v>
      </c>
      <c r="C204" s="33" t="s">
        <v>377</v>
      </c>
      <c r="D204" s="13" t="s">
        <v>854</v>
      </c>
      <c r="E204" s="33"/>
      <c r="F204" s="33">
        <v>1</v>
      </c>
      <c r="G204" s="33">
        <v>0</v>
      </c>
      <c r="H204" s="33">
        <v>0</v>
      </c>
      <c r="I204" s="33">
        <v>1</v>
      </c>
      <c r="J204" s="57">
        <v>0</v>
      </c>
      <c r="K204" s="56">
        <v>1</v>
      </c>
      <c r="L204" s="33">
        <v>0</v>
      </c>
      <c r="M204" s="9">
        <v>0</v>
      </c>
    </row>
    <row r="205" spans="1:13" ht="128" x14ac:dyDescent="0.2">
      <c r="A205" s="16">
        <v>203</v>
      </c>
      <c r="B205" s="33" t="s">
        <v>855</v>
      </c>
      <c r="C205" s="33" t="s">
        <v>377</v>
      </c>
      <c r="D205" s="13" t="s">
        <v>856</v>
      </c>
      <c r="E205" s="33">
        <v>3</v>
      </c>
      <c r="F205" s="33">
        <v>1</v>
      </c>
      <c r="G205" s="33">
        <v>0</v>
      </c>
      <c r="H205" s="33">
        <v>0</v>
      </c>
      <c r="I205" s="33">
        <v>1</v>
      </c>
      <c r="J205" s="57">
        <v>0</v>
      </c>
      <c r="K205" s="56">
        <v>1</v>
      </c>
      <c r="L205" s="33">
        <v>1</v>
      </c>
      <c r="M205" s="9">
        <v>0</v>
      </c>
    </row>
    <row r="206" spans="1:13" ht="144" x14ac:dyDescent="0.2">
      <c r="A206" s="8">
        <v>204</v>
      </c>
      <c r="B206" s="33" t="s">
        <v>862</v>
      </c>
      <c r="C206" s="33" t="s">
        <v>377</v>
      </c>
      <c r="D206" s="13" t="s">
        <v>858</v>
      </c>
      <c r="E206" s="33"/>
      <c r="F206" s="33">
        <v>0</v>
      </c>
      <c r="G206" s="33">
        <v>1</v>
      </c>
      <c r="H206" s="33">
        <v>0</v>
      </c>
      <c r="I206" s="33">
        <v>0</v>
      </c>
      <c r="J206" s="57">
        <v>0</v>
      </c>
      <c r="K206" s="56">
        <v>0</v>
      </c>
      <c r="L206" s="33">
        <v>0</v>
      </c>
      <c r="M206" s="9">
        <v>1</v>
      </c>
    </row>
    <row r="207" spans="1:13" ht="128" x14ac:dyDescent="0.2">
      <c r="A207" s="16">
        <v>205</v>
      </c>
      <c r="B207" s="33" t="s">
        <v>859</v>
      </c>
      <c r="C207" s="33" t="s">
        <v>377</v>
      </c>
      <c r="D207" s="13" t="s">
        <v>860</v>
      </c>
      <c r="E207" s="33">
        <v>2</v>
      </c>
      <c r="F207" s="33">
        <v>1</v>
      </c>
      <c r="G207" s="33">
        <v>1</v>
      </c>
      <c r="H207" s="33">
        <v>1</v>
      </c>
      <c r="I207" s="33">
        <v>1</v>
      </c>
      <c r="J207" s="57">
        <v>0</v>
      </c>
      <c r="K207" s="56">
        <v>1</v>
      </c>
      <c r="L207" s="33">
        <v>1</v>
      </c>
      <c r="M207" s="9">
        <v>1</v>
      </c>
    </row>
    <row r="208" spans="1:13" ht="128" x14ac:dyDescent="0.2">
      <c r="A208" s="8">
        <v>206</v>
      </c>
      <c r="B208" s="33" t="s">
        <v>867</v>
      </c>
      <c r="C208" s="33"/>
      <c r="D208" s="13" t="s">
        <v>864</v>
      </c>
      <c r="E208" s="33">
        <v>6</v>
      </c>
      <c r="F208" s="33">
        <v>1</v>
      </c>
      <c r="G208" s="33">
        <v>0</v>
      </c>
      <c r="H208" s="33">
        <v>0</v>
      </c>
      <c r="I208" s="33">
        <v>1</v>
      </c>
      <c r="J208" s="57">
        <v>0</v>
      </c>
      <c r="K208" s="56">
        <v>1</v>
      </c>
      <c r="L208" s="33">
        <v>0</v>
      </c>
      <c r="M208" s="9">
        <v>1</v>
      </c>
    </row>
    <row r="209" spans="1:13" ht="160" x14ac:dyDescent="0.2">
      <c r="A209" s="16">
        <v>207</v>
      </c>
      <c r="B209" s="33" t="s">
        <v>868</v>
      </c>
      <c r="C209" s="33">
        <v>3</v>
      </c>
      <c r="D209" s="13" t="s">
        <v>869</v>
      </c>
      <c r="E209" s="33"/>
      <c r="F209" s="33">
        <v>1</v>
      </c>
      <c r="G209" s="33">
        <v>1</v>
      </c>
      <c r="H209" s="33">
        <v>0</v>
      </c>
      <c r="I209" s="33">
        <v>1</v>
      </c>
      <c r="J209" s="57">
        <v>0</v>
      </c>
      <c r="K209" s="56">
        <v>1</v>
      </c>
      <c r="L209" s="33">
        <v>0</v>
      </c>
      <c r="M209" s="9">
        <v>1</v>
      </c>
    </row>
    <row r="210" spans="1:13" ht="128" x14ac:dyDescent="0.2">
      <c r="A210" s="8">
        <v>208</v>
      </c>
      <c r="B210" s="33" t="s">
        <v>871</v>
      </c>
      <c r="C210" s="33">
        <v>0.7</v>
      </c>
      <c r="D210" s="13" t="s">
        <v>872</v>
      </c>
      <c r="E210" s="33">
        <v>1</v>
      </c>
      <c r="F210" s="33">
        <v>1</v>
      </c>
      <c r="G210" s="33">
        <v>1</v>
      </c>
      <c r="H210" s="33">
        <v>0</v>
      </c>
      <c r="I210" s="33">
        <v>0</v>
      </c>
      <c r="J210" s="57">
        <v>0</v>
      </c>
      <c r="K210" s="56">
        <v>1</v>
      </c>
      <c r="L210" s="33">
        <v>1</v>
      </c>
      <c r="M210" s="9">
        <v>1</v>
      </c>
    </row>
    <row r="211" spans="1:13" ht="64" x14ac:dyDescent="0.2">
      <c r="A211" s="16">
        <v>209</v>
      </c>
      <c r="B211" s="33" t="s">
        <v>874</v>
      </c>
      <c r="C211" s="33">
        <v>29</v>
      </c>
      <c r="D211" s="13" t="s">
        <v>875</v>
      </c>
      <c r="E211" s="33"/>
      <c r="F211" s="33">
        <v>1</v>
      </c>
      <c r="G211" s="33">
        <v>1</v>
      </c>
      <c r="H211" s="33">
        <v>0</v>
      </c>
      <c r="I211" s="33">
        <v>1</v>
      </c>
      <c r="J211" s="57">
        <v>0</v>
      </c>
      <c r="K211" s="56">
        <v>1</v>
      </c>
      <c r="L211" s="33">
        <v>0</v>
      </c>
      <c r="M211" s="9">
        <v>1</v>
      </c>
    </row>
    <row r="212" spans="1:13" ht="48" x14ac:dyDescent="0.2">
      <c r="A212" s="8">
        <v>210</v>
      </c>
      <c r="B212" s="33" t="s">
        <v>877</v>
      </c>
      <c r="C212" s="33"/>
      <c r="D212" s="13" t="s">
        <v>878</v>
      </c>
      <c r="E212" s="33">
        <v>3</v>
      </c>
      <c r="F212" s="33">
        <v>1</v>
      </c>
      <c r="G212" s="33">
        <v>0</v>
      </c>
      <c r="H212" s="33">
        <v>0</v>
      </c>
      <c r="I212" s="33">
        <v>1</v>
      </c>
      <c r="J212" s="57">
        <v>0</v>
      </c>
      <c r="K212" s="56">
        <v>1</v>
      </c>
      <c r="L212" s="33">
        <v>1</v>
      </c>
      <c r="M212" s="9">
        <v>1</v>
      </c>
    </row>
    <row r="213" spans="1:13" ht="48" x14ac:dyDescent="0.2">
      <c r="A213" s="16">
        <v>211</v>
      </c>
      <c r="B213" s="33" t="s">
        <v>880</v>
      </c>
      <c r="C213" s="33"/>
      <c r="D213" s="13" t="s">
        <v>879</v>
      </c>
      <c r="E213" s="33">
        <v>7</v>
      </c>
      <c r="F213" s="33">
        <v>1</v>
      </c>
      <c r="G213" s="33">
        <v>0</v>
      </c>
      <c r="H213" s="33">
        <v>0</v>
      </c>
      <c r="I213" s="33">
        <v>1</v>
      </c>
      <c r="J213" s="57">
        <v>0</v>
      </c>
      <c r="K213" s="56">
        <v>1</v>
      </c>
      <c r="L213" s="33">
        <v>0</v>
      </c>
      <c r="M213" s="9">
        <v>1</v>
      </c>
    </row>
    <row r="214" spans="1:13" ht="112" x14ac:dyDescent="0.2">
      <c r="A214" s="8">
        <v>212</v>
      </c>
      <c r="B214" s="33" t="s">
        <v>884</v>
      </c>
      <c r="C214" s="33">
        <v>55</v>
      </c>
      <c r="D214" s="13" t="s">
        <v>882</v>
      </c>
      <c r="E214" s="33"/>
      <c r="F214" s="33">
        <v>1</v>
      </c>
      <c r="G214" s="33">
        <v>1</v>
      </c>
      <c r="H214" s="33">
        <v>0</v>
      </c>
      <c r="I214" s="33">
        <v>1</v>
      </c>
      <c r="J214" s="57">
        <v>0</v>
      </c>
      <c r="K214" s="56">
        <v>1</v>
      </c>
      <c r="L214" s="33">
        <v>1</v>
      </c>
      <c r="M214" s="9">
        <v>0</v>
      </c>
    </row>
    <row r="215" spans="1:13" ht="80" x14ac:dyDescent="0.2">
      <c r="A215" s="16">
        <v>213</v>
      </c>
      <c r="B215" s="33" t="s">
        <v>886</v>
      </c>
      <c r="C215" s="33"/>
      <c r="D215" s="13" t="s">
        <v>887</v>
      </c>
      <c r="E215" s="33">
        <v>1</v>
      </c>
      <c r="F215" s="33">
        <v>1</v>
      </c>
      <c r="G215" s="33">
        <v>0</v>
      </c>
      <c r="H215" s="33">
        <v>0</v>
      </c>
      <c r="I215" s="33">
        <v>0</v>
      </c>
      <c r="J215" s="57">
        <v>0</v>
      </c>
      <c r="K215" s="56">
        <v>1</v>
      </c>
      <c r="L215" s="33">
        <v>1</v>
      </c>
      <c r="M215" s="9">
        <v>1</v>
      </c>
    </row>
    <row r="216" spans="1:13" ht="176" x14ac:dyDescent="0.2">
      <c r="A216" s="8">
        <v>214</v>
      </c>
      <c r="B216" s="33" t="s">
        <v>891</v>
      </c>
      <c r="C216" s="33"/>
      <c r="D216" s="13" t="s">
        <v>890</v>
      </c>
      <c r="E216" s="33"/>
      <c r="F216" s="33">
        <v>1</v>
      </c>
      <c r="G216" s="33">
        <v>0</v>
      </c>
      <c r="H216" s="33">
        <v>0</v>
      </c>
      <c r="I216" s="33">
        <v>0</v>
      </c>
      <c r="J216" s="57">
        <v>0</v>
      </c>
      <c r="K216" s="56">
        <v>1</v>
      </c>
      <c r="L216" s="33">
        <v>0</v>
      </c>
      <c r="M216" s="9">
        <v>1</v>
      </c>
    </row>
    <row r="217" spans="1:13" ht="48" x14ac:dyDescent="0.2">
      <c r="A217" s="16">
        <v>215</v>
      </c>
      <c r="B217" s="33" t="s">
        <v>899</v>
      </c>
      <c r="C217" s="33"/>
      <c r="D217" s="13" t="s">
        <v>893</v>
      </c>
      <c r="E217" s="33">
        <v>115</v>
      </c>
      <c r="F217" s="33">
        <v>1</v>
      </c>
      <c r="G217" s="33">
        <v>1</v>
      </c>
      <c r="H217" s="33">
        <v>0</v>
      </c>
      <c r="I217" s="33">
        <v>0</v>
      </c>
      <c r="J217" s="57">
        <v>0</v>
      </c>
      <c r="K217" s="56">
        <v>1</v>
      </c>
      <c r="L217" s="33">
        <v>1</v>
      </c>
      <c r="M217" s="9">
        <v>1</v>
      </c>
    </row>
    <row r="218" spans="1:13" ht="64" x14ac:dyDescent="0.2">
      <c r="A218" s="8">
        <v>216</v>
      </c>
      <c r="B218" s="33" t="s">
        <v>894</v>
      </c>
      <c r="C218" s="33"/>
      <c r="D218" s="13" t="s">
        <v>895</v>
      </c>
      <c r="E218" s="33">
        <v>12</v>
      </c>
      <c r="F218" s="33">
        <v>1</v>
      </c>
      <c r="G218" s="33">
        <v>1</v>
      </c>
      <c r="H218" s="33">
        <v>0</v>
      </c>
      <c r="I218" s="33">
        <v>1</v>
      </c>
      <c r="J218" s="57">
        <v>0</v>
      </c>
      <c r="K218" s="56">
        <v>1</v>
      </c>
      <c r="L218" s="33">
        <v>1</v>
      </c>
      <c r="M218" s="9">
        <v>1</v>
      </c>
    </row>
    <row r="219" spans="1:13" ht="32" x14ac:dyDescent="0.2">
      <c r="A219" s="16">
        <v>217</v>
      </c>
      <c r="B219" s="33" t="s">
        <v>905</v>
      </c>
      <c r="C219" s="40"/>
      <c r="D219" s="13" t="s">
        <v>906</v>
      </c>
      <c r="E219" s="33"/>
      <c r="F219" s="33">
        <v>1</v>
      </c>
      <c r="G219" s="33">
        <v>1</v>
      </c>
      <c r="H219" s="33">
        <v>0</v>
      </c>
      <c r="I219" s="33">
        <v>1</v>
      </c>
      <c r="J219" s="57">
        <v>0</v>
      </c>
      <c r="K219" s="56">
        <v>1</v>
      </c>
      <c r="L219" s="33">
        <v>1</v>
      </c>
      <c r="M219" s="9">
        <v>1</v>
      </c>
    </row>
    <row r="220" spans="1:13" ht="32" x14ac:dyDescent="0.2">
      <c r="A220" s="8">
        <v>218</v>
      </c>
      <c r="B220" s="33" t="s">
        <v>905</v>
      </c>
      <c r="C220" s="33"/>
      <c r="D220" s="13" t="s">
        <v>907</v>
      </c>
      <c r="E220" s="33">
        <v>1</v>
      </c>
      <c r="F220" s="33">
        <v>1</v>
      </c>
      <c r="G220" s="33">
        <v>0</v>
      </c>
      <c r="H220" s="33">
        <v>0</v>
      </c>
      <c r="I220" s="33">
        <v>1</v>
      </c>
      <c r="J220" s="57">
        <v>0</v>
      </c>
      <c r="K220" s="56">
        <v>1</v>
      </c>
      <c r="L220" s="33">
        <v>1</v>
      </c>
      <c r="M220" s="9">
        <v>1</v>
      </c>
    </row>
    <row r="221" spans="1:13" ht="32" x14ac:dyDescent="0.2">
      <c r="A221" s="16">
        <v>219</v>
      </c>
      <c r="B221" s="33" t="s">
        <v>905</v>
      </c>
      <c r="C221" s="33"/>
      <c r="D221" s="13" t="s">
        <v>908</v>
      </c>
      <c r="E221" s="33">
        <v>3</v>
      </c>
      <c r="F221" s="33">
        <v>1</v>
      </c>
      <c r="G221" s="33">
        <v>0</v>
      </c>
      <c r="H221" s="33">
        <v>0</v>
      </c>
      <c r="I221" s="33">
        <v>1</v>
      </c>
      <c r="J221" s="57">
        <v>0</v>
      </c>
      <c r="K221" s="56">
        <v>1</v>
      </c>
      <c r="L221" s="33">
        <v>1</v>
      </c>
      <c r="M221" s="9">
        <v>1</v>
      </c>
    </row>
    <row r="222" spans="1:13" ht="32" x14ac:dyDescent="0.2">
      <c r="A222" s="8">
        <v>220</v>
      </c>
      <c r="B222" s="33" t="s">
        <v>909</v>
      </c>
      <c r="C222" s="33"/>
      <c r="D222" s="13" t="s">
        <v>910</v>
      </c>
      <c r="E222" s="33"/>
      <c r="F222" s="33">
        <v>1</v>
      </c>
      <c r="G222" s="33">
        <v>0</v>
      </c>
      <c r="H222" s="33">
        <v>0</v>
      </c>
      <c r="I222" s="33">
        <v>1</v>
      </c>
      <c r="J222" s="57">
        <v>0</v>
      </c>
      <c r="K222" s="56">
        <v>1</v>
      </c>
      <c r="L222" s="33">
        <v>1</v>
      </c>
      <c r="M222" s="9">
        <v>1</v>
      </c>
    </row>
    <row r="223" spans="1:13" ht="32" x14ac:dyDescent="0.2">
      <c r="A223" s="8">
        <v>221</v>
      </c>
      <c r="B223" s="33" t="s">
        <v>911</v>
      </c>
      <c r="C223" s="33"/>
      <c r="D223" s="13" t="s">
        <v>912</v>
      </c>
      <c r="E223" s="33">
        <v>1</v>
      </c>
      <c r="F223" s="33">
        <v>1</v>
      </c>
      <c r="G223" s="33">
        <v>0</v>
      </c>
      <c r="H223" s="33">
        <v>0</v>
      </c>
      <c r="I223" s="33">
        <v>1</v>
      </c>
      <c r="J223" s="57">
        <v>0</v>
      </c>
      <c r="K223" s="56">
        <v>1</v>
      </c>
      <c r="L223" s="33">
        <v>1</v>
      </c>
      <c r="M223" s="9">
        <v>1</v>
      </c>
    </row>
    <row r="224" spans="1:13" ht="32" x14ac:dyDescent="0.2">
      <c r="A224" s="8">
        <v>222</v>
      </c>
      <c r="B224" s="33" t="s">
        <v>914</v>
      </c>
      <c r="C224" s="33"/>
      <c r="D224" s="13" t="s">
        <v>913</v>
      </c>
      <c r="E224" s="33"/>
      <c r="F224" s="33">
        <v>1</v>
      </c>
      <c r="G224" s="33">
        <v>0</v>
      </c>
      <c r="H224" s="33">
        <v>1</v>
      </c>
      <c r="I224" s="33">
        <v>1</v>
      </c>
      <c r="J224" s="57">
        <v>0</v>
      </c>
      <c r="K224" s="56">
        <v>1</v>
      </c>
      <c r="L224" s="33">
        <v>1</v>
      </c>
      <c r="M224" s="9">
        <v>1</v>
      </c>
    </row>
    <row r="225" spans="1:13" ht="16" x14ac:dyDescent="0.2">
      <c r="A225" s="8">
        <v>223</v>
      </c>
      <c r="B225" s="33" t="s">
        <v>905</v>
      </c>
      <c r="C225" s="33"/>
      <c r="D225" s="13" t="s">
        <v>915</v>
      </c>
      <c r="E225" s="33"/>
      <c r="F225" s="33">
        <v>1</v>
      </c>
      <c r="G225" s="33">
        <v>0</v>
      </c>
      <c r="H225" s="33">
        <v>0</v>
      </c>
      <c r="I225" s="33">
        <v>1</v>
      </c>
      <c r="J225" s="57">
        <v>0</v>
      </c>
      <c r="K225" s="56">
        <v>1</v>
      </c>
      <c r="L225" s="33">
        <v>1</v>
      </c>
      <c r="M225" s="9">
        <v>0</v>
      </c>
    </row>
    <row r="226" spans="1:13" ht="32" x14ac:dyDescent="0.2">
      <c r="A226" s="8">
        <v>224</v>
      </c>
      <c r="B226" s="33" t="s">
        <v>914</v>
      </c>
      <c r="C226" s="33"/>
      <c r="D226" s="13" t="s">
        <v>916</v>
      </c>
      <c r="E226" s="33"/>
      <c r="F226" s="33">
        <v>1</v>
      </c>
      <c r="G226" s="33">
        <v>0</v>
      </c>
      <c r="H226" s="33">
        <v>0</v>
      </c>
      <c r="I226" s="33">
        <v>1</v>
      </c>
      <c r="J226" s="57">
        <v>0</v>
      </c>
      <c r="K226" s="56">
        <v>1</v>
      </c>
      <c r="L226" s="33">
        <v>1</v>
      </c>
      <c r="M226" s="9">
        <v>1</v>
      </c>
    </row>
    <row r="227" spans="1:13" ht="32" x14ac:dyDescent="0.2">
      <c r="A227" s="8">
        <v>225</v>
      </c>
      <c r="B227" s="33" t="s">
        <v>918</v>
      </c>
      <c r="C227" s="33"/>
      <c r="D227" s="13" t="s">
        <v>917</v>
      </c>
      <c r="E227" s="33"/>
      <c r="F227" s="33">
        <v>0</v>
      </c>
      <c r="G227" s="33">
        <v>0</v>
      </c>
      <c r="H227" s="33">
        <v>0</v>
      </c>
      <c r="I227" s="33">
        <v>1</v>
      </c>
      <c r="J227" s="57">
        <v>0</v>
      </c>
      <c r="K227" s="56">
        <v>0</v>
      </c>
      <c r="L227" s="33">
        <v>1</v>
      </c>
      <c r="M227" s="9">
        <v>1</v>
      </c>
    </row>
    <row r="228" spans="1:13" ht="16" x14ac:dyDescent="0.2">
      <c r="A228" s="8">
        <v>226</v>
      </c>
      <c r="B228" s="33" t="s">
        <v>919</v>
      </c>
      <c r="C228" s="33"/>
      <c r="D228" s="13" t="s">
        <v>920</v>
      </c>
      <c r="E228" s="33"/>
      <c r="F228" s="33">
        <v>1</v>
      </c>
      <c r="G228" s="33">
        <v>0</v>
      </c>
      <c r="H228" s="33">
        <v>0</v>
      </c>
      <c r="I228" s="33">
        <v>1</v>
      </c>
      <c r="J228" s="57">
        <v>0</v>
      </c>
      <c r="K228" s="56">
        <v>1</v>
      </c>
      <c r="L228" s="33">
        <v>1</v>
      </c>
      <c r="M228" s="9">
        <v>1</v>
      </c>
    </row>
    <row r="229" spans="1:13" ht="16" x14ac:dyDescent="0.2">
      <c r="A229" s="8">
        <v>227</v>
      </c>
      <c r="B229" s="33" t="s">
        <v>905</v>
      </c>
      <c r="C229" s="33"/>
      <c r="D229" s="13" t="s">
        <v>921</v>
      </c>
      <c r="E229" s="33"/>
      <c r="F229" s="33">
        <v>1</v>
      </c>
      <c r="G229" s="33">
        <v>0</v>
      </c>
      <c r="H229" s="33">
        <v>0</v>
      </c>
      <c r="I229" s="33">
        <v>1</v>
      </c>
      <c r="J229" s="57">
        <v>0</v>
      </c>
      <c r="K229" s="56">
        <v>1</v>
      </c>
      <c r="L229" s="33">
        <v>0</v>
      </c>
      <c r="M229" s="9">
        <v>1</v>
      </c>
    </row>
    <row r="230" spans="1:13" ht="32" x14ac:dyDescent="0.2">
      <c r="A230" s="8">
        <v>228</v>
      </c>
      <c r="B230" s="33" t="s">
        <v>918</v>
      </c>
      <c r="C230" s="33"/>
      <c r="D230" s="13" t="s">
        <v>922</v>
      </c>
      <c r="E230" s="33"/>
      <c r="F230" s="33">
        <v>1</v>
      </c>
      <c r="G230" s="33">
        <v>0</v>
      </c>
      <c r="H230" s="33">
        <v>0</v>
      </c>
      <c r="I230" s="33">
        <v>1</v>
      </c>
      <c r="J230" s="57">
        <v>0</v>
      </c>
      <c r="K230" s="56">
        <v>1</v>
      </c>
      <c r="L230" s="33">
        <v>0</v>
      </c>
      <c r="M230" s="9">
        <v>1</v>
      </c>
    </row>
    <row r="231" spans="1:13" ht="32" x14ac:dyDescent="0.2">
      <c r="A231" s="8">
        <v>229</v>
      </c>
      <c r="B231" s="33" t="s">
        <v>918</v>
      </c>
      <c r="C231" s="33"/>
      <c r="D231" s="13" t="s">
        <v>923</v>
      </c>
      <c r="E231" s="33"/>
      <c r="F231" s="33">
        <v>1</v>
      </c>
      <c r="G231" s="33">
        <v>0</v>
      </c>
      <c r="H231" s="33">
        <v>0</v>
      </c>
      <c r="I231" s="33">
        <v>1</v>
      </c>
      <c r="J231" s="57">
        <v>0</v>
      </c>
      <c r="K231" s="56">
        <v>1</v>
      </c>
      <c r="L231" s="33">
        <v>0</v>
      </c>
      <c r="M231" s="9">
        <v>1</v>
      </c>
    </row>
    <row r="232" spans="1:13" ht="48" x14ac:dyDescent="0.2">
      <c r="A232" s="8">
        <v>230</v>
      </c>
      <c r="B232" s="33" t="s">
        <v>925</v>
      </c>
      <c r="C232" s="33"/>
      <c r="D232" s="13" t="s">
        <v>926</v>
      </c>
      <c r="E232" s="33">
        <v>1</v>
      </c>
      <c r="F232" s="33">
        <v>1</v>
      </c>
      <c r="G232" s="33">
        <v>0</v>
      </c>
      <c r="H232" s="33">
        <v>0</v>
      </c>
      <c r="I232" s="33">
        <v>1</v>
      </c>
      <c r="J232" s="57">
        <v>0</v>
      </c>
      <c r="K232" s="56">
        <v>1</v>
      </c>
      <c r="L232" s="33">
        <v>0</v>
      </c>
      <c r="M232" s="9">
        <v>1</v>
      </c>
    </row>
    <row r="233" spans="1:13" ht="32" x14ac:dyDescent="0.2">
      <c r="A233" s="8">
        <v>231</v>
      </c>
      <c r="B233" s="33" t="s">
        <v>927</v>
      </c>
      <c r="C233" s="33"/>
      <c r="D233" s="13" t="s">
        <v>928</v>
      </c>
      <c r="E233" s="33"/>
      <c r="F233" s="33">
        <v>0</v>
      </c>
      <c r="G233" s="33">
        <v>0</v>
      </c>
      <c r="H233" s="33">
        <v>0</v>
      </c>
      <c r="I233" s="33">
        <v>1</v>
      </c>
      <c r="J233" s="57">
        <v>0</v>
      </c>
      <c r="K233" s="33">
        <v>1</v>
      </c>
      <c r="L233" s="33">
        <v>0</v>
      </c>
      <c r="M233" s="9">
        <v>1</v>
      </c>
    </row>
    <row r="234" spans="1:13" ht="32" x14ac:dyDescent="0.2">
      <c r="A234" s="8">
        <v>232</v>
      </c>
      <c r="B234" s="33" t="s">
        <v>929</v>
      </c>
      <c r="C234" s="33"/>
      <c r="D234" s="13" t="s">
        <v>930</v>
      </c>
      <c r="E234" s="33"/>
      <c r="F234" s="33">
        <v>1</v>
      </c>
      <c r="G234" s="33">
        <v>0</v>
      </c>
      <c r="H234" s="33">
        <v>0</v>
      </c>
      <c r="I234" s="33">
        <v>1</v>
      </c>
      <c r="J234" s="57">
        <v>0</v>
      </c>
      <c r="K234" s="56">
        <v>1</v>
      </c>
      <c r="L234" s="33">
        <v>0</v>
      </c>
      <c r="M234" s="9">
        <v>1</v>
      </c>
    </row>
    <row r="235" spans="1:13" ht="32" x14ac:dyDescent="0.2">
      <c r="A235" s="8">
        <v>233</v>
      </c>
      <c r="B235" s="33" t="s">
        <v>929</v>
      </c>
      <c r="C235" s="33"/>
      <c r="D235" s="13" t="s">
        <v>931</v>
      </c>
      <c r="E235" s="33">
        <v>1</v>
      </c>
      <c r="F235" s="33">
        <v>1</v>
      </c>
      <c r="G235" s="33">
        <v>0</v>
      </c>
      <c r="H235" s="33">
        <v>0</v>
      </c>
      <c r="I235" s="33">
        <v>1</v>
      </c>
      <c r="J235" s="57">
        <v>0</v>
      </c>
      <c r="K235" s="56">
        <v>1</v>
      </c>
      <c r="L235" s="33">
        <v>1</v>
      </c>
      <c r="M235" s="9">
        <v>1</v>
      </c>
    </row>
    <row r="236" spans="1:13" ht="16" x14ac:dyDescent="0.2">
      <c r="A236" s="8">
        <v>234</v>
      </c>
      <c r="B236" s="33" t="s">
        <v>932</v>
      </c>
      <c r="C236" s="33"/>
      <c r="D236" s="13" t="s">
        <v>933</v>
      </c>
      <c r="E236" s="33"/>
      <c r="F236" s="33">
        <v>1</v>
      </c>
      <c r="G236" s="33">
        <v>0</v>
      </c>
      <c r="H236" s="33">
        <v>0</v>
      </c>
      <c r="I236" s="33">
        <v>0</v>
      </c>
      <c r="J236" s="57">
        <v>0</v>
      </c>
      <c r="K236" s="56">
        <v>1</v>
      </c>
      <c r="L236" s="33">
        <v>0</v>
      </c>
      <c r="M236" s="9">
        <v>0</v>
      </c>
    </row>
    <row r="237" spans="1:13" ht="32" x14ac:dyDescent="0.2">
      <c r="A237" s="8">
        <v>235</v>
      </c>
      <c r="B237" s="33" t="s">
        <v>934</v>
      </c>
      <c r="C237" s="33"/>
      <c r="D237" s="13" t="s">
        <v>935</v>
      </c>
      <c r="E237" s="33"/>
      <c r="F237" s="33">
        <v>0</v>
      </c>
      <c r="G237" s="33">
        <v>0</v>
      </c>
      <c r="H237" s="33">
        <v>0</v>
      </c>
      <c r="I237" s="33">
        <v>1</v>
      </c>
      <c r="J237" s="57">
        <v>0</v>
      </c>
      <c r="K237" s="56">
        <v>0</v>
      </c>
      <c r="L237" s="33">
        <v>1</v>
      </c>
      <c r="M237" s="9">
        <v>1</v>
      </c>
    </row>
    <row r="238" spans="1:13" ht="32" x14ac:dyDescent="0.2">
      <c r="A238" s="8">
        <v>236</v>
      </c>
      <c r="B238" s="33" t="s">
        <v>936</v>
      </c>
      <c r="C238" s="33"/>
      <c r="D238" s="13" t="s">
        <v>937</v>
      </c>
      <c r="E238" s="33"/>
      <c r="F238" s="33">
        <v>0</v>
      </c>
      <c r="G238" s="33">
        <v>0</v>
      </c>
      <c r="H238" s="33">
        <v>0</v>
      </c>
      <c r="I238" s="33">
        <v>1</v>
      </c>
      <c r="J238" s="57">
        <v>0</v>
      </c>
      <c r="K238" s="56">
        <v>0</v>
      </c>
      <c r="L238" s="33">
        <v>1</v>
      </c>
      <c r="M238" s="9">
        <v>1</v>
      </c>
    </row>
    <row r="239" spans="1:13" ht="32" x14ac:dyDescent="0.2">
      <c r="A239" s="8">
        <v>237</v>
      </c>
      <c r="B239" s="33" t="s">
        <v>938</v>
      </c>
      <c r="C239" s="33"/>
      <c r="D239" s="13" t="s">
        <v>939</v>
      </c>
      <c r="E239" s="33"/>
      <c r="F239" s="33">
        <v>1</v>
      </c>
      <c r="G239" s="33">
        <v>1</v>
      </c>
      <c r="H239" s="33">
        <v>0</v>
      </c>
      <c r="I239" s="33">
        <v>1</v>
      </c>
      <c r="J239" s="57">
        <v>0</v>
      </c>
      <c r="K239" s="56">
        <v>1</v>
      </c>
      <c r="L239" s="33">
        <v>1</v>
      </c>
      <c r="M239" s="9">
        <v>1</v>
      </c>
    </row>
    <row r="240" spans="1:13" ht="32" x14ac:dyDescent="0.2">
      <c r="A240" s="8">
        <v>238</v>
      </c>
      <c r="B240" s="33" t="s">
        <v>941</v>
      </c>
      <c r="C240" s="33"/>
      <c r="D240" s="13" t="s">
        <v>940</v>
      </c>
      <c r="E240" s="33">
        <v>2</v>
      </c>
      <c r="F240" s="33">
        <v>1</v>
      </c>
      <c r="G240" s="33">
        <v>0</v>
      </c>
      <c r="H240" s="33">
        <v>0</v>
      </c>
      <c r="I240" s="33">
        <v>1</v>
      </c>
      <c r="J240" s="57">
        <v>0</v>
      </c>
      <c r="K240" s="56">
        <v>1</v>
      </c>
      <c r="L240" s="33">
        <v>1</v>
      </c>
      <c r="M240" s="9">
        <v>1</v>
      </c>
    </row>
    <row r="241" spans="1:13" x14ac:dyDescent="0.2">
      <c r="A241" s="8"/>
      <c r="B241" s="33"/>
      <c r="C241" s="33"/>
      <c r="D241" s="13"/>
      <c r="E241" s="33"/>
      <c r="F241" s="33"/>
      <c r="G241" s="33"/>
      <c r="H241" s="33"/>
      <c r="I241" s="33"/>
      <c r="J241" s="57"/>
      <c r="K241" s="56"/>
      <c r="L241" s="33"/>
      <c r="M241" s="9"/>
    </row>
    <row r="242" spans="1:13" x14ac:dyDescent="0.2">
      <c r="A242" s="8"/>
      <c r="B242" s="33"/>
      <c r="C242" s="33"/>
      <c r="D242" s="13"/>
      <c r="E242" s="33"/>
      <c r="F242" s="33"/>
      <c r="G242" s="33"/>
      <c r="H242" s="33"/>
      <c r="I242" s="33"/>
      <c r="J242" s="57"/>
      <c r="K242" s="56"/>
      <c r="L242" s="33"/>
      <c r="M242" s="9"/>
    </row>
    <row r="243" spans="1:13" x14ac:dyDescent="0.2">
      <c r="A243" s="8"/>
      <c r="B243" s="33"/>
      <c r="C243" s="33"/>
      <c r="D243" s="13"/>
      <c r="E243" s="33"/>
      <c r="F243" s="33"/>
      <c r="G243" s="33"/>
      <c r="H243" s="33"/>
      <c r="I243" s="33"/>
      <c r="J243" s="57"/>
      <c r="K243" s="56"/>
      <c r="L243" s="33"/>
      <c r="M243" s="9"/>
    </row>
    <row r="244" spans="1:13" x14ac:dyDescent="0.2">
      <c r="A244" s="8"/>
      <c r="B244" s="33"/>
      <c r="C244" s="33"/>
      <c r="D244" s="13"/>
      <c r="E244" s="33"/>
      <c r="F244" s="33"/>
      <c r="G244" s="33"/>
      <c r="H244" s="33"/>
      <c r="I244" s="33"/>
      <c r="J244" s="57"/>
      <c r="K244" s="56"/>
      <c r="L244" s="33"/>
      <c r="M244" s="9"/>
    </row>
    <row r="245" spans="1:13" x14ac:dyDescent="0.2">
      <c r="A245" s="8"/>
      <c r="B245" s="33"/>
      <c r="C245" s="33"/>
      <c r="D245" s="13"/>
      <c r="E245" s="33"/>
      <c r="F245" s="33"/>
      <c r="G245" s="33"/>
      <c r="H245" s="33"/>
      <c r="I245" s="33"/>
      <c r="J245" s="57"/>
      <c r="K245" s="56"/>
      <c r="L245" s="33"/>
      <c r="M245" s="9"/>
    </row>
    <row r="246" spans="1:13" x14ac:dyDescent="0.2">
      <c r="A246" s="8"/>
      <c r="B246" s="33"/>
      <c r="C246" s="33"/>
      <c r="D246" s="13"/>
      <c r="E246" s="33"/>
      <c r="F246" s="33"/>
      <c r="G246" s="33"/>
      <c r="H246" s="33"/>
      <c r="I246" s="33"/>
      <c r="J246" s="57"/>
      <c r="K246" s="56"/>
      <c r="L246" s="33"/>
      <c r="M246" s="9"/>
    </row>
    <row r="247" spans="1:13" x14ac:dyDescent="0.2">
      <c r="A247" s="8"/>
      <c r="B247" s="33"/>
      <c r="C247" s="33"/>
      <c r="D247" s="13"/>
      <c r="E247" s="33"/>
      <c r="F247" s="33"/>
      <c r="G247" s="33"/>
      <c r="H247" s="33"/>
      <c r="I247" s="33"/>
      <c r="J247" s="57"/>
      <c r="K247" s="56"/>
      <c r="L247" s="33"/>
      <c r="M247" s="9"/>
    </row>
    <row r="248" spans="1:13" x14ac:dyDescent="0.2">
      <c r="A248" s="8"/>
      <c r="B248" s="33"/>
      <c r="C248" s="33"/>
      <c r="D248" s="13"/>
      <c r="E248" s="33"/>
      <c r="F248" s="33"/>
      <c r="G248" s="33"/>
      <c r="H248" s="33"/>
      <c r="I248" s="33"/>
      <c r="J248" s="57"/>
      <c r="K248" s="56"/>
      <c r="L248" s="33"/>
      <c r="M248" s="9"/>
    </row>
    <row r="249" spans="1:13" x14ac:dyDescent="0.2">
      <c r="A249" s="8"/>
      <c r="B249" s="33"/>
      <c r="C249" s="33"/>
      <c r="D249" s="13"/>
      <c r="E249" s="33"/>
      <c r="F249" s="33"/>
      <c r="G249" s="33"/>
      <c r="H249" s="33"/>
      <c r="I249" s="33"/>
      <c r="J249" s="57"/>
      <c r="K249" s="56"/>
      <c r="L249" s="33"/>
      <c r="M249" s="9"/>
    </row>
  </sheetData>
  <autoFilter ref="A2:N240" xr:uid="{00000000-0009-0000-0000-000000000000}"/>
  <mergeCells count="3">
    <mergeCell ref="K1:M1"/>
    <mergeCell ref="A1:D1"/>
    <mergeCell ref="F1:J1"/>
  </mergeCells>
  <hyperlinks>
    <hyperlink ref="N24" display="http://data.rtknet.org/rmp/rmp.php?facility_id=100000086989&amp;database=rmp&amp;detail=3&amp;datype=T_x000a__x000a__x000a_Initiating event: equipment failure_x000a_Contributing Factor - Process Design: Yes_x000a_Changes Introduced - Improved Equipment: Yes_x000a_Changes Introduced - Revised Maintenanc" xr:uid="{00000000-0004-0000-0000-000000000000}"/>
  </hyperlinks>
  <pageMargins left="0.70866141732283472" right="0.70866141732283472" top="0.74803149606299213" bottom="0.74803149606299213" header="0.31496062992125984" footer="0.31496062992125984"/>
  <pageSetup orientation="landscape"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E638"/>
  <sheetViews>
    <sheetView tabSelected="1" topLeftCell="A2" zoomScaleNormal="100" workbookViewId="0">
      <pane ySplit="1900" topLeftCell="A162" activePane="bottomLeft"/>
      <selection activeCell="G4" sqref="G4"/>
      <selection pane="bottomLeft" activeCell="C170" sqref="C170"/>
    </sheetView>
  </sheetViews>
  <sheetFormatPr baseColWidth="10" defaultColWidth="9.1640625" defaultRowHeight="15" x14ac:dyDescent="0.2"/>
  <cols>
    <col min="1" max="1" width="11.6640625" style="41" bestFit="1" customWidth="1"/>
    <col min="2" max="2" width="30.1640625" style="41" bestFit="1" customWidth="1"/>
    <col min="3" max="3" width="39" style="43" bestFit="1" customWidth="1"/>
    <col min="4" max="4" width="6.5" style="44" customWidth="1"/>
    <col min="5" max="5" width="13.1640625" style="45" customWidth="1"/>
    <col min="6" max="7" width="15.83203125" style="45" customWidth="1"/>
    <col min="8" max="8" width="15.83203125" style="43" customWidth="1"/>
    <col min="9" max="9" width="19.83203125" style="45" bestFit="1" customWidth="1"/>
    <col min="10" max="10" width="18.1640625" style="41" bestFit="1" customWidth="1"/>
    <col min="11" max="11" width="20.5" style="43" bestFit="1" customWidth="1"/>
    <col min="12" max="12" width="16.5" style="41" bestFit="1" customWidth="1"/>
    <col min="13" max="13" width="17" style="41" bestFit="1" customWidth="1"/>
    <col min="14" max="14" width="14.33203125" style="41" bestFit="1" customWidth="1"/>
    <col min="15" max="15" width="22.6640625" style="41" bestFit="1" customWidth="1"/>
    <col min="16" max="16" width="19.33203125" style="43" bestFit="1" customWidth="1"/>
    <col min="17" max="17" width="16.6640625" style="41" bestFit="1" customWidth="1"/>
    <col min="18" max="18" width="12.5" style="43" bestFit="1" customWidth="1"/>
    <col min="19" max="19" width="11.83203125" style="64" customWidth="1"/>
    <col min="20" max="20" width="10.83203125" style="64" customWidth="1"/>
    <col min="21" max="21" width="10.5" style="64" customWidth="1"/>
    <col min="22" max="22" width="10.83203125" style="64" customWidth="1"/>
    <col min="23" max="23" width="12.6640625" style="64" customWidth="1"/>
    <col min="24" max="24" width="11" style="64" customWidth="1"/>
    <col min="25" max="25" width="12.6640625" style="64" customWidth="1"/>
    <col min="26" max="26" width="13.33203125" style="48" customWidth="1"/>
    <col min="27" max="27" width="13.83203125" style="64" customWidth="1"/>
    <col min="28" max="28" width="9.5" style="64" customWidth="1"/>
    <col min="29" max="29" width="10.5" style="48" customWidth="1"/>
    <col min="30" max="30" width="12.33203125" style="41" customWidth="1"/>
    <col min="31" max="31" width="9.5" style="43" customWidth="1"/>
    <col min="32" max="32" width="14.33203125" style="43" customWidth="1"/>
    <col min="33" max="33" width="12.5" style="41" customWidth="1"/>
    <col min="34" max="34" width="12.33203125" style="41" customWidth="1"/>
    <col min="35" max="35" width="13.5" style="43" customWidth="1"/>
    <col min="36" max="36" width="10.5" style="41" customWidth="1"/>
    <col min="37" max="37" width="11.83203125" style="43" bestFit="1" customWidth="1"/>
    <col min="38" max="38" width="15.33203125" style="41" customWidth="1"/>
    <col min="39" max="39" width="13.83203125" style="43" customWidth="1"/>
    <col min="40" max="40" width="13.5" style="41" customWidth="1"/>
    <col min="41" max="41" width="15.6640625" style="41" customWidth="1"/>
    <col min="42" max="42" width="13.6640625" style="41" customWidth="1"/>
    <col min="43" max="43" width="12.6640625" style="41" customWidth="1"/>
    <col min="44" max="44" width="14.1640625" style="64" customWidth="1"/>
    <col min="45" max="45" width="12.5" style="43" customWidth="1"/>
    <col min="46" max="46" width="11.83203125" style="41" customWidth="1"/>
    <col min="47" max="47" width="15.33203125" style="43" customWidth="1"/>
    <col min="48" max="48" width="13.5" style="41" bestFit="1" customWidth="1"/>
    <col min="49" max="49" width="7.6640625" style="41" bestFit="1" customWidth="1"/>
    <col min="50" max="50" width="9.6640625" style="41" bestFit="1" customWidth="1"/>
    <col min="51" max="51" width="12.1640625" style="41" bestFit="1" customWidth="1"/>
    <col min="52" max="52" width="6.83203125" style="41" bestFit="1" customWidth="1"/>
    <col min="53" max="53" width="17" style="43" customWidth="1"/>
    <col min="54" max="54" width="11.83203125" style="41" customWidth="1"/>
    <col min="55" max="55" width="16.5" style="41" customWidth="1"/>
    <col min="56" max="56" width="13.33203125" style="41" customWidth="1"/>
    <col min="57" max="57" width="15.1640625" style="43" customWidth="1"/>
    <col min="58" max="16384" width="9.1640625" style="41"/>
  </cols>
  <sheetData>
    <row r="1" spans="1:57" ht="19" x14ac:dyDescent="0.25">
      <c r="A1" s="83"/>
      <c r="B1" s="83"/>
      <c r="C1" s="81"/>
      <c r="D1" s="81"/>
      <c r="E1" s="218" t="s">
        <v>123</v>
      </c>
      <c r="F1" s="219"/>
      <c r="G1" s="219"/>
      <c r="H1" s="220"/>
      <c r="I1" s="200" t="s">
        <v>123</v>
      </c>
      <c r="J1" s="201"/>
      <c r="K1" s="201"/>
      <c r="L1" s="201"/>
      <c r="M1" s="201"/>
      <c r="N1" s="201"/>
      <c r="O1" s="201"/>
      <c r="P1" s="201"/>
      <c r="Q1" s="201"/>
      <c r="R1" s="201"/>
      <c r="S1" s="201"/>
      <c r="T1" s="201"/>
      <c r="U1" s="201"/>
      <c r="V1" s="201"/>
      <c r="W1" s="201"/>
      <c r="X1" s="201"/>
      <c r="Y1" s="201"/>
      <c r="Z1" s="201"/>
      <c r="AA1" s="201"/>
      <c r="AB1" s="201"/>
      <c r="AC1" s="202"/>
      <c r="AD1" s="200" t="s">
        <v>132</v>
      </c>
      <c r="AE1" s="201"/>
      <c r="AF1" s="201"/>
      <c r="AG1" s="201"/>
      <c r="AH1" s="201"/>
      <c r="AI1" s="201"/>
      <c r="AJ1" s="201"/>
      <c r="AK1" s="202"/>
      <c r="AL1" s="198" t="s">
        <v>124</v>
      </c>
      <c r="AM1" s="199"/>
      <c r="AN1" s="199"/>
      <c r="AO1" s="199"/>
      <c r="AP1" s="199"/>
      <c r="AQ1" s="199"/>
      <c r="AR1" s="199"/>
      <c r="AS1" s="199"/>
      <c r="AT1" s="199"/>
      <c r="AU1" s="199"/>
      <c r="AV1" s="199"/>
      <c r="AW1" s="199"/>
      <c r="AX1" s="199"/>
      <c r="AY1" s="199"/>
      <c r="AZ1" s="199"/>
      <c r="BA1" s="199"/>
      <c r="BB1" s="199"/>
      <c r="BC1" s="199"/>
      <c r="BD1" s="199"/>
      <c r="BE1" s="199"/>
    </row>
    <row r="2" spans="1:57" s="42" customFormat="1" x14ac:dyDescent="0.2">
      <c r="A2" s="83"/>
      <c r="B2" s="83"/>
      <c r="C2" s="81"/>
      <c r="D2" s="81"/>
      <c r="E2" s="215" t="s">
        <v>129</v>
      </c>
      <c r="F2" s="216"/>
      <c r="G2" s="216"/>
      <c r="H2" s="217"/>
      <c r="I2" s="205" t="s">
        <v>73</v>
      </c>
      <c r="J2" s="205"/>
      <c r="K2" s="205"/>
      <c r="L2" s="205"/>
      <c r="M2" s="205"/>
      <c r="N2" s="205"/>
      <c r="O2" s="205"/>
      <c r="P2" s="205"/>
      <c r="Q2" s="205"/>
      <c r="R2" s="205"/>
      <c r="S2" s="206" t="s">
        <v>74</v>
      </c>
      <c r="T2" s="207"/>
      <c r="U2" s="207"/>
      <c r="V2" s="207"/>
      <c r="W2" s="207"/>
      <c r="X2" s="207"/>
      <c r="Y2" s="207"/>
      <c r="Z2" s="208"/>
      <c r="AA2" s="206" t="s">
        <v>75</v>
      </c>
      <c r="AB2" s="207"/>
      <c r="AC2" s="208"/>
      <c r="AD2" s="190" t="s">
        <v>76</v>
      </c>
      <c r="AE2" s="191"/>
      <c r="AF2" s="196" t="s">
        <v>77</v>
      </c>
      <c r="AG2" s="190" t="s">
        <v>78</v>
      </c>
      <c r="AH2" s="194"/>
      <c r="AI2" s="191"/>
      <c r="AJ2" s="190" t="s">
        <v>79</v>
      </c>
      <c r="AK2" s="191"/>
      <c r="AL2" s="190" t="s">
        <v>80</v>
      </c>
      <c r="AM2" s="191"/>
      <c r="AN2" s="190" t="s">
        <v>72</v>
      </c>
      <c r="AO2" s="194"/>
      <c r="AP2" s="194"/>
      <c r="AQ2" s="194"/>
      <c r="AR2" s="194"/>
      <c r="AS2" s="191"/>
      <c r="AT2" s="190" t="s">
        <v>81</v>
      </c>
      <c r="AU2" s="191"/>
      <c r="AV2" s="190" t="s">
        <v>82</v>
      </c>
      <c r="AW2" s="194"/>
      <c r="AX2" s="194"/>
      <c r="AY2" s="194"/>
      <c r="AZ2" s="194"/>
      <c r="BA2" s="191"/>
      <c r="BB2" s="190" t="s">
        <v>83</v>
      </c>
      <c r="BC2" s="194"/>
      <c r="BD2" s="194"/>
      <c r="BE2" s="191"/>
    </row>
    <row r="3" spans="1:57" ht="15" customHeight="1" x14ac:dyDescent="0.2">
      <c r="A3" s="83"/>
      <c r="B3" s="83"/>
      <c r="C3" s="81"/>
      <c r="D3" s="81"/>
      <c r="E3" s="212" t="s">
        <v>128</v>
      </c>
      <c r="F3" s="213"/>
      <c r="G3" s="213"/>
      <c r="H3" s="214"/>
      <c r="I3" s="221" t="s">
        <v>84</v>
      </c>
      <c r="J3" s="222"/>
      <c r="K3" s="204"/>
      <c r="L3" s="203" t="s">
        <v>86</v>
      </c>
      <c r="M3" s="222"/>
      <c r="N3" s="222"/>
      <c r="O3" s="222"/>
      <c r="P3" s="204"/>
      <c r="Q3" s="203" t="s">
        <v>89</v>
      </c>
      <c r="R3" s="204"/>
      <c r="S3" s="209"/>
      <c r="T3" s="210"/>
      <c r="U3" s="210"/>
      <c r="V3" s="210"/>
      <c r="W3" s="210"/>
      <c r="X3" s="210"/>
      <c r="Y3" s="210"/>
      <c r="Z3" s="211"/>
      <c r="AA3" s="209"/>
      <c r="AB3" s="210"/>
      <c r="AC3" s="211"/>
      <c r="AD3" s="192"/>
      <c r="AE3" s="193"/>
      <c r="AF3" s="197"/>
      <c r="AG3" s="192"/>
      <c r="AH3" s="195"/>
      <c r="AI3" s="193"/>
      <c r="AJ3" s="192"/>
      <c r="AK3" s="193"/>
      <c r="AL3" s="192"/>
      <c r="AM3" s="193"/>
      <c r="AN3" s="192"/>
      <c r="AO3" s="195"/>
      <c r="AP3" s="195"/>
      <c r="AQ3" s="195"/>
      <c r="AR3" s="195"/>
      <c r="AS3" s="193"/>
      <c r="AT3" s="192"/>
      <c r="AU3" s="193"/>
      <c r="AV3" s="192"/>
      <c r="AW3" s="195"/>
      <c r="AX3" s="195"/>
      <c r="AY3" s="195"/>
      <c r="AZ3" s="195"/>
      <c r="BA3" s="193"/>
      <c r="BB3" s="192"/>
      <c r="BC3" s="195"/>
      <c r="BD3" s="195"/>
      <c r="BE3" s="193"/>
    </row>
    <row r="4" spans="1:57" ht="33" thickBot="1" x14ac:dyDescent="0.25">
      <c r="A4" s="84" t="s">
        <v>760</v>
      </c>
      <c r="B4" s="65" t="s">
        <v>166</v>
      </c>
      <c r="C4" s="82" t="s">
        <v>0</v>
      </c>
      <c r="D4" s="82" t="s">
        <v>131</v>
      </c>
      <c r="E4" s="69" t="s">
        <v>125</v>
      </c>
      <c r="F4" s="70" t="s">
        <v>127</v>
      </c>
      <c r="G4" s="71" t="s">
        <v>983</v>
      </c>
      <c r="H4" s="72" t="s">
        <v>126</v>
      </c>
      <c r="I4" s="69" t="s">
        <v>87</v>
      </c>
      <c r="J4" s="70" t="s">
        <v>85</v>
      </c>
      <c r="K4" s="71" t="s">
        <v>88</v>
      </c>
      <c r="L4" s="69" t="s">
        <v>949</v>
      </c>
      <c r="M4" s="70" t="s">
        <v>950</v>
      </c>
      <c r="N4" s="70" t="s">
        <v>951</v>
      </c>
      <c r="O4" s="70" t="s">
        <v>952</v>
      </c>
      <c r="P4" s="71" t="s">
        <v>953</v>
      </c>
      <c r="Q4" s="73" t="s">
        <v>954</v>
      </c>
      <c r="R4" s="71" t="s">
        <v>955</v>
      </c>
      <c r="S4" s="136" t="s">
        <v>956</v>
      </c>
      <c r="T4" s="137" t="s">
        <v>90</v>
      </c>
      <c r="U4" s="137" t="s">
        <v>91</v>
      </c>
      <c r="V4" s="137" t="s">
        <v>92</v>
      </c>
      <c r="W4" s="137" t="s">
        <v>93</v>
      </c>
      <c r="X4" s="137" t="s">
        <v>94</v>
      </c>
      <c r="Y4" s="137" t="s">
        <v>957</v>
      </c>
      <c r="Z4" s="138" t="s">
        <v>958</v>
      </c>
      <c r="AA4" s="136" t="s">
        <v>959</v>
      </c>
      <c r="AB4" s="137" t="s">
        <v>960</v>
      </c>
      <c r="AC4" s="138" t="s">
        <v>961</v>
      </c>
      <c r="AD4" s="68" t="s">
        <v>962</v>
      </c>
      <c r="AE4" s="67" t="s">
        <v>963</v>
      </c>
      <c r="AF4" s="74" t="s">
        <v>948</v>
      </c>
      <c r="AG4" s="68" t="s">
        <v>964</v>
      </c>
      <c r="AH4" s="66" t="s">
        <v>965</v>
      </c>
      <c r="AI4" s="67" t="s">
        <v>966</v>
      </c>
      <c r="AJ4" s="68" t="s">
        <v>967</v>
      </c>
      <c r="AK4" s="67" t="s">
        <v>102</v>
      </c>
      <c r="AL4" s="68" t="s">
        <v>968</v>
      </c>
      <c r="AM4" s="67" t="s">
        <v>969</v>
      </c>
      <c r="AN4" s="68" t="s">
        <v>970</v>
      </c>
      <c r="AO4" s="66" t="s">
        <v>971</v>
      </c>
      <c r="AP4" s="66" t="s">
        <v>972</v>
      </c>
      <c r="AQ4" s="66" t="s">
        <v>973</v>
      </c>
      <c r="AR4" s="137" t="s">
        <v>974</v>
      </c>
      <c r="AS4" s="67" t="s">
        <v>975</v>
      </c>
      <c r="AT4" s="68" t="s">
        <v>976</v>
      </c>
      <c r="AU4" s="67" t="s">
        <v>977</v>
      </c>
      <c r="AV4" s="68" t="s">
        <v>113</v>
      </c>
      <c r="AW4" s="66" t="s">
        <v>114</v>
      </c>
      <c r="AX4" s="66" t="s">
        <v>115</v>
      </c>
      <c r="AY4" s="66" t="s">
        <v>116</v>
      </c>
      <c r="AZ4" s="66" t="s">
        <v>117</v>
      </c>
      <c r="BA4" s="67" t="s">
        <v>978</v>
      </c>
      <c r="BB4" s="68" t="s">
        <v>979</v>
      </c>
      <c r="BC4" s="66" t="s">
        <v>980</v>
      </c>
      <c r="BD4" s="66" t="s">
        <v>981</v>
      </c>
      <c r="BE4" s="67" t="s">
        <v>982</v>
      </c>
    </row>
    <row r="5" spans="1:57" s="64" customFormat="1" x14ac:dyDescent="0.2">
      <c r="A5" s="48">
        <v>1</v>
      </c>
      <c r="B5" s="132" t="s">
        <v>168</v>
      </c>
      <c r="C5" s="132" t="s">
        <v>130</v>
      </c>
      <c r="D5" s="133">
        <v>1988</v>
      </c>
      <c r="E5" s="134">
        <v>1</v>
      </c>
      <c r="F5" s="134">
        <v>1</v>
      </c>
      <c r="G5" s="134"/>
      <c r="H5" s="132"/>
      <c r="I5" s="134">
        <v>1</v>
      </c>
      <c r="J5" s="134"/>
      <c r="K5" s="132"/>
      <c r="L5" s="134">
        <v>1</v>
      </c>
      <c r="M5" s="134"/>
      <c r="N5" s="134">
        <v>1</v>
      </c>
      <c r="O5" s="134"/>
      <c r="P5" s="132"/>
      <c r="Q5" s="134"/>
      <c r="R5" s="132">
        <v>1</v>
      </c>
      <c r="S5" s="134"/>
      <c r="T5" s="134">
        <v>1</v>
      </c>
      <c r="U5" s="134"/>
      <c r="V5" s="134"/>
      <c r="W5" s="134"/>
      <c r="X5" s="134"/>
      <c r="Y5" s="134"/>
      <c r="Z5" s="132"/>
      <c r="AA5" s="134"/>
      <c r="AB5" s="134"/>
      <c r="AC5" s="132"/>
      <c r="AD5" s="134">
        <v>1</v>
      </c>
      <c r="AE5" s="132"/>
      <c r="AF5" s="132">
        <v>1</v>
      </c>
      <c r="AG5" s="134"/>
      <c r="AH5" s="134"/>
      <c r="AI5" s="132"/>
      <c r="AJ5" s="134"/>
      <c r="AK5" s="132"/>
      <c r="AL5" s="134">
        <v>1</v>
      </c>
      <c r="AM5" s="132">
        <v>1</v>
      </c>
      <c r="AN5" s="134">
        <v>1</v>
      </c>
      <c r="AO5" s="134">
        <v>1</v>
      </c>
      <c r="AP5" s="134">
        <v>1</v>
      </c>
      <c r="AQ5" s="134">
        <v>1</v>
      </c>
      <c r="AR5" s="134">
        <v>1</v>
      </c>
      <c r="AS5" s="132"/>
      <c r="AT5" s="134">
        <v>1</v>
      </c>
      <c r="AU5" s="132">
        <v>1</v>
      </c>
      <c r="AV5" s="134"/>
      <c r="AW5" s="134"/>
      <c r="AX5" s="134"/>
      <c r="AY5" s="134"/>
      <c r="AZ5" s="134"/>
      <c r="BA5" s="132"/>
      <c r="BB5" s="134"/>
      <c r="BC5" s="134">
        <v>1</v>
      </c>
      <c r="BD5" s="134"/>
      <c r="BE5" s="132"/>
    </row>
    <row r="6" spans="1:57" s="64" customFormat="1" x14ac:dyDescent="0.2">
      <c r="A6" s="48">
        <v>2</v>
      </c>
      <c r="B6" s="54" t="s">
        <v>328</v>
      </c>
      <c r="C6" s="48" t="s">
        <v>133</v>
      </c>
      <c r="D6" s="55">
        <v>1989</v>
      </c>
      <c r="E6" s="135">
        <v>1</v>
      </c>
      <c r="F6" s="47"/>
      <c r="G6" s="47"/>
      <c r="H6" s="48"/>
      <c r="I6" s="47"/>
      <c r="K6" s="48"/>
      <c r="L6" s="135">
        <v>1</v>
      </c>
      <c r="P6" s="48"/>
      <c r="Q6" s="64">
        <v>1</v>
      </c>
      <c r="R6" s="48"/>
      <c r="Z6" s="48"/>
      <c r="AC6" s="48"/>
      <c r="AE6" s="48"/>
      <c r="AF6" s="48">
        <v>1</v>
      </c>
      <c r="AI6" s="48"/>
      <c r="AK6" s="48"/>
      <c r="AL6" s="64">
        <v>1</v>
      </c>
      <c r="AM6" s="48"/>
      <c r="AN6" s="64">
        <v>1</v>
      </c>
      <c r="AO6" s="64">
        <v>1</v>
      </c>
      <c r="AQ6" s="64">
        <v>1</v>
      </c>
      <c r="AS6" s="48"/>
      <c r="AU6" s="48">
        <v>1</v>
      </c>
      <c r="BA6" s="48"/>
      <c r="BE6" s="48"/>
    </row>
    <row r="7" spans="1:57" s="64" customFormat="1" x14ac:dyDescent="0.2">
      <c r="A7" s="48">
        <v>3</v>
      </c>
      <c r="B7" s="54" t="s">
        <v>168</v>
      </c>
      <c r="C7" s="48" t="s">
        <v>134</v>
      </c>
      <c r="D7" s="55">
        <v>2009</v>
      </c>
      <c r="E7" s="47">
        <v>1</v>
      </c>
      <c r="F7" s="47">
        <v>1</v>
      </c>
      <c r="G7" s="47"/>
      <c r="H7" s="48">
        <v>1</v>
      </c>
      <c r="I7" s="47">
        <v>1</v>
      </c>
      <c r="J7" s="64">
        <v>1</v>
      </c>
      <c r="K7" s="48"/>
      <c r="L7" s="64">
        <v>1</v>
      </c>
      <c r="P7" s="48"/>
      <c r="R7" s="48"/>
      <c r="U7" s="64">
        <v>1</v>
      </c>
      <c r="Z7" s="48"/>
      <c r="AC7" s="48">
        <v>1</v>
      </c>
      <c r="AE7" s="48"/>
      <c r="AF7" s="48"/>
      <c r="AI7" s="48"/>
      <c r="AK7" s="48"/>
      <c r="AL7" s="64">
        <v>1</v>
      </c>
      <c r="AM7" s="48"/>
      <c r="AO7" s="64">
        <v>1</v>
      </c>
      <c r="AP7" s="64">
        <v>1</v>
      </c>
      <c r="AS7" s="48"/>
      <c r="AT7" s="64">
        <v>1</v>
      </c>
      <c r="AU7" s="48"/>
      <c r="BA7" s="48"/>
      <c r="BE7" s="48">
        <v>1</v>
      </c>
    </row>
    <row r="8" spans="1:57" s="64" customFormat="1" x14ac:dyDescent="0.2">
      <c r="A8" s="48">
        <v>4</v>
      </c>
      <c r="B8" s="54" t="s">
        <v>168</v>
      </c>
      <c r="C8" s="48" t="s">
        <v>136</v>
      </c>
      <c r="D8" s="55">
        <v>1989</v>
      </c>
      <c r="E8" s="47">
        <v>1</v>
      </c>
      <c r="F8" s="47"/>
      <c r="G8" s="47"/>
      <c r="H8" s="48"/>
      <c r="I8" s="47"/>
      <c r="K8" s="48"/>
      <c r="N8" s="64">
        <v>1</v>
      </c>
      <c r="P8" s="48">
        <v>1</v>
      </c>
      <c r="Q8" s="64">
        <v>1</v>
      </c>
      <c r="R8" s="48"/>
      <c r="Z8" s="48"/>
      <c r="AC8" s="48"/>
      <c r="AD8" s="64">
        <v>1</v>
      </c>
      <c r="AE8" s="48"/>
      <c r="AF8" s="48"/>
      <c r="AI8" s="48"/>
      <c r="AK8" s="48"/>
      <c r="AM8" s="48"/>
      <c r="AO8" s="64">
        <v>1</v>
      </c>
      <c r="AQ8" s="64">
        <v>1</v>
      </c>
      <c r="AS8" s="48"/>
      <c r="AU8" s="48">
        <v>1</v>
      </c>
      <c r="BA8" s="48"/>
      <c r="BE8" s="48"/>
    </row>
    <row r="9" spans="1:57" s="64" customFormat="1" x14ac:dyDescent="0.2">
      <c r="A9" s="48">
        <v>5</v>
      </c>
      <c r="B9" s="54" t="s">
        <v>168</v>
      </c>
      <c r="C9" s="48" t="s">
        <v>137</v>
      </c>
      <c r="D9" s="55">
        <v>1991</v>
      </c>
      <c r="E9" s="47"/>
      <c r="F9" s="47">
        <v>1</v>
      </c>
      <c r="G9" s="47"/>
      <c r="H9" s="48"/>
      <c r="I9" s="47"/>
      <c r="K9" s="48"/>
      <c r="P9" s="48"/>
      <c r="Q9" s="64">
        <v>1</v>
      </c>
      <c r="R9" s="48"/>
      <c r="Z9" s="48"/>
      <c r="AC9" s="48"/>
      <c r="AD9" s="64">
        <v>1</v>
      </c>
      <c r="AE9" s="48"/>
      <c r="AF9" s="48"/>
      <c r="AI9" s="48"/>
      <c r="AK9" s="48"/>
      <c r="AM9" s="48"/>
      <c r="AO9" s="64">
        <v>1</v>
      </c>
      <c r="AQ9" s="64">
        <v>1</v>
      </c>
      <c r="AS9" s="48"/>
      <c r="AT9" s="64">
        <v>1</v>
      </c>
      <c r="AU9" s="48"/>
      <c r="BA9" s="48"/>
      <c r="BE9" s="48"/>
    </row>
    <row r="10" spans="1:57" s="64" customFormat="1" x14ac:dyDescent="0.2">
      <c r="A10" s="48">
        <v>6</v>
      </c>
      <c r="B10" s="54" t="s">
        <v>168</v>
      </c>
      <c r="C10" s="48" t="s">
        <v>138</v>
      </c>
      <c r="D10" s="55">
        <v>2001</v>
      </c>
      <c r="E10" s="47">
        <v>1</v>
      </c>
      <c r="F10" s="47"/>
      <c r="G10" s="47"/>
      <c r="H10" s="48">
        <v>1</v>
      </c>
      <c r="I10" s="47"/>
      <c r="K10" s="48"/>
      <c r="P10" s="48"/>
      <c r="Q10" s="64">
        <v>1</v>
      </c>
      <c r="R10" s="48"/>
      <c r="Z10" s="48"/>
      <c r="AC10" s="48"/>
      <c r="AD10" s="64">
        <v>1</v>
      </c>
      <c r="AE10" s="48"/>
      <c r="AF10" s="48"/>
      <c r="AI10" s="48"/>
      <c r="AK10" s="48"/>
      <c r="AM10" s="48"/>
      <c r="AN10" s="64">
        <v>1</v>
      </c>
      <c r="AO10" s="64">
        <v>1</v>
      </c>
      <c r="AQ10" s="64">
        <v>1</v>
      </c>
      <c r="AS10" s="48"/>
      <c r="AT10" s="64">
        <v>1</v>
      </c>
      <c r="AU10" s="48"/>
      <c r="BA10" s="48"/>
      <c r="BE10" s="48"/>
    </row>
    <row r="11" spans="1:57" s="64" customFormat="1" x14ac:dyDescent="0.2">
      <c r="A11" s="48">
        <v>7</v>
      </c>
      <c r="B11" s="54" t="s">
        <v>169</v>
      </c>
      <c r="C11" s="48" t="s">
        <v>139</v>
      </c>
      <c r="D11" s="55">
        <v>1998</v>
      </c>
      <c r="E11" s="47"/>
      <c r="F11" s="47"/>
      <c r="G11" s="47"/>
      <c r="H11" s="48">
        <v>1</v>
      </c>
      <c r="I11" s="47"/>
      <c r="K11" s="48"/>
      <c r="P11" s="48"/>
      <c r="Q11" s="64">
        <v>1</v>
      </c>
      <c r="R11" s="48"/>
      <c r="Z11" s="48"/>
      <c r="AC11" s="48"/>
      <c r="AD11" s="64">
        <v>1</v>
      </c>
      <c r="AE11" s="48"/>
      <c r="AF11" s="48"/>
      <c r="AI11" s="48"/>
      <c r="AK11" s="48"/>
      <c r="AL11" s="64">
        <v>1</v>
      </c>
      <c r="AM11" s="48"/>
      <c r="AO11" s="64">
        <v>1</v>
      </c>
      <c r="AQ11" s="64">
        <v>1</v>
      </c>
      <c r="AR11" s="64">
        <v>1</v>
      </c>
      <c r="AS11" s="48"/>
      <c r="AT11" s="64">
        <v>1</v>
      </c>
      <c r="AU11" s="48">
        <v>1</v>
      </c>
      <c r="BA11" s="48"/>
      <c r="BE11" s="48"/>
    </row>
    <row r="12" spans="1:57" s="64" customFormat="1" x14ac:dyDescent="0.2">
      <c r="A12" s="48">
        <v>8</v>
      </c>
      <c r="B12" s="54" t="s">
        <v>168</v>
      </c>
      <c r="C12" s="48" t="s">
        <v>140</v>
      </c>
      <c r="D12" s="55">
        <v>1988</v>
      </c>
      <c r="E12" s="47">
        <v>1</v>
      </c>
      <c r="F12" s="47"/>
      <c r="G12" s="47"/>
      <c r="H12" s="48"/>
      <c r="I12" s="47"/>
      <c r="K12" s="48"/>
      <c r="P12" s="48">
        <v>1</v>
      </c>
      <c r="R12" s="48"/>
      <c r="Z12" s="48"/>
      <c r="AC12" s="48"/>
      <c r="AD12" s="64">
        <v>1</v>
      </c>
      <c r="AE12" s="48"/>
      <c r="AF12" s="48"/>
      <c r="AI12" s="48"/>
      <c r="AK12" s="48"/>
      <c r="AM12" s="48"/>
      <c r="AO12" s="64">
        <v>1</v>
      </c>
      <c r="AR12" s="64">
        <v>1</v>
      </c>
      <c r="AS12" s="48"/>
      <c r="AT12" s="64">
        <v>1</v>
      </c>
      <c r="AU12" s="48"/>
      <c r="BA12" s="48"/>
      <c r="BE12" s="48"/>
    </row>
    <row r="13" spans="1:57" s="64" customFormat="1" x14ac:dyDescent="0.2">
      <c r="A13" s="48">
        <v>9</v>
      </c>
      <c r="B13" s="54" t="s">
        <v>328</v>
      </c>
      <c r="C13" s="48" t="s">
        <v>142</v>
      </c>
      <c r="D13" s="55">
        <v>2001</v>
      </c>
      <c r="E13" s="47"/>
      <c r="F13" s="47"/>
      <c r="G13" s="47"/>
      <c r="H13" s="48"/>
      <c r="I13" s="47"/>
      <c r="K13" s="48"/>
      <c r="P13" s="48"/>
      <c r="R13" s="48"/>
      <c r="Z13" s="48"/>
      <c r="AC13" s="48"/>
      <c r="AE13" s="48"/>
      <c r="AF13" s="48">
        <v>1</v>
      </c>
      <c r="AI13" s="48"/>
      <c r="AK13" s="48"/>
      <c r="AM13" s="48"/>
      <c r="AR13" s="64">
        <v>1</v>
      </c>
      <c r="AS13" s="48"/>
      <c r="AU13" s="48">
        <v>1</v>
      </c>
      <c r="BA13" s="48"/>
      <c r="BE13" s="48"/>
    </row>
    <row r="14" spans="1:57" x14ac:dyDescent="0.2">
      <c r="A14" s="43">
        <v>10</v>
      </c>
      <c r="B14" s="49" t="s">
        <v>328</v>
      </c>
      <c r="C14" s="43" t="s">
        <v>143</v>
      </c>
      <c r="D14" s="44">
        <v>1988</v>
      </c>
      <c r="E14" s="47"/>
      <c r="F14" s="47"/>
      <c r="G14" s="47"/>
      <c r="H14" s="48">
        <v>1</v>
      </c>
      <c r="Q14" s="41">
        <v>1</v>
      </c>
      <c r="AF14" s="43">
        <v>1</v>
      </c>
      <c r="AR14" s="64">
        <v>1</v>
      </c>
    </row>
    <row r="15" spans="1:57" x14ac:dyDescent="0.2">
      <c r="A15" s="43">
        <v>11</v>
      </c>
      <c r="B15" s="49" t="s">
        <v>169</v>
      </c>
      <c r="C15" s="43" t="s">
        <v>144</v>
      </c>
      <c r="D15" s="44">
        <v>2004</v>
      </c>
      <c r="E15" s="47"/>
      <c r="F15" s="47">
        <v>1</v>
      </c>
      <c r="G15" s="47"/>
      <c r="H15" s="48"/>
      <c r="O15" s="41">
        <v>1</v>
      </c>
      <c r="AN15" s="41">
        <v>1</v>
      </c>
      <c r="AQ15" s="41">
        <v>1</v>
      </c>
      <c r="AT15" s="41">
        <v>1</v>
      </c>
    </row>
    <row r="16" spans="1:57" x14ac:dyDescent="0.2">
      <c r="A16" s="43">
        <v>12</v>
      </c>
      <c r="B16" s="49" t="s">
        <v>167</v>
      </c>
      <c r="C16" s="43" t="s">
        <v>146</v>
      </c>
      <c r="D16" s="44">
        <v>1988</v>
      </c>
      <c r="E16" s="47"/>
      <c r="F16" s="47"/>
      <c r="G16" s="47"/>
      <c r="H16" s="48">
        <v>1</v>
      </c>
      <c r="L16" s="41">
        <v>1</v>
      </c>
      <c r="Q16" s="41">
        <v>1</v>
      </c>
      <c r="AD16" s="41">
        <v>1</v>
      </c>
      <c r="AO16" s="41">
        <v>1</v>
      </c>
      <c r="AQ16" s="41">
        <v>1</v>
      </c>
      <c r="AT16" s="41">
        <v>1</v>
      </c>
    </row>
    <row r="17" spans="1:57" x14ac:dyDescent="0.2">
      <c r="A17" s="43">
        <v>13</v>
      </c>
      <c r="B17" s="49" t="s">
        <v>167</v>
      </c>
      <c r="C17" s="43" t="s">
        <v>149</v>
      </c>
      <c r="D17" s="44">
        <v>2011</v>
      </c>
      <c r="E17" s="47"/>
      <c r="F17" s="47"/>
      <c r="G17" s="47"/>
      <c r="H17" s="48">
        <v>1</v>
      </c>
      <c r="R17" s="43">
        <v>1</v>
      </c>
      <c r="AO17" s="41">
        <v>1</v>
      </c>
    </row>
    <row r="18" spans="1:57" x14ac:dyDescent="0.2">
      <c r="A18" s="43">
        <v>14</v>
      </c>
      <c r="B18" s="49" t="s">
        <v>167</v>
      </c>
      <c r="C18" s="43" t="s">
        <v>151</v>
      </c>
      <c r="D18" s="44">
        <v>2000</v>
      </c>
      <c r="E18" s="47"/>
      <c r="F18" s="47"/>
      <c r="G18" s="47"/>
      <c r="H18" s="48"/>
      <c r="AD18" s="41">
        <v>1</v>
      </c>
      <c r="AK18" s="43">
        <v>1</v>
      </c>
      <c r="AN18" s="41">
        <v>1</v>
      </c>
      <c r="AO18" s="41">
        <v>1</v>
      </c>
    </row>
    <row r="19" spans="1:57" x14ac:dyDescent="0.2">
      <c r="A19" s="43">
        <v>15</v>
      </c>
      <c r="B19" s="49" t="s">
        <v>168</v>
      </c>
      <c r="C19" s="43" t="s">
        <v>152</v>
      </c>
      <c r="D19" s="44">
        <v>2010</v>
      </c>
      <c r="E19" s="47">
        <v>1</v>
      </c>
      <c r="F19" s="47">
        <v>1</v>
      </c>
      <c r="G19" s="47"/>
      <c r="H19" s="48"/>
      <c r="I19" s="45">
        <v>1</v>
      </c>
      <c r="O19" s="41">
        <v>1</v>
      </c>
      <c r="Q19" s="41">
        <v>1</v>
      </c>
      <c r="R19" s="43">
        <v>1</v>
      </c>
      <c r="AD19" s="41">
        <v>1</v>
      </c>
      <c r="AF19" s="43">
        <v>1</v>
      </c>
      <c r="AI19" s="43">
        <v>1</v>
      </c>
      <c r="AM19" s="43">
        <v>1</v>
      </c>
      <c r="AO19" s="41">
        <v>1</v>
      </c>
      <c r="AP19" s="41">
        <v>1</v>
      </c>
      <c r="AQ19" s="41">
        <v>1</v>
      </c>
      <c r="AT19" s="41">
        <v>1</v>
      </c>
      <c r="AU19" s="43">
        <v>1</v>
      </c>
      <c r="BB19" s="41">
        <v>1</v>
      </c>
    </row>
    <row r="20" spans="1:57" ht="15.75" customHeight="1" x14ac:dyDescent="0.2">
      <c r="A20" s="43">
        <v>16</v>
      </c>
      <c r="B20" s="49" t="s">
        <v>167</v>
      </c>
      <c r="C20" s="43" t="s">
        <v>154</v>
      </c>
      <c r="D20" s="44">
        <v>2008</v>
      </c>
      <c r="E20" s="47"/>
      <c r="F20" s="47"/>
      <c r="G20" s="47"/>
      <c r="H20" s="48"/>
      <c r="AD20" s="41">
        <v>1</v>
      </c>
      <c r="AQ20" s="41">
        <v>1</v>
      </c>
      <c r="BA20" s="43">
        <v>1</v>
      </c>
    </row>
    <row r="21" spans="1:57" x14ac:dyDescent="0.2">
      <c r="A21" s="43">
        <v>17</v>
      </c>
      <c r="B21" s="49" t="s">
        <v>168</v>
      </c>
      <c r="C21" s="43" t="s">
        <v>155</v>
      </c>
      <c r="D21" s="44">
        <v>1992</v>
      </c>
      <c r="E21" s="47"/>
      <c r="F21" s="47"/>
      <c r="G21" s="47"/>
      <c r="H21" s="48"/>
      <c r="AD21" s="41">
        <v>1</v>
      </c>
      <c r="AF21" s="43">
        <v>1</v>
      </c>
      <c r="AO21" s="41">
        <v>1</v>
      </c>
    </row>
    <row r="22" spans="1:57" x14ac:dyDescent="0.2">
      <c r="A22" s="43">
        <v>18</v>
      </c>
      <c r="B22" s="49" t="s">
        <v>328</v>
      </c>
      <c r="C22" s="43" t="s">
        <v>157</v>
      </c>
      <c r="D22" s="44">
        <v>1987</v>
      </c>
      <c r="E22" s="45">
        <v>1</v>
      </c>
      <c r="I22" s="45">
        <v>1</v>
      </c>
      <c r="AD22" s="41">
        <v>1</v>
      </c>
      <c r="AF22" s="43">
        <v>1</v>
      </c>
      <c r="AI22" s="43">
        <v>1</v>
      </c>
      <c r="AO22" s="41">
        <v>1</v>
      </c>
      <c r="AT22" s="41">
        <v>1</v>
      </c>
    </row>
    <row r="23" spans="1:57" ht="15.75" customHeight="1" x14ac:dyDescent="0.2">
      <c r="A23" s="43">
        <v>19</v>
      </c>
      <c r="B23" s="49" t="s">
        <v>168</v>
      </c>
      <c r="C23" s="43" t="s">
        <v>159</v>
      </c>
      <c r="D23" s="44">
        <v>2005</v>
      </c>
      <c r="F23" s="45">
        <v>1</v>
      </c>
      <c r="N23" s="41">
        <v>1</v>
      </c>
      <c r="AD23" s="41">
        <v>1</v>
      </c>
      <c r="AO23" s="41">
        <v>1</v>
      </c>
      <c r="AQ23" s="41">
        <v>1</v>
      </c>
      <c r="AT23" s="41">
        <v>1</v>
      </c>
      <c r="BA23" s="43">
        <v>1</v>
      </c>
    </row>
    <row r="24" spans="1:57" s="64" customFormat="1" ht="15.75" customHeight="1" x14ac:dyDescent="0.2">
      <c r="A24" s="48">
        <v>20</v>
      </c>
      <c r="B24" s="54" t="s">
        <v>169</v>
      </c>
      <c r="C24" s="48" t="s">
        <v>164</v>
      </c>
      <c r="D24" s="55">
        <v>1997</v>
      </c>
      <c r="E24" s="47"/>
      <c r="F24" s="47"/>
      <c r="G24" s="47"/>
      <c r="H24" s="48"/>
      <c r="I24" s="47"/>
      <c r="K24" s="48"/>
      <c r="P24" s="48"/>
      <c r="R24" s="48"/>
      <c r="Z24" s="48"/>
      <c r="AC24" s="48"/>
      <c r="AD24" s="64">
        <v>1</v>
      </c>
      <c r="AE24" s="48"/>
      <c r="AF24" s="48"/>
      <c r="AI24" s="48"/>
      <c r="AK24" s="48"/>
      <c r="AM24" s="48"/>
      <c r="AQ24" s="64">
        <v>1</v>
      </c>
      <c r="AR24" s="64">
        <v>1</v>
      </c>
      <c r="AS24" s="48"/>
      <c r="AU24" s="48"/>
      <c r="BA24" s="48">
        <v>1</v>
      </c>
      <c r="BE24" s="48"/>
    </row>
    <row r="25" spans="1:57" x14ac:dyDescent="0.2">
      <c r="A25" s="43">
        <v>21</v>
      </c>
      <c r="B25" s="49" t="s">
        <v>167</v>
      </c>
      <c r="C25" s="43" t="s">
        <v>170</v>
      </c>
      <c r="D25" s="44">
        <v>1998</v>
      </c>
      <c r="AD25" s="41">
        <v>1</v>
      </c>
    </row>
    <row r="26" spans="1:57" x14ac:dyDescent="0.2">
      <c r="A26" s="43">
        <v>22</v>
      </c>
      <c r="B26" s="49" t="s">
        <v>167</v>
      </c>
      <c r="C26" s="43" t="s">
        <v>902</v>
      </c>
      <c r="D26" s="44">
        <v>2007</v>
      </c>
      <c r="AD26" s="41">
        <v>1</v>
      </c>
      <c r="AF26" s="43">
        <v>1</v>
      </c>
      <c r="AN26" s="41">
        <v>1</v>
      </c>
      <c r="AQ26" s="41">
        <v>1</v>
      </c>
      <c r="AT26" s="41">
        <v>1</v>
      </c>
    </row>
    <row r="27" spans="1:57" x14ac:dyDescent="0.2">
      <c r="A27" s="43">
        <v>23</v>
      </c>
      <c r="B27" s="49" t="s">
        <v>167</v>
      </c>
      <c r="C27" s="43" t="s">
        <v>175</v>
      </c>
      <c r="D27" s="44">
        <v>2006</v>
      </c>
      <c r="AD27" s="41">
        <v>1</v>
      </c>
      <c r="AO27" s="41">
        <v>1</v>
      </c>
    </row>
    <row r="28" spans="1:57" x14ac:dyDescent="0.2">
      <c r="A28" s="43">
        <v>24</v>
      </c>
      <c r="B28" s="49" t="s">
        <v>167</v>
      </c>
      <c r="C28" s="43" t="s">
        <v>984</v>
      </c>
      <c r="D28" s="44">
        <v>2005</v>
      </c>
      <c r="F28" s="45">
        <v>1</v>
      </c>
      <c r="V28" s="47">
        <v>1</v>
      </c>
      <c r="AC28" s="48">
        <v>1</v>
      </c>
      <c r="AD28" s="41">
        <v>1</v>
      </c>
      <c r="AF28" s="43">
        <v>1</v>
      </c>
      <c r="AH28" s="41">
        <v>1</v>
      </c>
      <c r="AI28" s="43">
        <v>1</v>
      </c>
      <c r="AM28" s="43">
        <v>1</v>
      </c>
      <c r="AN28" s="41">
        <v>1</v>
      </c>
      <c r="AO28" s="45">
        <v>1</v>
      </c>
      <c r="AQ28" s="41">
        <v>1</v>
      </c>
      <c r="AT28" s="41">
        <v>1</v>
      </c>
      <c r="AU28" s="43">
        <v>1</v>
      </c>
      <c r="BE28" s="43">
        <v>1</v>
      </c>
    </row>
    <row r="29" spans="1:57" x14ac:dyDescent="0.2">
      <c r="A29" s="43">
        <v>25</v>
      </c>
      <c r="B29" s="49" t="s">
        <v>167</v>
      </c>
      <c r="C29" s="43" t="s">
        <v>182</v>
      </c>
      <c r="D29" s="44">
        <v>2003</v>
      </c>
      <c r="AD29" s="41">
        <v>1</v>
      </c>
    </row>
    <row r="30" spans="1:57" ht="15.75" customHeight="1" x14ac:dyDescent="0.2">
      <c r="A30" s="43">
        <v>26</v>
      </c>
      <c r="B30" s="49" t="s">
        <v>167</v>
      </c>
      <c r="C30" s="43" t="s">
        <v>186</v>
      </c>
      <c r="D30" s="44">
        <v>2002</v>
      </c>
      <c r="E30" s="45">
        <v>1</v>
      </c>
      <c r="R30" s="43">
        <v>1</v>
      </c>
      <c r="AF30" s="43">
        <v>1</v>
      </c>
      <c r="AQ30" s="41">
        <v>1</v>
      </c>
      <c r="AU30" s="43">
        <v>1</v>
      </c>
      <c r="BA30" s="43">
        <v>1</v>
      </c>
    </row>
    <row r="31" spans="1:57" x14ac:dyDescent="0.2">
      <c r="A31" s="43">
        <v>27</v>
      </c>
      <c r="B31" s="49" t="s">
        <v>167</v>
      </c>
      <c r="C31" s="43" t="s">
        <v>187</v>
      </c>
      <c r="D31" s="44">
        <v>2001</v>
      </c>
      <c r="AD31" s="41">
        <v>1</v>
      </c>
      <c r="AQ31" s="41">
        <v>1</v>
      </c>
    </row>
    <row r="32" spans="1:57" x14ac:dyDescent="0.2">
      <c r="A32" s="43">
        <v>28</v>
      </c>
      <c r="B32" s="49" t="s">
        <v>167</v>
      </c>
      <c r="C32" s="43" t="s">
        <v>192</v>
      </c>
      <c r="D32" s="44">
        <v>2001</v>
      </c>
      <c r="AD32" s="41">
        <v>1</v>
      </c>
    </row>
    <row r="33" spans="1:53" x14ac:dyDescent="0.2">
      <c r="A33" s="43">
        <v>29</v>
      </c>
      <c r="B33" s="49" t="s">
        <v>167</v>
      </c>
      <c r="C33" s="43" t="s">
        <v>195</v>
      </c>
      <c r="D33" s="44">
        <v>2001</v>
      </c>
      <c r="AD33" s="41">
        <v>1</v>
      </c>
      <c r="AF33" s="43">
        <v>1</v>
      </c>
      <c r="AN33" s="41">
        <v>1</v>
      </c>
      <c r="AO33" s="41">
        <v>1</v>
      </c>
      <c r="AQ33" s="41">
        <v>1</v>
      </c>
      <c r="AT33" s="41">
        <v>1</v>
      </c>
    </row>
    <row r="34" spans="1:53" ht="15.75" customHeight="1" x14ac:dyDescent="0.2">
      <c r="A34" s="43">
        <v>30</v>
      </c>
      <c r="B34" s="49" t="s">
        <v>167</v>
      </c>
      <c r="C34" s="51" t="s">
        <v>198</v>
      </c>
      <c r="D34" s="44">
        <v>1999</v>
      </c>
      <c r="AD34" s="41">
        <v>1</v>
      </c>
      <c r="AN34" s="41">
        <v>1</v>
      </c>
      <c r="AQ34" s="41">
        <v>1</v>
      </c>
      <c r="BA34" s="43">
        <v>1</v>
      </c>
    </row>
    <row r="35" spans="1:53" ht="15.75" customHeight="1" x14ac:dyDescent="0.2">
      <c r="A35" s="43">
        <v>31</v>
      </c>
      <c r="B35" s="49" t="s">
        <v>167</v>
      </c>
      <c r="C35" s="43" t="s">
        <v>201</v>
      </c>
      <c r="D35" s="44">
        <v>1999</v>
      </c>
      <c r="AD35" s="41">
        <v>1</v>
      </c>
    </row>
    <row r="36" spans="1:53" x14ac:dyDescent="0.2">
      <c r="A36" s="43">
        <v>32</v>
      </c>
      <c r="B36" s="49" t="s">
        <v>167</v>
      </c>
      <c r="C36" s="43" t="s">
        <v>902</v>
      </c>
      <c r="D36" s="44">
        <v>1998</v>
      </c>
      <c r="AD36" s="41">
        <v>1</v>
      </c>
      <c r="AQ36" s="41">
        <v>1</v>
      </c>
      <c r="BA36" s="43">
        <v>1</v>
      </c>
    </row>
    <row r="37" spans="1:53" x14ac:dyDescent="0.2">
      <c r="A37" s="43">
        <v>33</v>
      </c>
      <c r="B37" s="49" t="s">
        <v>167</v>
      </c>
      <c r="C37" s="43" t="s">
        <v>205</v>
      </c>
      <c r="D37" s="44">
        <v>1994</v>
      </c>
      <c r="E37" s="46">
        <v>1</v>
      </c>
      <c r="I37" s="45">
        <v>1</v>
      </c>
      <c r="N37" s="41">
        <v>1</v>
      </c>
      <c r="R37" s="43">
        <v>1</v>
      </c>
      <c r="Z37" s="48">
        <v>1</v>
      </c>
      <c r="AD37" s="41">
        <v>1</v>
      </c>
      <c r="AH37" s="41">
        <v>1</v>
      </c>
      <c r="AI37" s="43">
        <v>1</v>
      </c>
      <c r="AN37" s="41">
        <v>1</v>
      </c>
      <c r="AO37" s="41">
        <v>1</v>
      </c>
      <c r="AQ37" s="41">
        <v>1</v>
      </c>
      <c r="AU37" s="43">
        <v>1</v>
      </c>
      <c r="BA37" s="43">
        <v>1</v>
      </c>
    </row>
    <row r="38" spans="1:53" x14ac:dyDescent="0.2">
      <c r="A38" s="43">
        <v>34</v>
      </c>
      <c r="B38" s="49" t="s">
        <v>167</v>
      </c>
      <c r="C38" s="43" t="s">
        <v>208</v>
      </c>
      <c r="D38" s="44">
        <v>1992</v>
      </c>
      <c r="AD38" s="41">
        <v>1</v>
      </c>
      <c r="AN38" s="41">
        <v>1</v>
      </c>
      <c r="AO38" s="41">
        <v>1</v>
      </c>
      <c r="AQ38" s="41">
        <v>1</v>
      </c>
    </row>
    <row r="39" spans="1:53" x14ac:dyDescent="0.2">
      <c r="A39" s="43">
        <v>35</v>
      </c>
      <c r="B39" s="49" t="s">
        <v>167</v>
      </c>
      <c r="C39" s="43" t="s">
        <v>211</v>
      </c>
      <c r="D39" s="44">
        <v>1992</v>
      </c>
      <c r="AD39" s="41">
        <v>1</v>
      </c>
      <c r="AF39" s="43">
        <v>1</v>
      </c>
      <c r="AN39" s="41">
        <v>1</v>
      </c>
      <c r="AO39" s="41">
        <v>1</v>
      </c>
      <c r="AU39" s="43">
        <v>1</v>
      </c>
    </row>
    <row r="40" spans="1:53" x14ac:dyDescent="0.2">
      <c r="A40" s="43">
        <v>36</v>
      </c>
      <c r="B40" s="49" t="s">
        <v>167</v>
      </c>
      <c r="C40" s="43" t="s">
        <v>216</v>
      </c>
      <c r="D40" s="44">
        <v>1992</v>
      </c>
      <c r="AD40" s="41">
        <v>1</v>
      </c>
      <c r="AN40" s="41">
        <v>1</v>
      </c>
    </row>
    <row r="41" spans="1:53" x14ac:dyDescent="0.2">
      <c r="A41" s="43">
        <v>37</v>
      </c>
      <c r="B41" s="49" t="s">
        <v>167</v>
      </c>
      <c r="C41" s="43" t="s">
        <v>219</v>
      </c>
      <c r="D41" s="44">
        <v>1989</v>
      </c>
      <c r="AD41" s="41">
        <v>1</v>
      </c>
      <c r="AQ41" s="41">
        <v>1</v>
      </c>
      <c r="AV41" s="41">
        <v>1</v>
      </c>
    </row>
    <row r="42" spans="1:53" ht="16" x14ac:dyDescent="0.2">
      <c r="A42" s="43">
        <v>38</v>
      </c>
      <c r="B42" s="49" t="s">
        <v>167</v>
      </c>
      <c r="C42" s="51" t="s">
        <v>223</v>
      </c>
      <c r="D42" s="44">
        <v>1989</v>
      </c>
      <c r="AQ42" s="41">
        <v>1</v>
      </c>
      <c r="BA42" s="43">
        <v>1</v>
      </c>
    </row>
    <row r="43" spans="1:53" x14ac:dyDescent="0.2">
      <c r="A43" s="43">
        <v>39</v>
      </c>
      <c r="B43" s="49" t="s">
        <v>167</v>
      </c>
      <c r="C43" s="43" t="s">
        <v>201</v>
      </c>
      <c r="D43" s="44">
        <v>1989</v>
      </c>
      <c r="AD43" s="41">
        <v>1</v>
      </c>
      <c r="AO43" s="41">
        <v>1</v>
      </c>
      <c r="AT43" s="41">
        <v>1</v>
      </c>
    </row>
    <row r="44" spans="1:53" x14ac:dyDescent="0.2">
      <c r="A44" s="43">
        <v>40</v>
      </c>
      <c r="B44" s="49" t="s">
        <v>167</v>
      </c>
      <c r="C44" s="43" t="s">
        <v>228</v>
      </c>
      <c r="D44" s="44">
        <v>1988</v>
      </c>
      <c r="AD44" s="41">
        <v>1</v>
      </c>
      <c r="AN44" s="41">
        <v>1</v>
      </c>
      <c r="AO44" s="41">
        <v>1</v>
      </c>
      <c r="AQ44" s="41">
        <v>1</v>
      </c>
    </row>
    <row r="45" spans="1:53" x14ac:dyDescent="0.2">
      <c r="A45" s="43">
        <v>41</v>
      </c>
      <c r="B45" s="49" t="s">
        <v>167</v>
      </c>
      <c r="C45" s="43" t="s">
        <v>230</v>
      </c>
      <c r="D45" s="44">
        <v>1984</v>
      </c>
      <c r="AD45" s="41">
        <v>1</v>
      </c>
      <c r="AO45" s="41">
        <v>1</v>
      </c>
      <c r="AU45" s="43">
        <v>1</v>
      </c>
    </row>
    <row r="46" spans="1:53" x14ac:dyDescent="0.2">
      <c r="A46" s="43">
        <v>42</v>
      </c>
      <c r="B46" s="49" t="s">
        <v>167</v>
      </c>
      <c r="C46" s="43" t="s">
        <v>182</v>
      </c>
      <c r="D46" s="44">
        <v>1984</v>
      </c>
      <c r="AD46" s="41">
        <v>1</v>
      </c>
      <c r="AN46" s="41">
        <v>1</v>
      </c>
      <c r="AO46" s="41">
        <v>1</v>
      </c>
      <c r="AQ46" s="41">
        <v>1</v>
      </c>
    </row>
    <row r="47" spans="1:53" x14ac:dyDescent="0.2">
      <c r="A47" s="43">
        <v>43</v>
      </c>
      <c r="B47" s="49" t="s">
        <v>167</v>
      </c>
      <c r="C47" s="43" t="s">
        <v>235</v>
      </c>
      <c r="D47" s="44">
        <v>1984</v>
      </c>
      <c r="AD47" s="41">
        <v>1</v>
      </c>
      <c r="AO47" s="41">
        <v>1</v>
      </c>
    </row>
    <row r="48" spans="1:53" x14ac:dyDescent="0.2">
      <c r="A48" s="43">
        <v>44</v>
      </c>
      <c r="B48" s="49" t="s">
        <v>167</v>
      </c>
      <c r="C48" s="43" t="s">
        <v>239</v>
      </c>
      <c r="D48" s="44">
        <v>1979</v>
      </c>
      <c r="E48" s="45">
        <v>1</v>
      </c>
      <c r="I48" s="45">
        <v>1</v>
      </c>
      <c r="P48" s="43">
        <v>1</v>
      </c>
      <c r="AF48" s="43">
        <v>1</v>
      </c>
      <c r="AR48" s="64">
        <v>1</v>
      </c>
      <c r="BA48" s="43">
        <v>1</v>
      </c>
    </row>
    <row r="49" spans="1:57" x14ac:dyDescent="0.2">
      <c r="A49" s="43">
        <v>45</v>
      </c>
      <c r="B49" s="49" t="s">
        <v>167</v>
      </c>
      <c r="C49" s="43" t="s">
        <v>177</v>
      </c>
      <c r="D49" s="44">
        <v>1978</v>
      </c>
      <c r="AD49" s="41">
        <v>1</v>
      </c>
      <c r="AQ49" s="41">
        <v>1</v>
      </c>
    </row>
    <row r="50" spans="1:57" x14ac:dyDescent="0.2">
      <c r="A50" s="43">
        <v>46</v>
      </c>
      <c r="B50" s="49" t="s">
        <v>169</v>
      </c>
      <c r="C50" s="43" t="s">
        <v>244</v>
      </c>
      <c r="D50" s="44">
        <v>2008</v>
      </c>
      <c r="AD50" s="41">
        <v>1</v>
      </c>
      <c r="AF50" s="43">
        <v>1</v>
      </c>
      <c r="AJ50" s="41">
        <v>1</v>
      </c>
      <c r="AN50" s="41">
        <v>1</v>
      </c>
      <c r="AO50" s="41">
        <v>1</v>
      </c>
      <c r="AQ50" s="41">
        <v>1</v>
      </c>
      <c r="AR50" s="64">
        <v>1</v>
      </c>
      <c r="AU50" s="43">
        <v>1</v>
      </c>
    </row>
    <row r="51" spans="1:57" x14ac:dyDescent="0.2">
      <c r="A51" s="43">
        <v>47</v>
      </c>
      <c r="B51" s="49" t="s">
        <v>169</v>
      </c>
      <c r="C51" s="43" t="s">
        <v>246</v>
      </c>
      <c r="D51" s="44">
        <v>1996</v>
      </c>
      <c r="AN51" s="41">
        <v>1</v>
      </c>
      <c r="AO51" s="41">
        <v>1</v>
      </c>
    </row>
    <row r="52" spans="1:57" x14ac:dyDescent="0.2">
      <c r="A52" s="43">
        <v>48</v>
      </c>
      <c r="B52" s="49" t="s">
        <v>169</v>
      </c>
      <c r="C52" s="43" t="s">
        <v>248</v>
      </c>
      <c r="D52" s="44">
        <v>1987</v>
      </c>
      <c r="AD52" s="41">
        <v>1</v>
      </c>
    </row>
    <row r="53" spans="1:57" x14ac:dyDescent="0.2">
      <c r="A53" s="43">
        <v>49</v>
      </c>
      <c r="B53" s="49" t="s">
        <v>169</v>
      </c>
      <c r="C53" s="43" t="s">
        <v>252</v>
      </c>
      <c r="D53" s="44">
        <v>1978</v>
      </c>
      <c r="AD53" s="41">
        <v>1</v>
      </c>
      <c r="AO53" s="41">
        <v>1</v>
      </c>
      <c r="AQ53" s="41">
        <v>1</v>
      </c>
    </row>
    <row r="54" spans="1:57" x14ac:dyDescent="0.2">
      <c r="A54" s="43">
        <v>50</v>
      </c>
      <c r="B54" s="49" t="s">
        <v>169</v>
      </c>
      <c r="C54" s="43" t="s">
        <v>252</v>
      </c>
      <c r="D54" s="44">
        <v>1977</v>
      </c>
      <c r="AD54" s="41">
        <v>1</v>
      </c>
      <c r="AR54" s="64">
        <v>1</v>
      </c>
      <c r="AU54" s="43">
        <v>1</v>
      </c>
    </row>
    <row r="55" spans="1:57" x14ac:dyDescent="0.2">
      <c r="A55" s="43">
        <v>51</v>
      </c>
      <c r="B55" s="49" t="s">
        <v>169</v>
      </c>
      <c r="C55" s="43" t="s">
        <v>256</v>
      </c>
      <c r="D55" s="44">
        <v>1977</v>
      </c>
      <c r="AD55" s="41">
        <v>1</v>
      </c>
      <c r="AF55" s="43">
        <v>1</v>
      </c>
      <c r="AR55" s="64">
        <v>1</v>
      </c>
    </row>
    <row r="56" spans="1:57" x14ac:dyDescent="0.2">
      <c r="A56" s="43">
        <v>52</v>
      </c>
      <c r="B56" s="49" t="s">
        <v>259</v>
      </c>
      <c r="C56" s="43" t="s">
        <v>258</v>
      </c>
      <c r="D56" s="44">
        <v>2003</v>
      </c>
      <c r="H56" s="43">
        <v>1</v>
      </c>
      <c r="Y56" s="64">
        <v>1</v>
      </c>
    </row>
    <row r="57" spans="1:57" x14ac:dyDescent="0.2">
      <c r="A57" s="43">
        <v>53</v>
      </c>
      <c r="B57" s="49" t="s">
        <v>259</v>
      </c>
      <c r="C57" s="43" t="s">
        <v>260</v>
      </c>
      <c r="D57" s="44">
        <v>1987</v>
      </c>
      <c r="AQ57" s="41">
        <v>1</v>
      </c>
      <c r="BA57" s="43">
        <v>1</v>
      </c>
    </row>
    <row r="58" spans="1:57" s="64" customFormat="1" x14ac:dyDescent="0.2">
      <c r="A58" s="48">
        <v>54</v>
      </c>
      <c r="B58" s="54" t="s">
        <v>259</v>
      </c>
      <c r="C58" s="48" t="s">
        <v>261</v>
      </c>
      <c r="D58" s="55">
        <v>1979</v>
      </c>
      <c r="E58" s="47"/>
      <c r="F58" s="47">
        <v>1</v>
      </c>
      <c r="G58" s="47"/>
      <c r="H58" s="48"/>
      <c r="I58" s="47">
        <v>1</v>
      </c>
      <c r="K58" s="48"/>
      <c r="P58" s="48"/>
      <c r="R58" s="48"/>
      <c r="Z58" s="48"/>
      <c r="AC58" s="48"/>
      <c r="AD58" s="64">
        <v>1</v>
      </c>
      <c r="AE58" s="48"/>
      <c r="AF58" s="48"/>
      <c r="AI58" s="48"/>
      <c r="AK58" s="48"/>
      <c r="AM58" s="48"/>
      <c r="AN58" s="64">
        <v>1</v>
      </c>
      <c r="AQ58" s="64">
        <v>1</v>
      </c>
      <c r="AS58" s="48"/>
      <c r="AU58" s="48"/>
      <c r="BA58" s="48"/>
      <c r="BE58" s="48"/>
    </row>
    <row r="59" spans="1:57" x14ac:dyDescent="0.2">
      <c r="A59" s="43">
        <v>55</v>
      </c>
      <c r="B59" s="49" t="s">
        <v>259</v>
      </c>
      <c r="C59" s="43" t="s">
        <v>262</v>
      </c>
      <c r="D59" s="44">
        <v>1977</v>
      </c>
      <c r="AM59" s="43">
        <v>1</v>
      </c>
      <c r="AN59" s="41">
        <v>1</v>
      </c>
      <c r="AP59" s="41">
        <v>1</v>
      </c>
    </row>
    <row r="60" spans="1:57" x14ac:dyDescent="0.2">
      <c r="A60" s="43">
        <v>56</v>
      </c>
      <c r="B60" s="49" t="s">
        <v>259</v>
      </c>
      <c r="C60" s="43" t="s">
        <v>263</v>
      </c>
      <c r="D60" s="44">
        <v>1975</v>
      </c>
      <c r="F60" s="45">
        <v>1</v>
      </c>
      <c r="I60" s="45">
        <v>1</v>
      </c>
      <c r="L60" s="41">
        <v>1</v>
      </c>
      <c r="U60" s="64">
        <v>1</v>
      </c>
      <c r="AL60" s="41">
        <v>1</v>
      </c>
      <c r="AN60" s="41">
        <v>1</v>
      </c>
      <c r="AQ60" s="41">
        <v>1</v>
      </c>
      <c r="BB60" s="41">
        <v>1</v>
      </c>
    </row>
    <row r="61" spans="1:57" x14ac:dyDescent="0.2">
      <c r="A61" s="43">
        <v>57</v>
      </c>
      <c r="B61" s="49" t="s">
        <v>168</v>
      </c>
      <c r="C61" s="43" t="s">
        <v>274</v>
      </c>
      <c r="D61" s="44">
        <v>2011</v>
      </c>
      <c r="E61" s="45">
        <v>1</v>
      </c>
      <c r="T61" s="64">
        <v>1</v>
      </c>
      <c r="AD61" s="41">
        <v>1</v>
      </c>
      <c r="AM61" s="43">
        <v>1</v>
      </c>
      <c r="AQ61" s="41">
        <v>1</v>
      </c>
    </row>
    <row r="62" spans="1:57" x14ac:dyDescent="0.2">
      <c r="A62" s="43">
        <v>58</v>
      </c>
      <c r="B62" s="49" t="s">
        <v>168</v>
      </c>
      <c r="C62" s="43" t="s">
        <v>278</v>
      </c>
      <c r="D62" s="44">
        <v>2011</v>
      </c>
      <c r="F62" s="45">
        <v>1</v>
      </c>
      <c r="O62" s="41">
        <v>1</v>
      </c>
      <c r="Q62" s="41">
        <v>1</v>
      </c>
      <c r="AD62" s="41">
        <v>1</v>
      </c>
      <c r="AF62" s="43">
        <v>1</v>
      </c>
      <c r="AT62" s="41">
        <v>1</v>
      </c>
      <c r="BA62" s="43">
        <v>1</v>
      </c>
    </row>
    <row r="63" spans="1:57" x14ac:dyDescent="0.2">
      <c r="A63" s="43">
        <v>59</v>
      </c>
      <c r="B63" s="49" t="s">
        <v>168</v>
      </c>
      <c r="C63" s="43" t="s">
        <v>284</v>
      </c>
      <c r="D63" s="44">
        <v>2011</v>
      </c>
      <c r="AD63" s="41">
        <v>1</v>
      </c>
    </row>
    <row r="64" spans="1:57" x14ac:dyDescent="0.2">
      <c r="A64" s="43">
        <v>60</v>
      </c>
      <c r="B64" s="54" t="s">
        <v>168</v>
      </c>
      <c r="C64" s="48" t="s">
        <v>286</v>
      </c>
      <c r="D64" s="55">
        <v>2009</v>
      </c>
      <c r="E64" s="45">
        <v>1</v>
      </c>
      <c r="I64" s="45">
        <v>1</v>
      </c>
      <c r="L64" s="41">
        <v>1</v>
      </c>
      <c r="M64" s="41">
        <v>1</v>
      </c>
      <c r="N64" s="41">
        <v>1</v>
      </c>
      <c r="R64" s="43">
        <v>1</v>
      </c>
      <c r="AD64" s="41">
        <v>1</v>
      </c>
      <c r="AL64" s="41">
        <v>1</v>
      </c>
      <c r="AO64" s="41">
        <v>1</v>
      </c>
      <c r="AP64" s="41">
        <v>1</v>
      </c>
      <c r="AT64" s="41">
        <v>1</v>
      </c>
      <c r="AU64" s="43">
        <v>1</v>
      </c>
    </row>
    <row r="65" spans="1:57" x14ac:dyDescent="0.2">
      <c r="A65" s="43">
        <v>61</v>
      </c>
      <c r="B65" s="54" t="s">
        <v>168</v>
      </c>
      <c r="C65" s="43" t="s">
        <v>288</v>
      </c>
      <c r="D65" s="44">
        <v>2006</v>
      </c>
      <c r="AD65" s="41">
        <v>1</v>
      </c>
      <c r="AQ65" s="41">
        <v>1</v>
      </c>
    </row>
    <row r="66" spans="1:57" s="64" customFormat="1" x14ac:dyDescent="0.2">
      <c r="A66" s="48">
        <v>62</v>
      </c>
      <c r="B66" s="54" t="s">
        <v>168</v>
      </c>
      <c r="C66" s="48" t="s">
        <v>293</v>
      </c>
      <c r="D66" s="55">
        <v>2006</v>
      </c>
      <c r="E66" s="47"/>
      <c r="F66" s="47"/>
      <c r="G66" s="47"/>
      <c r="H66" s="48"/>
      <c r="I66" s="47"/>
      <c r="K66" s="48"/>
      <c r="P66" s="48"/>
      <c r="R66" s="48"/>
      <c r="Z66" s="48"/>
      <c r="AC66" s="48"/>
      <c r="AD66" s="64">
        <v>1</v>
      </c>
      <c r="AE66" s="48"/>
      <c r="AF66" s="48"/>
      <c r="AI66" s="48"/>
      <c r="AK66" s="48"/>
      <c r="AM66" s="48"/>
      <c r="AO66" s="64">
        <v>1</v>
      </c>
      <c r="AS66" s="48"/>
      <c r="AU66" s="48"/>
      <c r="BA66" s="48"/>
      <c r="BE66" s="48"/>
    </row>
    <row r="67" spans="1:57" x14ac:dyDescent="0.2">
      <c r="A67" s="43">
        <v>63</v>
      </c>
      <c r="B67" s="54" t="s">
        <v>168</v>
      </c>
      <c r="C67" s="43" t="s">
        <v>296</v>
      </c>
      <c r="D67" s="44">
        <v>2005</v>
      </c>
      <c r="AD67" s="41">
        <v>1</v>
      </c>
      <c r="AO67" s="41">
        <v>1</v>
      </c>
      <c r="AQ67" s="41">
        <v>1</v>
      </c>
    </row>
    <row r="68" spans="1:57" x14ac:dyDescent="0.2">
      <c r="A68" s="43">
        <v>64</v>
      </c>
      <c r="B68" s="54" t="s">
        <v>168</v>
      </c>
      <c r="C68" s="43" t="s">
        <v>299</v>
      </c>
      <c r="D68" s="44">
        <v>2004</v>
      </c>
      <c r="AF68" s="43">
        <v>1</v>
      </c>
      <c r="AT68" s="41">
        <v>1</v>
      </c>
    </row>
    <row r="69" spans="1:57" x14ac:dyDescent="0.2">
      <c r="A69" s="43">
        <v>65</v>
      </c>
      <c r="B69" s="54" t="s">
        <v>168</v>
      </c>
      <c r="C69" s="43" t="s">
        <v>303</v>
      </c>
      <c r="D69" s="44">
        <v>2002</v>
      </c>
      <c r="AD69" s="41">
        <v>1</v>
      </c>
      <c r="AN69" s="41">
        <v>1</v>
      </c>
    </row>
    <row r="70" spans="1:57" x14ac:dyDescent="0.2">
      <c r="A70" s="43">
        <v>66</v>
      </c>
      <c r="B70" s="54" t="s">
        <v>168</v>
      </c>
      <c r="C70" s="43" t="s">
        <v>304</v>
      </c>
      <c r="D70" s="44">
        <v>1999</v>
      </c>
      <c r="F70" s="45">
        <v>1</v>
      </c>
      <c r="I70" s="45">
        <v>1</v>
      </c>
      <c r="N70" s="41">
        <v>1</v>
      </c>
    </row>
    <row r="71" spans="1:57" x14ac:dyDescent="0.2">
      <c r="A71" s="43">
        <v>67</v>
      </c>
      <c r="B71" s="54" t="s">
        <v>168</v>
      </c>
      <c r="C71" s="43" t="s">
        <v>308</v>
      </c>
      <c r="D71" s="44">
        <v>1993</v>
      </c>
      <c r="AD71" s="41">
        <v>1</v>
      </c>
      <c r="AN71" s="41">
        <v>1</v>
      </c>
      <c r="AO71" s="41">
        <v>1</v>
      </c>
    </row>
    <row r="72" spans="1:57" s="64" customFormat="1" x14ac:dyDescent="0.2">
      <c r="A72" s="48">
        <v>68</v>
      </c>
      <c r="B72" s="54" t="s">
        <v>168</v>
      </c>
      <c r="C72" s="48" t="s">
        <v>309</v>
      </c>
      <c r="D72" s="55">
        <v>1989</v>
      </c>
      <c r="E72" s="47"/>
      <c r="F72" s="47"/>
      <c r="G72" s="47"/>
      <c r="H72" s="48"/>
      <c r="I72" s="47"/>
      <c r="K72" s="48"/>
      <c r="P72" s="48"/>
      <c r="R72" s="48"/>
      <c r="Z72" s="48"/>
      <c r="AC72" s="48"/>
      <c r="AD72" s="64">
        <v>1</v>
      </c>
      <c r="AE72" s="48"/>
      <c r="AF72" s="48"/>
      <c r="AI72" s="48"/>
      <c r="AK72" s="48"/>
      <c r="AM72" s="48"/>
      <c r="AR72" s="64">
        <v>1</v>
      </c>
      <c r="AS72" s="48"/>
      <c r="AU72" s="48"/>
      <c r="BA72" s="48"/>
      <c r="BE72" s="48"/>
    </row>
    <row r="73" spans="1:57" s="64" customFormat="1" x14ac:dyDescent="0.2">
      <c r="A73" s="48">
        <v>69</v>
      </c>
      <c r="B73" s="54" t="s">
        <v>168</v>
      </c>
      <c r="C73" s="48" t="s">
        <v>314</v>
      </c>
      <c r="D73" s="55">
        <v>1988</v>
      </c>
      <c r="E73" s="47"/>
      <c r="F73" s="47"/>
      <c r="G73" s="47"/>
      <c r="H73" s="48"/>
      <c r="I73" s="47"/>
      <c r="K73" s="48"/>
      <c r="P73" s="48"/>
      <c r="R73" s="48"/>
      <c r="Z73" s="48"/>
      <c r="AC73" s="48"/>
      <c r="AD73" s="64">
        <v>1</v>
      </c>
      <c r="AE73" s="48"/>
      <c r="AF73" s="48">
        <v>1</v>
      </c>
      <c r="AI73" s="48">
        <v>1</v>
      </c>
      <c r="AK73" s="48"/>
      <c r="AM73" s="48"/>
      <c r="AQ73" s="64">
        <v>1</v>
      </c>
      <c r="AR73" s="64">
        <v>1</v>
      </c>
      <c r="AS73" s="48"/>
      <c r="AT73" s="64">
        <v>1</v>
      </c>
      <c r="AU73" s="48"/>
      <c r="BA73" s="48">
        <v>1</v>
      </c>
      <c r="BE73" s="48"/>
    </row>
    <row r="74" spans="1:57" x14ac:dyDescent="0.2">
      <c r="A74" s="43">
        <v>70</v>
      </c>
      <c r="B74" s="54" t="s">
        <v>168</v>
      </c>
      <c r="C74" s="43" t="s">
        <v>319</v>
      </c>
      <c r="D74" s="44">
        <v>1987</v>
      </c>
      <c r="AF74" s="43">
        <v>1</v>
      </c>
      <c r="AQ74" s="41">
        <v>1</v>
      </c>
      <c r="AT74" s="41">
        <v>1</v>
      </c>
      <c r="BA74" s="48">
        <v>1</v>
      </c>
    </row>
    <row r="75" spans="1:57" x14ac:dyDescent="0.2">
      <c r="A75" s="43">
        <v>71</v>
      </c>
      <c r="B75" s="54" t="s">
        <v>168</v>
      </c>
      <c r="C75" s="43" t="s">
        <v>322</v>
      </c>
      <c r="D75" s="44">
        <v>1987</v>
      </c>
      <c r="AD75" s="41">
        <v>1</v>
      </c>
    </row>
    <row r="76" spans="1:57" x14ac:dyDescent="0.2">
      <c r="A76" s="43">
        <v>72</v>
      </c>
      <c r="B76" s="54" t="s">
        <v>168</v>
      </c>
      <c r="C76" s="43" t="s">
        <v>324</v>
      </c>
      <c r="D76" s="44">
        <v>1986</v>
      </c>
      <c r="BA76" s="43">
        <v>1</v>
      </c>
    </row>
    <row r="77" spans="1:57" s="64" customFormat="1" x14ac:dyDescent="0.2">
      <c r="A77" s="48">
        <v>73</v>
      </c>
      <c r="B77" s="54" t="s">
        <v>168</v>
      </c>
      <c r="C77" s="48" t="s">
        <v>326</v>
      </c>
      <c r="D77" s="55">
        <v>1975</v>
      </c>
      <c r="E77" s="47"/>
      <c r="F77" s="47"/>
      <c r="G77" s="47"/>
      <c r="H77" s="48"/>
      <c r="I77" s="47"/>
      <c r="K77" s="48"/>
      <c r="P77" s="48"/>
      <c r="R77" s="48"/>
      <c r="Z77" s="48"/>
      <c r="AC77" s="48"/>
      <c r="AD77" s="64">
        <v>1</v>
      </c>
      <c r="AE77" s="48"/>
      <c r="AF77" s="48"/>
      <c r="AI77" s="48"/>
      <c r="AK77" s="48"/>
      <c r="AM77" s="48"/>
      <c r="AQ77" s="64">
        <v>1</v>
      </c>
      <c r="AS77" s="48"/>
      <c r="AU77" s="48"/>
      <c r="BA77" s="48"/>
      <c r="BE77" s="48"/>
    </row>
    <row r="78" spans="1:57" x14ac:dyDescent="0.2">
      <c r="A78" s="43">
        <v>74</v>
      </c>
      <c r="B78" s="49" t="s">
        <v>328</v>
      </c>
      <c r="C78" s="43" t="s">
        <v>170</v>
      </c>
      <c r="D78" s="44">
        <v>2008</v>
      </c>
      <c r="AQ78" s="41">
        <v>1</v>
      </c>
      <c r="BA78" s="43">
        <v>1</v>
      </c>
    </row>
    <row r="79" spans="1:57" x14ac:dyDescent="0.2">
      <c r="A79" s="43">
        <v>75</v>
      </c>
      <c r="B79" s="49" t="s">
        <v>328</v>
      </c>
      <c r="C79" s="43" t="s">
        <v>332</v>
      </c>
      <c r="D79" s="44">
        <v>2007</v>
      </c>
      <c r="AF79" s="43">
        <v>1</v>
      </c>
      <c r="AR79" s="64">
        <v>1</v>
      </c>
    </row>
    <row r="80" spans="1:57" x14ac:dyDescent="0.2">
      <c r="A80" s="43">
        <v>76</v>
      </c>
      <c r="B80" s="49" t="s">
        <v>328</v>
      </c>
      <c r="C80" s="43" t="s">
        <v>335</v>
      </c>
      <c r="D80" s="44">
        <v>2006</v>
      </c>
      <c r="AD80" s="41">
        <v>1</v>
      </c>
    </row>
    <row r="81" spans="1:57" s="64" customFormat="1" x14ac:dyDescent="0.2">
      <c r="A81" s="48">
        <v>77</v>
      </c>
      <c r="B81" s="54" t="s">
        <v>328</v>
      </c>
      <c r="C81" s="48" t="s">
        <v>340</v>
      </c>
      <c r="D81" s="55">
        <v>2004</v>
      </c>
      <c r="E81" s="47"/>
      <c r="F81" s="47">
        <v>1</v>
      </c>
      <c r="G81" s="47">
        <v>1</v>
      </c>
      <c r="H81" s="48"/>
      <c r="I81" s="47"/>
      <c r="K81" s="48"/>
      <c r="M81" s="64">
        <v>1</v>
      </c>
      <c r="N81" s="64">
        <v>1</v>
      </c>
      <c r="P81" s="48"/>
      <c r="R81" s="48"/>
      <c r="Z81" s="48"/>
      <c r="AC81" s="48"/>
      <c r="AD81" s="64">
        <v>1</v>
      </c>
      <c r="AE81" s="48"/>
      <c r="AF81" s="48">
        <v>1</v>
      </c>
      <c r="AI81" s="48"/>
      <c r="AK81" s="48"/>
      <c r="AL81" s="64">
        <v>1</v>
      </c>
      <c r="AM81" s="48"/>
      <c r="AN81" s="64">
        <v>1</v>
      </c>
      <c r="AO81" s="64">
        <v>1</v>
      </c>
      <c r="AP81" s="64">
        <v>1</v>
      </c>
      <c r="AQ81" s="64">
        <v>1</v>
      </c>
      <c r="AR81" s="64">
        <v>1</v>
      </c>
      <c r="AS81" s="48"/>
      <c r="AT81" s="64">
        <v>1</v>
      </c>
      <c r="AU81" s="48">
        <v>1</v>
      </c>
      <c r="BA81" s="48"/>
      <c r="BE81" s="48"/>
    </row>
    <row r="82" spans="1:57" s="64" customFormat="1" x14ac:dyDescent="0.2">
      <c r="A82" s="48">
        <v>78</v>
      </c>
      <c r="B82" s="54" t="s">
        <v>328</v>
      </c>
      <c r="C82" s="48" t="s">
        <v>239</v>
      </c>
      <c r="D82" s="55">
        <v>1997</v>
      </c>
      <c r="E82" s="47">
        <v>1</v>
      </c>
      <c r="F82" s="47"/>
      <c r="G82" s="47"/>
      <c r="H82" s="48"/>
      <c r="I82" s="47">
        <v>1</v>
      </c>
      <c r="K82" s="48"/>
      <c r="M82" s="64">
        <v>1</v>
      </c>
      <c r="P82" s="48"/>
      <c r="R82" s="48"/>
      <c r="Z82" s="48"/>
      <c r="AC82" s="48"/>
      <c r="AD82" s="64">
        <v>1</v>
      </c>
      <c r="AE82" s="48"/>
      <c r="AF82" s="48">
        <v>1</v>
      </c>
      <c r="AI82" s="48">
        <v>1</v>
      </c>
      <c r="AK82" s="48"/>
      <c r="AL82" s="64">
        <v>1</v>
      </c>
      <c r="AM82" s="48"/>
      <c r="AN82" s="64">
        <v>1</v>
      </c>
      <c r="AO82" s="64">
        <v>1</v>
      </c>
      <c r="AP82" s="64">
        <v>1</v>
      </c>
      <c r="AQ82" s="64">
        <v>1</v>
      </c>
      <c r="AR82" s="64">
        <v>1</v>
      </c>
      <c r="AS82" s="48"/>
      <c r="AU82" s="48"/>
      <c r="BA82" s="48"/>
      <c r="BE82" s="48"/>
    </row>
    <row r="83" spans="1:57" x14ac:dyDescent="0.2">
      <c r="A83" s="43">
        <v>79</v>
      </c>
      <c r="B83" s="49" t="s">
        <v>328</v>
      </c>
      <c r="C83" s="43" t="s">
        <v>344</v>
      </c>
      <c r="D83" s="44">
        <v>1994</v>
      </c>
      <c r="E83" s="45">
        <v>1</v>
      </c>
      <c r="Q83" s="41">
        <v>1</v>
      </c>
      <c r="AD83" s="41">
        <v>1</v>
      </c>
      <c r="AF83" s="43">
        <v>1</v>
      </c>
      <c r="AO83" s="41">
        <v>1</v>
      </c>
      <c r="AP83" s="41">
        <v>1</v>
      </c>
      <c r="AR83" s="64">
        <v>1</v>
      </c>
      <c r="AT83" s="41">
        <v>1</v>
      </c>
      <c r="AU83" s="43">
        <v>1</v>
      </c>
      <c r="BD83" s="41">
        <v>1</v>
      </c>
    </row>
    <row r="84" spans="1:57" x14ac:dyDescent="0.2">
      <c r="A84" s="43">
        <v>80</v>
      </c>
      <c r="B84" s="49" t="s">
        <v>328</v>
      </c>
      <c r="C84" s="43" t="s">
        <v>348</v>
      </c>
      <c r="D84" s="44">
        <v>1994</v>
      </c>
      <c r="AD84" s="41">
        <v>1</v>
      </c>
      <c r="AN84" s="41">
        <v>1</v>
      </c>
      <c r="AQ84" s="41">
        <v>1</v>
      </c>
      <c r="AR84" s="64">
        <v>1</v>
      </c>
      <c r="AT84" s="41">
        <v>1</v>
      </c>
    </row>
    <row r="85" spans="1:57" x14ac:dyDescent="0.2">
      <c r="A85" s="43">
        <v>81</v>
      </c>
      <c r="B85" s="49" t="s">
        <v>328</v>
      </c>
      <c r="C85" s="43" t="s">
        <v>350</v>
      </c>
      <c r="D85" s="44">
        <v>1991</v>
      </c>
      <c r="AD85" s="41">
        <v>1</v>
      </c>
      <c r="AO85" s="41">
        <v>1</v>
      </c>
    </row>
    <row r="86" spans="1:57" x14ac:dyDescent="0.2">
      <c r="A86" s="43">
        <v>82</v>
      </c>
      <c r="B86" s="49" t="s">
        <v>328</v>
      </c>
      <c r="C86" s="43" t="s">
        <v>354</v>
      </c>
      <c r="D86" s="44">
        <v>1991</v>
      </c>
      <c r="AD86" s="41">
        <v>1</v>
      </c>
    </row>
    <row r="87" spans="1:57" x14ac:dyDescent="0.2">
      <c r="A87" s="43">
        <v>83</v>
      </c>
      <c r="B87" s="49" t="s">
        <v>328</v>
      </c>
      <c r="C87" s="43" t="s">
        <v>356</v>
      </c>
      <c r="D87" s="44">
        <v>1991</v>
      </c>
      <c r="AD87" s="41">
        <v>1</v>
      </c>
      <c r="AN87" s="41">
        <v>1</v>
      </c>
    </row>
    <row r="88" spans="1:57" x14ac:dyDescent="0.2">
      <c r="A88" s="43">
        <v>84</v>
      </c>
      <c r="B88" s="49" t="s">
        <v>328</v>
      </c>
      <c r="C88" s="43" t="s">
        <v>360</v>
      </c>
      <c r="D88" s="44">
        <v>1989</v>
      </c>
      <c r="AD88" s="41">
        <v>1</v>
      </c>
      <c r="AO88" s="41">
        <v>1</v>
      </c>
      <c r="AQ88" s="41">
        <v>1</v>
      </c>
    </row>
    <row r="89" spans="1:57" x14ac:dyDescent="0.2">
      <c r="A89" s="43">
        <v>85</v>
      </c>
      <c r="B89" s="49" t="s">
        <v>328</v>
      </c>
      <c r="C89" s="43" t="s">
        <v>364</v>
      </c>
      <c r="D89" s="44">
        <v>1985</v>
      </c>
      <c r="AD89" s="41">
        <v>1</v>
      </c>
      <c r="AQ89" s="41">
        <v>1</v>
      </c>
    </row>
    <row r="90" spans="1:57" x14ac:dyDescent="0.2">
      <c r="A90" s="43">
        <v>86</v>
      </c>
      <c r="B90" s="49" t="s">
        <v>328</v>
      </c>
      <c r="C90" s="43" t="s">
        <v>584</v>
      </c>
      <c r="D90" s="44">
        <v>1980</v>
      </c>
      <c r="AF90" s="43">
        <v>1</v>
      </c>
      <c r="AN90" s="41">
        <v>1</v>
      </c>
    </row>
    <row r="91" spans="1:57" x14ac:dyDescent="0.2">
      <c r="A91" s="43">
        <v>87</v>
      </c>
      <c r="B91" s="49" t="s">
        <v>328</v>
      </c>
      <c r="C91" s="43" t="s">
        <v>360</v>
      </c>
      <c r="D91" s="44">
        <v>1975</v>
      </c>
      <c r="AD91" s="41">
        <v>1</v>
      </c>
      <c r="AQ91" s="41">
        <v>1</v>
      </c>
    </row>
    <row r="92" spans="1:57" x14ac:dyDescent="0.2">
      <c r="A92" s="43">
        <v>88</v>
      </c>
      <c r="B92" s="49" t="s">
        <v>328</v>
      </c>
      <c r="C92" s="43" t="s">
        <v>369</v>
      </c>
      <c r="D92" s="44">
        <v>1974</v>
      </c>
      <c r="AD92" s="41">
        <v>1</v>
      </c>
      <c r="AO92" s="41">
        <v>1</v>
      </c>
      <c r="AQ92" s="41">
        <v>1</v>
      </c>
      <c r="AR92" s="64">
        <v>1</v>
      </c>
      <c r="AT92" s="41">
        <v>1</v>
      </c>
    </row>
    <row r="93" spans="1:57" x14ac:dyDescent="0.2">
      <c r="A93" s="43">
        <v>89</v>
      </c>
      <c r="B93" s="49" t="s">
        <v>167</v>
      </c>
      <c r="C93" s="43" t="s">
        <v>374</v>
      </c>
      <c r="D93" s="44">
        <v>2007</v>
      </c>
      <c r="E93" s="45">
        <v>1</v>
      </c>
      <c r="I93" s="45">
        <v>1</v>
      </c>
      <c r="L93" s="41">
        <v>1</v>
      </c>
      <c r="AD93" s="41">
        <v>1</v>
      </c>
      <c r="AF93" s="43">
        <v>1</v>
      </c>
      <c r="AI93" s="43">
        <v>1</v>
      </c>
      <c r="AQ93" s="41">
        <v>1</v>
      </c>
      <c r="AR93" s="47">
        <v>1</v>
      </c>
    </row>
    <row r="94" spans="1:57" s="64" customFormat="1" x14ac:dyDescent="0.2">
      <c r="A94" s="48">
        <v>90</v>
      </c>
      <c r="B94" s="54" t="s">
        <v>259</v>
      </c>
      <c r="C94" s="48" t="s">
        <v>378</v>
      </c>
      <c r="D94" s="55">
        <v>2005</v>
      </c>
      <c r="E94" s="47"/>
      <c r="F94" s="47">
        <v>1</v>
      </c>
      <c r="G94" s="47"/>
      <c r="H94" s="48">
        <v>1</v>
      </c>
      <c r="I94" s="47"/>
      <c r="K94" s="48"/>
      <c r="O94" s="64">
        <v>1</v>
      </c>
      <c r="P94" s="48"/>
      <c r="R94" s="48"/>
      <c r="Z94" s="48">
        <v>1</v>
      </c>
      <c r="AC94" s="48"/>
      <c r="AD94" s="64">
        <v>1</v>
      </c>
      <c r="AE94" s="48"/>
      <c r="AF94" s="48">
        <v>1</v>
      </c>
      <c r="AH94" s="64">
        <v>1</v>
      </c>
      <c r="AI94" s="48"/>
      <c r="AK94" s="48"/>
      <c r="AM94" s="48">
        <v>1</v>
      </c>
      <c r="AN94" s="64">
        <v>1</v>
      </c>
      <c r="AO94" s="64">
        <v>1</v>
      </c>
      <c r="AP94" s="64">
        <v>1</v>
      </c>
      <c r="AQ94" s="64">
        <v>1</v>
      </c>
      <c r="AR94" s="64">
        <v>1</v>
      </c>
      <c r="AS94" s="48">
        <v>1</v>
      </c>
      <c r="AU94" s="48">
        <v>1</v>
      </c>
      <c r="BA94" s="48"/>
      <c r="BB94" s="64">
        <v>1</v>
      </c>
      <c r="BE94" s="48">
        <v>1</v>
      </c>
    </row>
    <row r="95" spans="1:57" s="64" customFormat="1" x14ac:dyDescent="0.2">
      <c r="A95" s="48">
        <v>91</v>
      </c>
      <c r="B95" s="54" t="s">
        <v>328</v>
      </c>
      <c r="C95" s="48" t="s">
        <v>381</v>
      </c>
      <c r="D95" s="55">
        <v>1994</v>
      </c>
      <c r="E95" s="47"/>
      <c r="F95" s="47">
        <v>1</v>
      </c>
      <c r="G95" s="47"/>
      <c r="H95" s="48"/>
      <c r="I95" s="47">
        <v>1</v>
      </c>
      <c r="K95" s="48"/>
      <c r="L95" s="64">
        <v>1</v>
      </c>
      <c r="P95" s="48"/>
      <c r="R95" s="48"/>
      <c r="Z95" s="48"/>
      <c r="AC95" s="48"/>
      <c r="AD95" s="64">
        <v>1</v>
      </c>
      <c r="AE95" s="48"/>
      <c r="AF95" s="48">
        <v>1</v>
      </c>
      <c r="AI95" s="48"/>
      <c r="AK95" s="48"/>
      <c r="AL95" s="64">
        <v>1</v>
      </c>
      <c r="AM95" s="48"/>
      <c r="AN95" s="64">
        <v>1</v>
      </c>
      <c r="AO95" s="64">
        <v>1</v>
      </c>
      <c r="AQ95" s="64">
        <v>1</v>
      </c>
      <c r="AR95" s="64">
        <v>1</v>
      </c>
      <c r="AS95" s="48"/>
      <c r="AU95" s="48"/>
      <c r="BA95" s="48"/>
      <c r="BE95" s="48"/>
    </row>
    <row r="96" spans="1:57" s="64" customFormat="1" x14ac:dyDescent="0.2">
      <c r="A96" s="48">
        <v>92</v>
      </c>
      <c r="B96" s="54" t="s">
        <v>328</v>
      </c>
      <c r="C96" s="48" t="s">
        <v>384</v>
      </c>
      <c r="D96" s="55">
        <v>1992</v>
      </c>
      <c r="E96" s="47"/>
      <c r="F96" s="47"/>
      <c r="G96" s="47"/>
      <c r="H96" s="48">
        <v>1</v>
      </c>
      <c r="I96" s="47"/>
      <c r="K96" s="48"/>
      <c r="L96" s="64">
        <v>1</v>
      </c>
      <c r="N96" s="64">
        <v>1</v>
      </c>
      <c r="P96" s="48"/>
      <c r="R96" s="48"/>
      <c r="Z96" s="48"/>
      <c r="AC96" s="48"/>
      <c r="AE96" s="48"/>
      <c r="AF96" s="48">
        <v>1</v>
      </c>
      <c r="AI96" s="48">
        <v>1</v>
      </c>
      <c r="AK96" s="48"/>
      <c r="AM96" s="48"/>
      <c r="AQ96" s="64">
        <v>1</v>
      </c>
      <c r="AR96" s="64">
        <v>1</v>
      </c>
      <c r="AS96" s="48"/>
      <c r="AT96" s="64">
        <v>1</v>
      </c>
      <c r="AU96" s="48"/>
      <c r="BA96" s="48"/>
      <c r="BE96" s="48"/>
    </row>
    <row r="97" spans="1:57" x14ac:dyDescent="0.2">
      <c r="A97" s="43">
        <v>93</v>
      </c>
      <c r="B97" s="49" t="s">
        <v>328</v>
      </c>
      <c r="C97" s="43" t="s">
        <v>385</v>
      </c>
      <c r="D97" s="44">
        <v>1992</v>
      </c>
      <c r="AF97" s="43">
        <v>1</v>
      </c>
      <c r="AM97" s="43">
        <v>1</v>
      </c>
      <c r="AR97" s="64">
        <v>1</v>
      </c>
      <c r="AT97" s="41">
        <v>1</v>
      </c>
    </row>
    <row r="98" spans="1:57" s="64" customFormat="1" x14ac:dyDescent="0.2">
      <c r="A98" s="48">
        <v>94</v>
      </c>
      <c r="B98" s="54" t="s">
        <v>328</v>
      </c>
      <c r="C98" s="48" t="s">
        <v>386</v>
      </c>
      <c r="D98" s="55">
        <v>1991</v>
      </c>
      <c r="E98" s="47"/>
      <c r="F98" s="47"/>
      <c r="G98" s="47"/>
      <c r="H98" s="48">
        <v>1</v>
      </c>
      <c r="I98" s="47">
        <v>1</v>
      </c>
      <c r="K98" s="48"/>
      <c r="P98" s="48"/>
      <c r="R98" s="48"/>
      <c r="Z98" s="48"/>
      <c r="AC98" s="48"/>
      <c r="AD98" s="64">
        <v>1</v>
      </c>
      <c r="AE98" s="48"/>
      <c r="AF98" s="48">
        <v>1</v>
      </c>
      <c r="AI98" s="48"/>
      <c r="AK98" s="48"/>
      <c r="AL98" s="64">
        <v>1</v>
      </c>
      <c r="AM98" s="48"/>
      <c r="AR98" s="64">
        <v>1</v>
      </c>
      <c r="AS98" s="48"/>
      <c r="AU98" s="48"/>
      <c r="BA98" s="48"/>
      <c r="BE98" s="48"/>
    </row>
    <row r="99" spans="1:57" s="64" customFormat="1" x14ac:dyDescent="0.2">
      <c r="A99" s="48">
        <v>95</v>
      </c>
      <c r="B99" s="54" t="s">
        <v>167</v>
      </c>
      <c r="C99" s="48" t="s">
        <v>389</v>
      </c>
      <c r="D99" s="55">
        <v>1987</v>
      </c>
      <c r="E99" s="47"/>
      <c r="F99" s="47"/>
      <c r="G99" s="47"/>
      <c r="H99" s="48">
        <v>1</v>
      </c>
      <c r="I99" s="47"/>
      <c r="K99" s="48"/>
      <c r="L99" s="64">
        <v>1</v>
      </c>
      <c r="M99" s="64">
        <v>1</v>
      </c>
      <c r="P99" s="48"/>
      <c r="R99" s="48"/>
      <c r="Z99" s="48"/>
      <c r="AC99" s="48"/>
      <c r="AD99" s="64">
        <v>1</v>
      </c>
      <c r="AE99" s="48"/>
      <c r="AF99" s="48">
        <v>1</v>
      </c>
      <c r="AG99" s="64">
        <v>1</v>
      </c>
      <c r="AI99" s="48">
        <v>1</v>
      </c>
      <c r="AK99" s="48"/>
      <c r="AM99" s="48"/>
      <c r="AN99" s="64">
        <v>1</v>
      </c>
      <c r="AO99" s="64">
        <v>1</v>
      </c>
      <c r="AQ99" s="64">
        <v>1</v>
      </c>
      <c r="AR99" s="64">
        <v>1</v>
      </c>
      <c r="AS99" s="48"/>
      <c r="AU99" s="48">
        <v>1</v>
      </c>
      <c r="BA99" s="48"/>
      <c r="BE99" s="48"/>
    </row>
    <row r="100" spans="1:57" s="64" customFormat="1" x14ac:dyDescent="0.2">
      <c r="A100" s="43">
        <v>96</v>
      </c>
      <c r="B100" s="54" t="s">
        <v>167</v>
      </c>
      <c r="C100" s="48" t="s">
        <v>389</v>
      </c>
      <c r="D100" s="55">
        <v>1987</v>
      </c>
      <c r="E100" s="47"/>
      <c r="F100" s="47">
        <v>1</v>
      </c>
      <c r="G100" s="47"/>
      <c r="H100" s="48"/>
      <c r="I100" s="47"/>
      <c r="K100" s="48"/>
      <c r="L100" s="64">
        <v>1</v>
      </c>
      <c r="P100" s="48"/>
      <c r="R100" s="48">
        <v>1</v>
      </c>
      <c r="Z100" s="48"/>
      <c r="AC100" s="48"/>
      <c r="AD100" s="64">
        <v>1</v>
      </c>
      <c r="AE100" s="48"/>
      <c r="AF100" s="48"/>
      <c r="AI100" s="48"/>
      <c r="AK100" s="48"/>
      <c r="AM100" s="48">
        <v>1</v>
      </c>
      <c r="AN100" s="64">
        <v>1</v>
      </c>
      <c r="AO100" s="64">
        <v>1</v>
      </c>
      <c r="AQ100" s="64">
        <v>1</v>
      </c>
      <c r="AR100" s="64">
        <v>1</v>
      </c>
      <c r="AS100" s="48"/>
      <c r="AT100" s="64">
        <v>1</v>
      </c>
      <c r="AU100" s="48"/>
      <c r="BA100" s="48"/>
      <c r="BE100" s="48"/>
    </row>
    <row r="101" spans="1:57" s="64" customFormat="1" x14ac:dyDescent="0.2">
      <c r="A101" s="43">
        <v>97</v>
      </c>
      <c r="B101" s="54" t="s">
        <v>259</v>
      </c>
      <c r="C101" s="48" t="s">
        <v>393</v>
      </c>
      <c r="D101" s="55">
        <v>1987</v>
      </c>
      <c r="E101" s="47"/>
      <c r="F101" s="47"/>
      <c r="G101" s="47"/>
      <c r="H101" s="48">
        <v>1</v>
      </c>
      <c r="I101" s="47"/>
      <c r="K101" s="48"/>
      <c r="M101" s="64">
        <v>1</v>
      </c>
      <c r="P101" s="48"/>
      <c r="R101" s="48"/>
      <c r="Z101" s="48"/>
      <c r="AC101" s="48"/>
      <c r="AE101" s="48"/>
      <c r="AF101" s="48">
        <v>1</v>
      </c>
      <c r="AI101" s="48"/>
      <c r="AK101" s="48"/>
      <c r="AM101" s="48">
        <v>1</v>
      </c>
      <c r="AO101" s="64">
        <v>1</v>
      </c>
      <c r="AQ101" s="64">
        <v>1</v>
      </c>
      <c r="AR101" s="64">
        <v>1</v>
      </c>
      <c r="AS101" s="48"/>
      <c r="AT101" s="64">
        <v>1</v>
      </c>
      <c r="AU101" s="48">
        <v>1</v>
      </c>
      <c r="BA101" s="48"/>
      <c r="BE101" s="48"/>
    </row>
    <row r="102" spans="1:57" s="64" customFormat="1" x14ac:dyDescent="0.2">
      <c r="A102" s="43">
        <v>98</v>
      </c>
      <c r="B102" s="54" t="s">
        <v>396</v>
      </c>
      <c r="C102" s="48" t="s">
        <v>397</v>
      </c>
      <c r="D102" s="55">
        <v>1984</v>
      </c>
      <c r="E102" s="47">
        <v>1</v>
      </c>
      <c r="F102" s="47"/>
      <c r="G102" s="47"/>
      <c r="H102" s="48"/>
      <c r="I102" s="47"/>
      <c r="K102" s="48"/>
      <c r="P102" s="48"/>
      <c r="R102" s="48">
        <v>1</v>
      </c>
      <c r="Z102" s="48"/>
      <c r="AC102" s="48"/>
      <c r="AE102" s="48"/>
      <c r="AF102" s="48"/>
      <c r="AI102" s="48"/>
      <c r="AK102" s="48"/>
      <c r="AL102" s="64">
        <v>1</v>
      </c>
      <c r="AM102" s="48"/>
      <c r="AO102" s="64">
        <v>1</v>
      </c>
      <c r="AQ102" s="64">
        <v>1</v>
      </c>
      <c r="AR102" s="64">
        <v>1</v>
      </c>
      <c r="AS102" s="48"/>
      <c r="AT102" s="64">
        <v>1</v>
      </c>
      <c r="AU102" s="48">
        <v>1</v>
      </c>
      <c r="BA102" s="48"/>
      <c r="BE102" s="48"/>
    </row>
    <row r="103" spans="1:57" s="64" customFormat="1" x14ac:dyDescent="0.2">
      <c r="A103" s="43">
        <v>99</v>
      </c>
      <c r="B103" s="54" t="s">
        <v>401</v>
      </c>
      <c r="C103" s="48" t="s">
        <v>399</v>
      </c>
      <c r="D103" s="55">
        <v>1980</v>
      </c>
      <c r="E103" s="47"/>
      <c r="F103" s="47"/>
      <c r="G103" s="47"/>
      <c r="H103" s="48">
        <v>1</v>
      </c>
      <c r="I103" s="47"/>
      <c r="K103" s="48"/>
      <c r="P103" s="48"/>
      <c r="R103" s="48">
        <v>1</v>
      </c>
      <c r="Z103" s="48"/>
      <c r="AC103" s="48"/>
      <c r="AE103" s="48"/>
      <c r="AF103" s="48"/>
      <c r="AI103" s="48"/>
      <c r="AK103" s="48"/>
      <c r="AM103" s="48"/>
      <c r="AP103" s="64">
        <v>1</v>
      </c>
      <c r="AQ103" s="64">
        <v>1</v>
      </c>
      <c r="AS103" s="48"/>
      <c r="AU103" s="48"/>
      <c r="BA103" s="48"/>
      <c r="BE103" s="48"/>
    </row>
    <row r="104" spans="1:57" s="64" customFormat="1" x14ac:dyDescent="0.2">
      <c r="A104" s="48">
        <v>100</v>
      </c>
      <c r="B104" s="54" t="s">
        <v>404</v>
      </c>
      <c r="C104" s="48" t="s">
        <v>403</v>
      </c>
      <c r="D104" s="55">
        <v>1976</v>
      </c>
      <c r="E104" s="47">
        <v>1</v>
      </c>
      <c r="F104" s="47"/>
      <c r="G104" s="47"/>
      <c r="H104" s="48"/>
      <c r="I104" s="47">
        <v>1</v>
      </c>
      <c r="K104" s="48"/>
      <c r="P104" s="48"/>
      <c r="R104" s="48"/>
      <c r="Z104" s="48"/>
      <c r="AC104" s="48"/>
      <c r="AD104" s="64">
        <v>1</v>
      </c>
      <c r="AE104" s="48"/>
      <c r="AF104" s="48">
        <v>1</v>
      </c>
      <c r="AI104" s="48"/>
      <c r="AK104" s="48"/>
      <c r="AM104" s="48">
        <v>1</v>
      </c>
      <c r="AQ104" s="64">
        <v>1</v>
      </c>
      <c r="AR104" s="64">
        <v>1</v>
      </c>
      <c r="AS104" s="48"/>
      <c r="AU104" s="48">
        <v>1</v>
      </c>
      <c r="BA104" s="48"/>
      <c r="BE104" s="48"/>
    </row>
    <row r="105" spans="1:57" s="64" customFormat="1" x14ac:dyDescent="0.2">
      <c r="A105" s="43">
        <v>101</v>
      </c>
      <c r="B105" s="49" t="s">
        <v>535</v>
      </c>
      <c r="C105" s="48" t="s">
        <v>405</v>
      </c>
      <c r="D105" s="55">
        <v>1975</v>
      </c>
      <c r="E105" s="47"/>
      <c r="F105" s="47"/>
      <c r="G105" s="47"/>
      <c r="H105" s="48">
        <v>1</v>
      </c>
      <c r="I105" s="47"/>
      <c r="K105" s="48"/>
      <c r="M105" s="64">
        <v>1</v>
      </c>
      <c r="P105" s="48"/>
      <c r="R105" s="48"/>
      <c r="Z105" s="48"/>
      <c r="AC105" s="48"/>
      <c r="AD105" s="64">
        <v>1</v>
      </c>
      <c r="AE105" s="48"/>
      <c r="AF105" s="48"/>
      <c r="AI105" s="48"/>
      <c r="AK105" s="48"/>
      <c r="AM105" s="48">
        <v>1</v>
      </c>
      <c r="AN105" s="64">
        <v>1</v>
      </c>
      <c r="AO105" s="64">
        <v>1</v>
      </c>
      <c r="AQ105" s="64">
        <v>1</v>
      </c>
      <c r="AR105" s="64">
        <v>1</v>
      </c>
      <c r="AS105" s="48"/>
      <c r="AU105" s="48">
        <v>1</v>
      </c>
      <c r="BA105" s="48"/>
      <c r="BE105" s="48"/>
    </row>
    <row r="106" spans="1:57" s="64" customFormat="1" x14ac:dyDescent="0.2">
      <c r="A106" s="43">
        <v>102</v>
      </c>
      <c r="B106" s="54" t="s">
        <v>404</v>
      </c>
      <c r="C106" s="48" t="s">
        <v>408</v>
      </c>
      <c r="D106" s="55">
        <v>1975</v>
      </c>
      <c r="E106" s="47">
        <v>1</v>
      </c>
      <c r="F106" s="47"/>
      <c r="G106" s="47"/>
      <c r="H106" s="48"/>
      <c r="I106" s="47"/>
      <c r="K106" s="48"/>
      <c r="L106" s="64">
        <v>1</v>
      </c>
      <c r="M106" s="64">
        <v>1</v>
      </c>
      <c r="P106" s="48"/>
      <c r="R106" s="48"/>
      <c r="Z106" s="48"/>
      <c r="AC106" s="48"/>
      <c r="AD106" s="64">
        <v>1</v>
      </c>
      <c r="AE106" s="48"/>
      <c r="AF106" s="48"/>
      <c r="AI106" s="48"/>
      <c r="AK106" s="48"/>
      <c r="AM106" s="48"/>
      <c r="AO106" s="64">
        <v>1</v>
      </c>
      <c r="AQ106" s="64">
        <v>1</v>
      </c>
      <c r="AR106" s="64">
        <v>1</v>
      </c>
      <c r="AS106" s="48"/>
      <c r="AU106" s="48">
        <v>1</v>
      </c>
      <c r="BA106" s="48"/>
      <c r="BE106" s="48"/>
    </row>
    <row r="107" spans="1:57" s="64" customFormat="1" x14ac:dyDescent="0.2">
      <c r="A107" s="48">
        <v>103</v>
      </c>
      <c r="B107" s="54" t="s">
        <v>411</v>
      </c>
      <c r="C107" s="48" t="s">
        <v>432</v>
      </c>
      <c r="D107" s="55">
        <v>1991</v>
      </c>
      <c r="E107" s="47"/>
      <c r="F107" s="47"/>
      <c r="G107" s="47"/>
      <c r="H107" s="48"/>
      <c r="I107" s="47"/>
      <c r="K107" s="48"/>
      <c r="M107" s="64">
        <v>1</v>
      </c>
      <c r="P107" s="48"/>
      <c r="R107" s="48"/>
      <c r="Z107" s="48"/>
      <c r="AC107" s="48"/>
      <c r="AD107" s="64">
        <v>1</v>
      </c>
      <c r="AE107" s="48"/>
      <c r="AF107" s="48"/>
      <c r="AI107" s="48"/>
      <c r="AK107" s="48"/>
      <c r="AM107" s="48"/>
      <c r="AO107" s="64">
        <v>1</v>
      </c>
      <c r="AQ107" s="64">
        <v>1</v>
      </c>
      <c r="AR107" s="64">
        <v>1</v>
      </c>
      <c r="AS107" s="48"/>
      <c r="AU107" s="48">
        <v>1</v>
      </c>
      <c r="BA107" s="48"/>
      <c r="BE107" s="48"/>
    </row>
    <row r="108" spans="1:57" s="64" customFormat="1" x14ac:dyDescent="0.2">
      <c r="A108" s="48">
        <v>104</v>
      </c>
      <c r="B108" s="54" t="s">
        <v>411</v>
      </c>
      <c r="C108" s="48" t="s">
        <v>413</v>
      </c>
      <c r="D108" s="148">
        <v>1968</v>
      </c>
      <c r="E108" s="47"/>
      <c r="F108" s="47"/>
      <c r="G108" s="47"/>
      <c r="H108" s="48"/>
      <c r="I108" s="47"/>
      <c r="K108" s="48"/>
      <c r="P108" s="48"/>
      <c r="R108" s="48"/>
      <c r="Z108" s="48">
        <v>1</v>
      </c>
      <c r="AC108" s="48"/>
      <c r="AE108" s="48"/>
      <c r="AF108" s="48"/>
      <c r="AI108" s="48"/>
      <c r="AK108" s="48"/>
      <c r="AM108" s="48">
        <v>1</v>
      </c>
      <c r="AO108" s="64">
        <v>1</v>
      </c>
      <c r="AS108" s="48"/>
      <c r="AU108" s="48"/>
      <c r="BA108" s="48"/>
      <c r="BB108" s="64">
        <v>1</v>
      </c>
      <c r="BE108" s="48"/>
    </row>
    <row r="109" spans="1:57" s="64" customFormat="1" x14ac:dyDescent="0.2">
      <c r="A109" s="48">
        <v>105</v>
      </c>
      <c r="B109" s="54" t="s">
        <v>411</v>
      </c>
      <c r="C109" s="48" t="s">
        <v>421</v>
      </c>
      <c r="D109" s="148">
        <v>1975</v>
      </c>
      <c r="E109" s="47"/>
      <c r="F109" s="47">
        <v>1</v>
      </c>
      <c r="G109" s="47"/>
      <c r="H109" s="48"/>
      <c r="I109" s="47"/>
      <c r="K109" s="48"/>
      <c r="P109" s="48"/>
      <c r="R109" s="48"/>
      <c r="T109" s="64">
        <v>1</v>
      </c>
      <c r="Z109" s="48"/>
      <c r="AC109" s="48"/>
      <c r="AE109" s="48"/>
      <c r="AF109" s="48"/>
      <c r="AI109" s="48"/>
      <c r="AK109" s="48"/>
      <c r="AM109" s="48">
        <v>1</v>
      </c>
      <c r="AO109" s="64">
        <v>1</v>
      </c>
      <c r="AS109" s="48"/>
      <c r="AU109" s="48"/>
      <c r="BA109" s="48"/>
      <c r="BE109" s="48"/>
    </row>
    <row r="110" spans="1:57" s="64" customFormat="1" x14ac:dyDescent="0.2">
      <c r="A110" s="48">
        <v>106</v>
      </c>
      <c r="B110" s="54" t="s">
        <v>411</v>
      </c>
      <c r="C110" s="48" t="s">
        <v>422</v>
      </c>
      <c r="D110" s="148">
        <v>1998</v>
      </c>
      <c r="E110" s="47"/>
      <c r="F110" s="47"/>
      <c r="G110" s="47"/>
      <c r="H110" s="48"/>
      <c r="I110" s="47"/>
      <c r="K110" s="48"/>
      <c r="P110" s="48"/>
      <c r="R110" s="48"/>
      <c r="Z110" s="48"/>
      <c r="AC110" s="48"/>
      <c r="AD110" s="64">
        <v>1</v>
      </c>
      <c r="AE110" s="48"/>
      <c r="AF110" s="48"/>
      <c r="AI110" s="48"/>
      <c r="AK110" s="48"/>
      <c r="AM110" s="48"/>
      <c r="AO110" s="64">
        <v>1</v>
      </c>
      <c r="AQ110" s="64">
        <v>1</v>
      </c>
      <c r="AS110" s="48"/>
      <c r="AT110" s="64">
        <v>1</v>
      </c>
      <c r="AU110" s="48">
        <v>1</v>
      </c>
      <c r="BA110" s="48"/>
      <c r="BE110" s="48"/>
    </row>
    <row r="111" spans="1:57" s="64" customFormat="1" x14ac:dyDescent="0.2">
      <c r="A111" s="48">
        <v>107</v>
      </c>
      <c r="B111" s="54" t="s">
        <v>411</v>
      </c>
      <c r="C111" s="48" t="s">
        <v>425</v>
      </c>
      <c r="D111" s="148">
        <v>2002</v>
      </c>
      <c r="E111" s="47"/>
      <c r="F111" s="47"/>
      <c r="H111" s="48"/>
      <c r="I111" s="47"/>
      <c r="K111" s="48"/>
      <c r="L111" s="64">
        <v>1</v>
      </c>
      <c r="M111" s="47">
        <v>1</v>
      </c>
      <c r="P111" s="48"/>
      <c r="R111" s="48"/>
      <c r="Z111" s="48"/>
      <c r="AC111" s="48"/>
      <c r="AE111" s="48"/>
      <c r="AF111" s="48"/>
      <c r="AI111" s="48"/>
      <c r="AK111" s="48"/>
      <c r="AM111" s="48"/>
      <c r="AO111" s="64">
        <v>1</v>
      </c>
      <c r="AQ111" s="64">
        <v>1</v>
      </c>
      <c r="AR111" s="64">
        <v>1</v>
      </c>
      <c r="AS111" s="48"/>
      <c r="AT111" s="64">
        <v>1</v>
      </c>
      <c r="AU111" s="48">
        <v>1</v>
      </c>
      <c r="BA111" s="48"/>
      <c r="BE111" s="48"/>
    </row>
    <row r="112" spans="1:57" s="64" customFormat="1" x14ac:dyDescent="0.2">
      <c r="A112" s="43">
        <v>108</v>
      </c>
      <c r="B112" s="54" t="s">
        <v>411</v>
      </c>
      <c r="C112" s="48" t="s">
        <v>428</v>
      </c>
      <c r="D112" s="148">
        <v>1995</v>
      </c>
      <c r="E112" s="47"/>
      <c r="F112" s="47"/>
      <c r="G112" s="47"/>
      <c r="H112" s="48">
        <v>1</v>
      </c>
      <c r="I112" s="47">
        <v>1</v>
      </c>
      <c r="K112" s="48"/>
      <c r="P112" s="48"/>
      <c r="R112" s="48"/>
      <c r="Z112" s="48"/>
      <c r="AC112" s="48"/>
      <c r="AE112" s="48"/>
      <c r="AF112" s="48"/>
      <c r="AI112" s="48"/>
      <c r="AK112" s="48"/>
      <c r="AM112" s="48">
        <v>1</v>
      </c>
      <c r="AO112" s="64">
        <v>1</v>
      </c>
      <c r="AS112" s="48"/>
      <c r="AU112" s="48"/>
      <c r="BA112" s="48"/>
      <c r="BE112" s="48"/>
    </row>
    <row r="113" spans="1:57" s="64" customFormat="1" x14ac:dyDescent="0.2">
      <c r="A113" s="43">
        <v>109</v>
      </c>
      <c r="B113" s="54" t="s">
        <v>411</v>
      </c>
      <c r="C113" s="48" t="s">
        <v>429</v>
      </c>
      <c r="D113" s="148">
        <v>2008</v>
      </c>
      <c r="E113" s="47"/>
      <c r="F113" s="47"/>
      <c r="G113" s="47"/>
      <c r="H113" s="48"/>
      <c r="I113" s="47"/>
      <c r="K113" s="48"/>
      <c r="P113" s="48"/>
      <c r="R113" s="48"/>
      <c r="Z113" s="48"/>
      <c r="AC113" s="48"/>
      <c r="AD113" s="64">
        <v>1</v>
      </c>
      <c r="AE113" s="48"/>
      <c r="AF113" s="48"/>
      <c r="AI113" s="48"/>
      <c r="AK113" s="48"/>
      <c r="AM113" s="48"/>
      <c r="AO113" s="64">
        <v>1</v>
      </c>
      <c r="AQ113" s="64">
        <v>1</v>
      </c>
      <c r="AS113" s="48"/>
      <c r="AU113" s="48">
        <v>1</v>
      </c>
      <c r="BA113" s="48"/>
      <c r="BE113" s="48"/>
    </row>
    <row r="114" spans="1:57" s="64" customFormat="1" x14ac:dyDescent="0.2">
      <c r="A114" s="43">
        <v>110</v>
      </c>
      <c r="B114" s="54" t="s">
        <v>411</v>
      </c>
      <c r="C114" s="48" t="s">
        <v>430</v>
      </c>
      <c r="D114" s="148">
        <v>2008</v>
      </c>
      <c r="E114" s="47"/>
      <c r="F114" s="47"/>
      <c r="G114" s="47"/>
      <c r="H114" s="48"/>
      <c r="I114" s="47"/>
      <c r="K114" s="48"/>
      <c r="P114" s="48"/>
      <c r="R114" s="48"/>
      <c r="Z114" s="48"/>
      <c r="AC114" s="48"/>
      <c r="AE114" s="48"/>
      <c r="AF114" s="48"/>
      <c r="AI114" s="48"/>
      <c r="AK114" s="48"/>
      <c r="AM114" s="48"/>
      <c r="AR114" s="47">
        <v>1</v>
      </c>
      <c r="AS114" s="48"/>
      <c r="AU114" s="48"/>
      <c r="BA114" s="48"/>
      <c r="BE114" s="48"/>
    </row>
    <row r="115" spans="1:57" s="64" customFormat="1" x14ac:dyDescent="0.2">
      <c r="A115" s="48">
        <v>111</v>
      </c>
      <c r="B115" s="54" t="s">
        <v>411</v>
      </c>
      <c r="C115" s="48" t="s">
        <v>434</v>
      </c>
      <c r="D115" s="148">
        <v>2009</v>
      </c>
      <c r="E115" s="47"/>
      <c r="F115" s="47"/>
      <c r="G115" s="47"/>
      <c r="H115" s="48">
        <v>1</v>
      </c>
      <c r="I115" s="47">
        <v>1</v>
      </c>
      <c r="K115" s="48"/>
      <c r="P115" s="48"/>
      <c r="R115" s="48"/>
      <c r="X115" s="64">
        <v>1</v>
      </c>
      <c r="Z115" s="48"/>
      <c r="AC115" s="48"/>
      <c r="AD115" s="64">
        <v>1</v>
      </c>
      <c r="AE115" s="48"/>
      <c r="AF115" s="48"/>
      <c r="AI115" s="48"/>
      <c r="AK115" s="48"/>
      <c r="AM115" s="48"/>
      <c r="AO115" s="64">
        <v>1</v>
      </c>
      <c r="AS115" s="48"/>
      <c r="AU115" s="48"/>
      <c r="BA115" s="48"/>
      <c r="BE115" s="48"/>
    </row>
    <row r="116" spans="1:57" s="64" customFormat="1" x14ac:dyDescent="0.2">
      <c r="A116" s="48">
        <v>112</v>
      </c>
      <c r="B116" s="54" t="s">
        <v>411</v>
      </c>
      <c r="C116" s="48" t="s">
        <v>436</v>
      </c>
      <c r="D116" s="148">
        <v>2010</v>
      </c>
      <c r="E116" s="47"/>
      <c r="F116" s="47"/>
      <c r="G116" s="47"/>
      <c r="H116" s="48">
        <v>1</v>
      </c>
      <c r="I116" s="47">
        <v>1</v>
      </c>
      <c r="K116" s="48"/>
      <c r="P116" s="48"/>
      <c r="R116" s="48"/>
      <c r="Z116" s="48"/>
      <c r="AC116" s="48"/>
      <c r="AE116" s="48"/>
      <c r="AF116" s="48"/>
      <c r="AI116" s="48"/>
      <c r="AK116" s="48"/>
      <c r="AM116" s="48"/>
      <c r="AO116" s="64">
        <v>1</v>
      </c>
      <c r="AS116" s="48">
        <v>1</v>
      </c>
      <c r="AU116" s="48">
        <v>1</v>
      </c>
      <c r="BA116" s="48"/>
      <c r="BE116" s="48"/>
    </row>
    <row r="117" spans="1:57" s="64" customFormat="1" x14ac:dyDescent="0.2">
      <c r="A117" s="43">
        <v>113</v>
      </c>
      <c r="B117" s="54" t="s">
        <v>411</v>
      </c>
      <c r="C117" s="48" t="s">
        <v>439</v>
      </c>
      <c r="D117" s="148">
        <v>1996</v>
      </c>
      <c r="E117" s="47"/>
      <c r="F117" s="47"/>
      <c r="G117" s="47"/>
      <c r="H117" s="48">
        <v>1</v>
      </c>
      <c r="I117" s="47"/>
      <c r="K117" s="48"/>
      <c r="P117" s="48"/>
      <c r="R117" s="48"/>
      <c r="Z117" s="48"/>
      <c r="AC117" s="48"/>
      <c r="AE117" s="48"/>
      <c r="AF117" s="48"/>
      <c r="AI117" s="48"/>
      <c r="AK117" s="48"/>
      <c r="AM117" s="48"/>
      <c r="AO117" s="64">
        <v>1</v>
      </c>
      <c r="AR117" s="64">
        <v>1</v>
      </c>
      <c r="AS117" s="48"/>
      <c r="AU117" s="48"/>
      <c r="BA117" s="48"/>
      <c r="BB117" s="64">
        <v>1</v>
      </c>
      <c r="BE117" s="48"/>
    </row>
    <row r="118" spans="1:57" s="64" customFormat="1" x14ac:dyDescent="0.2">
      <c r="A118" s="43">
        <v>114</v>
      </c>
      <c r="B118" s="54" t="s">
        <v>411</v>
      </c>
      <c r="C118" s="48" t="s">
        <v>440</v>
      </c>
      <c r="D118" s="148">
        <v>1999</v>
      </c>
      <c r="E118" s="47"/>
      <c r="F118" s="47"/>
      <c r="G118" s="47"/>
      <c r="H118" s="48"/>
      <c r="I118" s="47"/>
      <c r="K118" s="48"/>
      <c r="P118" s="48"/>
      <c r="R118" s="48"/>
      <c r="Z118" s="48"/>
      <c r="AC118" s="48"/>
      <c r="AD118" s="64">
        <v>1</v>
      </c>
      <c r="AE118" s="48"/>
      <c r="AF118" s="48"/>
      <c r="AI118" s="48"/>
      <c r="AK118" s="48"/>
      <c r="AM118" s="48"/>
      <c r="AN118" s="64">
        <v>1</v>
      </c>
      <c r="AO118" s="64">
        <v>1</v>
      </c>
      <c r="AR118" s="64">
        <v>1</v>
      </c>
      <c r="AS118" s="48"/>
      <c r="AU118" s="48"/>
      <c r="BA118" s="48"/>
      <c r="BE118" s="48"/>
    </row>
    <row r="119" spans="1:57" s="64" customFormat="1" x14ac:dyDescent="0.2">
      <c r="A119" s="43">
        <v>115</v>
      </c>
      <c r="B119" s="54" t="s">
        <v>167</v>
      </c>
      <c r="C119" s="48" t="s">
        <v>441</v>
      </c>
      <c r="D119" s="55">
        <v>1998</v>
      </c>
      <c r="E119" s="47"/>
      <c r="F119" s="47"/>
      <c r="G119" s="47"/>
      <c r="H119" s="48"/>
      <c r="I119" s="47"/>
      <c r="K119" s="48"/>
      <c r="P119" s="48"/>
      <c r="R119" s="48"/>
      <c r="Z119" s="48"/>
      <c r="AC119" s="48"/>
      <c r="AD119" s="64">
        <v>1</v>
      </c>
      <c r="AE119" s="48"/>
      <c r="AF119" s="48">
        <v>1</v>
      </c>
      <c r="AI119" s="48"/>
      <c r="AK119" s="48"/>
      <c r="AM119" s="48">
        <v>1</v>
      </c>
      <c r="AO119" s="64">
        <v>1</v>
      </c>
      <c r="AR119" s="64">
        <v>1</v>
      </c>
      <c r="AS119" s="48"/>
      <c r="AU119" s="48">
        <v>1</v>
      </c>
      <c r="BA119" s="48"/>
      <c r="BE119" s="48"/>
    </row>
    <row r="120" spans="1:57" s="64" customFormat="1" x14ac:dyDescent="0.2">
      <c r="A120" s="43">
        <v>116</v>
      </c>
      <c r="B120" s="54" t="s">
        <v>168</v>
      </c>
      <c r="C120" s="48" t="s">
        <v>446</v>
      </c>
      <c r="D120" s="55">
        <v>1987</v>
      </c>
      <c r="E120" s="47"/>
      <c r="F120" s="47">
        <v>1</v>
      </c>
      <c r="G120" s="47"/>
      <c r="H120" s="48"/>
      <c r="I120" s="47"/>
      <c r="K120" s="48"/>
      <c r="N120" s="64">
        <v>1</v>
      </c>
      <c r="P120" s="48"/>
      <c r="R120" s="48"/>
      <c r="Z120" s="48"/>
      <c r="AC120" s="48"/>
      <c r="AD120" s="64">
        <v>1</v>
      </c>
      <c r="AE120" s="48"/>
      <c r="AF120" s="48"/>
      <c r="AI120" s="48"/>
      <c r="AK120" s="48"/>
      <c r="AM120" s="48"/>
      <c r="AQ120" s="64">
        <v>1</v>
      </c>
      <c r="AR120" s="64">
        <v>1</v>
      </c>
      <c r="AS120" s="48"/>
      <c r="AU120" s="48"/>
      <c r="BA120" s="48"/>
      <c r="BE120" s="48"/>
    </row>
    <row r="121" spans="1:57" s="64" customFormat="1" x14ac:dyDescent="0.2">
      <c r="A121" s="43">
        <v>117</v>
      </c>
      <c r="B121" s="54" t="s">
        <v>450</v>
      </c>
      <c r="C121" s="48" t="s">
        <v>449</v>
      </c>
      <c r="D121" s="55">
        <v>2008</v>
      </c>
      <c r="E121" s="47"/>
      <c r="F121" s="47"/>
      <c r="G121" s="47"/>
      <c r="H121" s="48"/>
      <c r="I121" s="47"/>
      <c r="K121" s="48"/>
      <c r="P121" s="48"/>
      <c r="R121" s="48"/>
      <c r="Z121" s="48"/>
      <c r="AC121" s="48"/>
      <c r="AD121" s="64">
        <v>1</v>
      </c>
      <c r="AE121" s="48"/>
      <c r="AF121" s="48">
        <v>1</v>
      </c>
      <c r="AI121" s="48"/>
      <c r="AK121" s="48"/>
      <c r="AM121" s="48"/>
      <c r="AN121" s="64">
        <v>1</v>
      </c>
      <c r="AQ121" s="64">
        <v>1</v>
      </c>
      <c r="AR121" s="64">
        <v>1</v>
      </c>
      <c r="AS121" s="48"/>
      <c r="AU121" s="48">
        <v>1</v>
      </c>
      <c r="BA121" s="48"/>
      <c r="BE121" s="48"/>
    </row>
    <row r="122" spans="1:57" s="64" customFormat="1" x14ac:dyDescent="0.2">
      <c r="A122" s="48">
        <v>118</v>
      </c>
      <c r="B122" s="54" t="s">
        <v>259</v>
      </c>
      <c r="C122" s="48" t="s">
        <v>453</v>
      </c>
      <c r="D122" s="55">
        <v>2008</v>
      </c>
      <c r="E122" s="47"/>
      <c r="F122" s="47">
        <v>1</v>
      </c>
      <c r="H122" s="48"/>
      <c r="I122" s="47"/>
      <c r="K122" s="48"/>
      <c r="M122" s="64">
        <v>1</v>
      </c>
      <c r="P122" s="48"/>
      <c r="R122" s="48"/>
      <c r="Z122" s="48"/>
      <c r="AC122" s="48"/>
      <c r="AD122" s="64">
        <v>1</v>
      </c>
      <c r="AE122" s="48"/>
      <c r="AF122" s="48">
        <v>1</v>
      </c>
      <c r="AI122" s="48"/>
      <c r="AK122" s="48"/>
      <c r="AM122" s="48"/>
      <c r="AO122" s="64">
        <v>1</v>
      </c>
      <c r="AR122" s="64">
        <v>1</v>
      </c>
      <c r="AS122" s="48"/>
      <c r="AT122" s="64">
        <v>1</v>
      </c>
      <c r="AU122" s="48"/>
      <c r="BA122" s="48"/>
      <c r="BE122" s="48"/>
    </row>
    <row r="123" spans="1:57" s="64" customFormat="1" x14ac:dyDescent="0.2">
      <c r="A123" s="48">
        <v>119</v>
      </c>
      <c r="B123" s="54" t="s">
        <v>404</v>
      </c>
      <c r="C123" s="48" t="s">
        <v>457</v>
      </c>
      <c r="D123" s="55">
        <v>2008</v>
      </c>
      <c r="E123" s="47">
        <v>1</v>
      </c>
      <c r="F123" s="47"/>
      <c r="G123" s="47"/>
      <c r="H123" s="48">
        <v>1</v>
      </c>
      <c r="I123" s="47"/>
      <c r="K123" s="48"/>
      <c r="L123" s="64">
        <v>1</v>
      </c>
      <c r="M123" s="64">
        <v>1</v>
      </c>
      <c r="P123" s="48"/>
      <c r="R123" s="48"/>
      <c r="V123" s="64">
        <v>1</v>
      </c>
      <c r="Y123" s="64">
        <v>1</v>
      </c>
      <c r="Z123" s="48"/>
      <c r="AC123" s="48"/>
      <c r="AD123" s="64">
        <v>1</v>
      </c>
      <c r="AE123" s="48">
        <v>1</v>
      </c>
      <c r="AF123" s="48">
        <v>1</v>
      </c>
      <c r="AI123" s="48"/>
      <c r="AK123" s="48"/>
      <c r="AL123" s="64">
        <v>1</v>
      </c>
      <c r="AM123" s="48">
        <v>1</v>
      </c>
      <c r="AN123" s="64">
        <v>1</v>
      </c>
      <c r="AO123" s="64">
        <v>1</v>
      </c>
      <c r="AQ123" s="64">
        <v>1</v>
      </c>
      <c r="AR123" s="64">
        <v>1</v>
      </c>
      <c r="AS123" s="48">
        <v>1</v>
      </c>
      <c r="AT123" s="64">
        <v>1</v>
      </c>
      <c r="AU123" s="48">
        <v>1</v>
      </c>
      <c r="BA123" s="48"/>
      <c r="BB123" s="64">
        <v>1</v>
      </c>
      <c r="BE123" s="48">
        <v>1</v>
      </c>
    </row>
    <row r="124" spans="1:57" s="64" customFormat="1" x14ac:dyDescent="0.2">
      <c r="A124" s="43">
        <v>120</v>
      </c>
      <c r="B124" s="49" t="s">
        <v>535</v>
      </c>
      <c r="C124" s="48" t="s">
        <v>901</v>
      </c>
      <c r="D124" s="55">
        <v>2001</v>
      </c>
      <c r="E124" s="47"/>
      <c r="F124" s="47"/>
      <c r="G124" s="47"/>
      <c r="H124" s="48"/>
      <c r="I124" s="47"/>
      <c r="K124" s="48"/>
      <c r="P124" s="48"/>
      <c r="R124" s="48"/>
      <c r="Z124" s="48"/>
      <c r="AC124" s="48"/>
      <c r="AE124" s="48"/>
      <c r="AF124" s="48">
        <v>1</v>
      </c>
      <c r="AI124" s="48"/>
      <c r="AK124" s="48"/>
      <c r="AM124" s="48">
        <v>1</v>
      </c>
      <c r="AN124" s="64">
        <v>1</v>
      </c>
      <c r="AO124" s="64">
        <v>1</v>
      </c>
      <c r="AR124" s="64">
        <v>1</v>
      </c>
      <c r="AS124" s="48"/>
      <c r="AU124" s="48">
        <v>1</v>
      </c>
      <c r="BA124" s="48"/>
      <c r="BE124" s="48"/>
    </row>
    <row r="125" spans="1:57" s="64" customFormat="1" x14ac:dyDescent="0.2">
      <c r="A125" s="43">
        <v>121</v>
      </c>
      <c r="B125" s="54" t="s">
        <v>461</v>
      </c>
      <c r="C125" s="48" t="s">
        <v>462</v>
      </c>
      <c r="D125" s="55">
        <v>2006</v>
      </c>
      <c r="E125" s="47"/>
      <c r="F125" s="47"/>
      <c r="G125" s="47"/>
      <c r="H125" s="48"/>
      <c r="I125" s="47"/>
      <c r="K125" s="48"/>
      <c r="P125" s="48"/>
      <c r="R125" s="48"/>
      <c r="Z125" s="48"/>
      <c r="AC125" s="48"/>
      <c r="AD125" s="64">
        <v>1</v>
      </c>
      <c r="AE125" s="48"/>
      <c r="AF125" s="48"/>
      <c r="AI125" s="48"/>
      <c r="AK125" s="48"/>
      <c r="AM125" s="48"/>
      <c r="AN125" s="64">
        <v>1</v>
      </c>
      <c r="AO125" s="64">
        <v>1</v>
      </c>
      <c r="AQ125" s="64">
        <v>1</v>
      </c>
      <c r="AR125" s="64">
        <v>1</v>
      </c>
      <c r="AS125" s="48"/>
      <c r="AT125" s="64">
        <v>1</v>
      </c>
      <c r="AU125" s="48">
        <v>1</v>
      </c>
      <c r="BA125" s="48"/>
      <c r="BE125" s="48"/>
    </row>
    <row r="126" spans="1:57" s="64" customFormat="1" x14ac:dyDescent="0.2">
      <c r="A126" s="43">
        <v>122</v>
      </c>
      <c r="B126" s="54" t="s">
        <v>465</v>
      </c>
      <c r="C126" s="48" t="s">
        <v>466</v>
      </c>
      <c r="D126" s="55">
        <v>2003</v>
      </c>
      <c r="E126" s="47"/>
      <c r="F126" s="47">
        <v>1</v>
      </c>
      <c r="G126" s="47"/>
      <c r="H126" s="48"/>
      <c r="I126" s="47"/>
      <c r="K126" s="48"/>
      <c r="M126" s="64">
        <v>1</v>
      </c>
      <c r="P126" s="48"/>
      <c r="R126" s="48"/>
      <c r="Z126" s="48"/>
      <c r="AC126" s="48"/>
      <c r="AE126" s="48"/>
      <c r="AF126" s="48">
        <v>1</v>
      </c>
      <c r="AI126" s="48"/>
      <c r="AK126" s="48"/>
      <c r="AM126" s="48">
        <v>1</v>
      </c>
      <c r="AO126" s="64">
        <v>1</v>
      </c>
      <c r="AQ126" s="64">
        <v>1</v>
      </c>
      <c r="AR126" s="64">
        <v>1</v>
      </c>
      <c r="AS126" s="48"/>
      <c r="AT126" s="64">
        <v>1</v>
      </c>
      <c r="AU126" s="48">
        <v>1</v>
      </c>
      <c r="BA126" s="48"/>
      <c r="BE126" s="48"/>
    </row>
    <row r="127" spans="1:57" s="64" customFormat="1" x14ac:dyDescent="0.2">
      <c r="A127" s="48">
        <v>123</v>
      </c>
      <c r="B127" s="54" t="s">
        <v>471</v>
      </c>
      <c r="C127" s="48" t="s">
        <v>470</v>
      </c>
      <c r="D127" s="55">
        <v>2001</v>
      </c>
      <c r="E127" s="47"/>
      <c r="F127" s="47"/>
      <c r="G127" s="47"/>
      <c r="H127" s="48">
        <v>1</v>
      </c>
      <c r="I127" s="47"/>
      <c r="K127" s="48"/>
      <c r="M127" s="64">
        <v>1</v>
      </c>
      <c r="P127" s="48"/>
      <c r="R127" s="48"/>
      <c r="Z127" s="48"/>
      <c r="AC127" s="48">
        <v>1</v>
      </c>
      <c r="AD127" s="64">
        <v>1</v>
      </c>
      <c r="AE127" s="48"/>
      <c r="AF127" s="48">
        <v>1</v>
      </c>
      <c r="AI127" s="48">
        <v>1</v>
      </c>
      <c r="AK127" s="48"/>
      <c r="AM127" s="48">
        <v>1</v>
      </c>
      <c r="AN127" s="64">
        <v>1</v>
      </c>
      <c r="AO127" s="64">
        <v>1</v>
      </c>
      <c r="AQ127" s="64">
        <v>1</v>
      </c>
      <c r="AR127" s="64">
        <v>1</v>
      </c>
      <c r="AS127" s="48"/>
      <c r="AU127" s="48">
        <v>1</v>
      </c>
      <c r="BA127" s="48"/>
      <c r="BE127" s="48"/>
    </row>
    <row r="128" spans="1:57" s="64" customFormat="1" x14ac:dyDescent="0.2">
      <c r="A128" s="43">
        <v>124</v>
      </c>
      <c r="B128" s="54" t="s">
        <v>475</v>
      </c>
      <c r="C128" s="48" t="s">
        <v>474</v>
      </c>
      <c r="D128" s="55">
        <v>2006</v>
      </c>
      <c r="E128" s="47">
        <v>1</v>
      </c>
      <c r="F128" s="47"/>
      <c r="G128" s="47"/>
      <c r="H128" s="48">
        <v>1</v>
      </c>
      <c r="I128" s="47"/>
      <c r="K128" s="48"/>
      <c r="P128" s="48"/>
      <c r="R128" s="48"/>
      <c r="Z128" s="48"/>
      <c r="AC128" s="48"/>
      <c r="AE128" s="48"/>
      <c r="AF128" s="48">
        <v>1</v>
      </c>
      <c r="AI128" s="48"/>
      <c r="AK128" s="48"/>
      <c r="AM128" s="48"/>
      <c r="AO128" s="64">
        <v>1</v>
      </c>
      <c r="AQ128" s="64">
        <v>1</v>
      </c>
      <c r="AR128" s="64">
        <v>1</v>
      </c>
      <c r="AS128" s="48"/>
      <c r="AU128" s="48"/>
      <c r="BA128" s="48"/>
      <c r="BE128" s="48"/>
    </row>
    <row r="129" spans="1:57" s="64" customFormat="1" x14ac:dyDescent="0.2">
      <c r="A129" s="43">
        <v>125</v>
      </c>
      <c r="B129" s="54" t="s">
        <v>404</v>
      </c>
      <c r="C129" s="48" t="s">
        <v>479</v>
      </c>
      <c r="D129" s="55">
        <v>2011</v>
      </c>
      <c r="E129" s="47"/>
      <c r="F129" s="47"/>
      <c r="G129" s="47"/>
      <c r="H129" s="48"/>
      <c r="I129" s="47"/>
      <c r="K129" s="48"/>
      <c r="P129" s="48"/>
      <c r="R129" s="48"/>
      <c r="Z129" s="48"/>
      <c r="AC129" s="48"/>
      <c r="AE129" s="48"/>
      <c r="AF129" s="48"/>
      <c r="AI129" s="48"/>
      <c r="AK129" s="48"/>
      <c r="AM129" s="48"/>
      <c r="AQ129" s="64">
        <v>1</v>
      </c>
      <c r="AR129" s="64">
        <v>1</v>
      </c>
      <c r="AS129" s="48"/>
      <c r="AU129" s="48"/>
      <c r="BA129" s="48"/>
      <c r="BE129" s="48"/>
    </row>
    <row r="130" spans="1:57" s="64" customFormat="1" x14ac:dyDescent="0.2">
      <c r="A130" s="43">
        <v>126</v>
      </c>
      <c r="B130" s="54" t="s">
        <v>404</v>
      </c>
      <c r="C130" s="48" t="s">
        <v>482</v>
      </c>
      <c r="D130" s="55">
        <v>2003</v>
      </c>
      <c r="E130" s="47"/>
      <c r="F130" s="47"/>
      <c r="G130" s="47"/>
      <c r="H130" s="48"/>
      <c r="I130" s="47"/>
      <c r="K130" s="48"/>
      <c r="P130" s="48"/>
      <c r="R130" s="48"/>
      <c r="Z130" s="48"/>
      <c r="AC130" s="48"/>
      <c r="AE130" s="48"/>
      <c r="AF130" s="48">
        <v>1</v>
      </c>
      <c r="AI130" s="48"/>
      <c r="AK130" s="48"/>
      <c r="AM130" s="48">
        <v>1</v>
      </c>
      <c r="AN130" s="64">
        <v>1</v>
      </c>
      <c r="AO130" s="64">
        <v>1</v>
      </c>
      <c r="AQ130" s="64">
        <v>1</v>
      </c>
      <c r="AR130" s="64">
        <v>1</v>
      </c>
      <c r="AS130" s="48"/>
      <c r="AT130" s="64">
        <v>1</v>
      </c>
      <c r="AU130" s="48"/>
      <c r="BA130" s="48"/>
      <c r="BE130" s="48"/>
    </row>
    <row r="131" spans="1:57" s="64" customFormat="1" x14ac:dyDescent="0.2">
      <c r="A131" s="43">
        <v>127</v>
      </c>
      <c r="B131" s="54" t="s">
        <v>404</v>
      </c>
      <c r="C131" s="48" t="s">
        <v>485</v>
      </c>
      <c r="D131" s="55">
        <v>1999</v>
      </c>
      <c r="E131" s="47"/>
      <c r="F131" s="47"/>
      <c r="G131" s="47"/>
      <c r="H131" s="48"/>
      <c r="I131" s="47"/>
      <c r="K131" s="48"/>
      <c r="P131" s="48"/>
      <c r="R131" s="48"/>
      <c r="Z131" s="48"/>
      <c r="AC131" s="48"/>
      <c r="AD131" s="64">
        <v>1</v>
      </c>
      <c r="AE131" s="48"/>
      <c r="AF131" s="48">
        <v>1</v>
      </c>
      <c r="AI131" s="48"/>
      <c r="AK131" s="48"/>
      <c r="AM131" s="48">
        <v>1</v>
      </c>
      <c r="AQ131" s="64">
        <v>1</v>
      </c>
      <c r="AR131" s="64">
        <v>1</v>
      </c>
      <c r="AS131" s="48"/>
      <c r="AT131" s="64">
        <v>1</v>
      </c>
      <c r="AU131" s="48"/>
      <c r="BA131" s="48"/>
      <c r="BE131" s="48"/>
    </row>
    <row r="132" spans="1:57" s="64" customFormat="1" x14ac:dyDescent="0.2">
      <c r="A132" s="43">
        <v>128</v>
      </c>
      <c r="B132" s="54" t="s">
        <v>488</v>
      </c>
      <c r="C132" s="48" t="s">
        <v>489</v>
      </c>
      <c r="D132" s="55">
        <v>2003</v>
      </c>
      <c r="E132" s="47"/>
      <c r="F132" s="47"/>
      <c r="G132" s="47"/>
      <c r="H132" s="48">
        <v>1</v>
      </c>
      <c r="I132" s="47"/>
      <c r="K132" s="48"/>
      <c r="M132" s="64">
        <v>1</v>
      </c>
      <c r="P132" s="48"/>
      <c r="R132" s="48"/>
      <c r="Z132" s="48"/>
      <c r="AC132" s="48"/>
      <c r="AD132" s="64">
        <v>1</v>
      </c>
      <c r="AE132" s="48"/>
      <c r="AF132" s="48">
        <v>1</v>
      </c>
      <c r="AI132" s="48"/>
      <c r="AK132" s="48"/>
      <c r="AM132" s="48">
        <v>1</v>
      </c>
      <c r="AN132" s="64">
        <v>1</v>
      </c>
      <c r="AO132" s="64">
        <v>1</v>
      </c>
      <c r="AQ132" s="64">
        <v>1</v>
      </c>
      <c r="AR132" s="64">
        <v>1</v>
      </c>
      <c r="AS132" s="48"/>
      <c r="AU132" s="48">
        <v>1</v>
      </c>
      <c r="BA132" s="48"/>
      <c r="BE132" s="48"/>
    </row>
    <row r="133" spans="1:57" s="64" customFormat="1" x14ac:dyDescent="0.2">
      <c r="A133" s="48">
        <v>129</v>
      </c>
      <c r="B133" s="54" t="s">
        <v>492</v>
      </c>
      <c r="C133" s="48" t="s">
        <v>479</v>
      </c>
      <c r="D133" s="55">
        <v>2003</v>
      </c>
      <c r="E133" s="47">
        <v>1</v>
      </c>
      <c r="F133" s="47"/>
      <c r="G133" s="47"/>
      <c r="H133" s="48"/>
      <c r="I133" s="47"/>
      <c r="K133" s="48"/>
      <c r="P133" s="48"/>
      <c r="R133" s="48"/>
      <c r="U133" s="64">
        <v>1</v>
      </c>
      <c r="Z133" s="48"/>
      <c r="AC133" s="48"/>
      <c r="AD133" s="64">
        <v>1</v>
      </c>
      <c r="AE133" s="48"/>
      <c r="AF133" s="48">
        <v>1</v>
      </c>
      <c r="AI133" s="48">
        <v>1</v>
      </c>
      <c r="AK133" s="48"/>
      <c r="AM133" s="48">
        <v>1</v>
      </c>
      <c r="AO133" s="64">
        <v>1</v>
      </c>
      <c r="AP133" s="64">
        <v>1</v>
      </c>
      <c r="AQ133" s="64">
        <v>1</v>
      </c>
      <c r="AR133" s="64">
        <v>1</v>
      </c>
      <c r="AS133" s="48"/>
      <c r="AT133" s="64">
        <v>1</v>
      </c>
      <c r="AU133" s="48"/>
      <c r="BA133" s="48"/>
      <c r="BE133" s="48"/>
    </row>
    <row r="134" spans="1:57" s="64" customFormat="1" x14ac:dyDescent="0.2">
      <c r="A134" s="48">
        <v>130</v>
      </c>
      <c r="B134" s="54" t="s">
        <v>495</v>
      </c>
      <c r="C134" s="48" t="s">
        <v>496</v>
      </c>
      <c r="D134" s="55">
        <v>2011</v>
      </c>
      <c r="E134" s="47"/>
      <c r="F134" s="47"/>
      <c r="G134" s="47"/>
      <c r="H134" s="48"/>
      <c r="I134" s="47"/>
      <c r="K134" s="48"/>
      <c r="P134" s="48"/>
      <c r="R134" s="48"/>
      <c r="Z134" s="48"/>
      <c r="AC134" s="48"/>
      <c r="AE134" s="48"/>
      <c r="AF134" s="48"/>
      <c r="AI134" s="48"/>
      <c r="AK134" s="48"/>
      <c r="AM134" s="48"/>
      <c r="AQ134" s="64">
        <v>1</v>
      </c>
      <c r="AR134" s="64">
        <v>1</v>
      </c>
      <c r="AS134" s="48"/>
      <c r="AT134" s="64">
        <v>1</v>
      </c>
      <c r="AU134" s="48">
        <v>1</v>
      </c>
      <c r="BA134" s="48"/>
      <c r="BE134" s="48"/>
    </row>
    <row r="135" spans="1:57" s="64" customFormat="1" x14ac:dyDescent="0.2">
      <c r="A135" s="48">
        <v>131</v>
      </c>
      <c r="B135" s="54" t="s">
        <v>404</v>
      </c>
      <c r="C135" s="48" t="s">
        <v>499</v>
      </c>
      <c r="D135" s="55">
        <v>2002</v>
      </c>
      <c r="E135" s="47"/>
      <c r="F135" s="47"/>
      <c r="G135" s="47"/>
      <c r="H135" s="48"/>
      <c r="I135" s="47"/>
      <c r="K135" s="48"/>
      <c r="P135" s="48"/>
      <c r="R135" s="48"/>
      <c r="Z135" s="48"/>
      <c r="AC135" s="48"/>
      <c r="AD135" s="64">
        <v>1</v>
      </c>
      <c r="AE135" s="48"/>
      <c r="AF135" s="48"/>
      <c r="AI135" s="48"/>
      <c r="AK135" s="48"/>
      <c r="AL135" s="64">
        <v>1</v>
      </c>
      <c r="AM135" s="48"/>
      <c r="AN135" s="64">
        <v>1</v>
      </c>
      <c r="AO135" s="64">
        <v>1</v>
      </c>
      <c r="AP135" s="64">
        <v>1</v>
      </c>
      <c r="AQ135" s="64">
        <v>1</v>
      </c>
      <c r="AS135" s="48"/>
      <c r="AT135" s="64">
        <v>1</v>
      </c>
      <c r="AU135" s="48">
        <v>1</v>
      </c>
      <c r="BA135" s="48"/>
      <c r="BE135" s="48"/>
    </row>
    <row r="136" spans="1:57" s="64" customFormat="1" x14ac:dyDescent="0.2">
      <c r="A136" s="48">
        <v>132</v>
      </c>
      <c r="B136" s="54" t="s">
        <v>404</v>
      </c>
      <c r="C136" s="48" t="s">
        <v>502</v>
      </c>
      <c r="D136" s="55">
        <v>2003</v>
      </c>
      <c r="E136" s="47"/>
      <c r="F136" s="47"/>
      <c r="G136" s="47"/>
      <c r="H136" s="48">
        <v>1</v>
      </c>
      <c r="I136" s="47"/>
      <c r="K136" s="48"/>
      <c r="P136" s="48">
        <v>1</v>
      </c>
      <c r="R136" s="48"/>
      <c r="Z136" s="48"/>
      <c r="AC136" s="48"/>
      <c r="AE136" s="48"/>
      <c r="AF136" s="48">
        <v>1</v>
      </c>
      <c r="AI136" s="48"/>
      <c r="AK136" s="48"/>
      <c r="AM136" s="48">
        <v>1</v>
      </c>
      <c r="AO136" s="64">
        <v>1</v>
      </c>
      <c r="AQ136" s="64">
        <v>1</v>
      </c>
      <c r="AR136" s="64">
        <v>1</v>
      </c>
      <c r="AS136" s="48">
        <v>1</v>
      </c>
      <c r="AT136" s="64">
        <v>1</v>
      </c>
      <c r="AU136" s="48">
        <v>1</v>
      </c>
      <c r="BA136" s="48"/>
      <c r="BE136" s="48"/>
    </row>
    <row r="137" spans="1:57" s="64" customFormat="1" x14ac:dyDescent="0.2">
      <c r="A137" s="48">
        <v>133</v>
      </c>
      <c r="B137" s="54" t="s">
        <v>404</v>
      </c>
      <c r="C137" s="48" t="s">
        <v>504</v>
      </c>
      <c r="D137" s="55">
        <v>2010</v>
      </c>
      <c r="E137" s="47"/>
      <c r="F137" s="47"/>
      <c r="G137" s="47"/>
      <c r="H137" s="48">
        <v>1</v>
      </c>
      <c r="I137" s="47">
        <v>1</v>
      </c>
      <c r="K137" s="48"/>
      <c r="P137" s="48"/>
      <c r="R137" s="48"/>
      <c r="Z137" s="48"/>
      <c r="AC137" s="48"/>
      <c r="AE137" s="48"/>
      <c r="AF137" s="48"/>
      <c r="AI137" s="48">
        <v>1</v>
      </c>
      <c r="AK137" s="48"/>
      <c r="AM137" s="48"/>
      <c r="AQ137" s="64">
        <v>1</v>
      </c>
      <c r="AS137" s="48">
        <v>1</v>
      </c>
      <c r="AU137" s="48"/>
      <c r="BA137" s="48"/>
      <c r="BE137" s="48"/>
    </row>
    <row r="138" spans="1:57" s="64" customFormat="1" x14ac:dyDescent="0.2">
      <c r="A138" s="48">
        <v>134</v>
      </c>
      <c r="B138" s="54" t="s">
        <v>404</v>
      </c>
      <c r="C138" s="48" t="s">
        <v>505</v>
      </c>
      <c r="D138" s="55">
        <v>2010</v>
      </c>
      <c r="E138" s="47"/>
      <c r="F138" s="47"/>
      <c r="G138" s="47"/>
      <c r="H138" s="48"/>
      <c r="I138" s="47"/>
      <c r="K138" s="48"/>
      <c r="P138" s="48"/>
      <c r="R138" s="48"/>
      <c r="Z138" s="48"/>
      <c r="AC138" s="48"/>
      <c r="AD138" s="64">
        <v>1</v>
      </c>
      <c r="AE138" s="48"/>
      <c r="AF138" s="48"/>
      <c r="AI138" s="48"/>
      <c r="AK138" s="48"/>
      <c r="AM138" s="48">
        <v>1</v>
      </c>
      <c r="AN138" s="64">
        <v>1</v>
      </c>
      <c r="AQ138" s="64">
        <v>1</v>
      </c>
      <c r="AS138" s="48"/>
      <c r="AU138" s="48"/>
      <c r="BA138" s="48"/>
      <c r="BE138" s="48"/>
    </row>
    <row r="139" spans="1:57" s="64" customFormat="1" x14ac:dyDescent="0.2">
      <c r="A139" s="48">
        <v>135</v>
      </c>
      <c r="B139" s="54" t="s">
        <v>404</v>
      </c>
      <c r="C139" s="48" t="s">
        <v>506</v>
      </c>
      <c r="D139" s="55">
        <v>2010</v>
      </c>
      <c r="E139" s="47"/>
      <c r="F139" s="47"/>
      <c r="G139" s="47"/>
      <c r="H139" s="48">
        <v>1</v>
      </c>
      <c r="I139" s="47"/>
      <c r="K139" s="48"/>
      <c r="P139" s="48"/>
      <c r="R139" s="48"/>
      <c r="Z139" s="48"/>
      <c r="AC139" s="48">
        <v>1</v>
      </c>
      <c r="AD139" s="64">
        <v>1</v>
      </c>
      <c r="AE139" s="48"/>
      <c r="AF139" s="48"/>
      <c r="AI139" s="48"/>
      <c r="AK139" s="48"/>
      <c r="AM139" s="48">
        <v>1</v>
      </c>
      <c r="AN139" s="64">
        <v>1</v>
      </c>
      <c r="AO139" s="64">
        <v>1</v>
      </c>
      <c r="AP139" s="64">
        <v>1</v>
      </c>
      <c r="AR139" s="64">
        <v>1</v>
      </c>
      <c r="AS139" s="48"/>
      <c r="AU139" s="48">
        <v>1</v>
      </c>
      <c r="BA139" s="48"/>
      <c r="BE139" s="48"/>
    </row>
    <row r="140" spans="1:57" s="64" customFormat="1" x14ac:dyDescent="0.2">
      <c r="A140" s="48">
        <v>136</v>
      </c>
      <c r="B140" s="54" t="s">
        <v>404</v>
      </c>
      <c r="C140" s="48" t="s">
        <v>511</v>
      </c>
      <c r="D140" s="55">
        <v>2010</v>
      </c>
      <c r="E140" s="47"/>
      <c r="F140" s="47"/>
      <c r="G140" s="47"/>
      <c r="H140" s="48">
        <v>1</v>
      </c>
      <c r="I140" s="47"/>
      <c r="K140" s="48"/>
      <c r="L140" s="64">
        <v>1</v>
      </c>
      <c r="P140" s="48"/>
      <c r="R140" s="48"/>
      <c r="Z140" s="48"/>
      <c r="AC140" s="48"/>
      <c r="AD140" s="64">
        <v>1</v>
      </c>
      <c r="AE140" s="48"/>
      <c r="AF140" s="48">
        <v>1</v>
      </c>
      <c r="AI140" s="48"/>
      <c r="AK140" s="48"/>
      <c r="AM140" s="48"/>
      <c r="AR140" s="64">
        <v>1</v>
      </c>
      <c r="AS140" s="48"/>
      <c r="AU140" s="48">
        <v>1</v>
      </c>
      <c r="BA140" s="48"/>
      <c r="BE140" s="48"/>
    </row>
    <row r="141" spans="1:57" s="64" customFormat="1" x14ac:dyDescent="0.2">
      <c r="A141" s="48">
        <v>137</v>
      </c>
      <c r="B141" s="54" t="s">
        <v>515</v>
      </c>
      <c r="C141" s="48" t="s">
        <v>513</v>
      </c>
      <c r="D141" s="55">
        <v>2002</v>
      </c>
      <c r="E141" s="47"/>
      <c r="F141" s="47"/>
      <c r="G141" s="47">
        <v>1</v>
      </c>
      <c r="H141" s="48">
        <v>1</v>
      </c>
      <c r="I141" s="47"/>
      <c r="K141" s="48"/>
      <c r="M141" s="64">
        <v>1</v>
      </c>
      <c r="P141" s="48">
        <v>1</v>
      </c>
      <c r="R141" s="48"/>
      <c r="Z141" s="48"/>
      <c r="AC141" s="48"/>
      <c r="AD141" s="64">
        <v>1</v>
      </c>
      <c r="AE141" s="48"/>
      <c r="AF141" s="48">
        <v>1</v>
      </c>
      <c r="AI141" s="48"/>
      <c r="AK141" s="48"/>
      <c r="AM141" s="48">
        <v>1</v>
      </c>
      <c r="AN141" s="64">
        <v>1</v>
      </c>
      <c r="AO141" s="64">
        <v>1</v>
      </c>
      <c r="AP141" s="64">
        <v>1</v>
      </c>
      <c r="AQ141" s="64">
        <v>1</v>
      </c>
      <c r="AR141" s="64">
        <v>1</v>
      </c>
      <c r="AS141" s="48">
        <v>1</v>
      </c>
      <c r="AT141" s="64">
        <v>1</v>
      </c>
      <c r="AU141" s="48">
        <v>1</v>
      </c>
      <c r="BA141" s="48"/>
      <c r="BE141" s="48"/>
    </row>
    <row r="142" spans="1:57" s="64" customFormat="1" x14ac:dyDescent="0.2">
      <c r="A142" s="48">
        <v>138</v>
      </c>
      <c r="B142" s="54" t="s">
        <v>515</v>
      </c>
      <c r="C142" s="48" t="s">
        <v>518</v>
      </c>
      <c r="D142" s="55">
        <v>2006</v>
      </c>
      <c r="E142" s="47"/>
      <c r="F142" s="47"/>
      <c r="G142" s="47"/>
      <c r="H142" s="48"/>
      <c r="I142" s="47"/>
      <c r="K142" s="48"/>
      <c r="P142" s="48"/>
      <c r="R142" s="48"/>
      <c r="Z142" s="48"/>
      <c r="AC142" s="48"/>
      <c r="AE142" s="48"/>
      <c r="AF142" s="48"/>
      <c r="AI142" s="48"/>
      <c r="AK142" s="48"/>
      <c r="AM142" s="48">
        <v>1</v>
      </c>
      <c r="AQ142" s="64">
        <v>1</v>
      </c>
      <c r="AR142" s="64">
        <v>1</v>
      </c>
      <c r="AS142" s="48"/>
      <c r="AU142" s="48"/>
      <c r="BA142" s="48"/>
      <c r="BE142" s="48"/>
    </row>
    <row r="143" spans="1:57" s="64" customFormat="1" x14ac:dyDescent="0.2">
      <c r="A143" s="48">
        <v>139</v>
      </c>
      <c r="B143" s="54" t="s">
        <v>404</v>
      </c>
      <c r="C143" s="48" t="s">
        <v>902</v>
      </c>
      <c r="D143" s="55">
        <v>2002</v>
      </c>
      <c r="E143" s="47">
        <v>1</v>
      </c>
      <c r="F143" s="47"/>
      <c r="G143" s="47"/>
      <c r="H143" s="48"/>
      <c r="I143" s="47">
        <v>1</v>
      </c>
      <c r="K143" s="48"/>
      <c r="O143" s="64">
        <v>1</v>
      </c>
      <c r="P143" s="48">
        <v>1</v>
      </c>
      <c r="R143" s="48"/>
      <c r="Z143" s="48"/>
      <c r="AC143" s="48"/>
      <c r="AD143" s="64">
        <v>1</v>
      </c>
      <c r="AE143" s="48"/>
      <c r="AF143" s="48">
        <v>1</v>
      </c>
      <c r="AI143" s="48"/>
      <c r="AK143" s="48"/>
      <c r="AL143" s="64">
        <v>1</v>
      </c>
      <c r="AM143" s="48"/>
      <c r="AN143" s="64">
        <v>1</v>
      </c>
      <c r="AO143" s="64">
        <v>1</v>
      </c>
      <c r="AQ143" s="64">
        <v>1</v>
      </c>
      <c r="AR143" s="64">
        <v>1</v>
      </c>
      <c r="AS143" s="48"/>
      <c r="AT143" s="64">
        <v>1</v>
      </c>
      <c r="AU143" s="48">
        <v>1</v>
      </c>
      <c r="BA143" s="48"/>
      <c r="BE143" s="48"/>
    </row>
    <row r="144" spans="1:57" s="64" customFormat="1" x14ac:dyDescent="0.2">
      <c r="A144" s="48">
        <v>140</v>
      </c>
      <c r="B144" s="54" t="s">
        <v>328</v>
      </c>
      <c r="C144" s="48" t="s">
        <v>903</v>
      </c>
      <c r="D144" s="55">
        <v>2005</v>
      </c>
      <c r="E144" s="47"/>
      <c r="F144" s="47">
        <v>1</v>
      </c>
      <c r="G144" s="47"/>
      <c r="H144" s="48"/>
      <c r="I144" s="47"/>
      <c r="K144" s="48"/>
      <c r="N144" s="64">
        <v>1</v>
      </c>
      <c r="P144" s="48"/>
      <c r="R144" s="48"/>
      <c r="Z144" s="48"/>
      <c r="AC144" s="48"/>
      <c r="AE144" s="48"/>
      <c r="AF144" s="48">
        <v>1</v>
      </c>
      <c r="AI144" s="48"/>
      <c r="AK144" s="48">
        <v>1</v>
      </c>
      <c r="AM144" s="48"/>
      <c r="AQ144" s="64">
        <v>1</v>
      </c>
      <c r="AR144" s="64">
        <v>1</v>
      </c>
      <c r="AS144" s="48"/>
      <c r="AU144" s="48"/>
      <c r="BA144" s="48"/>
      <c r="BE144" s="48"/>
    </row>
    <row r="145" spans="1:57" s="64" customFormat="1" x14ac:dyDescent="0.2">
      <c r="A145" s="48">
        <v>141</v>
      </c>
      <c r="B145" s="54" t="s">
        <v>404</v>
      </c>
      <c r="C145" s="48" t="s">
        <v>525</v>
      </c>
      <c r="D145" s="55">
        <v>2002</v>
      </c>
      <c r="E145" s="47"/>
      <c r="F145" s="47"/>
      <c r="G145" s="47"/>
      <c r="H145" s="48">
        <v>1</v>
      </c>
      <c r="I145" s="47"/>
      <c r="K145" s="48">
        <v>1</v>
      </c>
      <c r="P145" s="48"/>
      <c r="R145" s="48"/>
      <c r="Z145" s="48"/>
      <c r="AC145" s="48"/>
      <c r="AD145" s="64">
        <v>1</v>
      </c>
      <c r="AE145" s="48"/>
      <c r="AF145" s="48">
        <v>1</v>
      </c>
      <c r="AI145" s="48"/>
      <c r="AK145" s="48"/>
      <c r="AM145" s="48"/>
      <c r="AN145" s="64">
        <v>1</v>
      </c>
      <c r="AO145" s="64">
        <v>1</v>
      </c>
      <c r="AQ145" s="64">
        <v>1</v>
      </c>
      <c r="AR145" s="64">
        <v>1</v>
      </c>
      <c r="AS145" s="48"/>
      <c r="AT145" s="64">
        <v>1</v>
      </c>
      <c r="AU145" s="48"/>
      <c r="BA145" s="48"/>
      <c r="BE145" s="48"/>
    </row>
    <row r="146" spans="1:57" s="64" customFormat="1" x14ac:dyDescent="0.2">
      <c r="A146" s="48">
        <v>142</v>
      </c>
      <c r="B146" s="54" t="s">
        <v>167</v>
      </c>
      <c r="C146" s="48" t="s">
        <v>528</v>
      </c>
      <c r="D146" s="55">
        <v>2004</v>
      </c>
      <c r="E146" s="47"/>
      <c r="F146" s="47">
        <v>1</v>
      </c>
      <c r="G146" s="47"/>
      <c r="H146" s="48"/>
      <c r="I146" s="47">
        <v>1</v>
      </c>
      <c r="K146" s="48">
        <v>1</v>
      </c>
      <c r="M146" s="64">
        <v>1</v>
      </c>
      <c r="P146" s="48"/>
      <c r="R146" s="48">
        <v>1</v>
      </c>
      <c r="Z146" s="48"/>
      <c r="AC146" s="48">
        <v>1</v>
      </c>
      <c r="AE146" s="48"/>
      <c r="AF146" s="48"/>
      <c r="AH146" s="64">
        <v>1</v>
      </c>
      <c r="AI146" s="48"/>
      <c r="AK146" s="48"/>
      <c r="AM146" s="48"/>
      <c r="AN146" s="64">
        <v>1</v>
      </c>
      <c r="AO146" s="64">
        <v>1</v>
      </c>
      <c r="AQ146" s="64">
        <v>1</v>
      </c>
      <c r="AS146" s="48"/>
      <c r="AU146" s="48"/>
      <c r="BA146" s="48"/>
      <c r="BE146" s="48"/>
    </row>
    <row r="147" spans="1:57" s="64" customFormat="1" x14ac:dyDescent="0.2">
      <c r="A147" s="48">
        <v>143</v>
      </c>
      <c r="B147" s="54" t="s">
        <v>532</v>
      </c>
      <c r="C147" s="48" t="s">
        <v>529</v>
      </c>
      <c r="D147" s="55">
        <v>2008</v>
      </c>
      <c r="E147" s="47"/>
      <c r="F147" s="47"/>
      <c r="G147" s="47"/>
      <c r="H147" s="48">
        <v>1</v>
      </c>
      <c r="I147" s="47">
        <v>1</v>
      </c>
      <c r="K147" s="48"/>
      <c r="P147" s="48"/>
      <c r="R147" s="48"/>
      <c r="Z147" s="48"/>
      <c r="AC147" s="48"/>
      <c r="AE147" s="48">
        <v>1</v>
      </c>
      <c r="AF147" s="48">
        <v>1</v>
      </c>
      <c r="AI147" s="48"/>
      <c r="AK147" s="48"/>
      <c r="AL147" s="64">
        <v>1</v>
      </c>
      <c r="AM147" s="48"/>
      <c r="AN147" s="64">
        <v>1</v>
      </c>
      <c r="AO147" s="64">
        <v>1</v>
      </c>
      <c r="AQ147" s="64">
        <v>1</v>
      </c>
      <c r="AR147" s="64">
        <v>1</v>
      </c>
      <c r="AS147" s="48">
        <v>1</v>
      </c>
      <c r="AT147" s="64">
        <v>1</v>
      </c>
      <c r="AU147" s="48"/>
      <c r="BA147" s="48"/>
      <c r="BE147" s="48"/>
    </row>
    <row r="148" spans="1:57" s="64" customFormat="1" x14ac:dyDescent="0.2">
      <c r="A148" s="48">
        <v>144</v>
      </c>
      <c r="B148" s="54" t="s">
        <v>535</v>
      </c>
      <c r="C148" s="48" t="s">
        <v>536</v>
      </c>
      <c r="D148" s="55">
        <v>2003</v>
      </c>
      <c r="E148" s="47"/>
      <c r="F148" s="47"/>
      <c r="G148" s="47"/>
      <c r="H148" s="48"/>
      <c r="I148" s="47"/>
      <c r="K148" s="48"/>
      <c r="P148" s="48"/>
      <c r="R148" s="48"/>
      <c r="Z148" s="48"/>
      <c r="AC148" s="48"/>
      <c r="AE148" s="48"/>
      <c r="AF148" s="48">
        <v>1</v>
      </c>
      <c r="AI148" s="48"/>
      <c r="AK148" s="48"/>
      <c r="AM148" s="48">
        <v>1</v>
      </c>
      <c r="AN148" s="64">
        <v>1</v>
      </c>
      <c r="AO148" s="64">
        <v>1</v>
      </c>
      <c r="AQ148" s="64">
        <v>1</v>
      </c>
      <c r="AR148" s="64">
        <v>1</v>
      </c>
      <c r="AS148" s="48">
        <v>1</v>
      </c>
      <c r="AT148" s="64">
        <v>1</v>
      </c>
      <c r="AU148" s="48">
        <v>1</v>
      </c>
      <c r="BA148" s="48"/>
      <c r="BE148" s="48"/>
    </row>
    <row r="149" spans="1:57" s="64" customFormat="1" x14ac:dyDescent="0.2">
      <c r="A149" s="48">
        <v>145</v>
      </c>
      <c r="B149" s="54" t="s">
        <v>492</v>
      </c>
      <c r="C149" s="48" t="s">
        <v>539</v>
      </c>
      <c r="D149" s="55">
        <v>1998</v>
      </c>
      <c r="E149" s="47"/>
      <c r="F149" s="47">
        <v>1</v>
      </c>
      <c r="G149" s="47"/>
      <c r="H149" s="48"/>
      <c r="I149" s="47"/>
      <c r="K149" s="48"/>
      <c r="M149" s="64">
        <v>1</v>
      </c>
      <c r="P149" s="48"/>
      <c r="R149" s="48"/>
      <c r="Z149" s="48"/>
      <c r="AC149" s="48"/>
      <c r="AD149" s="64">
        <v>1</v>
      </c>
      <c r="AE149" s="48"/>
      <c r="AF149" s="48"/>
      <c r="AI149" s="48"/>
      <c r="AK149" s="48"/>
      <c r="AM149" s="48"/>
      <c r="AQ149" s="64">
        <v>1</v>
      </c>
      <c r="AS149" s="48"/>
      <c r="AT149" s="64">
        <v>1</v>
      </c>
      <c r="AU149" s="48">
        <v>1</v>
      </c>
      <c r="BA149" s="48"/>
      <c r="BE149" s="48"/>
    </row>
    <row r="150" spans="1:57" s="64" customFormat="1" x14ac:dyDescent="0.2">
      <c r="A150" s="48">
        <v>146</v>
      </c>
      <c r="B150" s="54" t="s">
        <v>535</v>
      </c>
      <c r="C150" s="48" t="s">
        <v>544</v>
      </c>
      <c r="D150" s="55">
        <v>2011</v>
      </c>
      <c r="E150" s="47"/>
      <c r="F150" s="47"/>
      <c r="G150" s="47"/>
      <c r="H150" s="48"/>
      <c r="I150" s="47"/>
      <c r="K150" s="48"/>
      <c r="P150" s="48"/>
      <c r="R150" s="48"/>
      <c r="Z150" s="48"/>
      <c r="AC150" s="48"/>
      <c r="AD150" s="64">
        <v>1</v>
      </c>
      <c r="AE150" s="48"/>
      <c r="AF150" s="48"/>
      <c r="AI150" s="48"/>
      <c r="AK150" s="48"/>
      <c r="AM150" s="48"/>
      <c r="AN150" s="64">
        <v>1</v>
      </c>
      <c r="AO150" s="64">
        <v>1</v>
      </c>
      <c r="AQ150" s="64">
        <v>1</v>
      </c>
      <c r="AR150" s="64">
        <v>1</v>
      </c>
      <c r="AS150" s="48">
        <v>1</v>
      </c>
      <c r="AU150" s="48">
        <v>1</v>
      </c>
      <c r="BA150" s="48"/>
      <c r="BE150" s="48"/>
    </row>
    <row r="151" spans="1:57" s="64" customFormat="1" x14ac:dyDescent="0.2">
      <c r="A151" s="48">
        <v>147</v>
      </c>
      <c r="B151" s="54" t="s">
        <v>535</v>
      </c>
      <c r="C151" s="48" t="s">
        <v>544</v>
      </c>
      <c r="D151" s="55">
        <v>2011</v>
      </c>
      <c r="E151" s="47"/>
      <c r="F151" s="47"/>
      <c r="G151" s="47"/>
      <c r="H151" s="48"/>
      <c r="I151" s="47"/>
      <c r="K151" s="48"/>
      <c r="P151" s="48"/>
      <c r="R151" s="48"/>
      <c r="Z151" s="48"/>
      <c r="AC151" s="48"/>
      <c r="AE151" s="48"/>
      <c r="AF151" s="48"/>
      <c r="AI151" s="48"/>
      <c r="AK151" s="48"/>
      <c r="AM151" s="48"/>
      <c r="AO151" s="64">
        <v>1</v>
      </c>
      <c r="AQ151" s="64">
        <v>1</v>
      </c>
      <c r="AR151" s="64">
        <v>1</v>
      </c>
      <c r="AS151" s="48"/>
      <c r="AU151" s="48"/>
      <c r="BA151" s="48"/>
      <c r="BE151" s="48"/>
    </row>
    <row r="152" spans="1:57" s="64" customFormat="1" x14ac:dyDescent="0.2">
      <c r="A152" s="48">
        <v>148</v>
      </c>
      <c r="B152" s="54" t="s">
        <v>535</v>
      </c>
      <c r="C152" s="48" t="s">
        <v>544</v>
      </c>
      <c r="D152" s="55">
        <v>2011</v>
      </c>
      <c r="E152" s="47"/>
      <c r="F152" s="47"/>
      <c r="G152" s="47"/>
      <c r="H152" s="48">
        <v>1</v>
      </c>
      <c r="I152" s="47"/>
      <c r="K152" s="48">
        <v>1</v>
      </c>
      <c r="M152" s="64">
        <v>1</v>
      </c>
      <c r="P152" s="48"/>
      <c r="R152" s="48"/>
      <c r="Z152" s="48"/>
      <c r="AC152" s="48"/>
      <c r="AD152" s="64">
        <v>1</v>
      </c>
      <c r="AE152" s="48"/>
      <c r="AF152" s="48">
        <v>1</v>
      </c>
      <c r="AI152" s="48"/>
      <c r="AK152" s="48">
        <v>1</v>
      </c>
      <c r="AM152" s="48"/>
      <c r="AN152" s="64">
        <v>1</v>
      </c>
      <c r="AO152" s="64">
        <v>1</v>
      </c>
      <c r="AQ152" s="64">
        <v>1</v>
      </c>
      <c r="AR152" s="64">
        <v>1</v>
      </c>
      <c r="AS152" s="48"/>
      <c r="AU152" s="48"/>
      <c r="BA152" s="48"/>
      <c r="BE152" s="48"/>
    </row>
    <row r="153" spans="1:57" s="64" customFormat="1" x14ac:dyDescent="0.2">
      <c r="A153" s="48">
        <v>149</v>
      </c>
      <c r="B153" s="54" t="s">
        <v>404</v>
      </c>
      <c r="C153" s="48" t="s">
        <v>543</v>
      </c>
      <c r="D153" s="55">
        <v>2003</v>
      </c>
      <c r="E153" s="47"/>
      <c r="F153" s="47"/>
      <c r="G153" s="47"/>
      <c r="H153" s="48">
        <v>1</v>
      </c>
      <c r="I153" s="47"/>
      <c r="K153" s="48"/>
      <c r="L153" s="64">
        <v>1</v>
      </c>
      <c r="P153" s="48"/>
      <c r="R153" s="48"/>
      <c r="Z153" s="48"/>
      <c r="AC153" s="48">
        <v>1</v>
      </c>
      <c r="AD153" s="64">
        <v>1</v>
      </c>
      <c r="AE153" s="48"/>
      <c r="AF153" s="48">
        <v>1</v>
      </c>
      <c r="AI153" s="48"/>
      <c r="AK153" s="48"/>
      <c r="AL153" s="64">
        <v>1</v>
      </c>
      <c r="AM153" s="48"/>
      <c r="AN153" s="64">
        <v>1</v>
      </c>
      <c r="AO153" s="64">
        <v>1</v>
      </c>
      <c r="AP153" s="64">
        <v>1</v>
      </c>
      <c r="AQ153" s="64">
        <v>1</v>
      </c>
      <c r="AR153" s="64">
        <v>1</v>
      </c>
      <c r="AS153" s="48"/>
      <c r="AU153" s="48"/>
      <c r="BA153" s="48"/>
      <c r="BE153" s="48"/>
    </row>
    <row r="154" spans="1:57" s="64" customFormat="1" x14ac:dyDescent="0.2">
      <c r="A154" s="48">
        <v>150</v>
      </c>
      <c r="B154" s="54" t="s">
        <v>404</v>
      </c>
      <c r="C154" s="48" t="s">
        <v>543</v>
      </c>
      <c r="D154" s="55">
        <v>2003</v>
      </c>
      <c r="E154" s="47"/>
      <c r="F154" s="47"/>
      <c r="G154" s="47"/>
      <c r="H154" s="48">
        <v>1</v>
      </c>
      <c r="I154" s="47"/>
      <c r="K154" s="48"/>
      <c r="L154" s="64">
        <v>1</v>
      </c>
      <c r="P154" s="48"/>
      <c r="R154" s="48"/>
      <c r="Z154" s="48"/>
      <c r="AC154" s="48"/>
      <c r="AE154" s="48"/>
      <c r="AF154" s="48">
        <v>1</v>
      </c>
      <c r="AH154" s="64">
        <v>1</v>
      </c>
      <c r="AI154" s="48"/>
      <c r="AK154" s="48"/>
      <c r="AM154" s="48"/>
      <c r="AO154" s="64">
        <v>1</v>
      </c>
      <c r="AR154" s="64">
        <v>1</v>
      </c>
      <c r="AS154" s="48"/>
      <c r="AT154" s="64">
        <v>1</v>
      </c>
      <c r="AU154" s="48"/>
      <c r="BA154" s="48"/>
      <c r="BE154" s="48"/>
    </row>
    <row r="155" spans="1:57" s="64" customFormat="1" x14ac:dyDescent="0.2">
      <c r="A155" s="48">
        <v>151</v>
      </c>
      <c r="B155" s="54" t="s">
        <v>404</v>
      </c>
      <c r="C155" s="48" t="s">
        <v>543</v>
      </c>
      <c r="D155" s="55">
        <v>2003</v>
      </c>
      <c r="E155" s="47"/>
      <c r="F155" s="47"/>
      <c r="G155" s="47"/>
      <c r="H155" s="48"/>
      <c r="I155" s="47"/>
      <c r="K155" s="48"/>
      <c r="P155" s="48"/>
      <c r="R155" s="48"/>
      <c r="Z155" s="48"/>
      <c r="AC155" s="48"/>
      <c r="AD155" s="64">
        <v>1</v>
      </c>
      <c r="AE155" s="48"/>
      <c r="AF155" s="48">
        <v>1</v>
      </c>
      <c r="AI155" s="48"/>
      <c r="AK155" s="48"/>
      <c r="AM155" s="48"/>
      <c r="AR155" s="64">
        <v>1</v>
      </c>
      <c r="AS155" s="48">
        <v>1</v>
      </c>
      <c r="AU155" s="48"/>
      <c r="BA155" s="48"/>
      <c r="BE155" s="48"/>
    </row>
    <row r="156" spans="1:57" s="64" customFormat="1" x14ac:dyDescent="0.2">
      <c r="A156" s="48">
        <v>152</v>
      </c>
      <c r="B156" s="54" t="s">
        <v>404</v>
      </c>
      <c r="C156" s="48" t="s">
        <v>552</v>
      </c>
      <c r="D156" s="55">
        <v>2008</v>
      </c>
      <c r="F156" s="47"/>
      <c r="G156" s="47"/>
      <c r="H156" s="48">
        <v>1</v>
      </c>
      <c r="I156" s="47"/>
      <c r="K156" s="48"/>
      <c r="L156" s="64">
        <v>1</v>
      </c>
      <c r="P156" s="48"/>
      <c r="Q156" s="64">
        <v>1</v>
      </c>
      <c r="R156" s="48"/>
      <c r="U156" s="64">
        <v>1</v>
      </c>
      <c r="Z156" s="48"/>
      <c r="AC156" s="48">
        <v>1</v>
      </c>
      <c r="AE156" s="48"/>
      <c r="AF156" s="48">
        <v>1</v>
      </c>
      <c r="AI156" s="48">
        <v>1</v>
      </c>
      <c r="AK156" s="48"/>
      <c r="AM156" s="48"/>
      <c r="AO156" s="64">
        <v>1</v>
      </c>
      <c r="AP156" s="64">
        <v>1</v>
      </c>
      <c r="AQ156" s="64">
        <v>1</v>
      </c>
      <c r="AR156" s="64">
        <v>1</v>
      </c>
      <c r="AS156" s="48">
        <v>1</v>
      </c>
      <c r="AU156" s="48">
        <v>1</v>
      </c>
      <c r="BA156" s="48"/>
      <c r="BE156" s="48"/>
    </row>
    <row r="157" spans="1:57" s="64" customFormat="1" x14ac:dyDescent="0.2">
      <c r="A157" s="48">
        <v>153</v>
      </c>
      <c r="B157" s="54" t="s">
        <v>404</v>
      </c>
      <c r="C157" s="48" t="s">
        <v>556</v>
      </c>
      <c r="D157" s="55">
        <v>2003</v>
      </c>
      <c r="E157" s="47"/>
      <c r="F157" s="47"/>
      <c r="G157" s="47"/>
      <c r="H157" s="48"/>
      <c r="I157" s="47"/>
      <c r="K157" s="48"/>
      <c r="P157" s="48"/>
      <c r="R157" s="48"/>
      <c r="Z157" s="48"/>
      <c r="AC157" s="48">
        <v>1</v>
      </c>
      <c r="AD157" s="64">
        <v>1</v>
      </c>
      <c r="AE157" s="48"/>
      <c r="AF157" s="48"/>
      <c r="AI157" s="48"/>
      <c r="AK157" s="48"/>
      <c r="AL157" s="64">
        <v>1</v>
      </c>
      <c r="AM157" s="48">
        <v>1</v>
      </c>
      <c r="AN157" s="64">
        <v>1</v>
      </c>
      <c r="AQ157" s="64">
        <v>1</v>
      </c>
      <c r="AR157" s="64">
        <v>1</v>
      </c>
      <c r="AS157" s="48"/>
      <c r="AU157" s="48">
        <v>1</v>
      </c>
      <c r="BA157" s="48"/>
      <c r="BE157" s="48"/>
    </row>
    <row r="158" spans="1:57" s="64" customFormat="1" x14ac:dyDescent="0.2">
      <c r="A158" s="48">
        <v>154</v>
      </c>
      <c r="B158" s="54" t="s">
        <v>560</v>
      </c>
      <c r="C158" s="48" t="s">
        <v>559</v>
      </c>
      <c r="D158" s="55">
        <v>2002</v>
      </c>
      <c r="E158" s="47"/>
      <c r="F158" s="47"/>
      <c r="G158" s="47"/>
      <c r="H158" s="48"/>
      <c r="I158" s="47"/>
      <c r="K158" s="48"/>
      <c r="P158" s="48"/>
      <c r="R158" s="48"/>
      <c r="Z158" s="48"/>
      <c r="AC158" s="48"/>
      <c r="AE158" s="48"/>
      <c r="AF158" s="48"/>
      <c r="AI158" s="48">
        <v>1</v>
      </c>
      <c r="AK158" s="48"/>
      <c r="AM158" s="48">
        <v>1</v>
      </c>
      <c r="AR158" s="64">
        <v>1</v>
      </c>
      <c r="AS158" s="48"/>
      <c r="AT158" s="64">
        <v>1</v>
      </c>
      <c r="AU158" s="48">
        <v>1</v>
      </c>
      <c r="BA158" s="48"/>
      <c r="BE158" s="48"/>
    </row>
    <row r="159" spans="1:57" s="64" customFormat="1" x14ac:dyDescent="0.2">
      <c r="A159" s="48">
        <v>155</v>
      </c>
      <c r="B159" s="54" t="s">
        <v>492</v>
      </c>
      <c r="C159" s="48" t="s">
        <v>564</v>
      </c>
      <c r="D159" s="55">
        <v>2009</v>
      </c>
      <c r="E159" s="47"/>
      <c r="F159" s="47"/>
      <c r="G159" s="47"/>
      <c r="H159" s="48"/>
      <c r="I159" s="47"/>
      <c r="K159" s="48"/>
      <c r="P159" s="48"/>
      <c r="R159" s="48"/>
      <c r="Z159" s="48"/>
      <c r="AC159" s="48"/>
      <c r="AE159" s="48"/>
      <c r="AF159" s="48"/>
      <c r="AI159" s="48"/>
      <c r="AK159" s="48"/>
      <c r="AM159" s="48"/>
      <c r="AR159" s="64">
        <v>1</v>
      </c>
      <c r="AS159" s="48"/>
      <c r="AU159" s="48"/>
      <c r="BA159" s="48"/>
      <c r="BE159" s="48"/>
    </row>
    <row r="160" spans="1:57" s="64" customFormat="1" x14ac:dyDescent="0.2">
      <c r="A160" s="48">
        <v>156</v>
      </c>
      <c r="B160" s="54" t="s">
        <v>563</v>
      </c>
      <c r="C160" s="48" t="s">
        <v>562</v>
      </c>
      <c r="D160" s="55">
        <v>2010</v>
      </c>
      <c r="E160" s="47"/>
      <c r="F160" s="47"/>
      <c r="G160" s="47"/>
      <c r="H160" s="48"/>
      <c r="I160" s="47"/>
      <c r="K160" s="48"/>
      <c r="P160" s="48"/>
      <c r="R160" s="48"/>
      <c r="Z160" s="48"/>
      <c r="AC160" s="48"/>
      <c r="AE160" s="48"/>
      <c r="AF160" s="48"/>
      <c r="AI160" s="48"/>
      <c r="AK160" s="48"/>
      <c r="AM160" s="48"/>
      <c r="AR160" s="64">
        <v>1</v>
      </c>
      <c r="AS160" s="48"/>
      <c r="AT160" s="64">
        <v>1</v>
      </c>
      <c r="AU160" s="48"/>
      <c r="BA160" s="48"/>
      <c r="BE160" s="48"/>
    </row>
    <row r="161" spans="1:57" s="64" customFormat="1" x14ac:dyDescent="0.2">
      <c r="A161" s="48">
        <v>157</v>
      </c>
      <c r="B161" s="54" t="s">
        <v>571</v>
      </c>
      <c r="C161" s="48" t="s">
        <v>570</v>
      </c>
      <c r="D161" s="55">
        <v>2007</v>
      </c>
      <c r="E161" s="47">
        <v>1</v>
      </c>
      <c r="F161" s="47"/>
      <c r="G161" s="47"/>
      <c r="H161" s="48"/>
      <c r="I161" s="47">
        <v>1</v>
      </c>
      <c r="K161" s="48"/>
      <c r="P161" s="48"/>
      <c r="R161" s="48"/>
      <c r="Z161" s="48"/>
      <c r="AC161" s="48"/>
      <c r="AD161" s="64">
        <v>1</v>
      </c>
      <c r="AE161" s="48"/>
      <c r="AF161" s="48"/>
      <c r="AI161" s="48"/>
      <c r="AK161" s="48"/>
      <c r="AM161" s="48"/>
      <c r="AO161" s="64">
        <v>1</v>
      </c>
      <c r="AQ161" s="64">
        <v>1</v>
      </c>
      <c r="AS161" s="48"/>
      <c r="AT161" s="64">
        <v>1</v>
      </c>
      <c r="AU161" s="48">
        <v>1</v>
      </c>
      <c r="BA161" s="48"/>
      <c r="BD161" s="64">
        <v>1</v>
      </c>
      <c r="BE161" s="48"/>
    </row>
    <row r="162" spans="1:57" s="64" customFormat="1" x14ac:dyDescent="0.2">
      <c r="A162" s="48">
        <v>158</v>
      </c>
      <c r="B162" s="54" t="s">
        <v>404</v>
      </c>
      <c r="C162" s="48" t="s">
        <v>574</v>
      </c>
      <c r="D162" s="55">
        <v>2004</v>
      </c>
      <c r="E162" s="47"/>
      <c r="F162" s="47">
        <v>1</v>
      </c>
      <c r="G162" s="47"/>
      <c r="H162" s="48"/>
      <c r="I162" s="47"/>
      <c r="K162" s="48"/>
      <c r="M162" s="64">
        <v>1</v>
      </c>
      <c r="P162" s="48"/>
      <c r="R162" s="48"/>
      <c r="Z162" s="48"/>
      <c r="AC162" s="48"/>
      <c r="AD162" s="64">
        <v>1</v>
      </c>
      <c r="AE162" s="48"/>
      <c r="AF162" s="48"/>
      <c r="AI162" s="48"/>
      <c r="AK162" s="48"/>
      <c r="AM162" s="48"/>
      <c r="AO162" s="64">
        <v>1</v>
      </c>
      <c r="AQ162" s="64">
        <v>1</v>
      </c>
      <c r="AR162" s="64">
        <v>1</v>
      </c>
      <c r="AS162" s="48"/>
      <c r="AU162" s="48">
        <v>1</v>
      </c>
      <c r="BA162" s="48"/>
      <c r="BE162" s="48"/>
    </row>
    <row r="163" spans="1:57" s="64" customFormat="1" x14ac:dyDescent="0.2">
      <c r="A163" s="48">
        <v>159</v>
      </c>
      <c r="B163" s="54" t="s">
        <v>404</v>
      </c>
      <c r="C163" s="48" t="s">
        <v>577</v>
      </c>
      <c r="D163" s="55">
        <v>2004</v>
      </c>
      <c r="E163" s="47"/>
      <c r="F163" s="47"/>
      <c r="G163" s="47"/>
      <c r="H163" s="48"/>
      <c r="I163" s="47"/>
      <c r="K163" s="48"/>
      <c r="P163" s="48"/>
      <c r="R163" s="48"/>
      <c r="Z163" s="48"/>
      <c r="AC163" s="48"/>
      <c r="AE163" s="48"/>
      <c r="AF163" s="48"/>
      <c r="AI163" s="48"/>
      <c r="AK163" s="48"/>
      <c r="AM163" s="48"/>
      <c r="AO163" s="64">
        <v>1</v>
      </c>
      <c r="AQ163" s="64">
        <v>1</v>
      </c>
      <c r="AR163" s="64">
        <v>1</v>
      </c>
      <c r="AS163" s="48"/>
      <c r="AT163" s="64">
        <v>1</v>
      </c>
      <c r="AU163" s="48">
        <v>1</v>
      </c>
      <c r="BA163" s="48"/>
      <c r="BE163" s="48"/>
    </row>
    <row r="164" spans="1:57" s="64" customFormat="1" x14ac:dyDescent="0.2">
      <c r="A164" s="48">
        <v>160</v>
      </c>
      <c r="B164" s="54" t="s">
        <v>404</v>
      </c>
      <c r="C164" s="48" t="s">
        <v>579</v>
      </c>
      <c r="D164" s="55">
        <v>1998</v>
      </c>
      <c r="E164" s="47"/>
      <c r="F164" s="47"/>
      <c r="G164" s="47"/>
      <c r="H164" s="48"/>
      <c r="I164" s="47"/>
      <c r="K164" s="48"/>
      <c r="P164" s="48"/>
      <c r="R164" s="48"/>
      <c r="Z164" s="48"/>
      <c r="AC164" s="48"/>
      <c r="AE164" s="48"/>
      <c r="AF164" s="48">
        <v>1</v>
      </c>
      <c r="AI164" s="48">
        <v>1</v>
      </c>
      <c r="AK164" s="48"/>
      <c r="AL164" s="64">
        <v>1</v>
      </c>
      <c r="AM164" s="48"/>
      <c r="AQ164" s="64">
        <v>1</v>
      </c>
      <c r="AR164" s="64">
        <v>1</v>
      </c>
      <c r="AS164" s="48"/>
      <c r="AT164" s="64">
        <v>1</v>
      </c>
      <c r="AU164" s="48">
        <v>1</v>
      </c>
      <c r="BA164" s="48"/>
      <c r="BE164" s="48"/>
    </row>
    <row r="165" spans="1:57" s="64" customFormat="1" x14ac:dyDescent="0.2">
      <c r="A165" s="48">
        <v>161</v>
      </c>
      <c r="B165" s="54" t="s">
        <v>167</v>
      </c>
      <c r="C165" s="48" t="s">
        <v>583</v>
      </c>
      <c r="D165" s="55">
        <v>2001</v>
      </c>
      <c r="E165" s="47">
        <v>1</v>
      </c>
      <c r="F165" s="47"/>
      <c r="G165" s="47"/>
      <c r="H165" s="48">
        <v>1</v>
      </c>
      <c r="I165" s="47"/>
      <c r="K165" s="48"/>
      <c r="L165" s="64">
        <v>1</v>
      </c>
      <c r="P165" s="48"/>
      <c r="Q165" s="64">
        <v>1</v>
      </c>
      <c r="R165" s="48"/>
      <c r="Z165" s="48"/>
      <c r="AC165" s="48"/>
      <c r="AE165" s="48"/>
      <c r="AF165" s="48">
        <v>1</v>
      </c>
      <c r="AI165" s="48"/>
      <c r="AK165" s="48"/>
      <c r="AM165" s="48"/>
      <c r="AN165" s="64">
        <v>1</v>
      </c>
      <c r="AO165" s="64">
        <v>1</v>
      </c>
      <c r="AQ165" s="64">
        <v>1</v>
      </c>
      <c r="AR165" s="64">
        <v>1</v>
      </c>
      <c r="AS165" s="48"/>
      <c r="AU165" s="48">
        <v>1</v>
      </c>
      <c r="BA165" s="48"/>
      <c r="BE165" s="48"/>
    </row>
    <row r="166" spans="1:57" s="64" customFormat="1" x14ac:dyDescent="0.2">
      <c r="A166" s="48">
        <v>162</v>
      </c>
      <c r="B166" s="54" t="s">
        <v>588</v>
      </c>
      <c r="C166" s="48" t="s">
        <v>587</v>
      </c>
      <c r="D166" s="55">
        <v>2009</v>
      </c>
      <c r="E166" s="47"/>
      <c r="F166" s="47"/>
      <c r="G166" s="47"/>
      <c r="H166" s="48"/>
      <c r="I166" s="47"/>
      <c r="K166" s="48"/>
      <c r="P166" s="48"/>
      <c r="Q166" s="64">
        <v>1</v>
      </c>
      <c r="R166" s="48"/>
      <c r="Z166" s="48"/>
      <c r="AC166" s="48"/>
      <c r="AD166" s="64">
        <v>1</v>
      </c>
      <c r="AE166" s="48"/>
      <c r="AF166" s="48"/>
      <c r="AI166" s="48"/>
      <c r="AK166" s="48"/>
      <c r="AM166" s="48"/>
      <c r="AO166" s="64">
        <v>1</v>
      </c>
      <c r="AQ166" s="64">
        <v>1</v>
      </c>
      <c r="AR166" s="64">
        <v>1</v>
      </c>
      <c r="AS166" s="48"/>
      <c r="AU166" s="48"/>
      <c r="BA166" s="48"/>
      <c r="BE166" s="48"/>
    </row>
    <row r="167" spans="1:57" s="64" customFormat="1" x14ac:dyDescent="0.2">
      <c r="A167" s="48">
        <v>163</v>
      </c>
      <c r="B167" s="54" t="s">
        <v>168</v>
      </c>
      <c r="C167" s="48" t="s">
        <v>591</v>
      </c>
      <c r="D167" s="55">
        <v>2006</v>
      </c>
      <c r="E167" s="47"/>
      <c r="F167" s="47"/>
      <c r="G167" s="47"/>
      <c r="H167" s="48"/>
      <c r="I167" s="47"/>
      <c r="K167" s="48"/>
      <c r="P167" s="48"/>
      <c r="R167" s="48"/>
      <c r="Z167" s="48"/>
      <c r="AC167" s="48"/>
      <c r="AE167" s="48"/>
      <c r="AF167" s="48">
        <v>1</v>
      </c>
      <c r="AI167" s="48"/>
      <c r="AK167" s="48"/>
      <c r="AM167" s="48"/>
      <c r="AO167" s="64">
        <v>1</v>
      </c>
      <c r="AQ167" s="64">
        <v>1</v>
      </c>
      <c r="AR167" s="64">
        <v>1</v>
      </c>
      <c r="AS167" s="48"/>
      <c r="AT167" s="64">
        <v>1</v>
      </c>
      <c r="AU167" s="48">
        <v>1</v>
      </c>
      <c r="BA167" s="48"/>
      <c r="BE167" s="48"/>
    </row>
    <row r="168" spans="1:57" s="64" customFormat="1" x14ac:dyDescent="0.2">
      <c r="A168" s="48">
        <v>164</v>
      </c>
      <c r="B168" s="54" t="s">
        <v>167</v>
      </c>
      <c r="C168" s="43" t="s">
        <v>985</v>
      </c>
      <c r="D168" s="55">
        <v>2005</v>
      </c>
      <c r="E168" s="47"/>
      <c r="F168" s="47"/>
      <c r="G168" s="47">
        <v>1</v>
      </c>
      <c r="H168" s="48"/>
      <c r="I168" s="47"/>
      <c r="J168" s="64">
        <v>1</v>
      </c>
      <c r="K168" s="48"/>
      <c r="P168" s="48"/>
      <c r="R168" s="48"/>
      <c r="Z168" s="48"/>
      <c r="AC168" s="48"/>
      <c r="AD168" s="64">
        <v>1</v>
      </c>
      <c r="AE168" s="48"/>
      <c r="AF168" s="48">
        <v>1</v>
      </c>
      <c r="AI168" s="48"/>
      <c r="AK168" s="48"/>
      <c r="AM168" s="48">
        <v>1</v>
      </c>
      <c r="AN168" s="64">
        <v>1</v>
      </c>
      <c r="AO168" s="64">
        <v>1</v>
      </c>
      <c r="AQ168" s="64">
        <v>1</v>
      </c>
      <c r="AR168" s="64">
        <v>1</v>
      </c>
      <c r="AS168" s="48"/>
      <c r="AU168" s="48"/>
      <c r="BA168" s="48"/>
      <c r="BE168" s="48"/>
    </row>
    <row r="169" spans="1:57" s="64" customFormat="1" x14ac:dyDescent="0.2">
      <c r="A169" s="48">
        <v>165</v>
      </c>
      <c r="B169" s="54" t="s">
        <v>259</v>
      </c>
      <c r="C169" s="48" t="s">
        <v>594</v>
      </c>
      <c r="D169" s="55">
        <v>2005</v>
      </c>
      <c r="E169" s="47"/>
      <c r="F169" s="47"/>
      <c r="G169" s="47"/>
      <c r="H169" s="48"/>
      <c r="I169" s="47"/>
      <c r="K169" s="48"/>
      <c r="P169" s="48"/>
      <c r="R169" s="48"/>
      <c r="Z169" s="48"/>
      <c r="AC169" s="48"/>
      <c r="AE169" s="48"/>
      <c r="AF169" s="48"/>
      <c r="AI169" s="48"/>
      <c r="AK169" s="48"/>
      <c r="AM169" s="48"/>
      <c r="AQ169" s="64">
        <v>1</v>
      </c>
      <c r="AS169" s="48"/>
      <c r="AU169" s="48"/>
      <c r="BA169" s="48"/>
      <c r="BE169" s="48"/>
    </row>
    <row r="170" spans="1:57" s="64" customFormat="1" x14ac:dyDescent="0.2">
      <c r="A170" s="48">
        <v>166</v>
      </c>
      <c r="B170" s="54" t="s">
        <v>328</v>
      </c>
      <c r="C170" s="48" t="s">
        <v>596</v>
      </c>
      <c r="D170" s="55">
        <v>2004</v>
      </c>
      <c r="E170" s="47"/>
      <c r="F170" s="47"/>
      <c r="G170" s="47"/>
      <c r="H170" s="48">
        <v>1</v>
      </c>
      <c r="I170" s="47">
        <v>1</v>
      </c>
      <c r="K170" s="48"/>
      <c r="L170" s="64">
        <v>1</v>
      </c>
      <c r="P170" s="48"/>
      <c r="R170" s="48"/>
      <c r="Z170" s="48"/>
      <c r="AC170" s="48"/>
      <c r="AE170" s="48"/>
      <c r="AF170" s="48">
        <v>1</v>
      </c>
      <c r="AI170" s="48"/>
      <c r="AJ170" s="64">
        <v>1</v>
      </c>
      <c r="AK170" s="48"/>
      <c r="AM170" s="48"/>
      <c r="AO170" s="64">
        <v>1</v>
      </c>
      <c r="AQ170" s="64">
        <v>1</v>
      </c>
      <c r="AR170" s="64">
        <v>1</v>
      </c>
      <c r="AS170" s="48"/>
      <c r="AU170" s="48">
        <v>1</v>
      </c>
      <c r="BA170" s="48"/>
      <c r="BE170" s="48"/>
    </row>
    <row r="171" spans="1:57" s="64" customFormat="1" x14ac:dyDescent="0.2">
      <c r="A171" s="48">
        <v>167</v>
      </c>
      <c r="B171" s="54" t="s">
        <v>404</v>
      </c>
      <c r="C171" s="48" t="s">
        <v>600</v>
      </c>
      <c r="D171" s="55">
        <v>1998</v>
      </c>
      <c r="E171" s="47"/>
      <c r="F171" s="47"/>
      <c r="G171" s="47"/>
      <c r="H171" s="48">
        <v>1</v>
      </c>
      <c r="I171" s="47">
        <v>1</v>
      </c>
      <c r="K171" s="48"/>
      <c r="L171" s="64">
        <v>1</v>
      </c>
      <c r="M171" s="64">
        <v>1</v>
      </c>
      <c r="P171" s="48"/>
      <c r="R171" s="48"/>
      <c r="U171" s="64">
        <v>1</v>
      </c>
      <c r="Z171" s="48"/>
      <c r="AC171" s="48"/>
      <c r="AE171" s="48"/>
      <c r="AF171" s="48">
        <v>1</v>
      </c>
      <c r="AI171" s="48"/>
      <c r="AK171" s="48"/>
      <c r="AM171" s="48"/>
      <c r="AO171" s="64">
        <v>1</v>
      </c>
      <c r="AQ171" s="64">
        <v>1</v>
      </c>
      <c r="AR171" s="64">
        <v>1</v>
      </c>
      <c r="AS171" s="48">
        <v>1</v>
      </c>
      <c r="AT171" s="64">
        <v>1</v>
      </c>
      <c r="AU171" s="48">
        <v>1</v>
      </c>
      <c r="BA171" s="48"/>
      <c r="BE171" s="48"/>
    </row>
    <row r="172" spans="1:57" s="64" customFormat="1" x14ac:dyDescent="0.2">
      <c r="A172" s="48">
        <v>168</v>
      </c>
      <c r="B172" s="54" t="s">
        <v>168</v>
      </c>
      <c r="C172" s="48" t="s">
        <v>604</v>
      </c>
      <c r="D172" s="55">
        <v>1998</v>
      </c>
      <c r="E172" s="47"/>
      <c r="F172" s="47">
        <v>1</v>
      </c>
      <c r="G172" s="47"/>
      <c r="H172" s="48"/>
      <c r="I172" s="47">
        <v>1</v>
      </c>
      <c r="K172" s="48"/>
      <c r="P172" s="48"/>
      <c r="R172" s="48"/>
      <c r="Z172" s="48"/>
      <c r="AC172" s="48"/>
      <c r="AD172" s="64">
        <v>1</v>
      </c>
      <c r="AE172" s="48"/>
      <c r="AF172" s="48">
        <v>1</v>
      </c>
      <c r="AI172" s="48"/>
      <c r="AK172" s="48"/>
      <c r="AM172" s="48"/>
      <c r="AO172" s="64">
        <v>1</v>
      </c>
      <c r="AQ172" s="64">
        <v>1</v>
      </c>
      <c r="AR172" s="64">
        <v>1</v>
      </c>
      <c r="AS172" s="48"/>
      <c r="AT172" s="64">
        <v>1</v>
      </c>
      <c r="AU172" s="48"/>
      <c r="BA172" s="48"/>
      <c r="BE172" s="48"/>
    </row>
    <row r="173" spans="1:57" s="64" customFormat="1" x14ac:dyDescent="0.2">
      <c r="A173" s="48">
        <v>169</v>
      </c>
      <c r="B173" s="54" t="s">
        <v>607</v>
      </c>
      <c r="C173" s="48" t="s">
        <v>608</v>
      </c>
      <c r="D173" s="55">
        <v>2004</v>
      </c>
      <c r="E173" s="47"/>
      <c r="F173" s="47"/>
      <c r="G173" s="47"/>
      <c r="H173" s="48">
        <v>1</v>
      </c>
      <c r="I173" s="47"/>
      <c r="K173" s="48"/>
      <c r="L173" s="64">
        <v>1</v>
      </c>
      <c r="M173" s="64">
        <v>1</v>
      </c>
      <c r="N173" s="64">
        <v>1</v>
      </c>
      <c r="P173" s="48"/>
      <c r="R173" s="48"/>
      <c r="Z173" s="48"/>
      <c r="AC173" s="48">
        <v>1</v>
      </c>
      <c r="AE173" s="48">
        <v>1</v>
      </c>
      <c r="AF173" s="48"/>
      <c r="AI173" s="48">
        <v>1</v>
      </c>
      <c r="AK173" s="48"/>
      <c r="AM173" s="48"/>
      <c r="AN173" s="64">
        <v>1</v>
      </c>
      <c r="AQ173" s="64">
        <v>1</v>
      </c>
      <c r="AR173" s="64">
        <v>1</v>
      </c>
      <c r="AS173" s="48"/>
      <c r="AT173" s="64">
        <v>1</v>
      </c>
      <c r="AU173" s="48">
        <v>1</v>
      </c>
      <c r="BA173" s="48"/>
      <c r="BE173" s="48"/>
    </row>
    <row r="174" spans="1:57" s="64" customFormat="1" x14ac:dyDescent="0.2">
      <c r="A174" s="48">
        <v>170</v>
      </c>
      <c r="B174" s="54" t="s">
        <v>404</v>
      </c>
      <c r="C174" s="48" t="s">
        <v>611</v>
      </c>
      <c r="D174" s="55">
        <v>2006</v>
      </c>
      <c r="E174" s="47"/>
      <c r="F174" s="47">
        <v>1</v>
      </c>
      <c r="G174" s="47"/>
      <c r="H174" s="48"/>
      <c r="I174" s="47"/>
      <c r="K174" s="48"/>
      <c r="M174" s="64">
        <v>1</v>
      </c>
      <c r="P174" s="48">
        <v>1</v>
      </c>
      <c r="R174" s="48">
        <v>1</v>
      </c>
      <c r="Z174" s="48"/>
      <c r="AC174" s="48"/>
      <c r="AE174" s="48"/>
      <c r="AF174" s="48"/>
      <c r="AI174" s="48">
        <v>1</v>
      </c>
      <c r="AK174" s="48"/>
      <c r="AM174" s="48">
        <v>1</v>
      </c>
      <c r="AN174" s="64">
        <v>1</v>
      </c>
      <c r="AO174" s="64">
        <v>1</v>
      </c>
      <c r="AQ174" s="64">
        <v>1</v>
      </c>
      <c r="AR174" s="64">
        <v>1</v>
      </c>
      <c r="AS174" s="48">
        <v>1</v>
      </c>
      <c r="AT174" s="64">
        <v>1</v>
      </c>
      <c r="AU174" s="48">
        <v>1</v>
      </c>
      <c r="BA174" s="48"/>
      <c r="BD174" s="64">
        <v>1</v>
      </c>
      <c r="BE174" s="48"/>
    </row>
    <row r="175" spans="1:57" s="64" customFormat="1" x14ac:dyDescent="0.2">
      <c r="A175" s="48">
        <v>171</v>
      </c>
      <c r="B175" s="54" t="s">
        <v>404</v>
      </c>
      <c r="C175" s="48" t="s">
        <v>613</v>
      </c>
      <c r="D175" s="55">
        <v>2007</v>
      </c>
      <c r="E175" s="47"/>
      <c r="F175" s="47"/>
      <c r="G175" s="47"/>
      <c r="H175" s="48"/>
      <c r="I175" s="47"/>
      <c r="K175" s="48"/>
      <c r="P175" s="48"/>
      <c r="R175" s="48"/>
      <c r="Z175" s="48"/>
      <c r="AC175" s="48"/>
      <c r="AD175" s="64">
        <v>1</v>
      </c>
      <c r="AE175" s="48"/>
      <c r="AF175" s="48"/>
      <c r="AI175" s="48"/>
      <c r="AK175" s="48"/>
      <c r="AM175" s="48"/>
      <c r="AN175" s="64">
        <v>1</v>
      </c>
      <c r="AQ175" s="64">
        <v>1</v>
      </c>
      <c r="AR175" s="64">
        <v>1</v>
      </c>
      <c r="AS175" s="48"/>
      <c r="AT175" s="64">
        <v>1</v>
      </c>
      <c r="AU175" s="48">
        <v>1</v>
      </c>
      <c r="BA175" s="48"/>
      <c r="BE175" s="48"/>
    </row>
    <row r="176" spans="1:57" s="64" customFormat="1" x14ac:dyDescent="0.2">
      <c r="A176" s="48">
        <v>172</v>
      </c>
      <c r="B176" s="54" t="s">
        <v>404</v>
      </c>
      <c r="C176" s="48" t="s">
        <v>617</v>
      </c>
      <c r="D176" s="55">
        <v>2003</v>
      </c>
      <c r="E176" s="47"/>
      <c r="F176" s="47"/>
      <c r="G176" s="47"/>
      <c r="H176" s="48">
        <v>1</v>
      </c>
      <c r="I176" s="47"/>
      <c r="J176" s="64">
        <v>1</v>
      </c>
      <c r="K176" s="48"/>
      <c r="P176" s="48"/>
      <c r="R176" s="48"/>
      <c r="Z176" s="48"/>
      <c r="AC176" s="48"/>
      <c r="AE176" s="48"/>
      <c r="AF176" s="48">
        <v>1</v>
      </c>
      <c r="AI176" s="48"/>
      <c r="AK176" s="48"/>
      <c r="AM176" s="48"/>
      <c r="AN176" s="64">
        <v>1</v>
      </c>
      <c r="AO176" s="64">
        <v>1</v>
      </c>
      <c r="AQ176" s="64">
        <v>1</v>
      </c>
      <c r="AR176" s="64">
        <v>1</v>
      </c>
      <c r="AS176" s="48"/>
      <c r="AT176" s="64">
        <v>1</v>
      </c>
      <c r="AU176" s="48"/>
      <c r="BA176" s="48"/>
      <c r="BE176" s="48"/>
    </row>
    <row r="177" spans="1:57" s="64" customFormat="1" x14ac:dyDescent="0.2">
      <c r="A177" s="48">
        <v>173</v>
      </c>
      <c r="B177" s="54" t="s">
        <v>620</v>
      </c>
      <c r="C177" s="48" t="s">
        <v>621</v>
      </c>
      <c r="D177" s="55">
        <v>2010</v>
      </c>
      <c r="E177" s="47"/>
      <c r="F177" s="47">
        <v>1</v>
      </c>
      <c r="G177" s="47"/>
      <c r="H177" s="48"/>
      <c r="I177" s="47"/>
      <c r="K177" s="48"/>
      <c r="M177" s="64">
        <v>1</v>
      </c>
      <c r="P177" s="48"/>
      <c r="R177" s="48">
        <v>1</v>
      </c>
      <c r="S177" s="64">
        <v>1</v>
      </c>
      <c r="Z177" s="48"/>
      <c r="AC177" s="48">
        <v>1</v>
      </c>
      <c r="AE177" s="48"/>
      <c r="AF177" s="48">
        <v>1</v>
      </c>
      <c r="AI177" s="48">
        <v>1</v>
      </c>
      <c r="AK177" s="48"/>
      <c r="AM177" s="48"/>
      <c r="AR177" s="64">
        <v>1</v>
      </c>
      <c r="AS177" s="48"/>
      <c r="AU177" s="48">
        <v>1</v>
      </c>
      <c r="BA177" s="48"/>
      <c r="BE177" s="48"/>
    </row>
    <row r="178" spans="1:57" s="64" customFormat="1" x14ac:dyDescent="0.2">
      <c r="A178" s="48">
        <v>174</v>
      </c>
      <c r="B178" s="54" t="s">
        <v>404</v>
      </c>
      <c r="C178" s="48" t="s">
        <v>624</v>
      </c>
      <c r="D178" s="55">
        <v>2002</v>
      </c>
      <c r="E178" s="47"/>
      <c r="F178" s="47"/>
      <c r="G178" s="47"/>
      <c r="H178" s="48"/>
      <c r="I178" s="47"/>
      <c r="K178" s="48"/>
      <c r="P178" s="48"/>
      <c r="R178" s="48"/>
      <c r="Z178" s="48"/>
      <c r="AC178" s="48"/>
      <c r="AE178" s="48"/>
      <c r="AF178" s="48"/>
      <c r="AI178" s="48"/>
      <c r="AK178" s="48"/>
      <c r="AM178" s="48"/>
      <c r="AQ178" s="64">
        <v>1</v>
      </c>
      <c r="AR178" s="64">
        <v>1</v>
      </c>
      <c r="AS178" s="48"/>
      <c r="AU178" s="48"/>
      <c r="BA178" s="48"/>
      <c r="BE178" s="48"/>
    </row>
    <row r="179" spans="1:57" s="64" customFormat="1" x14ac:dyDescent="0.2">
      <c r="A179" s="48">
        <v>175</v>
      </c>
      <c r="B179" s="54" t="s">
        <v>167</v>
      </c>
      <c r="C179" s="48" t="s">
        <v>627</v>
      </c>
      <c r="D179" s="55">
        <v>1999</v>
      </c>
      <c r="E179" s="47"/>
      <c r="F179" s="47"/>
      <c r="G179" s="47"/>
      <c r="H179" s="48">
        <v>1</v>
      </c>
      <c r="I179" s="47"/>
      <c r="K179" s="48"/>
      <c r="N179" s="64">
        <v>1</v>
      </c>
      <c r="P179" s="48"/>
      <c r="R179" s="48">
        <v>1</v>
      </c>
      <c r="Z179" s="48"/>
      <c r="AC179" s="48"/>
      <c r="AE179" s="48"/>
      <c r="AF179" s="48">
        <v>1</v>
      </c>
      <c r="AI179" s="48"/>
      <c r="AK179" s="48"/>
      <c r="AM179" s="48"/>
      <c r="AN179" s="64">
        <v>1</v>
      </c>
      <c r="AO179" s="64">
        <v>1</v>
      </c>
      <c r="AR179" s="64">
        <v>1</v>
      </c>
      <c r="AS179" s="48"/>
      <c r="AU179" s="48"/>
      <c r="BA179" s="48"/>
      <c r="BE179" s="48"/>
    </row>
    <row r="180" spans="1:57" s="64" customFormat="1" x14ac:dyDescent="0.2">
      <c r="A180" s="48">
        <v>176</v>
      </c>
      <c r="B180" s="54" t="s">
        <v>404</v>
      </c>
      <c r="C180" s="48" t="s">
        <v>629</v>
      </c>
      <c r="D180" s="55">
        <v>1998</v>
      </c>
      <c r="E180" s="47"/>
      <c r="F180" s="47"/>
      <c r="G180" s="47"/>
      <c r="H180" s="48">
        <v>1</v>
      </c>
      <c r="I180" s="47"/>
      <c r="K180" s="48"/>
      <c r="N180" s="64">
        <v>1</v>
      </c>
      <c r="P180" s="48"/>
      <c r="R180" s="48"/>
      <c r="S180" s="64">
        <v>1</v>
      </c>
      <c r="Z180" s="48"/>
      <c r="AC180" s="48"/>
      <c r="AE180" s="48"/>
      <c r="AF180" s="48">
        <v>1</v>
      </c>
      <c r="AI180" s="48"/>
      <c r="AK180" s="48"/>
      <c r="AM180" s="48"/>
      <c r="AR180" s="64">
        <v>1</v>
      </c>
      <c r="AS180" s="48"/>
      <c r="AU180" s="48"/>
      <c r="BA180" s="48"/>
      <c r="BC180" s="64">
        <v>1</v>
      </c>
      <c r="BE180" s="48"/>
    </row>
    <row r="181" spans="1:57" s="64" customFormat="1" x14ac:dyDescent="0.2">
      <c r="A181" s="48">
        <v>177</v>
      </c>
      <c r="B181" s="54" t="s">
        <v>404</v>
      </c>
      <c r="C181" s="48" t="s">
        <v>633</v>
      </c>
      <c r="D181" s="55">
        <v>2006</v>
      </c>
      <c r="E181" s="47"/>
      <c r="F181" s="47"/>
      <c r="G181" s="47"/>
      <c r="H181" s="48"/>
      <c r="I181" s="47"/>
      <c r="K181" s="48"/>
      <c r="P181" s="48"/>
      <c r="R181" s="48"/>
      <c r="Z181" s="48"/>
      <c r="AC181" s="48"/>
      <c r="AD181" s="64">
        <v>1</v>
      </c>
      <c r="AE181" s="48"/>
      <c r="AF181" s="48">
        <v>1</v>
      </c>
      <c r="AI181" s="48"/>
      <c r="AK181" s="48"/>
      <c r="AM181" s="48"/>
      <c r="AN181" s="64">
        <v>1</v>
      </c>
      <c r="AO181" s="64">
        <v>1</v>
      </c>
      <c r="AQ181" s="64">
        <v>1</v>
      </c>
      <c r="AR181" s="64">
        <v>1</v>
      </c>
      <c r="AS181" s="48"/>
      <c r="AT181" s="64">
        <v>1</v>
      </c>
      <c r="AU181" s="48"/>
      <c r="BA181" s="48"/>
      <c r="BE181" s="48"/>
    </row>
    <row r="182" spans="1:57" s="64" customFormat="1" x14ac:dyDescent="0.2">
      <c r="A182" s="48">
        <v>178</v>
      </c>
      <c r="B182" s="54" t="s">
        <v>167</v>
      </c>
      <c r="C182" s="48" t="s">
        <v>583</v>
      </c>
      <c r="D182" s="55">
        <v>2005</v>
      </c>
      <c r="E182" s="47">
        <v>1</v>
      </c>
      <c r="F182" s="47"/>
      <c r="G182" s="47"/>
      <c r="H182" s="48"/>
      <c r="I182" s="47"/>
      <c r="K182" s="48"/>
      <c r="N182" s="64">
        <v>1</v>
      </c>
      <c r="P182" s="48"/>
      <c r="Q182" s="64">
        <v>1</v>
      </c>
      <c r="R182" s="48"/>
      <c r="Z182" s="48">
        <v>1</v>
      </c>
      <c r="AC182" s="48"/>
      <c r="AE182" s="48"/>
      <c r="AF182" s="48">
        <v>1</v>
      </c>
      <c r="AI182" s="48"/>
      <c r="AK182" s="48"/>
      <c r="AM182" s="48">
        <v>1</v>
      </c>
      <c r="AR182" s="64">
        <v>1</v>
      </c>
      <c r="AS182" s="48"/>
      <c r="AT182" s="64">
        <v>1</v>
      </c>
      <c r="AU182" s="48"/>
      <c r="BA182" s="48"/>
      <c r="BB182" s="64">
        <v>1</v>
      </c>
      <c r="BC182" s="64">
        <v>1</v>
      </c>
      <c r="BE182" s="48"/>
    </row>
    <row r="183" spans="1:57" s="64" customFormat="1" x14ac:dyDescent="0.2">
      <c r="A183" s="48">
        <v>179</v>
      </c>
      <c r="B183" s="54" t="s">
        <v>515</v>
      </c>
      <c r="C183" s="48" t="s">
        <v>638</v>
      </c>
      <c r="D183" s="55">
        <v>2009</v>
      </c>
      <c r="E183" s="47"/>
      <c r="F183" s="47"/>
      <c r="G183" s="47">
        <v>1</v>
      </c>
      <c r="H183" s="48">
        <v>1</v>
      </c>
      <c r="I183" s="47"/>
      <c r="K183" s="48"/>
      <c r="N183" s="64">
        <v>1</v>
      </c>
      <c r="P183" s="48"/>
      <c r="R183" s="48"/>
      <c r="Z183" s="48"/>
      <c r="AC183" s="48"/>
      <c r="AE183" s="48"/>
      <c r="AF183" s="48"/>
      <c r="AI183" s="48"/>
      <c r="AK183" s="48"/>
      <c r="AM183" s="48"/>
      <c r="AQ183" s="64">
        <v>1</v>
      </c>
      <c r="AR183" s="64">
        <v>1</v>
      </c>
      <c r="AS183" s="48"/>
      <c r="AU183" s="48"/>
      <c r="BA183" s="48"/>
      <c r="BE183" s="48"/>
    </row>
    <row r="184" spans="1:57" s="64" customFormat="1" x14ac:dyDescent="0.2">
      <c r="A184" s="48">
        <v>180</v>
      </c>
      <c r="B184" s="54" t="s">
        <v>642</v>
      </c>
      <c r="C184" s="48" t="s">
        <v>641</v>
      </c>
      <c r="D184" s="55">
        <v>2003</v>
      </c>
      <c r="E184" s="47"/>
      <c r="F184" s="47"/>
      <c r="G184" s="47"/>
      <c r="H184" s="48"/>
      <c r="I184" s="47"/>
      <c r="K184" s="48"/>
      <c r="P184" s="48"/>
      <c r="R184" s="48"/>
      <c r="Z184" s="48"/>
      <c r="AC184" s="48"/>
      <c r="AE184" s="48"/>
      <c r="AF184" s="48"/>
      <c r="AI184" s="48"/>
      <c r="AK184" s="48"/>
      <c r="AM184" s="48">
        <v>1</v>
      </c>
      <c r="AN184" s="64">
        <v>1</v>
      </c>
      <c r="AO184" s="64">
        <v>1</v>
      </c>
      <c r="AQ184" s="64">
        <v>1</v>
      </c>
      <c r="AR184" s="64">
        <v>1</v>
      </c>
      <c r="AS184" s="48"/>
      <c r="AU184" s="48">
        <v>1</v>
      </c>
      <c r="BA184" s="48"/>
      <c r="BE184" s="48"/>
    </row>
    <row r="185" spans="1:57" s="64" customFormat="1" x14ac:dyDescent="0.2">
      <c r="A185" s="48">
        <v>181</v>
      </c>
      <c r="B185" s="54" t="s">
        <v>646</v>
      </c>
      <c r="C185" s="48" t="s">
        <v>645</v>
      </c>
      <c r="D185" s="55">
        <v>2007</v>
      </c>
      <c r="E185" s="47"/>
      <c r="F185" s="47"/>
      <c r="G185" s="47"/>
      <c r="H185" s="48">
        <v>1</v>
      </c>
      <c r="I185" s="47"/>
      <c r="K185" s="48"/>
      <c r="P185" s="48"/>
      <c r="R185" s="48"/>
      <c r="Z185" s="48"/>
      <c r="AC185" s="48"/>
      <c r="AE185" s="48"/>
      <c r="AF185" s="48">
        <v>1</v>
      </c>
      <c r="AI185" s="48"/>
      <c r="AK185" s="48"/>
      <c r="AM185" s="48"/>
      <c r="AN185" s="64">
        <v>1</v>
      </c>
      <c r="AO185" s="64">
        <v>1</v>
      </c>
      <c r="AR185" s="64">
        <v>1</v>
      </c>
      <c r="AS185" s="48"/>
      <c r="AT185" s="64">
        <v>1</v>
      </c>
      <c r="AU185" s="48"/>
      <c r="BA185" s="48"/>
      <c r="BB185" s="64">
        <v>1</v>
      </c>
      <c r="BC185" s="64">
        <v>1</v>
      </c>
      <c r="BE185" s="48">
        <v>1</v>
      </c>
    </row>
    <row r="186" spans="1:57" s="64" customFormat="1" x14ac:dyDescent="0.2">
      <c r="A186" s="48">
        <v>182</v>
      </c>
      <c r="B186" s="54" t="s">
        <v>168</v>
      </c>
      <c r="C186" s="48" t="s">
        <v>648</v>
      </c>
      <c r="D186" s="55">
        <v>2012</v>
      </c>
      <c r="E186" s="47"/>
      <c r="F186" s="47"/>
      <c r="G186" s="47"/>
      <c r="H186" s="48"/>
      <c r="I186" s="47"/>
      <c r="K186" s="48"/>
      <c r="P186" s="48"/>
      <c r="R186" s="48"/>
      <c r="Z186" s="48">
        <v>1</v>
      </c>
      <c r="AC186" s="48"/>
      <c r="AE186" s="48"/>
      <c r="AF186" s="48"/>
      <c r="AI186" s="48"/>
      <c r="AK186" s="48"/>
      <c r="AM186" s="48">
        <v>1</v>
      </c>
      <c r="AN186" s="64">
        <v>1</v>
      </c>
      <c r="AO186" s="64">
        <v>1</v>
      </c>
      <c r="AP186" s="64">
        <v>1</v>
      </c>
      <c r="AR186" s="64">
        <v>1</v>
      </c>
      <c r="AS186" s="48"/>
      <c r="AT186" s="64">
        <v>1</v>
      </c>
      <c r="AU186" s="48"/>
      <c r="BA186" s="48"/>
      <c r="BD186" s="64">
        <v>1</v>
      </c>
      <c r="BE186" s="48"/>
    </row>
    <row r="187" spans="1:57" s="64" customFormat="1" x14ac:dyDescent="0.2">
      <c r="A187" s="48">
        <v>183</v>
      </c>
      <c r="B187" s="54" t="s">
        <v>168</v>
      </c>
      <c r="C187" s="48" t="s">
        <v>655</v>
      </c>
      <c r="D187" s="55">
        <v>2011</v>
      </c>
      <c r="E187" s="47"/>
      <c r="F187" s="47"/>
      <c r="G187" s="47"/>
      <c r="H187" s="48"/>
      <c r="I187" s="47"/>
      <c r="K187" s="48"/>
      <c r="P187" s="48"/>
      <c r="R187" s="48"/>
      <c r="Z187" s="48"/>
      <c r="AC187" s="48"/>
      <c r="AD187" s="64">
        <v>1</v>
      </c>
      <c r="AE187" s="48"/>
      <c r="AF187" s="48">
        <v>1</v>
      </c>
      <c r="AI187" s="48"/>
      <c r="AK187" s="48"/>
      <c r="AM187" s="48"/>
      <c r="AN187" s="64">
        <v>1</v>
      </c>
      <c r="AO187" s="64">
        <v>1</v>
      </c>
      <c r="AQ187" s="64">
        <v>1</v>
      </c>
      <c r="AR187" s="64">
        <v>1</v>
      </c>
      <c r="AS187" s="48"/>
      <c r="AU187" s="48"/>
      <c r="BA187" s="48"/>
      <c r="BE187" s="48"/>
    </row>
    <row r="188" spans="1:57" s="64" customFormat="1" x14ac:dyDescent="0.2">
      <c r="A188" s="48">
        <v>184</v>
      </c>
      <c r="B188" s="54" t="s">
        <v>168</v>
      </c>
      <c r="C188" s="48" t="s">
        <v>654</v>
      </c>
      <c r="D188" s="55">
        <v>2011</v>
      </c>
      <c r="E188" s="47"/>
      <c r="F188" s="47"/>
      <c r="G188" s="47"/>
      <c r="H188" s="48">
        <v>1</v>
      </c>
      <c r="I188" s="47"/>
      <c r="K188" s="48"/>
      <c r="P188" s="48"/>
      <c r="Q188" s="64">
        <v>1</v>
      </c>
      <c r="R188" s="48"/>
      <c r="Z188" s="48"/>
      <c r="AC188" s="48"/>
      <c r="AE188" s="48"/>
      <c r="AF188" s="48"/>
      <c r="AI188" s="48"/>
      <c r="AK188" s="48"/>
      <c r="AM188" s="48">
        <v>1</v>
      </c>
      <c r="AO188" s="64">
        <v>1</v>
      </c>
      <c r="AP188" s="64">
        <v>1</v>
      </c>
      <c r="AR188" s="64">
        <v>1</v>
      </c>
      <c r="AS188" s="48"/>
      <c r="AT188" s="64">
        <v>1</v>
      </c>
      <c r="AU188" s="48"/>
      <c r="AY188" s="64">
        <v>1</v>
      </c>
      <c r="BA188" s="48"/>
      <c r="BC188" s="64">
        <v>1</v>
      </c>
      <c r="BE188" s="48"/>
    </row>
    <row r="189" spans="1:57" s="64" customFormat="1" x14ac:dyDescent="0.2">
      <c r="A189" s="48">
        <v>185</v>
      </c>
      <c r="B189" s="54" t="s">
        <v>168</v>
      </c>
      <c r="C189" s="48" t="s">
        <v>657</v>
      </c>
      <c r="D189" s="55">
        <v>2009</v>
      </c>
      <c r="E189" s="47"/>
      <c r="F189" s="47"/>
      <c r="G189" s="47"/>
      <c r="H189" s="48">
        <v>1</v>
      </c>
      <c r="I189" s="47"/>
      <c r="K189" s="48">
        <v>1</v>
      </c>
      <c r="P189" s="48"/>
      <c r="R189" s="48"/>
      <c r="Z189" s="48"/>
      <c r="AC189" s="48"/>
      <c r="AE189" s="48"/>
      <c r="AF189" s="48">
        <v>1</v>
      </c>
      <c r="AI189" s="48"/>
      <c r="AK189" s="48"/>
      <c r="AM189" s="48"/>
      <c r="AO189" s="64">
        <v>1</v>
      </c>
      <c r="AQ189" s="64">
        <v>1</v>
      </c>
      <c r="AR189" s="64">
        <v>1</v>
      </c>
      <c r="AS189" s="48">
        <v>1</v>
      </c>
      <c r="AT189" s="64">
        <v>1</v>
      </c>
      <c r="AU189" s="48"/>
      <c r="AV189" s="64">
        <v>1</v>
      </c>
      <c r="BA189" s="48"/>
      <c r="BB189" s="64">
        <v>1</v>
      </c>
      <c r="BE189" s="48"/>
    </row>
    <row r="190" spans="1:57" s="64" customFormat="1" x14ac:dyDescent="0.2">
      <c r="A190" s="48">
        <v>186</v>
      </c>
      <c r="B190" s="54" t="s">
        <v>168</v>
      </c>
      <c r="C190" s="48" t="s">
        <v>661</v>
      </c>
      <c r="D190" s="55">
        <v>2009</v>
      </c>
      <c r="E190" s="47"/>
      <c r="F190" s="47"/>
      <c r="G190" s="47"/>
      <c r="H190" s="48"/>
      <c r="I190" s="47"/>
      <c r="K190" s="48"/>
      <c r="P190" s="48"/>
      <c r="R190" s="48"/>
      <c r="Z190" s="48"/>
      <c r="AC190" s="48"/>
      <c r="AD190" s="64">
        <v>1</v>
      </c>
      <c r="AE190" s="48"/>
      <c r="AF190" s="48"/>
      <c r="AI190" s="48"/>
      <c r="AK190" s="48"/>
      <c r="AM190" s="48"/>
      <c r="AO190" s="64">
        <v>1</v>
      </c>
      <c r="AR190" s="64">
        <v>1</v>
      </c>
      <c r="AS190" s="48"/>
      <c r="AU190" s="48"/>
      <c r="BA190" s="48"/>
      <c r="BE190" s="48"/>
    </row>
    <row r="191" spans="1:57" s="64" customFormat="1" x14ac:dyDescent="0.2">
      <c r="A191" s="48">
        <v>187</v>
      </c>
      <c r="B191" s="54" t="s">
        <v>168</v>
      </c>
      <c r="C191" s="48" t="s">
        <v>664</v>
      </c>
      <c r="D191" s="55">
        <v>2006</v>
      </c>
      <c r="E191" s="47"/>
      <c r="F191" s="47"/>
      <c r="G191" s="47"/>
      <c r="H191" s="48">
        <v>1</v>
      </c>
      <c r="I191" s="47"/>
      <c r="K191" s="48"/>
      <c r="P191" s="48"/>
      <c r="R191" s="48"/>
      <c r="Z191" s="48"/>
      <c r="AC191" s="48"/>
      <c r="AE191" s="48"/>
      <c r="AF191" s="48">
        <v>1</v>
      </c>
      <c r="AI191" s="48">
        <v>1</v>
      </c>
      <c r="AK191" s="48"/>
      <c r="AM191" s="48"/>
      <c r="AN191" s="64">
        <v>1</v>
      </c>
      <c r="AO191" s="64">
        <v>1</v>
      </c>
      <c r="AQ191" s="64">
        <v>1</v>
      </c>
      <c r="AR191" s="64">
        <v>1</v>
      </c>
      <c r="AS191" s="48"/>
      <c r="AT191" s="64">
        <v>1</v>
      </c>
      <c r="AU191" s="48"/>
      <c r="BA191" s="48"/>
      <c r="BC191" s="64">
        <v>1</v>
      </c>
      <c r="BE191" s="48"/>
    </row>
    <row r="192" spans="1:57" s="64" customFormat="1" x14ac:dyDescent="0.2">
      <c r="A192" s="48">
        <v>188</v>
      </c>
      <c r="B192" s="54" t="s">
        <v>168</v>
      </c>
      <c r="C192" s="48" t="s">
        <v>666</v>
      </c>
      <c r="D192" s="55">
        <v>2008</v>
      </c>
      <c r="E192" s="47"/>
      <c r="F192" s="47"/>
      <c r="H192" s="48">
        <v>1</v>
      </c>
      <c r="I192" s="47">
        <v>1</v>
      </c>
      <c r="J192" s="64">
        <v>1</v>
      </c>
      <c r="K192" s="48"/>
      <c r="M192" s="64">
        <v>1</v>
      </c>
      <c r="P192" s="48"/>
      <c r="Q192" s="64">
        <v>1</v>
      </c>
      <c r="R192" s="48"/>
      <c r="V192" s="64">
        <v>1</v>
      </c>
      <c r="Z192" s="48"/>
      <c r="AC192" s="48"/>
      <c r="AE192" s="48"/>
      <c r="AF192" s="48">
        <v>1</v>
      </c>
      <c r="AI192" s="48"/>
      <c r="AK192" s="48"/>
      <c r="AL192" s="64">
        <v>1</v>
      </c>
      <c r="AM192" s="48"/>
      <c r="AP192" s="64">
        <v>1</v>
      </c>
      <c r="AQ192" s="64">
        <v>1</v>
      </c>
      <c r="AR192" s="64">
        <v>1</v>
      </c>
      <c r="AS192" s="48"/>
      <c r="AT192" s="64">
        <v>1</v>
      </c>
      <c r="AU192" s="48"/>
      <c r="BA192" s="48"/>
      <c r="BE192" s="48">
        <v>1</v>
      </c>
    </row>
    <row r="193" spans="1:57" s="64" customFormat="1" x14ac:dyDescent="0.2">
      <c r="A193" s="48">
        <v>189</v>
      </c>
      <c r="B193" s="54" t="s">
        <v>259</v>
      </c>
      <c r="C193" s="48" t="s">
        <v>670</v>
      </c>
      <c r="D193" s="55">
        <v>2010</v>
      </c>
      <c r="E193" s="47">
        <v>1</v>
      </c>
      <c r="F193" s="47"/>
      <c r="G193" s="47"/>
      <c r="H193" s="48"/>
      <c r="I193" s="47"/>
      <c r="K193" s="48"/>
      <c r="O193" s="64">
        <v>1</v>
      </c>
      <c r="P193" s="48"/>
      <c r="R193" s="48"/>
      <c r="Z193" s="48"/>
      <c r="AC193" s="48"/>
      <c r="AD193" s="64">
        <v>1</v>
      </c>
      <c r="AE193" s="48"/>
      <c r="AF193" s="48">
        <v>1</v>
      </c>
      <c r="AI193" s="48">
        <v>1</v>
      </c>
      <c r="AJ193" s="64">
        <v>1</v>
      </c>
      <c r="AK193" s="48"/>
      <c r="AM193" s="48"/>
      <c r="AO193" s="64">
        <v>1</v>
      </c>
      <c r="AP193" s="64">
        <v>1</v>
      </c>
      <c r="AQ193" s="64">
        <v>1</v>
      </c>
      <c r="AS193" s="48"/>
      <c r="AU193" s="48"/>
      <c r="BA193" s="48"/>
      <c r="BE193" s="48"/>
    </row>
    <row r="194" spans="1:57" s="64" customFormat="1" x14ac:dyDescent="0.2">
      <c r="A194" s="48">
        <v>190</v>
      </c>
      <c r="B194" s="54" t="s">
        <v>259</v>
      </c>
      <c r="C194" s="48" t="s">
        <v>672</v>
      </c>
      <c r="D194" s="55">
        <v>2007</v>
      </c>
      <c r="E194" s="47"/>
      <c r="F194" s="47"/>
      <c r="G194" s="47"/>
      <c r="H194" s="48"/>
      <c r="I194" s="47"/>
      <c r="K194" s="48"/>
      <c r="P194" s="48"/>
      <c r="R194" s="48"/>
      <c r="Z194" s="48"/>
      <c r="AC194" s="48"/>
      <c r="AD194" s="64">
        <v>1</v>
      </c>
      <c r="AE194" s="48"/>
      <c r="AF194" s="48"/>
      <c r="AI194" s="48"/>
      <c r="AK194" s="48"/>
      <c r="AL194" s="64">
        <v>1</v>
      </c>
      <c r="AM194" s="48"/>
      <c r="AO194" s="64">
        <v>1</v>
      </c>
      <c r="AR194" s="64">
        <v>1</v>
      </c>
      <c r="AS194" s="48"/>
      <c r="AU194" s="48"/>
      <c r="BA194" s="48"/>
      <c r="BE194" s="48"/>
    </row>
    <row r="195" spans="1:57" s="64" customFormat="1" x14ac:dyDescent="0.2">
      <c r="A195" s="48">
        <v>191</v>
      </c>
      <c r="B195" s="54" t="s">
        <v>259</v>
      </c>
      <c r="C195" s="48" t="s">
        <v>673</v>
      </c>
      <c r="D195" s="55">
        <v>2000</v>
      </c>
      <c r="E195" s="47"/>
      <c r="F195" s="47"/>
      <c r="G195" s="47"/>
      <c r="H195" s="48"/>
      <c r="I195" s="47"/>
      <c r="K195" s="48"/>
      <c r="P195" s="48"/>
      <c r="R195" s="48"/>
      <c r="Z195" s="48"/>
      <c r="AC195" s="48"/>
      <c r="AE195" s="48"/>
      <c r="AF195" s="48">
        <v>1</v>
      </c>
      <c r="AI195" s="48">
        <v>1</v>
      </c>
      <c r="AK195" s="48"/>
      <c r="AM195" s="48"/>
      <c r="AN195" s="64">
        <v>1</v>
      </c>
      <c r="AO195" s="64">
        <v>1</v>
      </c>
      <c r="AQ195" s="64">
        <v>1</v>
      </c>
      <c r="AR195" s="64">
        <v>1</v>
      </c>
      <c r="AS195" s="48"/>
      <c r="AU195" s="48">
        <v>1</v>
      </c>
      <c r="BA195" s="48"/>
      <c r="BE195" s="48"/>
    </row>
    <row r="196" spans="1:57" s="64" customFormat="1" x14ac:dyDescent="0.2">
      <c r="A196" s="48">
        <v>192</v>
      </c>
      <c r="B196" s="54" t="s">
        <v>678</v>
      </c>
      <c r="C196" s="48" t="s">
        <v>677</v>
      </c>
      <c r="D196" s="55">
        <v>2011</v>
      </c>
      <c r="E196" s="47"/>
      <c r="F196" s="47"/>
      <c r="G196" s="47"/>
      <c r="H196" s="48">
        <v>1</v>
      </c>
      <c r="I196" s="47"/>
      <c r="K196" s="48">
        <v>1</v>
      </c>
      <c r="L196" s="64">
        <v>1</v>
      </c>
      <c r="P196" s="48"/>
      <c r="R196" s="48">
        <v>1</v>
      </c>
      <c r="T196" s="64">
        <v>1</v>
      </c>
      <c r="U196" s="64">
        <v>1</v>
      </c>
      <c r="V196" s="64">
        <v>1</v>
      </c>
      <c r="W196" s="64">
        <v>1</v>
      </c>
      <c r="Z196" s="48"/>
      <c r="AC196" s="48">
        <v>1</v>
      </c>
      <c r="AE196" s="48"/>
      <c r="AF196" s="48">
        <v>1</v>
      </c>
      <c r="AI196" s="48"/>
      <c r="AK196" s="48"/>
      <c r="AL196" s="64">
        <v>1</v>
      </c>
      <c r="AM196" s="48"/>
      <c r="AO196" s="64">
        <v>1</v>
      </c>
      <c r="AS196" s="48"/>
      <c r="AT196" s="64">
        <v>1</v>
      </c>
      <c r="AU196" s="48">
        <v>1</v>
      </c>
      <c r="BA196" s="48"/>
      <c r="BE196" s="48"/>
    </row>
    <row r="197" spans="1:57" s="64" customFormat="1" x14ac:dyDescent="0.2">
      <c r="A197" s="48">
        <v>193</v>
      </c>
      <c r="B197" s="54" t="s">
        <v>678</v>
      </c>
      <c r="C197" s="48" t="s">
        <v>680</v>
      </c>
      <c r="D197" s="55">
        <v>2011</v>
      </c>
      <c r="E197" s="47"/>
      <c r="F197" s="47"/>
      <c r="G197" s="47"/>
      <c r="H197" s="48">
        <v>1</v>
      </c>
      <c r="I197" s="47"/>
      <c r="K197" s="48"/>
      <c r="L197" s="64">
        <v>1</v>
      </c>
      <c r="P197" s="48"/>
      <c r="R197" s="48"/>
      <c r="U197" s="64">
        <v>1</v>
      </c>
      <c r="Z197" s="48"/>
      <c r="AC197" s="48"/>
      <c r="AE197" s="48"/>
      <c r="AF197" s="48">
        <v>1</v>
      </c>
      <c r="AI197" s="48"/>
      <c r="AK197" s="48"/>
      <c r="AM197" s="48"/>
      <c r="AN197" s="64">
        <v>1</v>
      </c>
      <c r="AO197" s="64">
        <v>1</v>
      </c>
      <c r="AR197" s="64">
        <v>1</v>
      </c>
      <c r="AS197" s="48"/>
      <c r="AT197" s="64">
        <v>1</v>
      </c>
      <c r="AU197" s="48">
        <v>1</v>
      </c>
      <c r="BA197" s="48"/>
      <c r="BE197" s="48">
        <v>1</v>
      </c>
    </row>
    <row r="198" spans="1:57" s="64" customFormat="1" x14ac:dyDescent="0.2">
      <c r="A198" s="48">
        <v>194</v>
      </c>
      <c r="B198" s="54" t="s">
        <v>678</v>
      </c>
      <c r="C198" s="48" t="s">
        <v>682</v>
      </c>
      <c r="D198" s="55">
        <v>2007</v>
      </c>
      <c r="E198" s="47"/>
      <c r="F198" s="47">
        <v>1</v>
      </c>
      <c r="G198" s="47">
        <v>1</v>
      </c>
      <c r="H198" s="48"/>
      <c r="I198" s="47"/>
      <c r="K198" s="48"/>
      <c r="N198" s="64">
        <v>1</v>
      </c>
      <c r="P198" s="48"/>
      <c r="Q198" s="64">
        <v>1</v>
      </c>
      <c r="R198" s="48">
        <v>1</v>
      </c>
      <c r="Z198" s="48"/>
      <c r="AC198" s="48"/>
      <c r="AE198" s="48"/>
      <c r="AF198" s="48">
        <v>1</v>
      </c>
      <c r="AI198" s="48"/>
      <c r="AK198" s="48"/>
      <c r="AM198" s="48"/>
      <c r="AQ198" s="64">
        <v>1</v>
      </c>
      <c r="AR198" s="64">
        <v>1</v>
      </c>
      <c r="AS198" s="48"/>
      <c r="AT198" s="64">
        <v>1</v>
      </c>
      <c r="AU198" s="48">
        <v>1</v>
      </c>
      <c r="BA198" s="48"/>
      <c r="BD198" s="64">
        <v>1</v>
      </c>
      <c r="BE198" s="48"/>
    </row>
    <row r="199" spans="1:57" s="64" customFormat="1" x14ac:dyDescent="0.2">
      <c r="A199" s="48">
        <v>195</v>
      </c>
      <c r="B199" s="54" t="s">
        <v>678</v>
      </c>
      <c r="C199" s="48" t="s">
        <v>684</v>
      </c>
      <c r="D199" s="55">
        <v>2007</v>
      </c>
      <c r="E199" s="47">
        <v>1</v>
      </c>
      <c r="F199" s="47"/>
      <c r="G199" s="47"/>
      <c r="H199" s="48"/>
      <c r="I199" s="64">
        <v>1</v>
      </c>
      <c r="K199" s="48"/>
      <c r="P199" s="48"/>
      <c r="R199" s="48"/>
      <c r="U199" s="64">
        <v>1</v>
      </c>
      <c r="W199" s="64">
        <v>1</v>
      </c>
      <c r="X199" s="64">
        <v>1</v>
      </c>
      <c r="Z199" s="48"/>
      <c r="AC199" s="48"/>
      <c r="AE199" s="48"/>
      <c r="AF199" s="48">
        <v>1</v>
      </c>
      <c r="AI199" s="48">
        <v>1</v>
      </c>
      <c r="AK199" s="48"/>
      <c r="AM199" s="48"/>
      <c r="AQ199" s="64">
        <v>1</v>
      </c>
      <c r="AR199" s="64">
        <v>1</v>
      </c>
      <c r="AS199" s="48"/>
      <c r="AT199" s="64">
        <v>1</v>
      </c>
      <c r="AU199" s="48"/>
      <c r="BA199" s="48"/>
      <c r="BB199" s="64">
        <v>1</v>
      </c>
      <c r="BE199" s="48"/>
    </row>
    <row r="200" spans="1:57" s="64" customFormat="1" x14ac:dyDescent="0.2">
      <c r="A200" s="48">
        <v>196</v>
      </c>
      <c r="B200" s="54" t="s">
        <v>678</v>
      </c>
      <c r="C200" s="48" t="s">
        <v>686</v>
      </c>
      <c r="D200" s="55">
        <v>2007</v>
      </c>
      <c r="E200" s="47"/>
      <c r="F200" s="47"/>
      <c r="G200" s="47"/>
      <c r="H200" s="48">
        <v>1</v>
      </c>
      <c r="I200" s="47"/>
      <c r="K200" s="48"/>
      <c r="N200" s="64">
        <v>1</v>
      </c>
      <c r="P200" s="48"/>
      <c r="R200" s="48"/>
      <c r="U200" s="64">
        <v>1</v>
      </c>
      <c r="Z200" s="48"/>
      <c r="AC200" s="48"/>
      <c r="AD200" s="64">
        <v>1</v>
      </c>
      <c r="AE200" s="48"/>
      <c r="AF200" s="48">
        <v>1</v>
      </c>
      <c r="AI200" s="48"/>
      <c r="AK200" s="48"/>
      <c r="AM200" s="48"/>
      <c r="AN200" s="64">
        <v>1</v>
      </c>
      <c r="AO200" s="64">
        <v>1</v>
      </c>
      <c r="AR200" s="64">
        <v>1</v>
      </c>
      <c r="AS200" s="48"/>
      <c r="AU200" s="48"/>
      <c r="BA200" s="48"/>
      <c r="BE200" s="48"/>
    </row>
    <row r="201" spans="1:57" s="64" customFormat="1" x14ac:dyDescent="0.2">
      <c r="A201" s="48">
        <v>197</v>
      </c>
      <c r="B201" s="54" t="s">
        <v>678</v>
      </c>
      <c r="C201" s="48" t="s">
        <v>693</v>
      </c>
      <c r="D201" s="55">
        <v>2006</v>
      </c>
      <c r="E201" s="47">
        <v>1</v>
      </c>
      <c r="F201" s="47"/>
      <c r="G201" s="47"/>
      <c r="H201" s="48"/>
      <c r="I201" s="47">
        <v>1</v>
      </c>
      <c r="K201" s="48"/>
      <c r="L201" s="64">
        <v>1</v>
      </c>
      <c r="P201" s="48"/>
      <c r="R201" s="48"/>
      <c r="U201" s="64">
        <v>1</v>
      </c>
      <c r="Z201" s="48"/>
      <c r="AC201" s="48">
        <v>1</v>
      </c>
      <c r="AE201" s="48"/>
      <c r="AF201" s="48">
        <v>1</v>
      </c>
      <c r="AH201" s="64">
        <v>1</v>
      </c>
      <c r="AI201" s="48">
        <v>1</v>
      </c>
      <c r="AK201" s="48"/>
      <c r="AM201" s="48"/>
      <c r="AO201" s="64">
        <v>1</v>
      </c>
      <c r="AR201" s="64">
        <v>1</v>
      </c>
      <c r="AS201" s="48"/>
      <c r="AU201" s="48"/>
      <c r="BA201" s="48"/>
      <c r="BE201" s="48"/>
    </row>
    <row r="202" spans="1:57" s="64" customFormat="1" x14ac:dyDescent="0.2">
      <c r="A202" s="43">
        <v>198</v>
      </c>
      <c r="B202" s="54" t="s">
        <v>678</v>
      </c>
      <c r="C202" s="48" t="s">
        <v>696</v>
      </c>
      <c r="D202" s="55">
        <v>2001</v>
      </c>
      <c r="E202" s="47"/>
      <c r="F202" s="47"/>
      <c r="G202" s="47"/>
      <c r="H202" s="48">
        <v>1</v>
      </c>
      <c r="I202" s="47"/>
      <c r="K202" s="48"/>
      <c r="M202" s="64">
        <v>1</v>
      </c>
      <c r="P202" s="48"/>
      <c r="Q202" s="64">
        <v>1</v>
      </c>
      <c r="R202" s="48"/>
      <c r="Z202" s="48"/>
      <c r="AC202" s="48"/>
      <c r="AD202" s="64">
        <v>1</v>
      </c>
      <c r="AE202" s="48"/>
      <c r="AF202" s="48">
        <v>1</v>
      </c>
      <c r="AI202" s="48"/>
      <c r="AK202" s="48"/>
      <c r="AM202" s="48"/>
      <c r="AQ202" s="64">
        <v>1</v>
      </c>
      <c r="AS202" s="48"/>
      <c r="AT202" s="64">
        <v>1</v>
      </c>
      <c r="AU202" s="48">
        <v>1</v>
      </c>
      <c r="BA202" s="48"/>
      <c r="BE202" s="48"/>
    </row>
    <row r="203" spans="1:57" s="64" customFormat="1" x14ac:dyDescent="0.2">
      <c r="A203" s="43">
        <v>199</v>
      </c>
      <c r="B203" s="54" t="s">
        <v>678</v>
      </c>
      <c r="C203" s="48" t="s">
        <v>697</v>
      </c>
      <c r="D203" s="55">
        <v>1996</v>
      </c>
      <c r="E203" s="47"/>
      <c r="F203" s="47"/>
      <c r="G203" s="47"/>
      <c r="H203" s="48"/>
      <c r="I203" s="47"/>
      <c r="K203" s="48"/>
      <c r="P203" s="48"/>
      <c r="R203" s="48"/>
      <c r="Z203" s="48"/>
      <c r="AC203" s="48"/>
      <c r="AD203" s="64">
        <v>1</v>
      </c>
      <c r="AE203" s="48"/>
      <c r="AF203" s="48"/>
      <c r="AI203" s="48"/>
      <c r="AK203" s="48"/>
      <c r="AM203" s="48"/>
      <c r="AO203" s="64">
        <v>1</v>
      </c>
      <c r="AQ203" s="64">
        <v>1</v>
      </c>
      <c r="AR203" s="64">
        <v>1</v>
      </c>
      <c r="AS203" s="48"/>
      <c r="AU203" s="48"/>
      <c r="BA203" s="48"/>
      <c r="BE203" s="48"/>
    </row>
    <row r="204" spans="1:57" s="64" customFormat="1" x14ac:dyDescent="0.2">
      <c r="A204" s="43">
        <v>200</v>
      </c>
      <c r="B204" s="54" t="s">
        <v>678</v>
      </c>
      <c r="C204" s="48" t="s">
        <v>702</v>
      </c>
      <c r="D204" s="55">
        <v>2000</v>
      </c>
      <c r="E204" s="47"/>
      <c r="F204" s="47"/>
      <c r="G204" s="47"/>
      <c r="H204" s="48">
        <v>1</v>
      </c>
      <c r="I204" s="47"/>
      <c r="K204" s="48"/>
      <c r="P204" s="48"/>
      <c r="R204" s="48"/>
      <c r="Z204" s="48"/>
      <c r="AC204" s="48"/>
      <c r="AD204" s="64">
        <v>1</v>
      </c>
      <c r="AE204" s="48"/>
      <c r="AF204" s="48">
        <v>1</v>
      </c>
      <c r="AI204" s="48"/>
      <c r="AK204" s="48"/>
      <c r="AM204" s="48"/>
      <c r="AN204" s="64">
        <v>1</v>
      </c>
      <c r="AO204" s="64">
        <v>1</v>
      </c>
      <c r="AQ204" s="64">
        <v>1</v>
      </c>
      <c r="AR204" s="64">
        <v>1</v>
      </c>
      <c r="AS204" s="48"/>
      <c r="AU204" s="48"/>
      <c r="BA204" s="48"/>
      <c r="BE204" s="48"/>
    </row>
    <row r="205" spans="1:57" x14ac:dyDescent="0.2">
      <c r="A205" s="43">
        <v>201</v>
      </c>
      <c r="B205" s="54" t="s">
        <v>678</v>
      </c>
      <c r="C205" s="43" t="s">
        <v>851</v>
      </c>
      <c r="D205" s="44">
        <v>2009</v>
      </c>
      <c r="E205" s="45">
        <v>1</v>
      </c>
      <c r="F205" s="45">
        <v>1</v>
      </c>
      <c r="K205" s="43">
        <v>1</v>
      </c>
      <c r="L205" s="41">
        <v>1</v>
      </c>
      <c r="M205" s="41">
        <v>1</v>
      </c>
      <c r="N205" s="41">
        <v>1</v>
      </c>
      <c r="Q205" s="41">
        <v>1</v>
      </c>
      <c r="T205" s="64">
        <v>1</v>
      </c>
      <c r="U205" s="64">
        <v>1</v>
      </c>
      <c r="X205" s="64">
        <v>1</v>
      </c>
      <c r="AC205" s="48">
        <v>1</v>
      </c>
      <c r="AD205" s="41">
        <v>1</v>
      </c>
      <c r="AE205" s="43">
        <v>1</v>
      </c>
      <c r="AI205" s="43">
        <v>1</v>
      </c>
      <c r="AO205" s="41">
        <v>1</v>
      </c>
      <c r="AP205" s="41">
        <v>1</v>
      </c>
      <c r="AQ205" s="41">
        <v>1</v>
      </c>
      <c r="AR205" s="64">
        <v>1</v>
      </c>
      <c r="AT205" s="41">
        <v>1</v>
      </c>
      <c r="AU205" s="43">
        <v>1</v>
      </c>
      <c r="BB205" s="41">
        <v>1</v>
      </c>
      <c r="BD205" s="41">
        <v>1</v>
      </c>
    </row>
    <row r="206" spans="1:57" x14ac:dyDescent="0.2">
      <c r="A206" s="43">
        <v>202</v>
      </c>
      <c r="B206" s="49" t="s">
        <v>852</v>
      </c>
      <c r="C206" s="43" t="s">
        <v>853</v>
      </c>
      <c r="D206" s="44">
        <v>2011</v>
      </c>
      <c r="H206" s="43">
        <v>1</v>
      </c>
      <c r="O206" s="168">
        <v>1</v>
      </c>
      <c r="AD206" s="41">
        <v>1</v>
      </c>
      <c r="AF206" s="43">
        <v>1</v>
      </c>
      <c r="AM206" s="43">
        <v>1</v>
      </c>
      <c r="AN206" s="41">
        <v>1</v>
      </c>
      <c r="AO206" s="41">
        <v>1</v>
      </c>
      <c r="AP206" s="41">
        <v>1</v>
      </c>
      <c r="AQ206" s="41">
        <v>1</v>
      </c>
      <c r="AR206" s="64">
        <v>1</v>
      </c>
      <c r="AT206" s="41">
        <v>1</v>
      </c>
      <c r="AY206" s="41">
        <v>1</v>
      </c>
      <c r="BA206" s="43">
        <v>1</v>
      </c>
    </row>
    <row r="207" spans="1:57" s="64" customFormat="1" x14ac:dyDescent="0.2">
      <c r="A207" s="48">
        <v>203</v>
      </c>
      <c r="B207" s="54" t="s">
        <v>678</v>
      </c>
      <c r="C207" s="48" t="s">
        <v>857</v>
      </c>
      <c r="D207" s="55">
        <v>2013</v>
      </c>
      <c r="E207" s="47"/>
      <c r="F207" s="47"/>
      <c r="G207" s="47"/>
      <c r="H207" s="48">
        <v>1</v>
      </c>
      <c r="I207" s="47">
        <v>1</v>
      </c>
      <c r="K207" s="48"/>
      <c r="O207" s="64">
        <v>1</v>
      </c>
      <c r="P207" s="48"/>
      <c r="Q207" s="64">
        <v>1</v>
      </c>
      <c r="R207" s="48"/>
      <c r="U207" s="64">
        <v>1</v>
      </c>
      <c r="V207" s="64">
        <v>1</v>
      </c>
      <c r="Z207" s="48">
        <v>1</v>
      </c>
      <c r="AC207" s="48"/>
      <c r="AE207" s="48"/>
      <c r="AF207" s="48">
        <v>1</v>
      </c>
      <c r="AI207" s="48">
        <v>1</v>
      </c>
      <c r="AK207" s="48"/>
      <c r="AM207" s="48"/>
      <c r="AQ207" s="64">
        <v>1</v>
      </c>
      <c r="AR207" s="64">
        <v>1</v>
      </c>
      <c r="AS207" s="48"/>
      <c r="AT207" s="64">
        <v>1</v>
      </c>
      <c r="AU207" s="48">
        <v>1</v>
      </c>
      <c r="BA207" s="48"/>
      <c r="BD207" s="64">
        <v>1</v>
      </c>
      <c r="BE207" s="48">
        <v>1</v>
      </c>
    </row>
    <row r="208" spans="1:57" s="64" customFormat="1" x14ac:dyDescent="0.2">
      <c r="A208" s="48">
        <v>204</v>
      </c>
      <c r="B208" s="54" t="s">
        <v>678</v>
      </c>
      <c r="C208" s="48" t="s">
        <v>863</v>
      </c>
      <c r="D208" s="55">
        <v>2011</v>
      </c>
      <c r="E208" s="47"/>
      <c r="F208" s="47"/>
      <c r="G208" s="47"/>
      <c r="H208" s="48"/>
      <c r="I208" s="47"/>
      <c r="K208" s="48"/>
      <c r="P208" s="48"/>
      <c r="R208" s="48"/>
      <c r="Z208" s="48"/>
      <c r="AC208" s="48"/>
      <c r="AE208" s="48"/>
      <c r="AF208" s="48"/>
      <c r="AI208" s="48"/>
      <c r="AK208" s="48"/>
      <c r="AM208" s="48"/>
      <c r="AO208" s="64">
        <v>1</v>
      </c>
      <c r="AS208" s="48"/>
      <c r="AU208" s="48"/>
      <c r="BA208" s="48"/>
      <c r="BE208" s="48"/>
    </row>
    <row r="209" spans="1:57" s="64" customFormat="1" x14ac:dyDescent="0.2">
      <c r="A209" s="48">
        <v>205</v>
      </c>
      <c r="B209" s="54" t="s">
        <v>678</v>
      </c>
      <c r="C209" s="48" t="s">
        <v>861</v>
      </c>
      <c r="D209" s="55">
        <v>2013</v>
      </c>
      <c r="E209" s="47">
        <v>1</v>
      </c>
      <c r="F209" s="47"/>
      <c r="G209" s="47"/>
      <c r="H209" s="48">
        <v>1</v>
      </c>
      <c r="I209" s="47">
        <v>1</v>
      </c>
      <c r="J209" s="64">
        <v>1</v>
      </c>
      <c r="K209" s="48"/>
      <c r="L209" s="64">
        <v>1</v>
      </c>
      <c r="O209" s="64">
        <v>1</v>
      </c>
      <c r="P209" s="48"/>
      <c r="Q209" s="64">
        <v>1</v>
      </c>
      <c r="R209" s="48"/>
      <c r="U209" s="64">
        <v>1</v>
      </c>
      <c r="V209" s="64">
        <v>1</v>
      </c>
      <c r="W209" s="64">
        <v>1</v>
      </c>
      <c r="X209" s="64">
        <v>1</v>
      </c>
      <c r="Z209" s="48">
        <v>1</v>
      </c>
      <c r="AC209" s="48">
        <v>1</v>
      </c>
      <c r="AE209" s="48">
        <v>1</v>
      </c>
      <c r="AF209" s="48"/>
      <c r="AG209" s="64">
        <v>1</v>
      </c>
      <c r="AI209" s="48">
        <v>1</v>
      </c>
      <c r="AK209" s="48"/>
      <c r="AL209" s="64">
        <v>1</v>
      </c>
      <c r="AM209" s="48">
        <v>1</v>
      </c>
      <c r="AQ209" s="64">
        <v>1</v>
      </c>
      <c r="AR209" s="64">
        <v>1</v>
      </c>
      <c r="AS209" s="48"/>
      <c r="AT209" s="64">
        <v>1</v>
      </c>
      <c r="AU209" s="48"/>
      <c r="BA209" s="48"/>
      <c r="BB209" s="64">
        <v>1</v>
      </c>
      <c r="BD209" s="64">
        <v>1</v>
      </c>
      <c r="BE209" s="48">
        <v>1</v>
      </c>
    </row>
    <row r="210" spans="1:57" s="64" customFormat="1" x14ac:dyDescent="0.2">
      <c r="A210" s="48">
        <v>206</v>
      </c>
      <c r="B210" s="54" t="s">
        <v>865</v>
      </c>
      <c r="C210" s="48" t="s">
        <v>866</v>
      </c>
      <c r="D210" s="55">
        <v>2011</v>
      </c>
      <c r="E210" s="47">
        <v>1</v>
      </c>
      <c r="F210" s="47"/>
      <c r="G210" s="47"/>
      <c r="H210" s="48"/>
      <c r="I210" s="47">
        <v>1</v>
      </c>
      <c r="K210" s="48"/>
      <c r="P210" s="48"/>
      <c r="R210" s="48"/>
      <c r="U210" s="64">
        <v>1</v>
      </c>
      <c r="V210" s="64">
        <v>1</v>
      </c>
      <c r="X210" s="64">
        <v>1</v>
      </c>
      <c r="Z210" s="48"/>
      <c r="AA210" s="64">
        <v>1</v>
      </c>
      <c r="AC210" s="48"/>
      <c r="AD210" s="64">
        <v>1</v>
      </c>
      <c r="AE210" s="48"/>
      <c r="AF210" s="48"/>
      <c r="AI210" s="48"/>
      <c r="AK210" s="48"/>
      <c r="AL210" s="64">
        <v>1</v>
      </c>
      <c r="AM210" s="48"/>
      <c r="AN210" s="64">
        <v>1</v>
      </c>
      <c r="AO210" s="64">
        <v>1</v>
      </c>
      <c r="AQ210" s="64">
        <v>1</v>
      </c>
      <c r="AS210" s="48"/>
      <c r="AU210" s="48"/>
      <c r="AV210" s="64">
        <v>1</v>
      </c>
      <c r="BA210" s="48"/>
      <c r="BE210" s="48"/>
    </row>
    <row r="211" spans="1:57" s="64" customFormat="1" x14ac:dyDescent="0.2">
      <c r="A211" s="48">
        <v>207</v>
      </c>
      <c r="B211" s="54" t="s">
        <v>259</v>
      </c>
      <c r="C211" s="48" t="s">
        <v>870</v>
      </c>
      <c r="D211" s="55">
        <v>2012</v>
      </c>
      <c r="E211" s="47"/>
      <c r="F211" s="47"/>
      <c r="G211" s="47"/>
      <c r="H211" s="48"/>
      <c r="I211" s="47"/>
      <c r="K211" s="48"/>
      <c r="O211" s="64">
        <v>1</v>
      </c>
      <c r="P211" s="48"/>
      <c r="R211" s="48"/>
      <c r="Z211" s="48"/>
      <c r="AC211" s="48">
        <v>1</v>
      </c>
      <c r="AD211" s="64">
        <v>1</v>
      </c>
      <c r="AE211" s="48"/>
      <c r="AF211" s="48">
        <v>1</v>
      </c>
      <c r="AI211" s="48">
        <v>1</v>
      </c>
      <c r="AK211" s="48"/>
      <c r="AM211" s="48"/>
      <c r="AN211" s="64">
        <v>1</v>
      </c>
      <c r="AO211" s="64">
        <v>1</v>
      </c>
      <c r="AQ211" s="64">
        <v>1</v>
      </c>
      <c r="AR211" s="64">
        <v>1</v>
      </c>
      <c r="AS211" s="48"/>
      <c r="AT211" s="64">
        <v>1</v>
      </c>
      <c r="AU211" s="48"/>
      <c r="BA211" s="48"/>
      <c r="BE211" s="48"/>
    </row>
    <row r="212" spans="1:57" s="64" customFormat="1" x14ac:dyDescent="0.2">
      <c r="A212" s="48">
        <v>208</v>
      </c>
      <c r="B212" s="54" t="s">
        <v>259</v>
      </c>
      <c r="C212" s="48" t="s">
        <v>873</v>
      </c>
      <c r="D212" s="55">
        <v>2010</v>
      </c>
      <c r="E212" s="47"/>
      <c r="F212" s="47"/>
      <c r="G212" s="47"/>
      <c r="H212" s="48">
        <v>1</v>
      </c>
      <c r="I212" s="47">
        <v>1</v>
      </c>
      <c r="K212" s="48"/>
      <c r="N212" s="64">
        <v>1</v>
      </c>
      <c r="P212" s="48"/>
      <c r="R212" s="48"/>
      <c r="Z212" s="48"/>
      <c r="AC212" s="48"/>
      <c r="AE212" s="48"/>
      <c r="AF212" s="48">
        <v>1</v>
      </c>
      <c r="AG212" s="64">
        <v>1</v>
      </c>
      <c r="AI212" s="48">
        <v>1</v>
      </c>
      <c r="AK212" s="48"/>
      <c r="AL212" s="64">
        <v>1</v>
      </c>
      <c r="AM212" s="48">
        <v>1</v>
      </c>
      <c r="AO212" s="64">
        <v>1</v>
      </c>
      <c r="AQ212" s="64">
        <v>1</v>
      </c>
      <c r="AR212" s="64">
        <v>1</v>
      </c>
      <c r="AS212" s="48"/>
      <c r="AT212" s="64">
        <v>1</v>
      </c>
      <c r="AU212" s="48"/>
      <c r="BA212" s="48"/>
      <c r="BE212" s="48"/>
    </row>
    <row r="213" spans="1:57" s="64" customFormat="1" x14ac:dyDescent="0.2">
      <c r="A213" s="48">
        <v>209</v>
      </c>
      <c r="B213" s="54" t="s">
        <v>259</v>
      </c>
      <c r="C213" s="48" t="s">
        <v>235</v>
      </c>
      <c r="D213" s="55">
        <v>2010</v>
      </c>
      <c r="E213" s="47"/>
      <c r="F213" s="47"/>
      <c r="G213" s="47"/>
      <c r="H213" s="48">
        <v>1</v>
      </c>
      <c r="I213" s="47"/>
      <c r="K213" s="48"/>
      <c r="L213" s="64">
        <v>1</v>
      </c>
      <c r="P213" s="48"/>
      <c r="R213" s="48"/>
      <c r="Z213" s="48"/>
      <c r="AC213" s="48"/>
      <c r="AD213" s="64">
        <v>1</v>
      </c>
      <c r="AE213" s="48">
        <v>1</v>
      </c>
      <c r="AF213" s="48"/>
      <c r="AI213" s="48">
        <v>1</v>
      </c>
      <c r="AK213" s="48"/>
      <c r="AM213" s="48">
        <v>1</v>
      </c>
      <c r="AN213" s="64">
        <v>1</v>
      </c>
      <c r="AO213" s="64">
        <v>1</v>
      </c>
      <c r="AQ213" s="64">
        <v>1</v>
      </c>
      <c r="AR213" s="64">
        <v>1</v>
      </c>
      <c r="AS213" s="48"/>
      <c r="AU213" s="48"/>
      <c r="BA213" s="48"/>
      <c r="BE213" s="48"/>
    </row>
    <row r="214" spans="1:57" s="64" customFormat="1" x14ac:dyDescent="0.2">
      <c r="A214" s="48">
        <v>210</v>
      </c>
      <c r="B214" s="54" t="s">
        <v>535</v>
      </c>
      <c r="C214" s="48" t="s">
        <v>876</v>
      </c>
      <c r="D214" s="55">
        <v>2010</v>
      </c>
      <c r="E214" s="47"/>
      <c r="F214" s="47"/>
      <c r="G214" s="47"/>
      <c r="H214" s="48">
        <v>1</v>
      </c>
      <c r="I214" s="47"/>
      <c r="K214" s="48"/>
      <c r="P214" s="48"/>
      <c r="R214" s="48"/>
      <c r="Z214" s="48"/>
      <c r="AC214" s="48"/>
      <c r="AD214" s="64">
        <v>1</v>
      </c>
      <c r="AE214" s="48"/>
      <c r="AF214" s="48">
        <v>1</v>
      </c>
      <c r="AI214" s="48"/>
      <c r="AK214" s="48"/>
      <c r="AM214" s="48"/>
      <c r="AN214" s="64">
        <v>1</v>
      </c>
      <c r="AO214" s="64">
        <v>1</v>
      </c>
      <c r="AQ214" s="64">
        <v>1</v>
      </c>
      <c r="AR214" s="64">
        <v>1</v>
      </c>
      <c r="AS214" s="48">
        <v>1</v>
      </c>
      <c r="AU214" s="48">
        <v>1</v>
      </c>
      <c r="BA214" s="48"/>
      <c r="BE214" s="48"/>
    </row>
    <row r="215" spans="1:57" s="64" customFormat="1" x14ac:dyDescent="0.2">
      <c r="A215" s="48">
        <v>211</v>
      </c>
      <c r="B215" s="54" t="s">
        <v>167</v>
      </c>
      <c r="C215" s="48" t="s">
        <v>881</v>
      </c>
      <c r="D215" s="55">
        <v>2010</v>
      </c>
      <c r="E215" s="47"/>
      <c r="F215" s="47"/>
      <c r="G215" s="47"/>
      <c r="H215" s="48"/>
      <c r="I215" s="47"/>
      <c r="K215" s="48"/>
      <c r="P215" s="48">
        <v>1</v>
      </c>
      <c r="R215" s="48"/>
      <c r="Z215" s="48"/>
      <c r="AC215" s="48"/>
      <c r="AE215" s="48"/>
      <c r="AF215" s="48">
        <v>1</v>
      </c>
      <c r="AI215" s="48">
        <v>1</v>
      </c>
      <c r="AK215" s="48"/>
      <c r="AM215" s="48"/>
      <c r="AO215" s="64">
        <v>1</v>
      </c>
      <c r="AQ215" s="64">
        <v>1</v>
      </c>
      <c r="AR215" s="64">
        <v>1</v>
      </c>
      <c r="AS215" s="48"/>
      <c r="AU215" s="48">
        <v>1</v>
      </c>
      <c r="BA215" s="48"/>
      <c r="BE215" s="48"/>
    </row>
    <row r="216" spans="1:57" s="64" customFormat="1" x14ac:dyDescent="0.2">
      <c r="A216" s="48">
        <v>212</v>
      </c>
      <c r="B216" s="54" t="s">
        <v>168</v>
      </c>
      <c r="C216" s="48" t="s">
        <v>883</v>
      </c>
      <c r="D216" s="55">
        <v>2011</v>
      </c>
      <c r="E216" s="47"/>
      <c r="F216" s="47"/>
      <c r="G216" s="47"/>
      <c r="H216" s="48">
        <v>1</v>
      </c>
      <c r="I216" s="47"/>
      <c r="K216" s="48"/>
      <c r="O216" s="64">
        <v>1</v>
      </c>
      <c r="P216" s="48"/>
      <c r="R216" s="48"/>
      <c r="Z216" s="48"/>
      <c r="AC216" s="48"/>
      <c r="AE216" s="48"/>
      <c r="AF216" s="48">
        <v>1</v>
      </c>
      <c r="AI216" s="48"/>
      <c r="AK216" s="48"/>
      <c r="AM216" s="48"/>
      <c r="AO216" s="64">
        <v>1</v>
      </c>
      <c r="AQ216" s="64">
        <v>1</v>
      </c>
      <c r="AR216" s="64">
        <v>1</v>
      </c>
      <c r="AS216" s="48"/>
      <c r="AU216" s="48">
        <v>1</v>
      </c>
      <c r="BA216" s="48"/>
      <c r="BE216" s="48"/>
    </row>
    <row r="217" spans="1:57" s="64" customFormat="1" x14ac:dyDescent="0.2">
      <c r="A217" s="48">
        <v>213</v>
      </c>
      <c r="B217" s="54" t="s">
        <v>411</v>
      </c>
      <c r="C217" s="48" t="s">
        <v>889</v>
      </c>
      <c r="D217" s="55" t="s">
        <v>888</v>
      </c>
      <c r="E217" s="47"/>
      <c r="F217" s="47"/>
      <c r="G217" s="47"/>
      <c r="H217" s="48"/>
      <c r="I217" s="47"/>
      <c r="K217" s="48"/>
      <c r="P217" s="48"/>
      <c r="R217" s="48"/>
      <c r="Z217" s="48"/>
      <c r="AC217" s="48"/>
      <c r="AE217" s="48"/>
      <c r="AF217" s="48">
        <v>1</v>
      </c>
      <c r="AI217" s="48"/>
      <c r="AJ217" s="64">
        <v>1</v>
      </c>
      <c r="AK217" s="48"/>
      <c r="AM217" s="48"/>
      <c r="AN217" s="64">
        <v>1</v>
      </c>
      <c r="AO217" s="64">
        <v>1</v>
      </c>
      <c r="AQ217" s="64">
        <v>1</v>
      </c>
      <c r="AR217" s="64">
        <v>1</v>
      </c>
      <c r="AS217" s="48"/>
      <c r="AU217" s="48">
        <v>1</v>
      </c>
      <c r="BA217" s="48"/>
      <c r="BE217" s="48"/>
    </row>
    <row r="218" spans="1:57" s="64" customFormat="1" x14ac:dyDescent="0.2">
      <c r="A218" s="48">
        <v>214</v>
      </c>
      <c r="B218" s="54" t="s">
        <v>411</v>
      </c>
      <c r="C218" s="48" t="s">
        <v>892</v>
      </c>
      <c r="D218" s="55" t="s">
        <v>888</v>
      </c>
      <c r="E218" s="47"/>
      <c r="F218" s="47"/>
      <c r="G218" s="47"/>
      <c r="H218" s="48"/>
      <c r="I218" s="47"/>
      <c r="K218" s="48"/>
      <c r="P218" s="48"/>
      <c r="R218" s="48"/>
      <c r="Z218" s="48"/>
      <c r="AC218" s="48">
        <v>1</v>
      </c>
      <c r="AE218" s="48"/>
      <c r="AF218" s="48"/>
      <c r="AI218" s="48"/>
      <c r="AK218" s="48"/>
      <c r="AM218" s="48"/>
      <c r="AO218" s="64">
        <v>1</v>
      </c>
      <c r="AQ218" s="64">
        <v>1</v>
      </c>
      <c r="AR218" s="64">
        <v>1</v>
      </c>
      <c r="AS218" s="48"/>
      <c r="AU218" s="48"/>
      <c r="BA218" s="48"/>
      <c r="BE218" s="48"/>
    </row>
    <row r="219" spans="1:57" s="64" customFormat="1" x14ac:dyDescent="0.2">
      <c r="A219" s="48">
        <v>215</v>
      </c>
      <c r="B219" s="54" t="s">
        <v>411</v>
      </c>
      <c r="C219" s="48" t="s">
        <v>900</v>
      </c>
      <c r="D219" s="55">
        <v>2011</v>
      </c>
      <c r="E219" s="47"/>
      <c r="F219" s="47"/>
      <c r="G219" s="47"/>
      <c r="H219" s="48"/>
      <c r="I219" s="47"/>
      <c r="K219" s="48"/>
      <c r="P219" s="48"/>
      <c r="R219" s="48"/>
      <c r="Z219" s="48"/>
      <c r="AC219" s="48"/>
      <c r="AE219" s="48"/>
      <c r="AF219" s="48">
        <v>1</v>
      </c>
      <c r="AI219" s="48"/>
      <c r="AK219" s="48"/>
      <c r="AM219" s="48">
        <v>1</v>
      </c>
      <c r="AO219" s="64">
        <v>1</v>
      </c>
      <c r="AQ219" s="64">
        <v>1</v>
      </c>
      <c r="AR219" s="64">
        <v>1</v>
      </c>
      <c r="AS219" s="48"/>
      <c r="AT219" s="64">
        <v>1</v>
      </c>
      <c r="AU219" s="48"/>
      <c r="BA219" s="48">
        <v>1</v>
      </c>
      <c r="BE219" s="48"/>
    </row>
    <row r="220" spans="1:57" s="64" customFormat="1" x14ac:dyDescent="0.2">
      <c r="A220" s="48">
        <v>216</v>
      </c>
      <c r="B220" s="54" t="s">
        <v>411</v>
      </c>
      <c r="C220" s="48" t="s">
        <v>896</v>
      </c>
      <c r="D220" s="55">
        <v>1985</v>
      </c>
      <c r="E220" s="47"/>
      <c r="F220" s="47"/>
      <c r="G220" s="47"/>
      <c r="H220" s="48"/>
      <c r="I220" s="47"/>
      <c r="K220" s="48"/>
      <c r="P220" s="48"/>
      <c r="R220" s="48"/>
      <c r="Z220" s="48"/>
      <c r="AC220" s="48">
        <v>1</v>
      </c>
      <c r="AD220" s="64">
        <v>1</v>
      </c>
      <c r="AE220" s="48"/>
      <c r="AF220" s="48"/>
      <c r="AI220" s="48"/>
      <c r="AK220" s="48"/>
      <c r="AM220" s="48">
        <v>1</v>
      </c>
      <c r="AO220" s="64">
        <v>1</v>
      </c>
      <c r="AQ220" s="64">
        <v>1</v>
      </c>
      <c r="AR220" s="64">
        <v>1</v>
      </c>
      <c r="AS220" s="48"/>
      <c r="AT220" s="64">
        <v>1</v>
      </c>
      <c r="AU220" s="48">
        <v>1</v>
      </c>
      <c r="BA220" s="48"/>
      <c r="BE220" s="48"/>
    </row>
    <row r="221" spans="1:57" x14ac:dyDescent="0.2">
      <c r="A221" s="43">
        <v>217</v>
      </c>
      <c r="B221" s="49" t="s">
        <v>852</v>
      </c>
      <c r="C221" s="43" t="s">
        <v>905</v>
      </c>
      <c r="D221" s="44">
        <v>1953</v>
      </c>
      <c r="H221" s="43">
        <v>1</v>
      </c>
      <c r="I221" s="45">
        <v>1</v>
      </c>
      <c r="Q221" s="41">
        <v>1</v>
      </c>
      <c r="AI221" s="43">
        <v>1</v>
      </c>
      <c r="AM221" s="43">
        <v>1</v>
      </c>
      <c r="AO221" s="64">
        <v>1</v>
      </c>
      <c r="AQ221" s="41">
        <v>1</v>
      </c>
      <c r="AR221" s="64">
        <v>1</v>
      </c>
      <c r="AS221" s="43">
        <v>1</v>
      </c>
      <c r="AT221" s="41">
        <v>1</v>
      </c>
      <c r="AU221" s="43">
        <v>1</v>
      </c>
    </row>
    <row r="222" spans="1:57" x14ac:dyDescent="0.2">
      <c r="A222" s="43">
        <v>218</v>
      </c>
      <c r="B222" s="49" t="s">
        <v>852</v>
      </c>
      <c r="C222" s="43" t="s">
        <v>905</v>
      </c>
      <c r="D222" s="44">
        <v>1957</v>
      </c>
      <c r="H222" s="43">
        <v>1</v>
      </c>
      <c r="AF222" s="43">
        <v>1</v>
      </c>
      <c r="AI222" s="43">
        <v>1</v>
      </c>
      <c r="AN222" s="41">
        <v>1</v>
      </c>
      <c r="AO222" s="41">
        <v>1</v>
      </c>
      <c r="AQ222" s="41">
        <v>1</v>
      </c>
      <c r="AR222" s="64">
        <v>1</v>
      </c>
      <c r="AT222" s="41">
        <v>1</v>
      </c>
      <c r="AU222" s="43">
        <v>1</v>
      </c>
    </row>
    <row r="223" spans="1:57" s="64" customFormat="1" x14ac:dyDescent="0.2">
      <c r="A223" s="48">
        <v>219</v>
      </c>
      <c r="B223" s="54" t="s">
        <v>852</v>
      </c>
      <c r="C223" s="48" t="s">
        <v>905</v>
      </c>
      <c r="D223" s="55">
        <v>1958</v>
      </c>
      <c r="E223" s="47"/>
      <c r="F223" s="47"/>
      <c r="G223" s="47"/>
      <c r="H223" s="48">
        <v>1</v>
      </c>
      <c r="I223" s="47"/>
      <c r="K223" s="48"/>
      <c r="L223" s="64">
        <v>1</v>
      </c>
      <c r="N223" s="64">
        <v>1</v>
      </c>
      <c r="P223" s="48"/>
      <c r="R223" s="48">
        <v>1</v>
      </c>
      <c r="Z223" s="48"/>
      <c r="AC223" s="48"/>
      <c r="AE223" s="48"/>
      <c r="AF223" s="48"/>
      <c r="AI223" s="48">
        <v>1</v>
      </c>
      <c r="AK223" s="48"/>
      <c r="AM223" s="48"/>
      <c r="AQ223" s="64">
        <v>1</v>
      </c>
      <c r="AS223" s="48"/>
      <c r="AU223" s="48">
        <v>1</v>
      </c>
      <c r="BA223" s="48"/>
      <c r="BE223" s="48"/>
    </row>
    <row r="224" spans="1:57" s="64" customFormat="1" x14ac:dyDescent="0.2">
      <c r="A224" s="48">
        <v>220</v>
      </c>
      <c r="B224" s="54" t="s">
        <v>852</v>
      </c>
      <c r="C224" s="48" t="s">
        <v>909</v>
      </c>
      <c r="D224" s="55">
        <v>1958</v>
      </c>
      <c r="E224" s="47"/>
      <c r="F224" s="47"/>
      <c r="G224" s="47"/>
      <c r="H224" s="48">
        <v>1</v>
      </c>
      <c r="I224" s="47">
        <v>1</v>
      </c>
      <c r="K224" s="48"/>
      <c r="M224" s="64">
        <v>1</v>
      </c>
      <c r="P224" s="48"/>
      <c r="R224" s="48"/>
      <c r="Z224" s="48"/>
      <c r="AC224" s="48"/>
      <c r="AE224" s="48"/>
      <c r="AF224" s="48"/>
      <c r="AI224" s="48"/>
      <c r="AK224" s="48"/>
      <c r="AM224" s="48">
        <v>1</v>
      </c>
      <c r="AO224" s="64">
        <v>1</v>
      </c>
      <c r="AQ224" s="64">
        <v>1</v>
      </c>
      <c r="AR224" s="64">
        <v>1</v>
      </c>
      <c r="AS224" s="48"/>
      <c r="AU224" s="48"/>
      <c r="BA224" s="48"/>
      <c r="BE224" s="48"/>
    </row>
    <row r="225" spans="1:57" s="64" customFormat="1" x14ac:dyDescent="0.2">
      <c r="A225" s="48">
        <v>221</v>
      </c>
      <c r="B225" s="54" t="s">
        <v>852</v>
      </c>
      <c r="C225" s="48" t="s">
        <v>911</v>
      </c>
      <c r="D225" s="55">
        <v>1958</v>
      </c>
      <c r="E225" s="47"/>
      <c r="F225" s="47"/>
      <c r="G225" s="47"/>
      <c r="H225" s="48">
        <v>1</v>
      </c>
      <c r="I225" s="47"/>
      <c r="K225" s="48"/>
      <c r="P225" s="48"/>
      <c r="R225" s="48"/>
      <c r="Z225" s="48"/>
      <c r="AC225" s="48"/>
      <c r="AE225" s="48"/>
      <c r="AF225" s="48">
        <v>1</v>
      </c>
      <c r="AI225" s="48"/>
      <c r="AK225" s="48"/>
      <c r="AM225" s="48"/>
      <c r="AO225" s="64">
        <v>1</v>
      </c>
      <c r="AQ225" s="64">
        <v>1</v>
      </c>
      <c r="AR225" s="64">
        <v>1</v>
      </c>
      <c r="AS225" s="48"/>
      <c r="AU225" s="48"/>
      <c r="BA225" s="48"/>
      <c r="BE225" s="48"/>
    </row>
    <row r="226" spans="1:57" s="64" customFormat="1" x14ac:dyDescent="0.2">
      <c r="A226" s="48">
        <v>222</v>
      </c>
      <c r="B226" s="54" t="s">
        <v>852</v>
      </c>
      <c r="C226" s="48" t="s">
        <v>914</v>
      </c>
      <c r="D226" s="55">
        <v>1959</v>
      </c>
      <c r="E226" s="47">
        <v>1</v>
      </c>
      <c r="F226" s="47"/>
      <c r="G226" s="47"/>
      <c r="H226" s="48">
        <v>1</v>
      </c>
      <c r="I226" s="47"/>
      <c r="K226" s="48"/>
      <c r="P226" s="48"/>
      <c r="R226" s="48"/>
      <c r="Z226" s="48"/>
      <c r="AC226" s="48"/>
      <c r="AD226" s="64">
        <v>1</v>
      </c>
      <c r="AE226" s="48"/>
      <c r="AF226" s="48">
        <v>1</v>
      </c>
      <c r="AI226" s="48">
        <v>1</v>
      </c>
      <c r="AK226" s="48"/>
      <c r="AM226" s="48"/>
      <c r="AN226" s="64">
        <v>1</v>
      </c>
      <c r="AO226" s="64">
        <v>1</v>
      </c>
      <c r="AQ226" s="64">
        <v>1</v>
      </c>
      <c r="AS226" s="48"/>
      <c r="AT226" s="64">
        <v>1</v>
      </c>
      <c r="AU226" s="48"/>
      <c r="BA226" s="48"/>
      <c r="BE226" s="48"/>
    </row>
    <row r="227" spans="1:57" s="64" customFormat="1" x14ac:dyDescent="0.2">
      <c r="A227" s="48">
        <v>223</v>
      </c>
      <c r="B227" s="54" t="s">
        <v>852</v>
      </c>
      <c r="C227" s="48" t="s">
        <v>905</v>
      </c>
      <c r="D227" s="55">
        <v>1960</v>
      </c>
      <c r="E227" s="47"/>
      <c r="F227" s="47"/>
      <c r="G227" s="47"/>
      <c r="H227" s="48">
        <v>1</v>
      </c>
      <c r="I227" s="47"/>
      <c r="K227" s="48"/>
      <c r="P227" s="48"/>
      <c r="R227" s="48"/>
      <c r="Z227" s="48"/>
      <c r="AC227" s="48"/>
      <c r="AE227" s="48"/>
      <c r="AF227" s="48"/>
      <c r="AI227" s="48">
        <v>1</v>
      </c>
      <c r="AK227" s="48"/>
      <c r="AM227" s="48">
        <v>1</v>
      </c>
      <c r="AQ227" s="64">
        <v>1</v>
      </c>
      <c r="AR227" s="64">
        <v>1</v>
      </c>
      <c r="AS227" s="48"/>
      <c r="AU227" s="48"/>
      <c r="BA227" s="48"/>
      <c r="BE227" s="48"/>
    </row>
    <row r="228" spans="1:57" s="64" customFormat="1" x14ac:dyDescent="0.2">
      <c r="A228" s="48">
        <v>224</v>
      </c>
      <c r="B228" s="54" t="s">
        <v>852</v>
      </c>
      <c r="C228" s="48" t="s">
        <v>914</v>
      </c>
      <c r="D228" s="55">
        <v>1961</v>
      </c>
      <c r="E228" s="47"/>
      <c r="F228" s="47"/>
      <c r="G228" s="47"/>
      <c r="H228" s="48"/>
      <c r="I228" s="47"/>
      <c r="K228" s="48"/>
      <c r="P228" s="48"/>
      <c r="R228" s="48"/>
      <c r="Z228" s="48"/>
      <c r="AC228" s="48"/>
      <c r="AE228" s="48"/>
      <c r="AF228" s="48">
        <v>1</v>
      </c>
      <c r="AI228" s="48">
        <v>1</v>
      </c>
      <c r="AK228" s="48"/>
      <c r="AM228" s="48">
        <v>1</v>
      </c>
      <c r="AO228" s="64">
        <v>1</v>
      </c>
      <c r="AQ228" s="64">
        <v>1</v>
      </c>
      <c r="AR228" s="64">
        <v>1</v>
      </c>
      <c r="AS228" s="48"/>
      <c r="AT228" s="64">
        <v>1</v>
      </c>
      <c r="AU228" s="48">
        <v>1</v>
      </c>
      <c r="BA228" s="48"/>
      <c r="BE228" s="48"/>
    </row>
    <row r="229" spans="1:57" s="64" customFormat="1" x14ac:dyDescent="0.2">
      <c r="A229" s="48">
        <v>225</v>
      </c>
      <c r="B229" s="54" t="s">
        <v>852</v>
      </c>
      <c r="C229" s="48" t="s">
        <v>918</v>
      </c>
      <c r="D229" s="55">
        <v>1961</v>
      </c>
      <c r="E229" s="47"/>
      <c r="F229" s="47"/>
      <c r="G229" s="47"/>
      <c r="H229" s="48"/>
      <c r="I229" s="47"/>
      <c r="K229" s="48"/>
      <c r="L229" s="64">
        <v>1</v>
      </c>
      <c r="N229" s="64">
        <v>1</v>
      </c>
      <c r="P229" s="48"/>
      <c r="R229" s="48"/>
      <c r="Z229" s="48"/>
      <c r="AC229" s="48"/>
      <c r="AD229" s="64">
        <v>1</v>
      </c>
      <c r="AE229" s="48"/>
      <c r="AF229" s="48">
        <v>1</v>
      </c>
      <c r="AI229" s="48">
        <v>1</v>
      </c>
      <c r="AK229" s="48"/>
      <c r="AM229" s="48"/>
      <c r="AO229" s="64">
        <v>1</v>
      </c>
      <c r="AR229" s="64">
        <v>1</v>
      </c>
      <c r="AS229" s="48"/>
      <c r="AU229" s="48">
        <v>1</v>
      </c>
      <c r="BA229" s="48"/>
      <c r="BE229" s="48"/>
    </row>
    <row r="230" spans="1:57" s="64" customFormat="1" x14ac:dyDescent="0.2">
      <c r="A230" s="48">
        <v>226</v>
      </c>
      <c r="B230" s="54" t="s">
        <v>852</v>
      </c>
      <c r="C230" s="48" t="s">
        <v>919</v>
      </c>
      <c r="D230" s="55">
        <v>1962</v>
      </c>
      <c r="E230" s="47"/>
      <c r="F230" s="47"/>
      <c r="G230" s="47"/>
      <c r="H230" s="48">
        <v>1</v>
      </c>
      <c r="I230" s="47"/>
      <c r="K230" s="48"/>
      <c r="P230" s="48"/>
      <c r="R230" s="48">
        <v>1</v>
      </c>
      <c r="Z230" s="48"/>
      <c r="AC230" s="48"/>
      <c r="AE230" s="48"/>
      <c r="AF230" s="48"/>
      <c r="AI230" s="48"/>
      <c r="AK230" s="48"/>
      <c r="AM230" s="48"/>
      <c r="AQ230" s="64">
        <v>1</v>
      </c>
      <c r="AS230" s="48"/>
      <c r="AU230" s="48">
        <v>1</v>
      </c>
      <c r="BA230" s="48"/>
      <c r="BE230" s="48"/>
    </row>
    <row r="231" spans="1:57" s="64" customFormat="1" x14ac:dyDescent="0.2">
      <c r="A231" s="48">
        <v>227</v>
      </c>
      <c r="B231" s="54" t="s">
        <v>852</v>
      </c>
      <c r="C231" s="48" t="s">
        <v>905</v>
      </c>
      <c r="D231" s="55">
        <v>1962</v>
      </c>
      <c r="E231" s="47">
        <v>1</v>
      </c>
      <c r="F231" s="47"/>
      <c r="G231" s="47"/>
      <c r="H231" s="48">
        <v>1</v>
      </c>
      <c r="I231" s="47">
        <v>1</v>
      </c>
      <c r="K231" s="48"/>
      <c r="P231" s="48"/>
      <c r="R231" s="48"/>
      <c r="W231" s="64">
        <v>1</v>
      </c>
      <c r="Z231" s="48"/>
      <c r="AC231" s="48"/>
      <c r="AE231" s="48"/>
      <c r="AF231" s="48">
        <v>1</v>
      </c>
      <c r="AI231" s="48">
        <v>1</v>
      </c>
      <c r="AK231" s="48">
        <v>1</v>
      </c>
      <c r="AM231" s="48"/>
      <c r="AQ231" s="64">
        <v>1</v>
      </c>
      <c r="AR231" s="64">
        <v>1</v>
      </c>
      <c r="AS231" s="48"/>
      <c r="AU231" s="48"/>
      <c r="BA231" s="48"/>
      <c r="BE231" s="48"/>
    </row>
    <row r="232" spans="1:57" s="64" customFormat="1" x14ac:dyDescent="0.2">
      <c r="A232" s="48">
        <v>228</v>
      </c>
      <c r="B232" s="54" t="s">
        <v>852</v>
      </c>
      <c r="C232" s="48" t="s">
        <v>918</v>
      </c>
      <c r="D232" s="55">
        <v>1963</v>
      </c>
      <c r="E232" s="47"/>
      <c r="F232" s="47"/>
      <c r="G232" s="47"/>
      <c r="H232" s="48">
        <v>1</v>
      </c>
      <c r="I232" s="47"/>
      <c r="J232" s="47">
        <v>1</v>
      </c>
      <c r="K232" s="48"/>
      <c r="N232" s="64">
        <v>1</v>
      </c>
      <c r="P232" s="48"/>
      <c r="R232" s="48"/>
      <c r="Z232" s="48"/>
      <c r="AC232" s="48"/>
      <c r="AE232" s="48"/>
      <c r="AF232" s="48"/>
      <c r="AI232" s="48"/>
      <c r="AK232" s="48"/>
      <c r="AM232" s="48">
        <v>1</v>
      </c>
      <c r="AO232" s="64">
        <v>1</v>
      </c>
      <c r="AQ232" s="64">
        <v>1</v>
      </c>
      <c r="AR232" s="64">
        <v>1</v>
      </c>
      <c r="AS232" s="48"/>
      <c r="AU232" s="48"/>
      <c r="BA232" s="48"/>
      <c r="BE232" s="48"/>
    </row>
    <row r="233" spans="1:57" s="64" customFormat="1" x14ac:dyDescent="0.2">
      <c r="A233" s="48">
        <v>229</v>
      </c>
      <c r="B233" s="54" t="s">
        <v>852</v>
      </c>
      <c r="C233" s="48" t="s">
        <v>918</v>
      </c>
      <c r="D233" s="55">
        <v>1963</v>
      </c>
      <c r="E233" s="47"/>
      <c r="F233" s="47"/>
      <c r="G233" s="47"/>
      <c r="H233" s="48">
        <v>1</v>
      </c>
      <c r="I233" s="47"/>
      <c r="K233" s="48"/>
      <c r="P233" s="48"/>
      <c r="R233" s="48"/>
      <c r="Z233" s="48"/>
      <c r="AC233" s="48"/>
      <c r="AD233" s="64">
        <v>1</v>
      </c>
      <c r="AE233" s="48"/>
      <c r="AF233" s="48"/>
      <c r="AI233" s="48">
        <v>1</v>
      </c>
      <c r="AK233" s="48"/>
      <c r="AM233" s="48"/>
      <c r="AN233" s="64">
        <v>1</v>
      </c>
      <c r="AO233" s="64">
        <v>1</v>
      </c>
      <c r="AQ233" s="64">
        <v>1</v>
      </c>
      <c r="AS233" s="48"/>
      <c r="AU233" s="48"/>
      <c r="BA233" s="48"/>
      <c r="BE233" s="48"/>
    </row>
    <row r="234" spans="1:57" s="64" customFormat="1" x14ac:dyDescent="0.2">
      <c r="A234" s="48">
        <v>230</v>
      </c>
      <c r="B234" s="54" t="s">
        <v>852</v>
      </c>
      <c r="C234" s="48" t="s">
        <v>924</v>
      </c>
      <c r="D234" s="55">
        <v>1964</v>
      </c>
      <c r="E234" s="47"/>
      <c r="F234" s="47"/>
      <c r="G234" s="47"/>
      <c r="H234" s="48">
        <v>1</v>
      </c>
      <c r="I234" s="47"/>
      <c r="J234" s="64">
        <v>1</v>
      </c>
      <c r="K234" s="48"/>
      <c r="P234" s="48"/>
      <c r="R234" s="48"/>
      <c r="Z234" s="48"/>
      <c r="AC234" s="48"/>
      <c r="AD234" s="64">
        <v>1</v>
      </c>
      <c r="AE234" s="48"/>
      <c r="AF234" s="48"/>
      <c r="AI234" s="48"/>
      <c r="AK234" s="48"/>
      <c r="AM234" s="48"/>
      <c r="AO234" s="64">
        <v>1</v>
      </c>
      <c r="AQ234" s="64">
        <v>1</v>
      </c>
      <c r="AR234" s="64">
        <v>1</v>
      </c>
      <c r="AS234" s="48"/>
      <c r="AU234" s="48"/>
      <c r="BA234" s="48"/>
      <c r="BE234" s="48"/>
    </row>
    <row r="235" spans="1:57" s="64" customFormat="1" x14ac:dyDescent="0.2">
      <c r="A235" s="48">
        <v>231</v>
      </c>
      <c r="B235" s="54" t="s">
        <v>852</v>
      </c>
      <c r="C235" s="48" t="s">
        <v>927</v>
      </c>
      <c r="D235" s="55">
        <v>1965</v>
      </c>
      <c r="E235" s="47"/>
      <c r="F235" s="47"/>
      <c r="G235" s="47"/>
      <c r="H235" s="48">
        <v>1</v>
      </c>
      <c r="I235" s="47"/>
      <c r="K235" s="48"/>
      <c r="P235" s="48"/>
      <c r="R235" s="48"/>
      <c r="Z235" s="48"/>
      <c r="AC235" s="48"/>
      <c r="AD235" s="64">
        <v>1</v>
      </c>
      <c r="AE235" s="48"/>
      <c r="AF235" s="48"/>
      <c r="AI235" s="48"/>
      <c r="AK235" s="48"/>
      <c r="AM235" s="48"/>
      <c r="AN235" s="64">
        <v>1</v>
      </c>
      <c r="AO235" s="64">
        <v>1</v>
      </c>
      <c r="AR235" s="64">
        <v>1</v>
      </c>
      <c r="AS235" s="48"/>
      <c r="AU235" s="48"/>
      <c r="BA235" s="48"/>
      <c r="BE235" s="48"/>
    </row>
    <row r="236" spans="1:57" s="64" customFormat="1" x14ac:dyDescent="0.2">
      <c r="A236" s="48">
        <v>232</v>
      </c>
      <c r="B236" s="54" t="s">
        <v>852</v>
      </c>
      <c r="C236" s="48" t="s">
        <v>929</v>
      </c>
      <c r="D236" s="55">
        <v>1965</v>
      </c>
      <c r="E236" s="47">
        <v>1</v>
      </c>
      <c r="F236" s="47"/>
      <c r="G236" s="47"/>
      <c r="H236" s="48">
        <v>1</v>
      </c>
      <c r="I236" s="47"/>
      <c r="K236" s="48"/>
      <c r="L236" s="64">
        <v>1</v>
      </c>
      <c r="P236" s="48"/>
      <c r="R236" s="48"/>
      <c r="Z236" s="48"/>
      <c r="AC236" s="48"/>
      <c r="AE236" s="48"/>
      <c r="AF236" s="48">
        <v>1</v>
      </c>
      <c r="AI236" s="48">
        <v>1</v>
      </c>
      <c r="AK236" s="48"/>
      <c r="AM236" s="48">
        <v>1</v>
      </c>
      <c r="AO236" s="64">
        <v>1</v>
      </c>
      <c r="AQ236" s="64">
        <v>1</v>
      </c>
      <c r="AR236" s="64">
        <v>1</v>
      </c>
      <c r="AS236" s="48"/>
      <c r="AU236" s="48"/>
      <c r="BA236" s="48"/>
      <c r="BE236" s="48"/>
    </row>
    <row r="237" spans="1:57" s="64" customFormat="1" x14ac:dyDescent="0.2">
      <c r="A237" s="48">
        <v>233</v>
      </c>
      <c r="B237" s="54" t="s">
        <v>852</v>
      </c>
      <c r="C237" s="48" t="s">
        <v>929</v>
      </c>
      <c r="D237" s="55">
        <v>1968</v>
      </c>
      <c r="E237" s="47"/>
      <c r="F237" s="47"/>
      <c r="G237" s="47"/>
      <c r="H237" s="48">
        <v>1</v>
      </c>
      <c r="I237" s="47"/>
      <c r="K237" s="48"/>
      <c r="P237" s="48"/>
      <c r="Q237" s="64">
        <v>1</v>
      </c>
      <c r="R237" s="48"/>
      <c r="Z237" s="48"/>
      <c r="AC237" s="48"/>
      <c r="AE237" s="48"/>
      <c r="AF237" s="48"/>
      <c r="AI237" s="48"/>
      <c r="AK237" s="48"/>
      <c r="AM237" s="48"/>
      <c r="AN237" s="64">
        <v>1</v>
      </c>
      <c r="AO237" s="64">
        <v>1</v>
      </c>
      <c r="AQ237" s="64">
        <v>1</v>
      </c>
      <c r="AR237" s="64">
        <v>1</v>
      </c>
      <c r="AS237" s="48"/>
      <c r="AU237" s="48"/>
      <c r="BA237" s="48"/>
      <c r="BE237" s="48"/>
    </row>
    <row r="238" spans="1:57" s="64" customFormat="1" x14ac:dyDescent="0.2">
      <c r="A238" s="48">
        <v>234</v>
      </c>
      <c r="B238" s="54" t="s">
        <v>852</v>
      </c>
      <c r="C238" s="48" t="s">
        <v>932</v>
      </c>
      <c r="D238" s="55">
        <v>1970</v>
      </c>
      <c r="E238" s="47"/>
      <c r="F238" s="47"/>
      <c r="G238" s="47"/>
      <c r="H238" s="48"/>
      <c r="I238" s="47"/>
      <c r="K238" s="48"/>
      <c r="P238" s="48"/>
      <c r="R238" s="48"/>
      <c r="Z238" s="48"/>
      <c r="AC238" s="48"/>
      <c r="AE238" s="48"/>
      <c r="AF238" s="48"/>
      <c r="AI238" s="48"/>
      <c r="AK238" s="48"/>
      <c r="AM238" s="48"/>
      <c r="AQ238" s="64">
        <v>1</v>
      </c>
      <c r="AS238" s="48"/>
      <c r="AU238" s="48">
        <v>1</v>
      </c>
      <c r="BA238" s="48"/>
      <c r="BE238" s="48"/>
    </row>
    <row r="239" spans="1:57" s="64" customFormat="1" x14ac:dyDescent="0.2">
      <c r="A239" s="48">
        <v>235</v>
      </c>
      <c r="B239" s="54" t="s">
        <v>852</v>
      </c>
      <c r="C239" s="48" t="s">
        <v>934</v>
      </c>
      <c r="D239" s="55">
        <v>1978</v>
      </c>
      <c r="E239" s="47"/>
      <c r="F239" s="47"/>
      <c r="G239" s="47"/>
      <c r="H239" s="48">
        <v>1</v>
      </c>
      <c r="I239" s="47">
        <v>1</v>
      </c>
      <c r="K239" s="48"/>
      <c r="P239" s="48">
        <v>1</v>
      </c>
      <c r="R239" s="48"/>
      <c r="Z239" s="48"/>
      <c r="AC239" s="48"/>
      <c r="AE239" s="48"/>
      <c r="AF239" s="48">
        <v>1</v>
      </c>
      <c r="AI239" s="48">
        <v>1</v>
      </c>
      <c r="AK239" s="48"/>
      <c r="AM239" s="48"/>
      <c r="AN239" s="64">
        <v>1</v>
      </c>
      <c r="AO239" s="64">
        <v>1</v>
      </c>
      <c r="AR239" s="64">
        <v>1</v>
      </c>
      <c r="AS239" s="48"/>
      <c r="AT239" s="64">
        <v>1</v>
      </c>
      <c r="AU239" s="48">
        <v>1</v>
      </c>
      <c r="BA239" s="48"/>
      <c r="BE239" s="48"/>
    </row>
    <row r="240" spans="1:57" s="64" customFormat="1" x14ac:dyDescent="0.2">
      <c r="A240" s="48">
        <v>236</v>
      </c>
      <c r="B240" s="54" t="s">
        <v>852</v>
      </c>
      <c r="C240" s="48" t="s">
        <v>936</v>
      </c>
      <c r="D240" s="55">
        <v>1978</v>
      </c>
      <c r="E240" s="47"/>
      <c r="F240" s="47"/>
      <c r="G240" s="47">
        <v>1</v>
      </c>
      <c r="H240" s="48">
        <v>1</v>
      </c>
      <c r="I240" s="47"/>
      <c r="J240" s="64">
        <v>1</v>
      </c>
      <c r="K240" s="48"/>
      <c r="P240" s="48"/>
      <c r="R240" s="48"/>
      <c r="W240" s="64">
        <v>1</v>
      </c>
      <c r="Z240" s="48"/>
      <c r="AC240" s="48"/>
      <c r="AE240" s="48"/>
      <c r="AF240" s="48"/>
      <c r="AI240" s="48"/>
      <c r="AK240" s="48"/>
      <c r="AL240" s="64">
        <v>1</v>
      </c>
      <c r="AM240" s="48"/>
      <c r="AR240" s="64">
        <v>1</v>
      </c>
      <c r="AS240" s="48"/>
      <c r="AU240" s="48"/>
      <c r="BA240" s="48"/>
      <c r="BB240" s="64">
        <v>1</v>
      </c>
      <c r="BE240" s="48"/>
    </row>
    <row r="241" spans="1:57" s="64" customFormat="1" x14ac:dyDescent="0.2">
      <c r="A241" s="48">
        <v>237</v>
      </c>
      <c r="B241" s="54" t="s">
        <v>852</v>
      </c>
      <c r="C241" s="48" t="s">
        <v>938</v>
      </c>
      <c r="D241" s="55">
        <v>1997</v>
      </c>
      <c r="E241" s="47"/>
      <c r="F241" s="47"/>
      <c r="G241" s="47"/>
      <c r="H241" s="48"/>
      <c r="I241" s="47"/>
      <c r="K241" s="48"/>
      <c r="P241" s="48"/>
      <c r="R241" s="48"/>
      <c r="Z241" s="48"/>
      <c r="AC241" s="48"/>
      <c r="AE241" s="48"/>
      <c r="AF241" s="48">
        <v>1</v>
      </c>
      <c r="AI241" s="48">
        <v>1</v>
      </c>
      <c r="AK241" s="48"/>
      <c r="AM241" s="48"/>
      <c r="AN241" s="64">
        <v>1</v>
      </c>
      <c r="AO241" s="64">
        <v>1</v>
      </c>
      <c r="AQ241" s="64">
        <v>1</v>
      </c>
      <c r="AR241" s="64">
        <v>1</v>
      </c>
      <c r="AS241" s="48"/>
      <c r="AU241" s="48">
        <v>1</v>
      </c>
      <c r="BA241" s="48"/>
      <c r="BE241" s="48"/>
    </row>
    <row r="242" spans="1:57" s="64" customFormat="1" x14ac:dyDescent="0.2">
      <c r="A242" s="48">
        <v>238</v>
      </c>
      <c r="B242" s="54" t="s">
        <v>852</v>
      </c>
      <c r="C242" s="48" t="s">
        <v>941</v>
      </c>
      <c r="D242" s="55">
        <v>1999</v>
      </c>
      <c r="E242" s="47"/>
      <c r="F242" s="47"/>
      <c r="G242" s="47"/>
      <c r="H242" s="48"/>
      <c r="I242" s="47"/>
      <c r="K242" s="48"/>
      <c r="P242" s="48"/>
      <c r="R242" s="48"/>
      <c r="Z242" s="48"/>
      <c r="AC242" s="48"/>
      <c r="AE242" s="48"/>
      <c r="AF242" s="48">
        <v>1</v>
      </c>
      <c r="AI242" s="48"/>
      <c r="AK242" s="48"/>
      <c r="AM242" s="48"/>
      <c r="AO242" s="64">
        <v>1</v>
      </c>
      <c r="AQ242" s="64">
        <v>1</v>
      </c>
      <c r="AR242" s="64">
        <v>1</v>
      </c>
      <c r="AS242" s="48">
        <v>1</v>
      </c>
      <c r="AU242" s="48">
        <v>1</v>
      </c>
      <c r="BA242" s="48"/>
      <c r="BE242" s="48"/>
    </row>
    <row r="243" spans="1:57" x14ac:dyDescent="0.2">
      <c r="A243" s="43"/>
      <c r="B243" s="49"/>
      <c r="H243" s="48"/>
      <c r="J243" s="45"/>
      <c r="K243" s="48"/>
      <c r="L243" s="45"/>
      <c r="M243" s="45"/>
      <c r="N243" s="45"/>
      <c r="O243" s="45"/>
      <c r="Q243" s="45"/>
      <c r="S243" s="45"/>
      <c r="T243" s="45"/>
      <c r="U243" s="45"/>
      <c r="V243" s="45"/>
      <c r="W243" s="45"/>
      <c r="X243" s="45"/>
      <c r="Y243" s="45"/>
      <c r="Z243" s="43"/>
      <c r="AA243" s="45"/>
      <c r="AB243" s="45"/>
      <c r="AC243" s="43"/>
      <c r="AD243" s="45"/>
      <c r="AG243" s="45"/>
      <c r="AH243" s="45"/>
      <c r="AJ243" s="45"/>
      <c r="AL243" s="45"/>
      <c r="AN243" s="45"/>
      <c r="AO243" s="45"/>
      <c r="AP243" s="45"/>
      <c r="AQ243" s="45"/>
      <c r="AR243" s="45"/>
      <c r="AT243" s="45"/>
      <c r="AV243" s="45"/>
      <c r="AW243" s="45"/>
      <c r="AX243" s="45"/>
      <c r="AY243" s="45"/>
      <c r="AZ243" s="45"/>
      <c r="BB243" s="45"/>
      <c r="BC243" s="45"/>
      <c r="BD243" s="45"/>
    </row>
    <row r="244" spans="1:57" x14ac:dyDescent="0.2">
      <c r="A244" s="43"/>
      <c r="B244" s="49"/>
    </row>
    <row r="245" spans="1:57" x14ac:dyDescent="0.2">
      <c r="A245" s="43"/>
      <c r="B245" s="49"/>
    </row>
    <row r="246" spans="1:57" x14ac:dyDescent="0.2">
      <c r="A246" s="43"/>
      <c r="B246" s="49"/>
    </row>
    <row r="247" spans="1:57" x14ac:dyDescent="0.2">
      <c r="A247" s="43"/>
      <c r="B247" s="49"/>
    </row>
    <row r="248" spans="1:57" x14ac:dyDescent="0.2">
      <c r="A248" s="43"/>
      <c r="B248" s="49"/>
    </row>
    <row r="249" spans="1:57" x14ac:dyDescent="0.2">
      <c r="A249" s="43"/>
      <c r="B249" s="49"/>
    </row>
    <row r="250" spans="1:57" x14ac:dyDescent="0.2">
      <c r="B250" s="49"/>
    </row>
    <row r="251" spans="1:57" x14ac:dyDescent="0.2">
      <c r="B251" s="49"/>
    </row>
    <row r="252" spans="1:57" x14ac:dyDescent="0.2">
      <c r="B252" s="49"/>
    </row>
    <row r="253" spans="1:57" x14ac:dyDescent="0.2">
      <c r="B253" s="49"/>
    </row>
    <row r="254" spans="1:57" x14ac:dyDescent="0.2">
      <c r="B254" s="49"/>
    </row>
    <row r="255" spans="1:57" x14ac:dyDescent="0.2">
      <c r="B255" s="49"/>
    </row>
    <row r="256" spans="1:57" x14ac:dyDescent="0.2">
      <c r="B256" s="49"/>
    </row>
    <row r="257" spans="2:2" x14ac:dyDescent="0.2">
      <c r="B257" s="49"/>
    </row>
    <row r="258" spans="2:2" x14ac:dyDescent="0.2">
      <c r="B258" s="49"/>
    </row>
    <row r="259" spans="2:2" x14ac:dyDescent="0.2">
      <c r="B259" s="49"/>
    </row>
    <row r="260" spans="2:2" x14ac:dyDescent="0.2">
      <c r="B260" s="49"/>
    </row>
    <row r="261" spans="2:2" x14ac:dyDescent="0.2">
      <c r="B261" s="49"/>
    </row>
    <row r="262" spans="2:2" x14ac:dyDescent="0.2">
      <c r="B262" s="49"/>
    </row>
    <row r="263" spans="2:2" x14ac:dyDescent="0.2">
      <c r="B263" s="49"/>
    </row>
    <row r="264" spans="2:2" x14ac:dyDescent="0.2">
      <c r="B264" s="49"/>
    </row>
    <row r="265" spans="2:2" x14ac:dyDescent="0.2">
      <c r="B265" s="49"/>
    </row>
    <row r="266" spans="2:2" x14ac:dyDescent="0.2">
      <c r="B266" s="49"/>
    </row>
    <row r="267" spans="2:2" x14ac:dyDescent="0.2">
      <c r="B267" s="49"/>
    </row>
    <row r="268" spans="2:2" x14ac:dyDescent="0.2">
      <c r="B268" s="49"/>
    </row>
    <row r="269" spans="2:2" x14ac:dyDescent="0.2">
      <c r="B269" s="49"/>
    </row>
    <row r="270" spans="2:2" x14ac:dyDescent="0.2">
      <c r="B270" s="49"/>
    </row>
    <row r="271" spans="2:2" x14ac:dyDescent="0.2">
      <c r="B271" s="49"/>
    </row>
    <row r="272" spans="2:2" x14ac:dyDescent="0.2">
      <c r="B272" s="49"/>
    </row>
    <row r="273" spans="2:2" x14ac:dyDescent="0.2">
      <c r="B273" s="49"/>
    </row>
    <row r="274" spans="2:2" x14ac:dyDescent="0.2">
      <c r="B274" s="49"/>
    </row>
    <row r="275" spans="2:2" x14ac:dyDescent="0.2">
      <c r="B275" s="49"/>
    </row>
    <row r="276" spans="2:2" x14ac:dyDescent="0.2">
      <c r="B276" s="49"/>
    </row>
    <row r="277" spans="2:2" x14ac:dyDescent="0.2">
      <c r="B277" s="49"/>
    </row>
    <row r="278" spans="2:2" x14ac:dyDescent="0.2">
      <c r="B278" s="49"/>
    </row>
    <row r="279" spans="2:2" x14ac:dyDescent="0.2">
      <c r="B279" s="49"/>
    </row>
    <row r="280" spans="2:2" x14ac:dyDescent="0.2">
      <c r="B280" s="49"/>
    </row>
    <row r="281" spans="2:2" x14ac:dyDescent="0.2">
      <c r="B281" s="49"/>
    </row>
    <row r="282" spans="2:2" x14ac:dyDescent="0.2">
      <c r="B282" s="49"/>
    </row>
    <row r="283" spans="2:2" x14ac:dyDescent="0.2">
      <c r="B283" s="49"/>
    </row>
    <row r="284" spans="2:2" x14ac:dyDescent="0.2">
      <c r="B284" s="49"/>
    </row>
    <row r="285" spans="2:2" x14ac:dyDescent="0.2">
      <c r="B285" s="49"/>
    </row>
    <row r="286" spans="2:2" x14ac:dyDescent="0.2">
      <c r="B286" s="49"/>
    </row>
    <row r="287" spans="2:2" x14ac:dyDescent="0.2">
      <c r="B287" s="49"/>
    </row>
    <row r="288" spans="2:2" x14ac:dyDescent="0.2">
      <c r="B288" s="49"/>
    </row>
    <row r="289" spans="2:2" x14ac:dyDescent="0.2">
      <c r="B289" s="49"/>
    </row>
    <row r="290" spans="2:2" x14ac:dyDescent="0.2">
      <c r="B290" s="49"/>
    </row>
    <row r="291" spans="2:2" x14ac:dyDescent="0.2">
      <c r="B291" s="49"/>
    </row>
    <row r="292" spans="2:2" x14ac:dyDescent="0.2">
      <c r="B292" s="49"/>
    </row>
    <row r="293" spans="2:2" x14ac:dyDescent="0.2">
      <c r="B293" s="49"/>
    </row>
    <row r="294" spans="2:2" x14ac:dyDescent="0.2">
      <c r="B294" s="49"/>
    </row>
    <row r="295" spans="2:2" x14ac:dyDescent="0.2">
      <c r="B295" s="49"/>
    </row>
    <row r="296" spans="2:2" x14ac:dyDescent="0.2">
      <c r="B296" s="49"/>
    </row>
    <row r="297" spans="2:2" x14ac:dyDescent="0.2">
      <c r="B297" s="49"/>
    </row>
    <row r="298" spans="2:2" x14ac:dyDescent="0.2">
      <c r="B298" s="49"/>
    </row>
    <row r="299" spans="2:2" x14ac:dyDescent="0.2">
      <c r="B299" s="49"/>
    </row>
    <row r="300" spans="2:2" x14ac:dyDescent="0.2">
      <c r="B300" s="49"/>
    </row>
    <row r="301" spans="2:2" x14ac:dyDescent="0.2">
      <c r="B301" s="49"/>
    </row>
    <row r="302" spans="2:2" x14ac:dyDescent="0.2">
      <c r="B302" s="49"/>
    </row>
    <row r="303" spans="2:2" x14ac:dyDescent="0.2">
      <c r="B303" s="49"/>
    </row>
    <row r="304" spans="2:2" x14ac:dyDescent="0.2">
      <c r="B304" s="49"/>
    </row>
    <row r="305" spans="2:2" x14ac:dyDescent="0.2">
      <c r="B305" s="49"/>
    </row>
    <row r="306" spans="2:2" x14ac:dyDescent="0.2">
      <c r="B306" s="49"/>
    </row>
    <row r="307" spans="2:2" x14ac:dyDescent="0.2">
      <c r="B307" s="49"/>
    </row>
    <row r="308" spans="2:2" x14ac:dyDescent="0.2">
      <c r="B308" s="49"/>
    </row>
    <row r="309" spans="2:2" x14ac:dyDescent="0.2">
      <c r="B309" s="49"/>
    </row>
    <row r="310" spans="2:2" x14ac:dyDescent="0.2">
      <c r="B310" s="49"/>
    </row>
    <row r="311" spans="2:2" x14ac:dyDescent="0.2">
      <c r="B311" s="49"/>
    </row>
    <row r="312" spans="2:2" x14ac:dyDescent="0.2">
      <c r="B312" s="49"/>
    </row>
    <row r="313" spans="2:2" x14ac:dyDescent="0.2">
      <c r="B313" s="49"/>
    </row>
    <row r="314" spans="2:2" x14ac:dyDescent="0.2">
      <c r="B314" s="49"/>
    </row>
    <row r="315" spans="2:2" x14ac:dyDescent="0.2">
      <c r="B315" s="49"/>
    </row>
    <row r="316" spans="2:2" x14ac:dyDescent="0.2">
      <c r="B316" s="49"/>
    </row>
    <row r="317" spans="2:2" x14ac:dyDescent="0.2">
      <c r="B317" s="49"/>
    </row>
    <row r="318" spans="2:2" x14ac:dyDescent="0.2">
      <c r="B318" s="49"/>
    </row>
    <row r="319" spans="2:2" x14ac:dyDescent="0.2">
      <c r="B319" s="49"/>
    </row>
    <row r="320" spans="2:2" x14ac:dyDescent="0.2">
      <c r="B320" s="49"/>
    </row>
    <row r="321" spans="2:2" x14ac:dyDescent="0.2">
      <c r="B321" s="49"/>
    </row>
    <row r="322" spans="2:2" x14ac:dyDescent="0.2">
      <c r="B322" s="49"/>
    </row>
    <row r="323" spans="2:2" x14ac:dyDescent="0.2">
      <c r="B323" s="49"/>
    </row>
    <row r="324" spans="2:2" x14ac:dyDescent="0.2">
      <c r="B324" s="49"/>
    </row>
    <row r="325" spans="2:2" x14ac:dyDescent="0.2">
      <c r="B325" s="49"/>
    </row>
    <row r="326" spans="2:2" x14ac:dyDescent="0.2">
      <c r="B326" s="49"/>
    </row>
    <row r="327" spans="2:2" x14ac:dyDescent="0.2">
      <c r="B327" s="49"/>
    </row>
    <row r="328" spans="2:2" x14ac:dyDescent="0.2">
      <c r="B328" s="49"/>
    </row>
    <row r="329" spans="2:2" x14ac:dyDescent="0.2">
      <c r="B329" s="49"/>
    </row>
    <row r="330" spans="2:2" x14ac:dyDescent="0.2">
      <c r="B330" s="49"/>
    </row>
    <row r="331" spans="2:2" x14ac:dyDescent="0.2">
      <c r="B331" s="49"/>
    </row>
    <row r="332" spans="2:2" x14ac:dyDescent="0.2">
      <c r="B332" s="49"/>
    </row>
    <row r="333" spans="2:2" x14ac:dyDescent="0.2">
      <c r="B333" s="49"/>
    </row>
    <row r="334" spans="2:2" x14ac:dyDescent="0.2">
      <c r="B334" s="49"/>
    </row>
    <row r="335" spans="2:2" x14ac:dyDescent="0.2">
      <c r="B335" s="49"/>
    </row>
    <row r="336" spans="2:2" x14ac:dyDescent="0.2">
      <c r="B336" s="49"/>
    </row>
    <row r="337" spans="2:2" x14ac:dyDescent="0.2">
      <c r="B337" s="49"/>
    </row>
    <row r="338" spans="2:2" x14ac:dyDescent="0.2">
      <c r="B338" s="49"/>
    </row>
    <row r="339" spans="2:2" x14ac:dyDescent="0.2">
      <c r="B339" s="49"/>
    </row>
    <row r="340" spans="2:2" x14ac:dyDescent="0.2">
      <c r="B340" s="49"/>
    </row>
    <row r="341" spans="2:2" x14ac:dyDescent="0.2">
      <c r="B341" s="49"/>
    </row>
    <row r="342" spans="2:2" x14ac:dyDescent="0.2">
      <c r="B342" s="49"/>
    </row>
    <row r="343" spans="2:2" x14ac:dyDescent="0.2">
      <c r="B343" s="49"/>
    </row>
    <row r="344" spans="2:2" x14ac:dyDescent="0.2">
      <c r="B344" s="49"/>
    </row>
    <row r="345" spans="2:2" x14ac:dyDescent="0.2">
      <c r="B345" s="49"/>
    </row>
    <row r="346" spans="2:2" x14ac:dyDescent="0.2">
      <c r="B346" s="49"/>
    </row>
    <row r="347" spans="2:2" x14ac:dyDescent="0.2">
      <c r="B347" s="49"/>
    </row>
    <row r="348" spans="2:2" x14ac:dyDescent="0.2">
      <c r="B348" s="49"/>
    </row>
    <row r="349" spans="2:2" x14ac:dyDescent="0.2">
      <c r="B349" s="49"/>
    </row>
    <row r="350" spans="2:2" x14ac:dyDescent="0.2">
      <c r="B350" s="49"/>
    </row>
    <row r="351" spans="2:2" x14ac:dyDescent="0.2">
      <c r="B351" s="49"/>
    </row>
    <row r="352" spans="2:2" x14ac:dyDescent="0.2">
      <c r="B352" s="49"/>
    </row>
    <row r="353" spans="2:2" x14ac:dyDescent="0.2">
      <c r="B353" s="49"/>
    </row>
    <row r="354" spans="2:2" x14ac:dyDescent="0.2">
      <c r="B354" s="49"/>
    </row>
    <row r="355" spans="2:2" x14ac:dyDescent="0.2">
      <c r="B355" s="49"/>
    </row>
    <row r="356" spans="2:2" x14ac:dyDescent="0.2">
      <c r="B356" s="49"/>
    </row>
    <row r="357" spans="2:2" x14ac:dyDescent="0.2">
      <c r="B357" s="49"/>
    </row>
    <row r="358" spans="2:2" x14ac:dyDescent="0.2">
      <c r="B358" s="49"/>
    </row>
    <row r="359" spans="2:2" x14ac:dyDescent="0.2">
      <c r="B359" s="49"/>
    </row>
    <row r="360" spans="2:2" x14ac:dyDescent="0.2">
      <c r="B360" s="49"/>
    </row>
    <row r="361" spans="2:2" x14ac:dyDescent="0.2">
      <c r="B361" s="49"/>
    </row>
    <row r="362" spans="2:2" x14ac:dyDescent="0.2">
      <c r="B362" s="49"/>
    </row>
    <row r="363" spans="2:2" x14ac:dyDescent="0.2">
      <c r="B363" s="49"/>
    </row>
    <row r="364" spans="2:2" x14ac:dyDescent="0.2">
      <c r="B364" s="49"/>
    </row>
    <row r="365" spans="2:2" x14ac:dyDescent="0.2">
      <c r="B365" s="49"/>
    </row>
    <row r="366" spans="2:2" x14ac:dyDescent="0.2">
      <c r="B366" s="49"/>
    </row>
    <row r="367" spans="2:2" x14ac:dyDescent="0.2">
      <c r="B367" s="49"/>
    </row>
    <row r="368" spans="2:2" x14ac:dyDescent="0.2">
      <c r="B368" s="49"/>
    </row>
    <row r="369" spans="2:2" x14ac:dyDescent="0.2">
      <c r="B369" s="49"/>
    </row>
    <row r="370" spans="2:2" x14ac:dyDescent="0.2">
      <c r="B370" s="49"/>
    </row>
    <row r="371" spans="2:2" x14ac:dyDescent="0.2">
      <c r="B371" s="49"/>
    </row>
    <row r="372" spans="2:2" x14ac:dyDescent="0.2">
      <c r="B372" s="49"/>
    </row>
    <row r="373" spans="2:2" x14ac:dyDescent="0.2">
      <c r="B373" s="49"/>
    </row>
    <row r="374" spans="2:2" x14ac:dyDescent="0.2">
      <c r="B374" s="49"/>
    </row>
    <row r="375" spans="2:2" x14ac:dyDescent="0.2">
      <c r="B375" s="49"/>
    </row>
    <row r="376" spans="2:2" x14ac:dyDescent="0.2">
      <c r="B376" s="49"/>
    </row>
    <row r="377" spans="2:2" x14ac:dyDescent="0.2">
      <c r="B377" s="49"/>
    </row>
    <row r="378" spans="2:2" x14ac:dyDescent="0.2">
      <c r="B378" s="49"/>
    </row>
    <row r="379" spans="2:2" x14ac:dyDescent="0.2">
      <c r="B379" s="49"/>
    </row>
    <row r="380" spans="2:2" x14ac:dyDescent="0.2">
      <c r="B380" s="49"/>
    </row>
    <row r="381" spans="2:2" x14ac:dyDescent="0.2">
      <c r="B381" s="49"/>
    </row>
    <row r="382" spans="2:2" x14ac:dyDescent="0.2">
      <c r="B382" s="49"/>
    </row>
    <row r="383" spans="2:2" x14ac:dyDescent="0.2">
      <c r="B383" s="49"/>
    </row>
    <row r="384" spans="2:2" x14ac:dyDescent="0.2">
      <c r="B384" s="49"/>
    </row>
    <row r="385" spans="2:2" x14ac:dyDescent="0.2">
      <c r="B385" s="49"/>
    </row>
    <row r="386" spans="2:2" x14ac:dyDescent="0.2">
      <c r="B386" s="49"/>
    </row>
    <row r="387" spans="2:2" x14ac:dyDescent="0.2">
      <c r="B387" s="49"/>
    </row>
    <row r="388" spans="2:2" x14ac:dyDescent="0.2">
      <c r="B388" s="49"/>
    </row>
    <row r="389" spans="2:2" x14ac:dyDescent="0.2">
      <c r="B389" s="49"/>
    </row>
    <row r="390" spans="2:2" x14ac:dyDescent="0.2">
      <c r="B390" s="49"/>
    </row>
    <row r="391" spans="2:2" x14ac:dyDescent="0.2">
      <c r="B391" s="49"/>
    </row>
    <row r="392" spans="2:2" x14ac:dyDescent="0.2">
      <c r="B392" s="49"/>
    </row>
    <row r="393" spans="2:2" x14ac:dyDescent="0.2">
      <c r="B393" s="49"/>
    </row>
    <row r="394" spans="2:2" x14ac:dyDescent="0.2">
      <c r="B394" s="49"/>
    </row>
    <row r="395" spans="2:2" x14ac:dyDescent="0.2">
      <c r="B395" s="49"/>
    </row>
    <row r="396" spans="2:2" x14ac:dyDescent="0.2">
      <c r="B396" s="49"/>
    </row>
    <row r="397" spans="2:2" x14ac:dyDescent="0.2">
      <c r="B397" s="49"/>
    </row>
    <row r="398" spans="2:2" x14ac:dyDescent="0.2">
      <c r="B398" s="49"/>
    </row>
    <row r="399" spans="2:2" x14ac:dyDescent="0.2">
      <c r="B399" s="49"/>
    </row>
    <row r="400" spans="2:2" x14ac:dyDescent="0.2">
      <c r="B400" s="49"/>
    </row>
    <row r="401" spans="2:2" x14ac:dyDescent="0.2">
      <c r="B401" s="49"/>
    </row>
    <row r="402" spans="2:2" x14ac:dyDescent="0.2">
      <c r="B402" s="49"/>
    </row>
    <row r="403" spans="2:2" x14ac:dyDescent="0.2">
      <c r="B403" s="49"/>
    </row>
    <row r="404" spans="2:2" x14ac:dyDescent="0.2">
      <c r="B404" s="49"/>
    </row>
    <row r="405" spans="2:2" x14ac:dyDescent="0.2">
      <c r="B405" s="49"/>
    </row>
    <row r="406" spans="2:2" x14ac:dyDescent="0.2">
      <c r="B406" s="49"/>
    </row>
    <row r="407" spans="2:2" x14ac:dyDescent="0.2">
      <c r="B407" s="49"/>
    </row>
    <row r="408" spans="2:2" x14ac:dyDescent="0.2">
      <c r="B408" s="49"/>
    </row>
    <row r="409" spans="2:2" x14ac:dyDescent="0.2">
      <c r="B409" s="49"/>
    </row>
    <row r="410" spans="2:2" x14ac:dyDescent="0.2">
      <c r="B410" s="49"/>
    </row>
    <row r="411" spans="2:2" x14ac:dyDescent="0.2">
      <c r="B411" s="49"/>
    </row>
    <row r="412" spans="2:2" x14ac:dyDescent="0.2">
      <c r="B412" s="49"/>
    </row>
    <row r="413" spans="2:2" x14ac:dyDescent="0.2">
      <c r="B413" s="49"/>
    </row>
    <row r="414" spans="2:2" x14ac:dyDescent="0.2">
      <c r="B414" s="49"/>
    </row>
    <row r="415" spans="2:2" x14ac:dyDescent="0.2">
      <c r="B415" s="49"/>
    </row>
    <row r="416" spans="2:2" x14ac:dyDescent="0.2">
      <c r="B416" s="49"/>
    </row>
    <row r="417" spans="2:2" x14ac:dyDescent="0.2">
      <c r="B417" s="49"/>
    </row>
    <row r="418" spans="2:2" x14ac:dyDescent="0.2">
      <c r="B418" s="49"/>
    </row>
    <row r="419" spans="2:2" x14ac:dyDescent="0.2">
      <c r="B419" s="49"/>
    </row>
    <row r="420" spans="2:2" x14ac:dyDescent="0.2">
      <c r="B420" s="49"/>
    </row>
    <row r="421" spans="2:2" x14ac:dyDescent="0.2">
      <c r="B421" s="49"/>
    </row>
    <row r="422" spans="2:2" x14ac:dyDescent="0.2">
      <c r="B422" s="49"/>
    </row>
    <row r="423" spans="2:2" x14ac:dyDescent="0.2">
      <c r="B423" s="49"/>
    </row>
    <row r="424" spans="2:2" x14ac:dyDescent="0.2">
      <c r="B424" s="49"/>
    </row>
    <row r="425" spans="2:2" x14ac:dyDescent="0.2">
      <c r="B425" s="49"/>
    </row>
    <row r="426" spans="2:2" x14ac:dyDescent="0.2">
      <c r="B426" s="49"/>
    </row>
    <row r="427" spans="2:2" x14ac:dyDescent="0.2">
      <c r="B427" s="49"/>
    </row>
    <row r="428" spans="2:2" x14ac:dyDescent="0.2">
      <c r="B428" s="49"/>
    </row>
    <row r="429" spans="2:2" x14ac:dyDescent="0.2">
      <c r="B429" s="49"/>
    </row>
    <row r="430" spans="2:2" x14ac:dyDescent="0.2">
      <c r="B430" s="49"/>
    </row>
    <row r="431" spans="2:2" x14ac:dyDescent="0.2">
      <c r="B431" s="49"/>
    </row>
    <row r="432" spans="2:2" x14ac:dyDescent="0.2">
      <c r="B432" s="49"/>
    </row>
    <row r="433" spans="2:2" x14ac:dyDescent="0.2">
      <c r="B433" s="49"/>
    </row>
    <row r="434" spans="2:2" x14ac:dyDescent="0.2">
      <c r="B434" s="49"/>
    </row>
    <row r="435" spans="2:2" x14ac:dyDescent="0.2">
      <c r="B435" s="49"/>
    </row>
    <row r="436" spans="2:2" x14ac:dyDescent="0.2">
      <c r="B436" s="49"/>
    </row>
    <row r="437" spans="2:2" x14ac:dyDescent="0.2">
      <c r="B437" s="49"/>
    </row>
    <row r="438" spans="2:2" x14ac:dyDescent="0.2">
      <c r="B438" s="49"/>
    </row>
    <row r="439" spans="2:2" x14ac:dyDescent="0.2">
      <c r="B439" s="49"/>
    </row>
    <row r="440" spans="2:2" x14ac:dyDescent="0.2">
      <c r="B440" s="49"/>
    </row>
    <row r="441" spans="2:2" x14ac:dyDescent="0.2">
      <c r="B441" s="49"/>
    </row>
    <row r="442" spans="2:2" x14ac:dyDescent="0.2">
      <c r="B442" s="49"/>
    </row>
    <row r="443" spans="2:2" x14ac:dyDescent="0.2">
      <c r="B443" s="49"/>
    </row>
    <row r="444" spans="2:2" x14ac:dyDescent="0.2">
      <c r="B444" s="49"/>
    </row>
    <row r="445" spans="2:2" x14ac:dyDescent="0.2">
      <c r="B445" s="49"/>
    </row>
    <row r="446" spans="2:2" x14ac:dyDescent="0.2">
      <c r="B446" s="49"/>
    </row>
    <row r="447" spans="2:2" x14ac:dyDescent="0.2">
      <c r="B447" s="49"/>
    </row>
    <row r="448" spans="2:2" x14ac:dyDescent="0.2">
      <c r="B448" s="49"/>
    </row>
    <row r="449" spans="2:2" x14ac:dyDescent="0.2">
      <c r="B449" s="49"/>
    </row>
    <row r="450" spans="2:2" x14ac:dyDescent="0.2">
      <c r="B450" s="49"/>
    </row>
    <row r="451" spans="2:2" x14ac:dyDescent="0.2">
      <c r="B451" s="49"/>
    </row>
    <row r="452" spans="2:2" x14ac:dyDescent="0.2">
      <c r="B452" s="49"/>
    </row>
    <row r="453" spans="2:2" x14ac:dyDescent="0.2">
      <c r="B453" s="49"/>
    </row>
    <row r="454" spans="2:2" x14ac:dyDescent="0.2">
      <c r="B454" s="49"/>
    </row>
    <row r="455" spans="2:2" x14ac:dyDescent="0.2">
      <c r="B455" s="49"/>
    </row>
    <row r="456" spans="2:2" x14ac:dyDescent="0.2">
      <c r="B456" s="49"/>
    </row>
    <row r="457" spans="2:2" x14ac:dyDescent="0.2">
      <c r="B457" s="49"/>
    </row>
    <row r="458" spans="2:2" x14ac:dyDescent="0.2">
      <c r="B458" s="49"/>
    </row>
    <row r="459" spans="2:2" x14ac:dyDescent="0.2">
      <c r="B459" s="49"/>
    </row>
    <row r="460" spans="2:2" x14ac:dyDescent="0.2">
      <c r="B460" s="49"/>
    </row>
    <row r="461" spans="2:2" x14ac:dyDescent="0.2">
      <c r="B461" s="49"/>
    </row>
    <row r="462" spans="2:2" x14ac:dyDescent="0.2">
      <c r="B462" s="49"/>
    </row>
    <row r="463" spans="2:2" x14ac:dyDescent="0.2">
      <c r="B463" s="49"/>
    </row>
    <row r="464" spans="2:2" x14ac:dyDescent="0.2">
      <c r="B464" s="49"/>
    </row>
    <row r="465" spans="2:2" x14ac:dyDescent="0.2">
      <c r="B465" s="49"/>
    </row>
    <row r="466" spans="2:2" x14ac:dyDescent="0.2">
      <c r="B466" s="49"/>
    </row>
    <row r="467" spans="2:2" x14ac:dyDescent="0.2">
      <c r="B467" s="49"/>
    </row>
    <row r="468" spans="2:2" x14ac:dyDescent="0.2">
      <c r="B468" s="49"/>
    </row>
    <row r="469" spans="2:2" x14ac:dyDescent="0.2">
      <c r="B469" s="49"/>
    </row>
    <row r="470" spans="2:2" x14ac:dyDescent="0.2">
      <c r="B470" s="49"/>
    </row>
    <row r="471" spans="2:2" x14ac:dyDescent="0.2">
      <c r="B471" s="49"/>
    </row>
    <row r="472" spans="2:2" x14ac:dyDescent="0.2">
      <c r="B472" s="49"/>
    </row>
    <row r="473" spans="2:2" x14ac:dyDescent="0.2">
      <c r="B473" s="49"/>
    </row>
    <row r="474" spans="2:2" x14ac:dyDescent="0.2">
      <c r="B474" s="49"/>
    </row>
    <row r="475" spans="2:2" x14ac:dyDescent="0.2">
      <c r="B475" s="49"/>
    </row>
    <row r="476" spans="2:2" x14ac:dyDescent="0.2">
      <c r="B476" s="49"/>
    </row>
    <row r="477" spans="2:2" x14ac:dyDescent="0.2">
      <c r="B477" s="49"/>
    </row>
    <row r="478" spans="2:2" x14ac:dyDescent="0.2">
      <c r="B478" s="49"/>
    </row>
    <row r="479" spans="2:2" x14ac:dyDescent="0.2">
      <c r="B479" s="49"/>
    </row>
    <row r="480" spans="2:2" x14ac:dyDescent="0.2">
      <c r="B480" s="49"/>
    </row>
    <row r="481" spans="2:2" x14ac:dyDescent="0.2">
      <c r="B481" s="49"/>
    </row>
    <row r="482" spans="2:2" x14ac:dyDescent="0.2">
      <c r="B482" s="49"/>
    </row>
    <row r="483" spans="2:2" x14ac:dyDescent="0.2">
      <c r="B483" s="49"/>
    </row>
    <row r="484" spans="2:2" x14ac:dyDescent="0.2">
      <c r="B484" s="49"/>
    </row>
    <row r="485" spans="2:2" x14ac:dyDescent="0.2">
      <c r="B485" s="49"/>
    </row>
    <row r="486" spans="2:2" x14ac:dyDescent="0.2">
      <c r="B486" s="49"/>
    </row>
    <row r="487" spans="2:2" x14ac:dyDescent="0.2">
      <c r="B487" s="49"/>
    </row>
    <row r="488" spans="2:2" x14ac:dyDescent="0.2">
      <c r="B488" s="49"/>
    </row>
    <row r="489" spans="2:2" x14ac:dyDescent="0.2">
      <c r="B489" s="49"/>
    </row>
    <row r="490" spans="2:2" x14ac:dyDescent="0.2">
      <c r="B490" s="49"/>
    </row>
    <row r="491" spans="2:2" x14ac:dyDescent="0.2">
      <c r="B491" s="49"/>
    </row>
    <row r="492" spans="2:2" x14ac:dyDescent="0.2">
      <c r="B492" s="49"/>
    </row>
    <row r="493" spans="2:2" x14ac:dyDescent="0.2">
      <c r="B493" s="49"/>
    </row>
    <row r="494" spans="2:2" x14ac:dyDescent="0.2">
      <c r="B494" s="49"/>
    </row>
    <row r="495" spans="2:2" x14ac:dyDescent="0.2">
      <c r="B495" s="49"/>
    </row>
    <row r="496" spans="2:2" x14ac:dyDescent="0.2">
      <c r="B496" s="49"/>
    </row>
    <row r="497" spans="2:2" x14ac:dyDescent="0.2">
      <c r="B497" s="49"/>
    </row>
    <row r="498" spans="2:2" x14ac:dyDescent="0.2">
      <c r="B498" s="49"/>
    </row>
    <row r="499" spans="2:2" x14ac:dyDescent="0.2">
      <c r="B499" s="49"/>
    </row>
    <row r="500" spans="2:2" x14ac:dyDescent="0.2">
      <c r="B500" s="49"/>
    </row>
    <row r="501" spans="2:2" x14ac:dyDescent="0.2">
      <c r="B501" s="49"/>
    </row>
    <row r="502" spans="2:2" x14ac:dyDescent="0.2">
      <c r="B502" s="49"/>
    </row>
    <row r="503" spans="2:2" x14ac:dyDescent="0.2">
      <c r="B503" s="49"/>
    </row>
    <row r="504" spans="2:2" x14ac:dyDescent="0.2">
      <c r="B504" s="49"/>
    </row>
    <row r="505" spans="2:2" x14ac:dyDescent="0.2">
      <c r="B505" s="49"/>
    </row>
    <row r="506" spans="2:2" x14ac:dyDescent="0.2">
      <c r="B506" s="49"/>
    </row>
    <row r="507" spans="2:2" x14ac:dyDescent="0.2">
      <c r="B507" s="49"/>
    </row>
    <row r="508" spans="2:2" x14ac:dyDescent="0.2">
      <c r="B508" s="49"/>
    </row>
    <row r="509" spans="2:2" x14ac:dyDescent="0.2">
      <c r="B509" s="49"/>
    </row>
    <row r="510" spans="2:2" x14ac:dyDescent="0.2">
      <c r="B510" s="49"/>
    </row>
    <row r="511" spans="2:2" x14ac:dyDescent="0.2">
      <c r="B511" s="49"/>
    </row>
    <row r="512" spans="2:2" x14ac:dyDescent="0.2">
      <c r="B512" s="49"/>
    </row>
    <row r="513" spans="2:2" x14ac:dyDescent="0.2">
      <c r="B513" s="49"/>
    </row>
    <row r="514" spans="2:2" x14ac:dyDescent="0.2">
      <c r="B514" s="49"/>
    </row>
    <row r="515" spans="2:2" x14ac:dyDescent="0.2">
      <c r="B515" s="49"/>
    </row>
    <row r="516" spans="2:2" x14ac:dyDescent="0.2">
      <c r="B516" s="49"/>
    </row>
    <row r="517" spans="2:2" x14ac:dyDescent="0.2">
      <c r="B517" s="49"/>
    </row>
    <row r="518" spans="2:2" x14ac:dyDescent="0.2">
      <c r="B518" s="49"/>
    </row>
    <row r="519" spans="2:2" x14ac:dyDescent="0.2">
      <c r="B519" s="49"/>
    </row>
    <row r="520" spans="2:2" x14ac:dyDescent="0.2">
      <c r="B520" s="49"/>
    </row>
    <row r="521" spans="2:2" x14ac:dyDescent="0.2">
      <c r="B521" s="49"/>
    </row>
    <row r="522" spans="2:2" x14ac:dyDescent="0.2">
      <c r="B522" s="49"/>
    </row>
    <row r="523" spans="2:2" x14ac:dyDescent="0.2">
      <c r="B523" s="49"/>
    </row>
    <row r="524" spans="2:2" x14ac:dyDescent="0.2">
      <c r="B524" s="49"/>
    </row>
    <row r="525" spans="2:2" x14ac:dyDescent="0.2">
      <c r="B525" s="49"/>
    </row>
    <row r="526" spans="2:2" x14ac:dyDescent="0.2">
      <c r="B526" s="49"/>
    </row>
    <row r="527" spans="2:2" x14ac:dyDescent="0.2">
      <c r="B527" s="49"/>
    </row>
    <row r="528" spans="2:2" x14ac:dyDescent="0.2">
      <c r="B528" s="49"/>
    </row>
    <row r="529" spans="2:2" x14ac:dyDescent="0.2">
      <c r="B529" s="49"/>
    </row>
    <row r="530" spans="2:2" x14ac:dyDescent="0.2">
      <c r="B530" s="49"/>
    </row>
    <row r="531" spans="2:2" x14ac:dyDescent="0.2">
      <c r="B531" s="49"/>
    </row>
    <row r="532" spans="2:2" x14ac:dyDescent="0.2">
      <c r="B532" s="49"/>
    </row>
    <row r="533" spans="2:2" x14ac:dyDescent="0.2">
      <c r="B533" s="49"/>
    </row>
    <row r="534" spans="2:2" x14ac:dyDescent="0.2">
      <c r="B534" s="49"/>
    </row>
    <row r="535" spans="2:2" x14ac:dyDescent="0.2">
      <c r="B535" s="49"/>
    </row>
    <row r="536" spans="2:2" x14ac:dyDescent="0.2">
      <c r="B536" s="49"/>
    </row>
    <row r="537" spans="2:2" x14ac:dyDescent="0.2">
      <c r="B537" s="49"/>
    </row>
    <row r="538" spans="2:2" x14ac:dyDescent="0.2">
      <c r="B538" s="49"/>
    </row>
    <row r="539" spans="2:2" x14ac:dyDescent="0.2">
      <c r="B539" s="49"/>
    </row>
    <row r="540" spans="2:2" x14ac:dyDescent="0.2">
      <c r="B540" s="49"/>
    </row>
    <row r="541" spans="2:2" x14ac:dyDescent="0.2">
      <c r="B541" s="49"/>
    </row>
    <row r="542" spans="2:2" x14ac:dyDescent="0.2">
      <c r="B542" s="49"/>
    </row>
    <row r="543" spans="2:2" x14ac:dyDescent="0.2">
      <c r="B543" s="49"/>
    </row>
    <row r="544" spans="2:2" x14ac:dyDescent="0.2">
      <c r="B544" s="49"/>
    </row>
    <row r="545" spans="2:2" x14ac:dyDescent="0.2">
      <c r="B545" s="49"/>
    </row>
    <row r="546" spans="2:2" x14ac:dyDescent="0.2">
      <c r="B546" s="49"/>
    </row>
    <row r="547" spans="2:2" x14ac:dyDescent="0.2">
      <c r="B547" s="49"/>
    </row>
    <row r="548" spans="2:2" x14ac:dyDescent="0.2">
      <c r="B548" s="49"/>
    </row>
    <row r="549" spans="2:2" x14ac:dyDescent="0.2">
      <c r="B549" s="49"/>
    </row>
    <row r="550" spans="2:2" x14ac:dyDescent="0.2">
      <c r="B550" s="49"/>
    </row>
    <row r="551" spans="2:2" x14ac:dyDescent="0.2">
      <c r="B551" s="49"/>
    </row>
    <row r="552" spans="2:2" x14ac:dyDescent="0.2">
      <c r="B552" s="49"/>
    </row>
    <row r="553" spans="2:2" x14ac:dyDescent="0.2">
      <c r="B553" s="49"/>
    </row>
    <row r="554" spans="2:2" x14ac:dyDescent="0.2">
      <c r="B554" s="49"/>
    </row>
    <row r="555" spans="2:2" x14ac:dyDescent="0.2">
      <c r="B555" s="49"/>
    </row>
    <row r="556" spans="2:2" x14ac:dyDescent="0.2">
      <c r="B556" s="49"/>
    </row>
    <row r="557" spans="2:2" x14ac:dyDescent="0.2">
      <c r="B557" s="49"/>
    </row>
    <row r="558" spans="2:2" x14ac:dyDescent="0.2">
      <c r="B558" s="49"/>
    </row>
    <row r="559" spans="2:2" x14ac:dyDescent="0.2">
      <c r="B559" s="49"/>
    </row>
    <row r="560" spans="2:2" x14ac:dyDescent="0.2">
      <c r="B560" s="49"/>
    </row>
    <row r="561" spans="2:2" x14ac:dyDescent="0.2">
      <c r="B561" s="49"/>
    </row>
    <row r="562" spans="2:2" x14ac:dyDescent="0.2">
      <c r="B562" s="49"/>
    </row>
    <row r="563" spans="2:2" x14ac:dyDescent="0.2">
      <c r="B563" s="49"/>
    </row>
    <row r="564" spans="2:2" x14ac:dyDescent="0.2">
      <c r="B564" s="49"/>
    </row>
    <row r="565" spans="2:2" x14ac:dyDescent="0.2">
      <c r="B565" s="49"/>
    </row>
    <row r="566" spans="2:2" x14ac:dyDescent="0.2">
      <c r="B566" s="49"/>
    </row>
    <row r="567" spans="2:2" x14ac:dyDescent="0.2">
      <c r="B567" s="49"/>
    </row>
    <row r="568" spans="2:2" x14ac:dyDescent="0.2">
      <c r="B568" s="49"/>
    </row>
    <row r="569" spans="2:2" x14ac:dyDescent="0.2">
      <c r="B569" s="49"/>
    </row>
    <row r="570" spans="2:2" x14ac:dyDescent="0.2">
      <c r="B570" s="49"/>
    </row>
    <row r="571" spans="2:2" x14ac:dyDescent="0.2">
      <c r="B571" s="49"/>
    </row>
    <row r="572" spans="2:2" x14ac:dyDescent="0.2">
      <c r="B572" s="49"/>
    </row>
    <row r="573" spans="2:2" x14ac:dyDescent="0.2">
      <c r="B573" s="49"/>
    </row>
    <row r="574" spans="2:2" x14ac:dyDescent="0.2">
      <c r="B574" s="49"/>
    </row>
    <row r="575" spans="2:2" x14ac:dyDescent="0.2">
      <c r="B575" s="49"/>
    </row>
    <row r="576" spans="2:2" x14ac:dyDescent="0.2">
      <c r="B576" s="49"/>
    </row>
    <row r="577" spans="2:2" x14ac:dyDescent="0.2">
      <c r="B577" s="49"/>
    </row>
    <row r="578" spans="2:2" x14ac:dyDescent="0.2">
      <c r="B578" s="49"/>
    </row>
    <row r="579" spans="2:2" x14ac:dyDescent="0.2">
      <c r="B579" s="49"/>
    </row>
    <row r="580" spans="2:2" x14ac:dyDescent="0.2">
      <c r="B580" s="49"/>
    </row>
    <row r="581" spans="2:2" x14ac:dyDescent="0.2">
      <c r="B581" s="49"/>
    </row>
    <row r="582" spans="2:2" x14ac:dyDescent="0.2">
      <c r="B582" s="49"/>
    </row>
    <row r="583" spans="2:2" x14ac:dyDescent="0.2">
      <c r="B583" s="49"/>
    </row>
    <row r="584" spans="2:2" x14ac:dyDescent="0.2">
      <c r="B584" s="49"/>
    </row>
    <row r="585" spans="2:2" x14ac:dyDescent="0.2">
      <c r="B585" s="49"/>
    </row>
    <row r="586" spans="2:2" x14ac:dyDescent="0.2">
      <c r="B586" s="49"/>
    </row>
    <row r="587" spans="2:2" x14ac:dyDescent="0.2">
      <c r="B587" s="49"/>
    </row>
    <row r="588" spans="2:2" x14ac:dyDescent="0.2">
      <c r="B588" s="49"/>
    </row>
    <row r="589" spans="2:2" x14ac:dyDescent="0.2">
      <c r="B589" s="49"/>
    </row>
    <row r="590" spans="2:2" x14ac:dyDescent="0.2">
      <c r="B590" s="49"/>
    </row>
    <row r="591" spans="2:2" x14ac:dyDescent="0.2">
      <c r="B591" s="49"/>
    </row>
    <row r="592" spans="2:2" x14ac:dyDescent="0.2">
      <c r="B592" s="49"/>
    </row>
    <row r="593" spans="2:2" x14ac:dyDescent="0.2">
      <c r="B593" s="49"/>
    </row>
    <row r="594" spans="2:2" x14ac:dyDescent="0.2">
      <c r="B594" s="49"/>
    </row>
    <row r="595" spans="2:2" x14ac:dyDescent="0.2">
      <c r="B595" s="49"/>
    </row>
    <row r="596" spans="2:2" x14ac:dyDescent="0.2">
      <c r="B596" s="49"/>
    </row>
    <row r="597" spans="2:2" x14ac:dyDescent="0.2">
      <c r="B597" s="49"/>
    </row>
    <row r="598" spans="2:2" x14ac:dyDescent="0.2">
      <c r="B598" s="49"/>
    </row>
    <row r="599" spans="2:2" x14ac:dyDescent="0.2">
      <c r="B599" s="49"/>
    </row>
    <row r="600" spans="2:2" x14ac:dyDescent="0.2">
      <c r="B600" s="49"/>
    </row>
    <row r="601" spans="2:2" x14ac:dyDescent="0.2">
      <c r="B601" s="49"/>
    </row>
    <row r="602" spans="2:2" x14ac:dyDescent="0.2">
      <c r="B602" s="49"/>
    </row>
    <row r="603" spans="2:2" x14ac:dyDescent="0.2">
      <c r="B603" s="49"/>
    </row>
    <row r="604" spans="2:2" x14ac:dyDescent="0.2">
      <c r="B604" s="49"/>
    </row>
    <row r="605" spans="2:2" x14ac:dyDescent="0.2">
      <c r="B605" s="49"/>
    </row>
    <row r="606" spans="2:2" x14ac:dyDescent="0.2">
      <c r="B606" s="49"/>
    </row>
    <row r="607" spans="2:2" x14ac:dyDescent="0.2">
      <c r="B607" s="49"/>
    </row>
    <row r="608" spans="2:2" x14ac:dyDescent="0.2">
      <c r="B608" s="49"/>
    </row>
    <row r="609" spans="2:2" x14ac:dyDescent="0.2">
      <c r="B609" s="49"/>
    </row>
    <row r="610" spans="2:2" x14ac:dyDescent="0.2">
      <c r="B610" s="49"/>
    </row>
    <row r="611" spans="2:2" x14ac:dyDescent="0.2">
      <c r="B611" s="49"/>
    </row>
    <row r="612" spans="2:2" x14ac:dyDescent="0.2">
      <c r="B612" s="49"/>
    </row>
    <row r="613" spans="2:2" x14ac:dyDescent="0.2">
      <c r="B613" s="49"/>
    </row>
    <row r="614" spans="2:2" x14ac:dyDescent="0.2">
      <c r="B614" s="49"/>
    </row>
    <row r="615" spans="2:2" x14ac:dyDescent="0.2">
      <c r="B615" s="49"/>
    </row>
    <row r="616" spans="2:2" x14ac:dyDescent="0.2">
      <c r="B616" s="49"/>
    </row>
    <row r="617" spans="2:2" x14ac:dyDescent="0.2">
      <c r="B617" s="49"/>
    </row>
    <row r="618" spans="2:2" x14ac:dyDescent="0.2">
      <c r="B618" s="49"/>
    </row>
    <row r="619" spans="2:2" x14ac:dyDescent="0.2">
      <c r="B619" s="49"/>
    </row>
    <row r="620" spans="2:2" x14ac:dyDescent="0.2">
      <c r="B620" s="49"/>
    </row>
    <row r="621" spans="2:2" x14ac:dyDescent="0.2">
      <c r="B621" s="49"/>
    </row>
    <row r="622" spans="2:2" x14ac:dyDescent="0.2">
      <c r="B622" s="49"/>
    </row>
    <row r="623" spans="2:2" x14ac:dyDescent="0.2">
      <c r="B623" s="49"/>
    </row>
    <row r="624" spans="2:2" x14ac:dyDescent="0.2">
      <c r="B624" s="49"/>
    </row>
    <row r="625" spans="2:2" x14ac:dyDescent="0.2">
      <c r="B625" s="49"/>
    </row>
    <row r="626" spans="2:2" x14ac:dyDescent="0.2">
      <c r="B626" s="49"/>
    </row>
    <row r="627" spans="2:2" x14ac:dyDescent="0.2">
      <c r="B627" s="49"/>
    </row>
    <row r="628" spans="2:2" x14ac:dyDescent="0.2">
      <c r="B628" s="49"/>
    </row>
    <row r="629" spans="2:2" x14ac:dyDescent="0.2">
      <c r="B629" s="49"/>
    </row>
    <row r="630" spans="2:2" x14ac:dyDescent="0.2">
      <c r="B630" s="49"/>
    </row>
    <row r="631" spans="2:2" x14ac:dyDescent="0.2">
      <c r="B631" s="49"/>
    </row>
    <row r="632" spans="2:2" x14ac:dyDescent="0.2">
      <c r="B632" s="49"/>
    </row>
    <row r="633" spans="2:2" x14ac:dyDescent="0.2">
      <c r="B633" s="49"/>
    </row>
    <row r="634" spans="2:2" x14ac:dyDescent="0.2">
      <c r="B634" s="49"/>
    </row>
    <row r="635" spans="2:2" x14ac:dyDescent="0.2">
      <c r="B635" s="49"/>
    </row>
    <row r="636" spans="2:2" x14ac:dyDescent="0.2">
      <c r="B636" s="49"/>
    </row>
    <row r="637" spans="2:2" x14ac:dyDescent="0.2">
      <c r="B637" s="49"/>
    </row>
    <row r="638" spans="2:2" x14ac:dyDescent="0.2">
      <c r="B638" s="49"/>
    </row>
  </sheetData>
  <autoFilter ref="A4:BE242" xr:uid="{00000000-0009-0000-0000-000001000000}"/>
  <mergeCells count="21">
    <mergeCell ref="E3:H3"/>
    <mergeCell ref="E2:H2"/>
    <mergeCell ref="E1:H1"/>
    <mergeCell ref="I3:K3"/>
    <mergeCell ref="L3:P3"/>
    <mergeCell ref="Q3:R3"/>
    <mergeCell ref="I2:R2"/>
    <mergeCell ref="I1:AC1"/>
    <mergeCell ref="S2:Z3"/>
    <mergeCell ref="AA2:AC3"/>
    <mergeCell ref="AD2:AE3"/>
    <mergeCell ref="AG2:AI3"/>
    <mergeCell ref="AF2:AF3"/>
    <mergeCell ref="AL1:BE1"/>
    <mergeCell ref="BB2:BE3"/>
    <mergeCell ref="AV2:BA3"/>
    <mergeCell ref="AT2:AU3"/>
    <mergeCell ref="AN2:AS3"/>
    <mergeCell ref="AL2:AM3"/>
    <mergeCell ref="AJ2:AK3"/>
    <mergeCell ref="AD1:AK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G265"/>
  <sheetViews>
    <sheetView topLeftCell="CJ234" zoomScale="85" zoomScaleNormal="85" workbookViewId="0">
      <selection activeCell="CN257" sqref="CN257"/>
    </sheetView>
  </sheetViews>
  <sheetFormatPr baseColWidth="10" defaultColWidth="8.83203125" defaultRowHeight="15" x14ac:dyDescent="0.2"/>
  <cols>
    <col min="1" max="1" width="30.1640625" customWidth="1"/>
    <col min="2" max="2" width="18.33203125" customWidth="1"/>
    <col min="3" max="3" width="34.33203125" bestFit="1" customWidth="1"/>
    <col min="4" max="5" width="7.33203125" style="86" customWidth="1"/>
    <col min="6" max="6" width="37.5" customWidth="1"/>
    <col min="7" max="7" width="4.1640625" customWidth="1"/>
    <col min="8" max="8" width="21.6640625" customWidth="1"/>
    <col min="9" max="9" width="6.83203125" customWidth="1"/>
    <col min="10" max="10" width="13.33203125" customWidth="1"/>
    <col min="11" max="11" width="20.1640625" customWidth="1"/>
    <col min="12" max="12" width="20" customWidth="1"/>
    <col min="13" max="13" width="21.6640625" customWidth="1"/>
    <col min="14" max="14" width="20.5" customWidth="1"/>
    <col min="15" max="15" width="27.33203125" customWidth="1"/>
    <col min="16" max="16" width="25.33203125" customWidth="1"/>
    <col min="17" max="17" width="28" customWidth="1"/>
    <col min="18" max="18" width="23.5" customWidth="1"/>
    <col min="19" max="19" width="24.5" customWidth="1"/>
    <col min="20" max="20" width="21.83203125" customWidth="1"/>
    <col min="21" max="21" width="30" customWidth="1"/>
    <col min="22" max="22" width="27" customWidth="1"/>
    <col min="23" max="23" width="23.83203125" customWidth="1"/>
    <col min="24" max="24" width="20.6640625" customWidth="1"/>
    <col min="25" max="25" width="23.33203125" customWidth="1"/>
    <col min="26" max="26" width="12.83203125" customWidth="1"/>
    <col min="27" max="27" width="18.83203125" customWidth="1"/>
    <col min="28" max="28" width="15.6640625" customWidth="1"/>
    <col min="29" max="29" width="30.6640625" customWidth="1"/>
    <col min="30" max="30" width="19.33203125" customWidth="1"/>
    <col min="31" max="31" width="26.6640625" customWidth="1"/>
    <col min="32" max="32" width="27" customWidth="1"/>
    <col min="33" max="33" width="29.83203125" customWidth="1"/>
    <col min="34" max="34" width="22.5" customWidth="1"/>
    <col min="35" max="35" width="21.83203125" customWidth="1"/>
    <col min="36" max="36" width="25.5" customWidth="1"/>
    <col min="37" max="37" width="22" customWidth="1"/>
    <col min="38" max="38" width="29.33203125" customWidth="1"/>
    <col min="39" max="39" width="25.33203125" customWidth="1"/>
    <col min="40" max="40" width="30.6640625" customWidth="1"/>
    <col min="41" max="41" width="30.83203125" customWidth="1"/>
    <col min="42" max="42" width="24.1640625" customWidth="1"/>
    <col min="43" max="43" width="20.33203125" customWidth="1"/>
    <col min="44" max="44" width="30" customWidth="1"/>
    <col min="45" max="46" width="27.5" customWidth="1"/>
    <col min="47" max="47" width="33.1640625" customWidth="1"/>
    <col min="48" max="48" width="29.5" customWidth="1"/>
    <col min="49" max="49" width="21.6640625" customWidth="1"/>
    <col min="50" max="50" width="33" customWidth="1"/>
    <col min="51" max="51" width="22.6640625" customWidth="1"/>
    <col min="52" max="52" width="24.5" customWidth="1"/>
    <col min="53" max="53" width="30.1640625" customWidth="1"/>
    <col min="54" max="54" width="14.6640625" customWidth="1"/>
    <col min="55" max="55" width="17.5" customWidth="1"/>
    <col min="56" max="56" width="34.6640625" customWidth="1"/>
    <col min="57" max="57" width="20.1640625" customWidth="1"/>
    <col min="58" max="58" width="20.83203125" customWidth="1"/>
    <col min="59" max="59" width="14.33203125" customWidth="1"/>
    <col min="60" max="60" width="25.6640625" customWidth="1"/>
    <col min="61" max="61" width="36" customWidth="1"/>
    <col min="62" max="62" width="32.1640625" customWidth="1"/>
    <col min="63" max="63" width="30.33203125" customWidth="1"/>
    <col min="64" max="64" width="25" customWidth="1"/>
    <col min="65" max="65" width="26.6640625" customWidth="1"/>
    <col min="66" max="66" width="25.5" customWidth="1"/>
    <col min="67" max="67" width="35.83203125" customWidth="1"/>
    <col min="68" max="69" width="39.5" bestFit="1" customWidth="1"/>
    <col min="70" max="70" width="39.5" style="90" customWidth="1"/>
    <col min="71" max="71" width="39.5" style="93" customWidth="1"/>
    <col min="72" max="75" width="35.83203125" customWidth="1"/>
    <col min="76" max="76" width="35.83203125" style="90" customWidth="1"/>
    <col min="77" max="83" width="35.83203125" customWidth="1"/>
    <col min="84" max="84" width="13.1640625" customWidth="1"/>
    <col min="85" max="85" width="12.1640625" customWidth="1"/>
    <col min="86" max="86" width="20" customWidth="1"/>
    <col min="87" max="87" width="23" customWidth="1"/>
    <col min="88" max="88" width="23.1640625" customWidth="1"/>
    <col min="89" max="89" width="17.5" customWidth="1"/>
    <col min="90" max="91" width="46.5" customWidth="1"/>
    <col min="92" max="92" width="28.83203125" customWidth="1"/>
    <col min="93" max="93" width="18.6640625" customWidth="1"/>
    <col min="94" max="94" width="19.5" customWidth="1"/>
    <col min="95" max="95" width="29.33203125" customWidth="1"/>
    <col min="96" max="96" width="29.5" customWidth="1"/>
    <col min="97" max="97" width="16.5" customWidth="1"/>
    <col min="98" max="98" width="28.1640625" customWidth="1"/>
    <col min="99" max="100" width="29" customWidth="1"/>
    <col min="101" max="245" width="35.83203125" customWidth="1"/>
    <col min="246" max="246" width="35.83203125" bestFit="1" customWidth="1"/>
    <col min="247" max="247" width="35.83203125" customWidth="1"/>
    <col min="248" max="252" width="35.83203125" bestFit="1" customWidth="1"/>
    <col min="253" max="253" width="35.83203125" customWidth="1"/>
    <col min="254" max="254" width="35.83203125" bestFit="1" customWidth="1"/>
    <col min="255" max="255" width="35.83203125" customWidth="1"/>
    <col min="256" max="258" width="35.83203125" bestFit="1" customWidth="1"/>
    <col min="259" max="259" width="35.83203125" customWidth="1"/>
    <col min="260" max="264" width="35.83203125" bestFit="1" customWidth="1"/>
    <col min="265" max="265" width="35.83203125" customWidth="1"/>
    <col min="266" max="270" width="35.83203125" bestFit="1" customWidth="1"/>
    <col min="271" max="271" width="35.83203125" customWidth="1"/>
    <col min="272" max="276" width="35.83203125" bestFit="1" customWidth="1"/>
    <col min="277" max="277" width="35.83203125" customWidth="1"/>
    <col min="278" max="282" width="35.83203125" bestFit="1" customWidth="1"/>
    <col min="283" max="283" width="35.83203125" customWidth="1"/>
    <col min="284" max="288" width="35.83203125" bestFit="1" customWidth="1"/>
    <col min="289" max="289" width="35.83203125" customWidth="1"/>
    <col min="290" max="294" width="35.83203125" bestFit="1" customWidth="1"/>
    <col min="295" max="295" width="35.83203125" customWidth="1"/>
    <col min="296" max="300" width="35.83203125" bestFit="1" customWidth="1"/>
    <col min="301" max="301" width="35.83203125" customWidth="1"/>
    <col min="302" max="306" width="35.83203125" bestFit="1" customWidth="1"/>
    <col min="307" max="307" width="35.83203125" customWidth="1"/>
    <col min="308" max="308" width="35.83203125" bestFit="1" customWidth="1"/>
    <col min="309" max="309" width="35.83203125" customWidth="1"/>
    <col min="310" max="310" width="35.83203125" bestFit="1" customWidth="1"/>
    <col min="311" max="311" width="35.83203125" customWidth="1"/>
    <col min="312" max="312" width="35.83203125" bestFit="1" customWidth="1"/>
    <col min="313" max="313" width="35.83203125" customWidth="1"/>
    <col min="314" max="318" width="35.83203125" bestFit="1" customWidth="1"/>
    <col min="319" max="319" width="35.83203125" customWidth="1"/>
    <col min="320" max="324" width="35.83203125" bestFit="1" customWidth="1"/>
    <col min="325" max="325" width="35.83203125" customWidth="1"/>
    <col min="326" max="330" width="35.83203125" bestFit="1" customWidth="1"/>
    <col min="331" max="331" width="35.83203125" customWidth="1"/>
    <col min="332" max="336" width="35.83203125" bestFit="1" customWidth="1"/>
    <col min="337" max="337" width="35.83203125" customWidth="1"/>
    <col min="338" max="342" width="35.83203125" bestFit="1" customWidth="1"/>
    <col min="343" max="343" width="35.83203125" customWidth="1"/>
    <col min="344" max="348" width="35.83203125" bestFit="1" customWidth="1"/>
    <col min="349" max="349" width="35.83203125" customWidth="1"/>
    <col min="350" max="350" width="35.83203125" bestFit="1" customWidth="1"/>
    <col min="351" max="351" width="35.83203125" customWidth="1"/>
    <col min="352" max="354" width="35.83203125" bestFit="1" customWidth="1"/>
    <col min="355" max="355" width="35.83203125" customWidth="1"/>
    <col min="356" max="360" width="35.83203125" bestFit="1" customWidth="1"/>
    <col min="361" max="361" width="35.83203125" customWidth="1"/>
    <col min="362" max="366" width="35.83203125" bestFit="1" customWidth="1"/>
    <col min="367" max="367" width="35.83203125" customWidth="1"/>
    <col min="368" max="372" width="35.83203125" bestFit="1" customWidth="1"/>
    <col min="373" max="373" width="35.83203125" customWidth="1"/>
    <col min="374" max="374" width="35.83203125" bestFit="1" customWidth="1"/>
    <col min="375" max="375" width="35.83203125" customWidth="1"/>
    <col min="376" max="378" width="35.83203125" bestFit="1" customWidth="1"/>
    <col min="379" max="379" width="35.83203125" customWidth="1"/>
    <col min="380" max="380" width="35.83203125" bestFit="1" customWidth="1"/>
    <col min="381" max="381" width="35.83203125" customWidth="1"/>
    <col min="382" max="384" width="35.83203125" bestFit="1" customWidth="1"/>
    <col min="385" max="385" width="35.83203125" customWidth="1"/>
    <col min="386" max="390" width="35.83203125" bestFit="1" customWidth="1"/>
    <col min="391" max="391" width="35.83203125" customWidth="1"/>
    <col min="392" max="396" width="35.83203125" bestFit="1" customWidth="1"/>
    <col min="397" max="397" width="35.83203125" customWidth="1"/>
    <col min="398" max="402" width="35.83203125" bestFit="1" customWidth="1"/>
    <col min="403" max="403" width="35.83203125" customWidth="1"/>
    <col min="404" max="404" width="35.83203125" bestFit="1" customWidth="1"/>
    <col min="405" max="405" width="35.83203125" customWidth="1"/>
    <col min="406" max="408" width="35.83203125" bestFit="1" customWidth="1"/>
    <col min="409" max="409" width="35.83203125" customWidth="1"/>
    <col min="410" max="414" width="35.83203125" bestFit="1" customWidth="1"/>
    <col min="415" max="415" width="35.83203125" customWidth="1"/>
    <col min="416" max="416" width="35.83203125" bestFit="1" customWidth="1"/>
    <col min="417" max="417" width="35.83203125" customWidth="1"/>
    <col min="418" max="420" width="35.83203125" bestFit="1" customWidth="1"/>
    <col min="421" max="421" width="35.83203125" customWidth="1"/>
    <col min="422" max="426" width="35.83203125" bestFit="1" customWidth="1"/>
    <col min="427" max="427" width="35.83203125" customWidth="1"/>
    <col min="428" max="428" width="35.83203125" bestFit="1" customWidth="1"/>
    <col min="429" max="430" width="35.83203125" customWidth="1"/>
    <col min="431" max="793" width="35.83203125" bestFit="1" customWidth="1"/>
    <col min="794" max="794" width="25.1640625" bestFit="1" customWidth="1"/>
    <col min="795" max="795" width="25" bestFit="1" customWidth="1"/>
    <col min="796" max="796" width="26.6640625" bestFit="1" customWidth="1"/>
    <col min="797" max="797" width="25.5" bestFit="1" customWidth="1"/>
  </cols>
  <sheetData>
    <row r="1" spans="1:111" ht="15" customHeight="1" thickBot="1" x14ac:dyDescent="0.25">
      <c r="A1" s="96"/>
      <c r="D1" s="228"/>
      <c r="E1" s="228"/>
      <c r="F1" s="79" t="s">
        <v>758</v>
      </c>
      <c r="G1" s="170"/>
      <c r="BL1" s="110" t="s">
        <v>785</v>
      </c>
      <c r="BM1" s="224" t="s">
        <v>774</v>
      </c>
      <c r="BN1" s="224"/>
      <c r="BO1" s="224"/>
      <c r="BT1" s="224" t="s">
        <v>132</v>
      </c>
      <c r="BU1" s="224"/>
      <c r="BV1" s="224"/>
      <c r="BW1" s="224"/>
      <c r="BZ1" s="224" t="s">
        <v>124</v>
      </c>
      <c r="CA1" s="224"/>
      <c r="CB1" s="224"/>
      <c r="CC1" s="224"/>
      <c r="DG1" s="41"/>
    </row>
    <row r="2" spans="1:111" ht="15" customHeight="1" x14ac:dyDescent="0.2">
      <c r="A2" s="256" t="s">
        <v>123</v>
      </c>
      <c r="B2" s="259">
        <f>1-((BR241)/J240)</f>
        <v>0.5714285714285714</v>
      </c>
      <c r="C2" s="268" t="s">
        <v>759</v>
      </c>
      <c r="D2" s="232">
        <f>1-((BL241)/J240)</f>
        <v>0.54621848739495804</v>
      </c>
      <c r="E2" s="233"/>
      <c r="F2" s="101" t="s">
        <v>705</v>
      </c>
      <c r="G2" s="102">
        <v>35</v>
      </c>
      <c r="H2" s="163">
        <f>G2/J240</f>
        <v>0.14705882352941177</v>
      </c>
      <c r="J2" s="75" t="s">
        <v>703</v>
      </c>
      <c r="K2" t="s">
        <v>705</v>
      </c>
      <c r="L2" t="s">
        <v>708</v>
      </c>
      <c r="M2" t="s">
        <v>706</v>
      </c>
      <c r="N2" t="s">
        <v>707</v>
      </c>
      <c r="O2" t="s">
        <v>709</v>
      </c>
      <c r="P2" t="s">
        <v>710</v>
      </c>
      <c r="Q2" t="s">
        <v>711</v>
      </c>
      <c r="R2" t="s">
        <v>712</v>
      </c>
      <c r="S2" t="s">
        <v>713</v>
      </c>
      <c r="T2" t="s">
        <v>714</v>
      </c>
      <c r="U2" t="s">
        <v>715</v>
      </c>
      <c r="V2" t="s">
        <v>716</v>
      </c>
      <c r="W2" t="s">
        <v>717</v>
      </c>
      <c r="X2" t="s">
        <v>718</v>
      </c>
      <c r="Y2" t="s">
        <v>719</v>
      </c>
      <c r="Z2" t="s">
        <v>720</v>
      </c>
      <c r="AA2" t="s">
        <v>721</v>
      </c>
      <c r="AB2" t="s">
        <v>722</v>
      </c>
      <c r="AC2" t="s">
        <v>723</v>
      </c>
      <c r="AD2" t="s">
        <v>724</v>
      </c>
      <c r="AE2" t="s">
        <v>725</v>
      </c>
      <c r="AF2" t="s">
        <v>726</v>
      </c>
      <c r="AG2" t="s">
        <v>727</v>
      </c>
      <c r="AH2" t="s">
        <v>728</v>
      </c>
      <c r="AI2" t="s">
        <v>729</v>
      </c>
      <c r="AJ2" t="s">
        <v>730</v>
      </c>
      <c r="AK2" t="s">
        <v>731</v>
      </c>
      <c r="AL2" t="s">
        <v>732</v>
      </c>
      <c r="AM2" t="s">
        <v>733</v>
      </c>
      <c r="AN2" t="s">
        <v>734</v>
      </c>
      <c r="AO2" t="s">
        <v>735</v>
      </c>
      <c r="AP2" t="s">
        <v>736</v>
      </c>
      <c r="AQ2" t="s">
        <v>737</v>
      </c>
      <c r="AR2" t="s">
        <v>738</v>
      </c>
      <c r="AS2" t="s">
        <v>739</v>
      </c>
      <c r="AT2" t="s">
        <v>740</v>
      </c>
      <c r="AU2" t="s">
        <v>741</v>
      </c>
      <c r="AV2" t="s">
        <v>742</v>
      </c>
      <c r="AW2" t="s">
        <v>743</v>
      </c>
      <c r="AX2" t="s">
        <v>744</v>
      </c>
      <c r="AY2" t="s">
        <v>745</v>
      </c>
      <c r="AZ2" t="s">
        <v>746</v>
      </c>
      <c r="BA2" t="s">
        <v>747</v>
      </c>
      <c r="BB2" t="s">
        <v>749</v>
      </c>
      <c r="BC2" t="s">
        <v>750</v>
      </c>
      <c r="BD2" t="s">
        <v>753</v>
      </c>
      <c r="BE2" t="s">
        <v>751</v>
      </c>
      <c r="BF2" t="s">
        <v>748</v>
      </c>
      <c r="BG2" t="s">
        <v>752</v>
      </c>
      <c r="BH2" t="s">
        <v>754</v>
      </c>
      <c r="BI2" t="s">
        <v>755</v>
      </c>
      <c r="BJ2" t="s">
        <v>756</v>
      </c>
      <c r="BK2" t="s">
        <v>757</v>
      </c>
      <c r="BL2" s="42" t="s">
        <v>761</v>
      </c>
      <c r="BM2" s="42" t="s">
        <v>762</v>
      </c>
      <c r="BN2" s="42" t="s">
        <v>763</v>
      </c>
      <c r="BO2" s="42" t="s">
        <v>764</v>
      </c>
      <c r="BP2" s="42" t="s">
        <v>765</v>
      </c>
      <c r="BQ2" s="42" t="s">
        <v>766</v>
      </c>
      <c r="BR2" s="89" t="s">
        <v>123</v>
      </c>
      <c r="BS2" s="92" t="s">
        <v>774</v>
      </c>
      <c r="BT2" s="42" t="s">
        <v>767</v>
      </c>
      <c r="BU2" s="42" t="s">
        <v>768</v>
      </c>
      <c r="BV2" s="42" t="s">
        <v>769</v>
      </c>
      <c r="BW2" s="42" t="s">
        <v>770</v>
      </c>
      <c r="BX2" s="89" t="s">
        <v>132</v>
      </c>
      <c r="BY2" s="42" t="s">
        <v>57</v>
      </c>
      <c r="BZ2" s="42" t="s">
        <v>124</v>
      </c>
      <c r="CA2" s="42" t="s">
        <v>771</v>
      </c>
      <c r="CB2" s="42" t="s">
        <v>772</v>
      </c>
      <c r="CC2" s="42" t="s">
        <v>773</v>
      </c>
      <c r="CD2" s="89" t="s">
        <v>124</v>
      </c>
      <c r="CE2" s="89"/>
      <c r="DG2" s="41"/>
    </row>
    <row r="3" spans="1:111" s="64" customFormat="1" x14ac:dyDescent="0.2">
      <c r="A3" s="257"/>
      <c r="B3" s="260"/>
      <c r="C3" s="225"/>
      <c r="D3" s="234"/>
      <c r="E3" s="235"/>
      <c r="F3" s="103" t="s">
        <v>708</v>
      </c>
      <c r="G3" s="97">
        <v>28</v>
      </c>
      <c r="H3" s="164">
        <f>G3/$J$240</f>
        <v>0.11764705882352941</v>
      </c>
      <c r="I3" s="78"/>
      <c r="J3" s="87">
        <v>1</v>
      </c>
      <c r="K3" s="88">
        <v>1</v>
      </c>
      <c r="L3" s="88">
        <v>1</v>
      </c>
      <c r="M3" s="88"/>
      <c r="N3" s="88"/>
      <c r="O3" s="88">
        <v>1</v>
      </c>
      <c r="P3" s="88"/>
      <c r="Q3" s="88"/>
      <c r="R3" s="88">
        <v>1</v>
      </c>
      <c r="S3" s="88"/>
      <c r="T3" s="88">
        <v>1</v>
      </c>
      <c r="U3" s="88"/>
      <c r="V3" s="88"/>
      <c r="W3" s="88"/>
      <c r="X3" s="88">
        <v>1</v>
      </c>
      <c r="Y3" s="88"/>
      <c r="Z3" s="88">
        <v>1</v>
      </c>
      <c r="AA3" s="88"/>
      <c r="AB3" s="88"/>
      <c r="AC3" s="88"/>
      <c r="AD3" s="88"/>
      <c r="AE3" s="88"/>
      <c r="AF3" s="88"/>
      <c r="AG3" s="88"/>
      <c r="AH3" s="88"/>
      <c r="AI3" s="88"/>
      <c r="AJ3" s="88">
        <v>1</v>
      </c>
      <c r="AK3" s="88"/>
      <c r="AL3" s="88">
        <v>1</v>
      </c>
      <c r="AM3" s="88"/>
      <c r="AN3" s="88"/>
      <c r="AO3" s="88"/>
      <c r="AP3" s="88"/>
      <c r="AQ3" s="88"/>
      <c r="AR3" s="88">
        <v>1</v>
      </c>
      <c r="AS3" s="88">
        <v>1</v>
      </c>
      <c r="AT3" s="88">
        <v>1</v>
      </c>
      <c r="AU3" s="88">
        <v>1</v>
      </c>
      <c r="AV3" s="88">
        <v>1</v>
      </c>
      <c r="AW3" s="88">
        <v>1</v>
      </c>
      <c r="AX3" s="88">
        <v>1</v>
      </c>
      <c r="AY3" s="88"/>
      <c r="AZ3" s="88">
        <v>1</v>
      </c>
      <c r="BA3" s="88">
        <v>1</v>
      </c>
      <c r="BB3" s="88"/>
      <c r="BC3" s="88"/>
      <c r="BD3" s="88"/>
      <c r="BE3" s="88"/>
      <c r="BF3" s="88"/>
      <c r="BG3" s="88"/>
      <c r="BH3" s="88"/>
      <c r="BI3" s="88">
        <v>1</v>
      </c>
      <c r="BJ3" s="88"/>
      <c r="BK3" s="88"/>
      <c r="BL3" s="85">
        <f>SUM(K3:N3)</f>
        <v>2</v>
      </c>
      <c r="BM3" s="85">
        <f>SUM(O3:Q3)</f>
        <v>1</v>
      </c>
      <c r="BN3" s="85">
        <f>SUM(R3:V3)</f>
        <v>2</v>
      </c>
      <c r="BO3" s="85">
        <f>SUM(W3:X3)</f>
        <v>1</v>
      </c>
      <c r="BP3" s="85">
        <f>SUM(Y3:AF3)</f>
        <v>1</v>
      </c>
      <c r="BQ3" s="85">
        <f>SUM(AG3:AI3)</f>
        <v>0</v>
      </c>
      <c r="BR3" s="91">
        <f>SUM(BL3:BQ3)</f>
        <v>7</v>
      </c>
      <c r="BS3" s="94">
        <f>SUM(BM3:BO3)</f>
        <v>4</v>
      </c>
      <c r="BT3" s="85">
        <f>SUM(AJ3:AK3)</f>
        <v>1</v>
      </c>
      <c r="BU3" s="85">
        <f>SUM(AL3)</f>
        <v>1</v>
      </c>
      <c r="BV3" s="85">
        <f>SUM(AM3:AO3)</f>
        <v>0</v>
      </c>
      <c r="BW3" s="85">
        <f>SUM(AP3:AQ3)</f>
        <v>0</v>
      </c>
      <c r="BX3" s="91">
        <f>SUM(BT3:BW3)</f>
        <v>2</v>
      </c>
      <c r="BY3" s="85">
        <f>SUM(AR3:AS3)</f>
        <v>2</v>
      </c>
      <c r="BZ3" s="85">
        <f>SUM(AT3:AY3)</f>
        <v>5</v>
      </c>
      <c r="CA3" s="85">
        <f>SUM(AZ3:BA3)</f>
        <v>2</v>
      </c>
      <c r="CB3" s="85">
        <f>SUM(BB3:BG3)</f>
        <v>0</v>
      </c>
      <c r="CC3" s="85">
        <f>SUM(BH3:BK3)</f>
        <v>1</v>
      </c>
      <c r="CD3" s="91">
        <f>SUM(BY3:CC3)</f>
        <v>10</v>
      </c>
      <c r="CE3" s="91"/>
      <c r="CF3" s="77"/>
      <c r="CG3" s="77"/>
      <c r="CH3" s="77"/>
      <c r="CI3" s="77"/>
      <c r="CJ3" s="77"/>
      <c r="CK3" s="77"/>
      <c r="CL3" s="77"/>
      <c r="CM3" s="77"/>
      <c r="CN3" s="77"/>
      <c r="CO3" s="77"/>
      <c r="CP3" s="77"/>
      <c r="CQ3" s="77"/>
      <c r="CR3" s="77"/>
      <c r="CS3" s="77"/>
      <c r="CT3" s="77"/>
      <c r="CU3" s="77"/>
      <c r="CV3"/>
      <c r="CW3" s="78"/>
      <c r="CX3" s="78"/>
      <c r="CY3" s="78"/>
      <c r="CZ3" s="78"/>
      <c r="DA3" s="78"/>
      <c r="DB3" s="78"/>
      <c r="DC3" s="78"/>
      <c r="DD3" s="78"/>
      <c r="DE3" s="78"/>
      <c r="DF3" s="78"/>
    </row>
    <row r="4" spans="1:111" s="41" customFormat="1" x14ac:dyDescent="0.2">
      <c r="A4" s="257"/>
      <c r="B4" s="260"/>
      <c r="C4" s="225"/>
      <c r="D4" s="234"/>
      <c r="E4" s="235"/>
      <c r="F4" s="103" t="s">
        <v>706</v>
      </c>
      <c r="G4" s="97">
        <v>6</v>
      </c>
      <c r="H4" s="164">
        <f t="shared" ref="H4:H54" si="0">G4/$J$240</f>
        <v>2.5210084033613446E-2</v>
      </c>
      <c r="I4" s="80"/>
      <c r="J4" s="76">
        <v>2</v>
      </c>
      <c r="K4" s="77">
        <v>1</v>
      </c>
      <c r="L4" s="77"/>
      <c r="M4" s="77"/>
      <c r="N4" s="77"/>
      <c r="O4" s="77"/>
      <c r="P4" s="77"/>
      <c r="Q4" s="77"/>
      <c r="R4" s="77">
        <v>1</v>
      </c>
      <c r="S4" s="77"/>
      <c r="T4" s="77"/>
      <c r="U4" s="77"/>
      <c r="V4" s="77"/>
      <c r="W4" s="77">
        <v>1</v>
      </c>
      <c r="X4" s="77"/>
      <c r="Y4" s="77"/>
      <c r="Z4" s="77"/>
      <c r="AA4" s="77"/>
      <c r="AB4" s="77"/>
      <c r="AC4" s="77"/>
      <c r="AD4" s="77"/>
      <c r="AE4" s="77"/>
      <c r="AF4" s="77"/>
      <c r="AG4" s="77"/>
      <c r="AH4" s="77"/>
      <c r="AI4" s="77"/>
      <c r="AJ4" s="77"/>
      <c r="AK4" s="77"/>
      <c r="AL4" s="77">
        <v>1</v>
      </c>
      <c r="AM4" s="77"/>
      <c r="AN4" s="77"/>
      <c r="AO4" s="77"/>
      <c r="AP4" s="77"/>
      <c r="AQ4" s="77"/>
      <c r="AR4" s="77">
        <v>1</v>
      </c>
      <c r="AS4" s="77"/>
      <c r="AT4" s="77">
        <v>1</v>
      </c>
      <c r="AU4" s="77">
        <v>1</v>
      </c>
      <c r="AV4" s="77"/>
      <c r="AW4" s="77">
        <v>1</v>
      </c>
      <c r="AX4" s="77"/>
      <c r="AY4" s="77"/>
      <c r="AZ4" s="77"/>
      <c r="BA4" s="77">
        <v>1</v>
      </c>
      <c r="BB4" s="77"/>
      <c r="BC4" s="77"/>
      <c r="BD4" s="77"/>
      <c r="BE4" s="77"/>
      <c r="BF4" s="77"/>
      <c r="BG4" s="77"/>
      <c r="BH4" s="77"/>
      <c r="BI4" s="77"/>
      <c r="BJ4" s="77"/>
      <c r="BK4" s="77"/>
      <c r="BL4" s="85">
        <f t="shared" ref="BL4:BL67" si="1">SUM(K4:N4)</f>
        <v>1</v>
      </c>
      <c r="BM4" s="85">
        <f t="shared" ref="BM4:BM67" si="2">SUM(O4:Q4)</f>
        <v>0</v>
      </c>
      <c r="BN4" s="85">
        <f t="shared" ref="BN4:BN67" si="3">SUM(R4:V4)</f>
        <v>1</v>
      </c>
      <c r="BO4" s="85">
        <f t="shared" ref="BO4:BO67" si="4">SUM(W4:X4)</f>
        <v>1</v>
      </c>
      <c r="BP4" s="85">
        <f t="shared" ref="BP4:BP67" si="5">SUM(Y4:AF4)</f>
        <v>0</v>
      </c>
      <c r="BQ4" s="85">
        <f t="shared" ref="BQ4:BQ67" si="6">SUM(AG4:AI4)</f>
        <v>0</v>
      </c>
      <c r="BR4" s="91">
        <f t="shared" ref="BR4:BR67" si="7">SUM(BL4:BQ4)</f>
        <v>3</v>
      </c>
      <c r="BS4" s="94">
        <f t="shared" ref="BS4:BS67" si="8">SUM(BM4:BO4)</f>
        <v>2</v>
      </c>
      <c r="BT4" s="85">
        <f t="shared" ref="BT4:BT67" si="9">SUM(AJ4:AK4)</f>
        <v>0</v>
      </c>
      <c r="BU4" s="85">
        <f t="shared" ref="BU4:BU67" si="10">SUM(AL4)</f>
        <v>1</v>
      </c>
      <c r="BV4" s="85">
        <f t="shared" ref="BV4:BV67" si="11">SUM(AM4:AO4)</f>
        <v>0</v>
      </c>
      <c r="BW4" s="85">
        <f t="shared" ref="BW4:BW67" si="12">SUM(AP4:AQ4)</f>
        <v>0</v>
      </c>
      <c r="BX4" s="91">
        <f t="shared" ref="BX4:BX67" si="13">SUM(BT4:BW4)</f>
        <v>1</v>
      </c>
      <c r="BY4" s="85">
        <f>SUM(AR4:AS4)</f>
        <v>1</v>
      </c>
      <c r="BZ4" s="85">
        <f>SUM(AT4:AY4)</f>
        <v>3</v>
      </c>
      <c r="CA4" s="85">
        <f>SUM(AZ4:BA4)</f>
        <v>1</v>
      </c>
      <c r="CB4" s="85">
        <f>SUM(BB4:BG4)</f>
        <v>0</v>
      </c>
      <c r="CC4" s="85">
        <f>SUM(BH4:BK4)</f>
        <v>0</v>
      </c>
      <c r="CD4" s="91">
        <f t="shared" ref="CD4:CD67" si="14">SUM(BY4:CC4)</f>
        <v>5</v>
      </c>
      <c r="CE4" s="91"/>
      <c r="CF4"/>
      <c r="CG4"/>
      <c r="CH4"/>
      <c r="CI4"/>
      <c r="CJ4"/>
      <c r="CK4"/>
      <c r="CL4"/>
      <c r="CM4"/>
      <c r="CN4"/>
      <c r="CO4"/>
      <c r="CP4"/>
      <c r="CQ4"/>
      <c r="CR4"/>
      <c r="CS4"/>
      <c r="CT4"/>
      <c r="CU4"/>
      <c r="CV4"/>
      <c r="CW4"/>
      <c r="CX4"/>
      <c r="CY4"/>
      <c r="CZ4"/>
      <c r="DA4"/>
      <c r="DB4"/>
      <c r="DC4"/>
      <c r="DD4"/>
      <c r="DE4"/>
      <c r="DF4"/>
      <c r="DG4"/>
    </row>
    <row r="5" spans="1:111" s="41" customFormat="1" ht="15" customHeight="1" x14ac:dyDescent="0.2">
      <c r="A5" s="257"/>
      <c r="B5" s="260"/>
      <c r="C5" s="225"/>
      <c r="D5" s="236"/>
      <c r="E5" s="237"/>
      <c r="F5" s="103" t="s">
        <v>707</v>
      </c>
      <c r="G5" s="97">
        <v>75</v>
      </c>
      <c r="H5" s="164">
        <f t="shared" si="0"/>
        <v>0.31512605042016806</v>
      </c>
      <c r="I5"/>
      <c r="J5" s="76">
        <v>3</v>
      </c>
      <c r="K5" s="77">
        <v>1</v>
      </c>
      <c r="L5" s="77">
        <v>1</v>
      </c>
      <c r="M5" s="77"/>
      <c r="N5" s="77">
        <v>1</v>
      </c>
      <c r="O5" s="77">
        <v>1</v>
      </c>
      <c r="P5" s="77">
        <v>1</v>
      </c>
      <c r="Q5" s="77"/>
      <c r="R5" s="77">
        <v>1</v>
      </c>
      <c r="S5" s="77"/>
      <c r="T5" s="77"/>
      <c r="U5" s="77"/>
      <c r="V5" s="77"/>
      <c r="W5" s="77"/>
      <c r="X5" s="77"/>
      <c r="Y5" s="77"/>
      <c r="Z5" s="77"/>
      <c r="AA5" s="77">
        <v>1</v>
      </c>
      <c r="AB5" s="77"/>
      <c r="AC5" s="77"/>
      <c r="AD5" s="77"/>
      <c r="AE5" s="77"/>
      <c r="AF5" s="77"/>
      <c r="AG5" s="77"/>
      <c r="AH5" s="77"/>
      <c r="AI5" s="77">
        <v>1</v>
      </c>
      <c r="AJ5" s="77"/>
      <c r="AK5" s="77"/>
      <c r="AL5" s="77"/>
      <c r="AM5" s="77"/>
      <c r="AN5" s="77"/>
      <c r="AO5" s="77"/>
      <c r="AP5" s="77"/>
      <c r="AQ5" s="77"/>
      <c r="AR5" s="77">
        <v>1</v>
      </c>
      <c r="AS5" s="77"/>
      <c r="AT5" s="77"/>
      <c r="AU5" s="77">
        <v>1</v>
      </c>
      <c r="AV5" s="77">
        <v>1</v>
      </c>
      <c r="AW5" s="77"/>
      <c r="AX5" s="77"/>
      <c r="AY5" s="77"/>
      <c r="AZ5" s="77">
        <v>1</v>
      </c>
      <c r="BA5" s="77"/>
      <c r="BB5" s="77"/>
      <c r="BC5" s="77"/>
      <c r="BD5" s="77"/>
      <c r="BE5" s="77"/>
      <c r="BF5" s="77"/>
      <c r="BG5" s="77"/>
      <c r="BH5" s="77"/>
      <c r="BI5" s="77"/>
      <c r="BJ5" s="77"/>
      <c r="BK5" s="77">
        <v>1</v>
      </c>
      <c r="BL5" s="85">
        <f t="shared" si="1"/>
        <v>3</v>
      </c>
      <c r="BM5" s="85">
        <f t="shared" si="2"/>
        <v>2</v>
      </c>
      <c r="BN5" s="85">
        <f t="shared" si="3"/>
        <v>1</v>
      </c>
      <c r="BO5" s="85">
        <f t="shared" si="4"/>
        <v>0</v>
      </c>
      <c r="BP5" s="85">
        <f t="shared" si="5"/>
        <v>1</v>
      </c>
      <c r="BQ5" s="85">
        <f t="shared" si="6"/>
        <v>1</v>
      </c>
      <c r="BR5" s="91">
        <f t="shared" si="7"/>
        <v>8</v>
      </c>
      <c r="BS5" s="94">
        <f t="shared" si="8"/>
        <v>3</v>
      </c>
      <c r="BT5" s="85">
        <f t="shared" si="9"/>
        <v>0</v>
      </c>
      <c r="BU5" s="85">
        <f t="shared" si="10"/>
        <v>0</v>
      </c>
      <c r="BV5" s="85">
        <f t="shared" si="11"/>
        <v>0</v>
      </c>
      <c r="BW5" s="85">
        <f t="shared" si="12"/>
        <v>0</v>
      </c>
      <c r="BX5" s="91">
        <f t="shared" si="13"/>
        <v>0</v>
      </c>
      <c r="BY5" s="85">
        <f t="shared" ref="BY5:BY68" si="15">SUM(AR5:AS5)</f>
        <v>1</v>
      </c>
      <c r="BZ5" s="85">
        <f t="shared" ref="BZ5:BZ68" si="16">SUM(AT5:AY5)</f>
        <v>2</v>
      </c>
      <c r="CA5" s="85">
        <f t="shared" ref="CA5:CA68" si="17">SUM(AZ5:BA5)</f>
        <v>1</v>
      </c>
      <c r="CB5" s="85">
        <f t="shared" ref="CB5:CB68" si="18">SUM(BB5:BG5)</f>
        <v>0</v>
      </c>
      <c r="CC5" s="85">
        <f t="shared" ref="CC5:CC68" si="19">SUM(BH5:BK5)</f>
        <v>1</v>
      </c>
      <c r="CD5" s="91">
        <f t="shared" si="14"/>
        <v>5</v>
      </c>
      <c r="CE5" s="91"/>
      <c r="CF5"/>
      <c r="CG5" s="98"/>
      <c r="CH5" s="100"/>
      <c r="CI5" s="98"/>
      <c r="CJ5" s="100"/>
      <c r="CK5" s="98"/>
      <c r="CL5" s="98"/>
      <c r="CM5" s="98"/>
      <c r="CN5" s="99"/>
      <c r="CO5" s="99"/>
      <c r="CP5" s="98"/>
      <c r="CQ5" s="98"/>
      <c r="CR5" s="98"/>
      <c r="CS5" s="98"/>
      <c r="CT5" s="99"/>
      <c r="CU5" s="98"/>
      <c r="CV5" s="98"/>
      <c r="CW5"/>
      <c r="CX5"/>
      <c r="CY5"/>
      <c r="CZ5"/>
      <c r="DA5"/>
      <c r="DB5"/>
      <c r="DC5"/>
      <c r="DD5"/>
      <c r="DE5"/>
      <c r="DF5"/>
      <c r="DG5"/>
    </row>
    <row r="6" spans="1:111" ht="15" customHeight="1" x14ac:dyDescent="0.2">
      <c r="A6" s="257"/>
      <c r="B6" s="260"/>
      <c r="C6" s="226" t="s">
        <v>775</v>
      </c>
      <c r="D6" s="246">
        <f>1-((BM241)/J240)</f>
        <v>0.19747899159663862</v>
      </c>
      <c r="E6" s="229">
        <f>1-((BS241)/J240)</f>
        <v>0.47478991596638653</v>
      </c>
      <c r="F6" s="103" t="s">
        <v>709</v>
      </c>
      <c r="G6" s="97">
        <v>37</v>
      </c>
      <c r="H6" s="164">
        <f t="shared" si="0"/>
        <v>0.15546218487394958</v>
      </c>
      <c r="J6" s="76">
        <v>4</v>
      </c>
      <c r="K6" s="77">
        <v>1</v>
      </c>
      <c r="L6" s="77"/>
      <c r="M6" s="77"/>
      <c r="N6" s="77"/>
      <c r="O6" s="77"/>
      <c r="P6" s="77"/>
      <c r="Q6" s="77"/>
      <c r="R6" s="77"/>
      <c r="S6" s="77"/>
      <c r="T6" s="77">
        <v>1</v>
      </c>
      <c r="U6" s="77"/>
      <c r="V6" s="77">
        <v>1</v>
      </c>
      <c r="W6" s="77">
        <v>1</v>
      </c>
      <c r="X6" s="77"/>
      <c r="Y6" s="77"/>
      <c r="Z6" s="77"/>
      <c r="AA6" s="77"/>
      <c r="AB6" s="77"/>
      <c r="AC6" s="77"/>
      <c r="AD6" s="77"/>
      <c r="AE6" s="77"/>
      <c r="AF6" s="77"/>
      <c r="AG6" s="77"/>
      <c r="AH6" s="77"/>
      <c r="AI6" s="77"/>
      <c r="AJ6" s="77">
        <v>1</v>
      </c>
      <c r="AK6" s="77"/>
      <c r="AL6" s="77"/>
      <c r="AM6" s="77"/>
      <c r="AN6" s="77"/>
      <c r="AO6" s="77"/>
      <c r="AP6" s="77"/>
      <c r="AQ6" s="77"/>
      <c r="AR6" s="77"/>
      <c r="AS6" s="77"/>
      <c r="AT6" s="77"/>
      <c r="AU6" s="77">
        <v>1</v>
      </c>
      <c r="AV6" s="77"/>
      <c r="AW6" s="77">
        <v>1</v>
      </c>
      <c r="AX6" s="77"/>
      <c r="AY6" s="77"/>
      <c r="AZ6" s="77"/>
      <c r="BA6" s="77">
        <v>1</v>
      </c>
      <c r="BB6" s="77"/>
      <c r="BC6" s="77"/>
      <c r="BD6" s="77"/>
      <c r="BE6" s="77"/>
      <c r="BF6" s="77"/>
      <c r="BG6" s="77"/>
      <c r="BH6" s="77"/>
      <c r="BI6" s="77"/>
      <c r="BJ6" s="77"/>
      <c r="BK6" s="77"/>
      <c r="BL6" s="85">
        <f t="shared" si="1"/>
        <v>1</v>
      </c>
      <c r="BM6" s="85">
        <f t="shared" si="2"/>
        <v>0</v>
      </c>
      <c r="BN6" s="85">
        <f t="shared" si="3"/>
        <v>2</v>
      </c>
      <c r="BO6" s="85">
        <f t="shared" si="4"/>
        <v>1</v>
      </c>
      <c r="BP6" s="85">
        <f t="shared" si="5"/>
        <v>0</v>
      </c>
      <c r="BQ6" s="85">
        <f t="shared" si="6"/>
        <v>0</v>
      </c>
      <c r="BR6" s="91">
        <f t="shared" si="7"/>
        <v>4</v>
      </c>
      <c r="BS6" s="94">
        <f t="shared" si="8"/>
        <v>3</v>
      </c>
      <c r="BT6" s="85">
        <f t="shared" si="9"/>
        <v>1</v>
      </c>
      <c r="BU6" s="85">
        <f t="shared" si="10"/>
        <v>0</v>
      </c>
      <c r="BV6" s="85">
        <f t="shared" si="11"/>
        <v>0</v>
      </c>
      <c r="BW6" s="85">
        <f t="shared" si="12"/>
        <v>0</v>
      </c>
      <c r="BX6" s="91">
        <f t="shared" si="13"/>
        <v>1</v>
      </c>
      <c r="BY6" s="85">
        <f t="shared" si="15"/>
        <v>0</v>
      </c>
      <c r="BZ6" s="85">
        <f t="shared" si="16"/>
        <v>2</v>
      </c>
      <c r="CA6" s="85">
        <f t="shared" si="17"/>
        <v>1</v>
      </c>
      <c r="CB6" s="85">
        <f t="shared" si="18"/>
        <v>0</v>
      </c>
      <c r="CC6" s="85">
        <f t="shared" si="19"/>
        <v>0</v>
      </c>
      <c r="CD6" s="91">
        <f t="shared" si="14"/>
        <v>3</v>
      </c>
      <c r="CE6" s="91"/>
    </row>
    <row r="7" spans="1:111" ht="15" customHeight="1" x14ac:dyDescent="0.2">
      <c r="A7" s="257"/>
      <c r="B7" s="260"/>
      <c r="C7" s="226"/>
      <c r="D7" s="247"/>
      <c r="E7" s="230"/>
      <c r="F7" s="103" t="s">
        <v>710</v>
      </c>
      <c r="G7" s="97">
        <v>8</v>
      </c>
      <c r="H7" s="164">
        <f t="shared" si="0"/>
        <v>3.3613445378151259E-2</v>
      </c>
      <c r="J7" s="76">
        <v>5</v>
      </c>
      <c r="K7" s="77"/>
      <c r="L7" s="77">
        <v>1</v>
      </c>
      <c r="M7" s="77"/>
      <c r="N7" s="77"/>
      <c r="O7" s="77"/>
      <c r="P7" s="77"/>
      <c r="Q7" s="77"/>
      <c r="R7" s="77"/>
      <c r="S7" s="77"/>
      <c r="T7" s="77"/>
      <c r="U7" s="77"/>
      <c r="V7" s="77"/>
      <c r="W7" s="77">
        <v>1</v>
      </c>
      <c r="X7" s="77"/>
      <c r="Y7" s="77"/>
      <c r="Z7" s="77"/>
      <c r="AA7" s="77"/>
      <c r="AB7" s="77"/>
      <c r="AC7" s="77"/>
      <c r="AD7" s="77"/>
      <c r="AE7" s="77"/>
      <c r="AF7" s="77"/>
      <c r="AG7" s="77"/>
      <c r="AH7" s="77"/>
      <c r="AI7" s="77"/>
      <c r="AJ7" s="77">
        <v>1</v>
      </c>
      <c r="AK7" s="77"/>
      <c r="AL7" s="77"/>
      <c r="AM7" s="77"/>
      <c r="AN7" s="77"/>
      <c r="AO7" s="77"/>
      <c r="AP7" s="77"/>
      <c r="AQ7" s="77"/>
      <c r="AR7" s="77"/>
      <c r="AS7" s="77"/>
      <c r="AT7" s="77"/>
      <c r="AU7" s="77">
        <v>1</v>
      </c>
      <c r="AV7" s="77"/>
      <c r="AW7" s="77">
        <v>1</v>
      </c>
      <c r="AX7" s="77"/>
      <c r="AY7" s="77"/>
      <c r="AZ7" s="77">
        <v>1</v>
      </c>
      <c r="BA7" s="77"/>
      <c r="BB7" s="77"/>
      <c r="BC7" s="77"/>
      <c r="BD7" s="77"/>
      <c r="BE7" s="77"/>
      <c r="BF7" s="77"/>
      <c r="BG7" s="77"/>
      <c r="BH7" s="77"/>
      <c r="BI7" s="77"/>
      <c r="BJ7" s="77"/>
      <c r="BK7" s="77"/>
      <c r="BL7" s="85">
        <f t="shared" si="1"/>
        <v>1</v>
      </c>
      <c r="BM7" s="85">
        <f t="shared" si="2"/>
        <v>0</v>
      </c>
      <c r="BN7" s="85">
        <f t="shared" si="3"/>
        <v>0</v>
      </c>
      <c r="BO7" s="85">
        <f t="shared" si="4"/>
        <v>1</v>
      </c>
      <c r="BP7" s="85">
        <f t="shared" si="5"/>
        <v>0</v>
      </c>
      <c r="BQ7" s="85">
        <f t="shared" si="6"/>
        <v>0</v>
      </c>
      <c r="BR7" s="91">
        <f t="shared" si="7"/>
        <v>2</v>
      </c>
      <c r="BS7" s="94">
        <f t="shared" si="8"/>
        <v>1</v>
      </c>
      <c r="BT7" s="85">
        <f t="shared" si="9"/>
        <v>1</v>
      </c>
      <c r="BU7" s="85">
        <f t="shared" si="10"/>
        <v>0</v>
      </c>
      <c r="BV7" s="85">
        <f t="shared" si="11"/>
        <v>0</v>
      </c>
      <c r="BW7" s="85">
        <f t="shared" si="12"/>
        <v>0</v>
      </c>
      <c r="BX7" s="91">
        <f t="shared" si="13"/>
        <v>1</v>
      </c>
      <c r="BY7" s="85">
        <f t="shared" si="15"/>
        <v>0</v>
      </c>
      <c r="BZ7" s="85">
        <f t="shared" si="16"/>
        <v>2</v>
      </c>
      <c r="CA7" s="85">
        <f t="shared" si="17"/>
        <v>1</v>
      </c>
      <c r="CB7" s="85">
        <f t="shared" si="18"/>
        <v>0</v>
      </c>
      <c r="CC7" s="85">
        <f t="shared" si="19"/>
        <v>0</v>
      </c>
      <c r="CD7" s="91">
        <f t="shared" si="14"/>
        <v>3</v>
      </c>
      <c r="CE7" s="91"/>
      <c r="CF7" s="75" t="s">
        <v>703</v>
      </c>
      <c r="CG7" t="s">
        <v>779</v>
      </c>
      <c r="CH7" t="s">
        <v>780</v>
      </c>
      <c r="CI7" t="s">
        <v>786</v>
      </c>
      <c r="CJ7" s="117" t="s">
        <v>787</v>
      </c>
      <c r="CK7" s="117" t="s">
        <v>788</v>
      </c>
      <c r="CL7" s="117" t="s">
        <v>789</v>
      </c>
      <c r="CM7" s="117" t="s">
        <v>790</v>
      </c>
      <c r="CN7" s="117" t="s">
        <v>29</v>
      </c>
      <c r="CO7" s="117" t="s">
        <v>31</v>
      </c>
      <c r="CP7" s="117" t="s">
        <v>30</v>
      </c>
    </row>
    <row r="8" spans="1:111" x14ac:dyDescent="0.2">
      <c r="A8" s="257"/>
      <c r="B8" s="260"/>
      <c r="C8" s="226"/>
      <c r="D8" s="247"/>
      <c r="E8" s="230"/>
      <c r="F8" s="103" t="s">
        <v>711</v>
      </c>
      <c r="G8" s="97">
        <v>6</v>
      </c>
      <c r="H8" s="164">
        <f t="shared" si="0"/>
        <v>2.5210084033613446E-2</v>
      </c>
      <c r="J8" s="76">
        <v>6</v>
      </c>
      <c r="K8" s="77">
        <v>1</v>
      </c>
      <c r="L8" s="77"/>
      <c r="M8" s="77"/>
      <c r="N8" s="77">
        <v>1</v>
      </c>
      <c r="O8" s="77"/>
      <c r="P8" s="77"/>
      <c r="Q8" s="77"/>
      <c r="R8" s="77"/>
      <c r="S8" s="77"/>
      <c r="T8" s="77"/>
      <c r="U8" s="77"/>
      <c r="V8" s="77"/>
      <c r="W8" s="77">
        <v>1</v>
      </c>
      <c r="X8" s="77"/>
      <c r="Y8" s="77"/>
      <c r="Z8" s="77"/>
      <c r="AA8" s="77"/>
      <c r="AB8" s="77"/>
      <c r="AC8" s="77"/>
      <c r="AD8" s="77"/>
      <c r="AE8" s="77"/>
      <c r="AF8" s="77"/>
      <c r="AG8" s="77"/>
      <c r="AH8" s="77"/>
      <c r="AI8" s="77"/>
      <c r="AJ8" s="77">
        <v>1</v>
      </c>
      <c r="AK8" s="77"/>
      <c r="AL8" s="77"/>
      <c r="AM8" s="77"/>
      <c r="AN8" s="77"/>
      <c r="AO8" s="77"/>
      <c r="AP8" s="77"/>
      <c r="AQ8" s="77"/>
      <c r="AR8" s="77"/>
      <c r="AS8" s="77"/>
      <c r="AT8" s="77">
        <v>1</v>
      </c>
      <c r="AU8" s="77">
        <v>1</v>
      </c>
      <c r="AV8" s="77"/>
      <c r="AW8" s="77">
        <v>1</v>
      </c>
      <c r="AX8" s="77"/>
      <c r="AY8" s="77"/>
      <c r="AZ8" s="77">
        <v>1</v>
      </c>
      <c r="BA8" s="77"/>
      <c r="BB8" s="77"/>
      <c r="BC8" s="77"/>
      <c r="BD8" s="77"/>
      <c r="BE8" s="77"/>
      <c r="BF8" s="77"/>
      <c r="BG8" s="77"/>
      <c r="BH8" s="77"/>
      <c r="BI8" s="77"/>
      <c r="BJ8" s="77"/>
      <c r="BK8" s="77"/>
      <c r="BL8" s="85">
        <f t="shared" si="1"/>
        <v>2</v>
      </c>
      <c r="BM8" s="85">
        <f t="shared" si="2"/>
        <v>0</v>
      </c>
      <c r="BN8" s="85">
        <f t="shared" si="3"/>
        <v>0</v>
      </c>
      <c r="BO8" s="85">
        <f t="shared" si="4"/>
        <v>1</v>
      </c>
      <c r="BP8" s="85">
        <f t="shared" si="5"/>
        <v>0</v>
      </c>
      <c r="BQ8" s="85">
        <f t="shared" si="6"/>
        <v>0</v>
      </c>
      <c r="BR8" s="91">
        <f t="shared" si="7"/>
        <v>3</v>
      </c>
      <c r="BS8" s="94">
        <f t="shared" si="8"/>
        <v>1</v>
      </c>
      <c r="BT8" s="85">
        <f t="shared" si="9"/>
        <v>1</v>
      </c>
      <c r="BU8" s="85">
        <f t="shared" si="10"/>
        <v>0</v>
      </c>
      <c r="BV8" s="85">
        <f t="shared" si="11"/>
        <v>0</v>
      </c>
      <c r="BW8" s="85">
        <f t="shared" si="12"/>
        <v>0</v>
      </c>
      <c r="BX8" s="91">
        <f t="shared" si="13"/>
        <v>1</v>
      </c>
      <c r="BY8" s="85">
        <f t="shared" si="15"/>
        <v>0</v>
      </c>
      <c r="BZ8" s="85">
        <f t="shared" si="16"/>
        <v>3</v>
      </c>
      <c r="CA8" s="85">
        <f t="shared" si="17"/>
        <v>1</v>
      </c>
      <c r="CB8" s="85">
        <f t="shared" si="18"/>
        <v>0</v>
      </c>
      <c r="CC8" s="85">
        <f t="shared" si="19"/>
        <v>0</v>
      </c>
      <c r="CD8" s="91">
        <f t="shared" si="14"/>
        <v>4</v>
      </c>
      <c r="CE8" s="91"/>
      <c r="CF8" s="76">
        <v>1</v>
      </c>
      <c r="CG8" s="77">
        <v>7</v>
      </c>
      <c r="CH8" s="77">
        <v>2</v>
      </c>
      <c r="CI8" s="77">
        <v>10</v>
      </c>
      <c r="CJ8">
        <f>CG8*CH8*CI8</f>
        <v>140</v>
      </c>
      <c r="CK8">
        <f>CG8*CH8</f>
        <v>14</v>
      </c>
      <c r="CL8">
        <f>CG8*CI8</f>
        <v>70</v>
      </c>
      <c r="CM8">
        <f>CH8*CI8</f>
        <v>20</v>
      </c>
      <c r="CN8" s="115" t="b">
        <f t="shared" ref="CN8:CN71" si="20">AND(CK8&gt;0,CI8=0)</f>
        <v>0</v>
      </c>
      <c r="CO8" s="115" t="b">
        <f t="shared" ref="CO8:CO71" si="21">AND(CL8&gt;0,CH8=0)</f>
        <v>0</v>
      </c>
      <c r="CP8" s="115" t="b">
        <f t="shared" ref="CP8:CP71" si="22">AND(CM8&gt;0,CG8=0)</f>
        <v>0</v>
      </c>
    </row>
    <row r="9" spans="1:111" x14ac:dyDescent="0.2">
      <c r="A9" s="257"/>
      <c r="B9" s="260"/>
      <c r="C9" s="225" t="s">
        <v>776</v>
      </c>
      <c r="D9" s="248">
        <f>1-((BN241)/J240)</f>
        <v>0.33193277310924374</v>
      </c>
      <c r="E9" s="230"/>
      <c r="F9" s="103" t="s">
        <v>712</v>
      </c>
      <c r="G9" s="97">
        <v>31</v>
      </c>
      <c r="H9" s="164">
        <f t="shared" si="0"/>
        <v>0.13025210084033614</v>
      </c>
      <c r="J9" s="76">
        <v>7</v>
      </c>
      <c r="K9" s="77"/>
      <c r="L9" s="77"/>
      <c r="M9" s="77"/>
      <c r="N9" s="77">
        <v>1</v>
      </c>
      <c r="O9" s="77"/>
      <c r="P9" s="77"/>
      <c r="Q9" s="77"/>
      <c r="R9" s="77"/>
      <c r="S9" s="77"/>
      <c r="T9" s="77"/>
      <c r="U9" s="77"/>
      <c r="V9" s="77"/>
      <c r="W9" s="77">
        <v>1</v>
      </c>
      <c r="X9" s="77"/>
      <c r="Y9" s="77"/>
      <c r="Z9" s="77"/>
      <c r="AA9" s="77"/>
      <c r="AB9" s="77"/>
      <c r="AC9" s="77"/>
      <c r="AD9" s="77"/>
      <c r="AE9" s="77"/>
      <c r="AF9" s="77"/>
      <c r="AG9" s="77"/>
      <c r="AH9" s="77"/>
      <c r="AI9" s="77"/>
      <c r="AJ9" s="77">
        <v>1</v>
      </c>
      <c r="AK9" s="77"/>
      <c r="AL9" s="77"/>
      <c r="AM9" s="77"/>
      <c r="AN9" s="77"/>
      <c r="AO9" s="77"/>
      <c r="AP9" s="77"/>
      <c r="AQ9" s="77"/>
      <c r="AR9" s="77">
        <v>1</v>
      </c>
      <c r="AS9" s="77"/>
      <c r="AT9" s="77"/>
      <c r="AU9" s="77">
        <v>1</v>
      </c>
      <c r="AV9" s="77"/>
      <c r="AW9" s="77">
        <v>1</v>
      </c>
      <c r="AX9" s="77">
        <v>1</v>
      </c>
      <c r="AY9" s="77"/>
      <c r="AZ9" s="77">
        <v>1</v>
      </c>
      <c r="BA9" s="77">
        <v>1</v>
      </c>
      <c r="BB9" s="77"/>
      <c r="BC9" s="77"/>
      <c r="BD9" s="77"/>
      <c r="BE9" s="77"/>
      <c r="BF9" s="77"/>
      <c r="BG9" s="77"/>
      <c r="BH9" s="77"/>
      <c r="BI9" s="77"/>
      <c r="BJ9" s="77"/>
      <c r="BK9" s="77"/>
      <c r="BL9" s="85">
        <f t="shared" si="1"/>
        <v>1</v>
      </c>
      <c r="BM9" s="85">
        <f t="shared" si="2"/>
        <v>0</v>
      </c>
      <c r="BN9" s="85">
        <f t="shared" si="3"/>
        <v>0</v>
      </c>
      <c r="BO9" s="85">
        <f t="shared" si="4"/>
        <v>1</v>
      </c>
      <c r="BP9" s="85">
        <f t="shared" si="5"/>
        <v>0</v>
      </c>
      <c r="BQ9" s="85">
        <f t="shared" si="6"/>
        <v>0</v>
      </c>
      <c r="BR9" s="91">
        <f t="shared" si="7"/>
        <v>2</v>
      </c>
      <c r="BS9" s="94">
        <f t="shared" si="8"/>
        <v>1</v>
      </c>
      <c r="BT9" s="85">
        <f t="shared" si="9"/>
        <v>1</v>
      </c>
      <c r="BU9" s="85">
        <f t="shared" si="10"/>
        <v>0</v>
      </c>
      <c r="BV9" s="85">
        <f t="shared" si="11"/>
        <v>0</v>
      </c>
      <c r="BW9" s="85">
        <f t="shared" si="12"/>
        <v>0</v>
      </c>
      <c r="BX9" s="91">
        <f t="shared" si="13"/>
        <v>1</v>
      </c>
      <c r="BY9" s="85">
        <f t="shared" si="15"/>
        <v>1</v>
      </c>
      <c r="BZ9" s="85">
        <f t="shared" si="16"/>
        <v>3</v>
      </c>
      <c r="CA9" s="85">
        <f t="shared" si="17"/>
        <v>2</v>
      </c>
      <c r="CB9" s="85">
        <f t="shared" si="18"/>
        <v>0</v>
      </c>
      <c r="CC9" s="85">
        <f t="shared" si="19"/>
        <v>0</v>
      </c>
      <c r="CD9" s="91">
        <f t="shared" si="14"/>
        <v>6</v>
      </c>
      <c r="CE9" s="91"/>
      <c r="CF9" s="76">
        <v>2</v>
      </c>
      <c r="CG9" s="77">
        <v>3</v>
      </c>
      <c r="CH9" s="77">
        <v>1</v>
      </c>
      <c r="CI9" s="77">
        <v>5</v>
      </c>
      <c r="CJ9">
        <f t="shared" ref="CJ9:CJ72" si="23">CG9*CH9*CI9</f>
        <v>15</v>
      </c>
      <c r="CK9">
        <f t="shared" ref="CK9:CK72" si="24">CG9*CH9</f>
        <v>3</v>
      </c>
      <c r="CL9">
        <f t="shared" ref="CL9:CL72" si="25">CG9*CI9</f>
        <v>15</v>
      </c>
      <c r="CM9">
        <f t="shared" ref="CM9:CM72" si="26">CH9*CI9</f>
        <v>5</v>
      </c>
      <c r="CN9" s="115" t="b">
        <f t="shared" si="20"/>
        <v>0</v>
      </c>
      <c r="CO9" s="115" t="b">
        <f t="shared" si="21"/>
        <v>0</v>
      </c>
      <c r="CP9" s="115" t="b">
        <f t="shared" si="22"/>
        <v>0</v>
      </c>
    </row>
    <row r="10" spans="1:111" x14ac:dyDescent="0.2">
      <c r="A10" s="257"/>
      <c r="B10" s="260"/>
      <c r="C10" s="225"/>
      <c r="D10" s="249"/>
      <c r="E10" s="230"/>
      <c r="F10" s="103" t="s">
        <v>713</v>
      </c>
      <c r="G10" s="97">
        <v>27</v>
      </c>
      <c r="H10" s="164">
        <f t="shared" si="0"/>
        <v>0.1134453781512605</v>
      </c>
      <c r="J10" s="76">
        <v>8</v>
      </c>
      <c r="K10" s="77">
        <v>1</v>
      </c>
      <c r="L10" s="77"/>
      <c r="M10" s="77"/>
      <c r="N10" s="77"/>
      <c r="O10" s="77"/>
      <c r="P10" s="77"/>
      <c r="Q10" s="77"/>
      <c r="R10" s="77"/>
      <c r="S10" s="77"/>
      <c r="T10" s="77"/>
      <c r="U10" s="77"/>
      <c r="V10" s="77">
        <v>1</v>
      </c>
      <c r="W10" s="77"/>
      <c r="X10" s="77"/>
      <c r="Y10" s="77"/>
      <c r="Z10" s="77"/>
      <c r="AA10" s="77"/>
      <c r="AB10" s="77"/>
      <c r="AC10" s="77"/>
      <c r="AD10" s="77"/>
      <c r="AE10" s="77"/>
      <c r="AF10" s="77"/>
      <c r="AG10" s="77"/>
      <c r="AH10" s="77"/>
      <c r="AI10" s="77"/>
      <c r="AJ10" s="77">
        <v>1</v>
      </c>
      <c r="AK10" s="77"/>
      <c r="AL10" s="77"/>
      <c r="AM10" s="77"/>
      <c r="AN10" s="77"/>
      <c r="AO10" s="77"/>
      <c r="AP10" s="77"/>
      <c r="AQ10" s="77"/>
      <c r="AR10" s="77"/>
      <c r="AS10" s="77"/>
      <c r="AT10" s="77"/>
      <c r="AU10" s="77">
        <v>1</v>
      </c>
      <c r="AV10" s="77"/>
      <c r="AW10" s="77"/>
      <c r="AX10" s="77">
        <v>1</v>
      </c>
      <c r="AY10" s="77"/>
      <c r="AZ10" s="77">
        <v>1</v>
      </c>
      <c r="BA10" s="77"/>
      <c r="BB10" s="77"/>
      <c r="BC10" s="77"/>
      <c r="BD10" s="77"/>
      <c r="BE10" s="77"/>
      <c r="BF10" s="77"/>
      <c r="BG10" s="77"/>
      <c r="BH10" s="77"/>
      <c r="BI10" s="77"/>
      <c r="BJ10" s="77"/>
      <c r="BK10" s="77"/>
      <c r="BL10" s="85">
        <f t="shared" si="1"/>
        <v>1</v>
      </c>
      <c r="BM10" s="85">
        <f t="shared" si="2"/>
        <v>0</v>
      </c>
      <c r="BN10" s="85">
        <f t="shared" si="3"/>
        <v>1</v>
      </c>
      <c r="BO10" s="85">
        <f t="shared" si="4"/>
        <v>0</v>
      </c>
      <c r="BP10" s="85">
        <f t="shared" si="5"/>
        <v>0</v>
      </c>
      <c r="BQ10" s="85">
        <f t="shared" si="6"/>
        <v>0</v>
      </c>
      <c r="BR10" s="91">
        <f t="shared" si="7"/>
        <v>2</v>
      </c>
      <c r="BS10" s="94">
        <f t="shared" si="8"/>
        <v>1</v>
      </c>
      <c r="BT10" s="85">
        <f t="shared" si="9"/>
        <v>1</v>
      </c>
      <c r="BU10" s="85">
        <f t="shared" si="10"/>
        <v>0</v>
      </c>
      <c r="BV10" s="85">
        <f t="shared" si="11"/>
        <v>0</v>
      </c>
      <c r="BW10" s="85">
        <f t="shared" si="12"/>
        <v>0</v>
      </c>
      <c r="BX10" s="91">
        <f t="shared" si="13"/>
        <v>1</v>
      </c>
      <c r="BY10" s="85">
        <f t="shared" si="15"/>
        <v>0</v>
      </c>
      <c r="BZ10" s="85">
        <f t="shared" si="16"/>
        <v>2</v>
      </c>
      <c r="CA10" s="85">
        <f t="shared" si="17"/>
        <v>1</v>
      </c>
      <c r="CB10" s="85">
        <f t="shared" si="18"/>
        <v>0</v>
      </c>
      <c r="CC10" s="85">
        <f t="shared" si="19"/>
        <v>0</v>
      </c>
      <c r="CD10" s="91">
        <f t="shared" si="14"/>
        <v>3</v>
      </c>
      <c r="CE10" s="91"/>
      <c r="CF10" s="76">
        <v>3</v>
      </c>
      <c r="CG10" s="77">
        <v>8</v>
      </c>
      <c r="CH10" s="77">
        <v>0</v>
      </c>
      <c r="CI10" s="77">
        <v>5</v>
      </c>
      <c r="CJ10">
        <f t="shared" si="23"/>
        <v>0</v>
      </c>
      <c r="CK10">
        <f t="shared" si="24"/>
        <v>0</v>
      </c>
      <c r="CL10">
        <f t="shared" si="25"/>
        <v>40</v>
      </c>
      <c r="CM10">
        <f t="shared" si="26"/>
        <v>0</v>
      </c>
      <c r="CN10" s="115" t="b">
        <f t="shared" si="20"/>
        <v>0</v>
      </c>
      <c r="CO10" s="115" t="b">
        <f t="shared" si="21"/>
        <v>1</v>
      </c>
      <c r="CP10" s="115" t="b">
        <f t="shared" si="22"/>
        <v>0</v>
      </c>
    </row>
    <row r="11" spans="1:111" x14ac:dyDescent="0.2">
      <c r="A11" s="257"/>
      <c r="B11" s="260"/>
      <c r="C11" s="225"/>
      <c r="D11" s="249"/>
      <c r="E11" s="230"/>
      <c r="F11" s="103" t="s">
        <v>714</v>
      </c>
      <c r="G11" s="97">
        <v>22</v>
      </c>
      <c r="H11" s="164">
        <f t="shared" si="0"/>
        <v>9.2436974789915971E-2</v>
      </c>
      <c r="J11" s="76">
        <v>9</v>
      </c>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c r="AK11" s="77"/>
      <c r="AL11" s="77">
        <v>1</v>
      </c>
      <c r="AM11" s="77"/>
      <c r="AN11" s="77"/>
      <c r="AO11" s="77"/>
      <c r="AP11" s="77"/>
      <c r="AQ11" s="77"/>
      <c r="AR11" s="77"/>
      <c r="AS11" s="77"/>
      <c r="AT11" s="77"/>
      <c r="AU11" s="77"/>
      <c r="AV11" s="77"/>
      <c r="AW11" s="77"/>
      <c r="AX11" s="77">
        <v>1</v>
      </c>
      <c r="AY11" s="77"/>
      <c r="AZ11" s="77"/>
      <c r="BA11" s="77">
        <v>1</v>
      </c>
      <c r="BB11" s="77"/>
      <c r="BC11" s="77"/>
      <c r="BD11" s="77"/>
      <c r="BE11" s="77"/>
      <c r="BF11" s="77"/>
      <c r="BG11" s="77"/>
      <c r="BH11" s="77"/>
      <c r="BI11" s="77"/>
      <c r="BJ11" s="77"/>
      <c r="BK11" s="77"/>
      <c r="BL11" s="85">
        <f t="shared" si="1"/>
        <v>0</v>
      </c>
      <c r="BM11" s="85">
        <f t="shared" si="2"/>
        <v>0</v>
      </c>
      <c r="BN11" s="85">
        <f t="shared" si="3"/>
        <v>0</v>
      </c>
      <c r="BO11" s="85">
        <f t="shared" si="4"/>
        <v>0</v>
      </c>
      <c r="BP11" s="85">
        <f t="shared" si="5"/>
        <v>0</v>
      </c>
      <c r="BQ11" s="85">
        <f t="shared" si="6"/>
        <v>0</v>
      </c>
      <c r="BR11" s="91">
        <f t="shared" si="7"/>
        <v>0</v>
      </c>
      <c r="BS11" s="94">
        <f t="shared" si="8"/>
        <v>0</v>
      </c>
      <c r="BT11" s="85">
        <f t="shared" si="9"/>
        <v>0</v>
      </c>
      <c r="BU11" s="85">
        <f t="shared" si="10"/>
        <v>1</v>
      </c>
      <c r="BV11" s="85">
        <f t="shared" si="11"/>
        <v>0</v>
      </c>
      <c r="BW11" s="85">
        <f t="shared" si="12"/>
        <v>0</v>
      </c>
      <c r="BX11" s="91">
        <f t="shared" si="13"/>
        <v>1</v>
      </c>
      <c r="BY11" s="85">
        <f t="shared" si="15"/>
        <v>0</v>
      </c>
      <c r="BZ11" s="85">
        <f t="shared" si="16"/>
        <v>1</v>
      </c>
      <c r="CA11" s="85">
        <f t="shared" si="17"/>
        <v>1</v>
      </c>
      <c r="CB11" s="85">
        <f t="shared" si="18"/>
        <v>0</v>
      </c>
      <c r="CC11" s="85">
        <f t="shared" si="19"/>
        <v>0</v>
      </c>
      <c r="CD11" s="91">
        <f t="shared" si="14"/>
        <v>2</v>
      </c>
      <c r="CE11" s="91"/>
      <c r="CF11" s="76">
        <v>4</v>
      </c>
      <c r="CG11" s="77">
        <v>4</v>
      </c>
      <c r="CH11" s="77">
        <v>1</v>
      </c>
      <c r="CI11" s="77">
        <v>3</v>
      </c>
      <c r="CJ11">
        <f t="shared" si="23"/>
        <v>12</v>
      </c>
      <c r="CK11">
        <f t="shared" si="24"/>
        <v>4</v>
      </c>
      <c r="CL11">
        <f t="shared" si="25"/>
        <v>12</v>
      </c>
      <c r="CM11">
        <f t="shared" si="26"/>
        <v>3</v>
      </c>
      <c r="CN11" s="115" t="b">
        <f t="shared" si="20"/>
        <v>0</v>
      </c>
      <c r="CO11" s="115" t="b">
        <f t="shared" si="21"/>
        <v>0</v>
      </c>
      <c r="CP11" s="115" t="b">
        <f t="shared" si="22"/>
        <v>0</v>
      </c>
    </row>
    <row r="12" spans="1:111" x14ac:dyDescent="0.2">
      <c r="A12" s="257"/>
      <c r="B12" s="260"/>
      <c r="C12" s="225"/>
      <c r="D12" s="249"/>
      <c r="E12" s="230"/>
      <c r="F12" s="103" t="s">
        <v>715</v>
      </c>
      <c r="G12" s="97">
        <v>11</v>
      </c>
      <c r="H12" s="164">
        <f t="shared" si="0"/>
        <v>4.6218487394957986E-2</v>
      </c>
      <c r="J12" s="76">
        <v>10</v>
      </c>
      <c r="K12" s="77"/>
      <c r="L12" s="77"/>
      <c r="M12" s="77"/>
      <c r="N12" s="77">
        <v>1</v>
      </c>
      <c r="O12" s="77"/>
      <c r="P12" s="77"/>
      <c r="Q12" s="77"/>
      <c r="R12" s="77"/>
      <c r="S12" s="77"/>
      <c r="T12" s="77"/>
      <c r="U12" s="77"/>
      <c r="V12" s="77"/>
      <c r="W12" s="77">
        <v>1</v>
      </c>
      <c r="X12" s="77"/>
      <c r="Y12" s="77"/>
      <c r="Z12" s="77"/>
      <c r="AA12" s="77"/>
      <c r="AB12" s="77"/>
      <c r="AC12" s="77"/>
      <c r="AD12" s="77"/>
      <c r="AE12" s="77"/>
      <c r="AF12" s="77"/>
      <c r="AG12" s="77"/>
      <c r="AH12" s="77"/>
      <c r="AI12" s="77"/>
      <c r="AJ12" s="77"/>
      <c r="AK12" s="77"/>
      <c r="AL12" s="77">
        <v>1</v>
      </c>
      <c r="AM12" s="77"/>
      <c r="AN12" s="77"/>
      <c r="AO12" s="77"/>
      <c r="AP12" s="77"/>
      <c r="AQ12" s="77"/>
      <c r="AR12" s="77"/>
      <c r="AS12" s="77"/>
      <c r="AT12" s="77"/>
      <c r="AU12" s="77"/>
      <c r="AV12" s="77"/>
      <c r="AW12" s="77"/>
      <c r="AX12" s="77">
        <v>1</v>
      </c>
      <c r="AY12" s="77"/>
      <c r="AZ12" s="77"/>
      <c r="BA12" s="77"/>
      <c r="BB12" s="77"/>
      <c r="BC12" s="77"/>
      <c r="BD12" s="77"/>
      <c r="BE12" s="77"/>
      <c r="BF12" s="77"/>
      <c r="BG12" s="77"/>
      <c r="BH12" s="77"/>
      <c r="BI12" s="77"/>
      <c r="BJ12" s="77"/>
      <c r="BK12" s="77"/>
      <c r="BL12" s="85">
        <f t="shared" si="1"/>
        <v>1</v>
      </c>
      <c r="BM12" s="85">
        <f t="shared" si="2"/>
        <v>0</v>
      </c>
      <c r="BN12" s="85">
        <f t="shared" si="3"/>
        <v>0</v>
      </c>
      <c r="BO12" s="85">
        <f t="shared" si="4"/>
        <v>1</v>
      </c>
      <c r="BP12" s="85">
        <f t="shared" si="5"/>
        <v>0</v>
      </c>
      <c r="BQ12" s="85">
        <f t="shared" si="6"/>
        <v>0</v>
      </c>
      <c r="BR12" s="91">
        <f t="shared" si="7"/>
        <v>2</v>
      </c>
      <c r="BS12" s="94">
        <f t="shared" si="8"/>
        <v>1</v>
      </c>
      <c r="BT12" s="85">
        <f t="shared" si="9"/>
        <v>0</v>
      </c>
      <c r="BU12" s="85">
        <f t="shared" si="10"/>
        <v>1</v>
      </c>
      <c r="BV12" s="85">
        <f t="shared" si="11"/>
        <v>0</v>
      </c>
      <c r="BW12" s="85">
        <f t="shared" si="12"/>
        <v>0</v>
      </c>
      <c r="BX12" s="91">
        <f t="shared" si="13"/>
        <v>1</v>
      </c>
      <c r="BY12" s="85">
        <f t="shared" si="15"/>
        <v>0</v>
      </c>
      <c r="BZ12" s="85">
        <f t="shared" si="16"/>
        <v>1</v>
      </c>
      <c r="CA12" s="85">
        <f t="shared" si="17"/>
        <v>0</v>
      </c>
      <c r="CB12" s="85">
        <f t="shared" si="18"/>
        <v>0</v>
      </c>
      <c r="CC12" s="85">
        <f t="shared" si="19"/>
        <v>0</v>
      </c>
      <c r="CD12" s="91">
        <f t="shared" si="14"/>
        <v>1</v>
      </c>
      <c r="CE12" s="91"/>
      <c r="CF12" s="76">
        <v>5</v>
      </c>
      <c r="CG12" s="77">
        <v>2</v>
      </c>
      <c r="CH12" s="77">
        <v>1</v>
      </c>
      <c r="CI12" s="77">
        <v>3</v>
      </c>
      <c r="CJ12">
        <f t="shared" si="23"/>
        <v>6</v>
      </c>
      <c r="CK12">
        <f t="shared" si="24"/>
        <v>2</v>
      </c>
      <c r="CL12">
        <f t="shared" si="25"/>
        <v>6</v>
      </c>
      <c r="CM12">
        <f t="shared" si="26"/>
        <v>3</v>
      </c>
      <c r="CN12" s="115" t="b">
        <f t="shared" si="20"/>
        <v>0</v>
      </c>
      <c r="CO12" s="115" t="b">
        <f t="shared" si="21"/>
        <v>0</v>
      </c>
      <c r="CP12" s="115" t="b">
        <f t="shared" si="22"/>
        <v>0</v>
      </c>
    </row>
    <row r="13" spans="1:111" x14ac:dyDescent="0.2">
      <c r="A13" s="257"/>
      <c r="B13" s="260"/>
      <c r="C13" s="225"/>
      <c r="D13" s="250"/>
      <c r="E13" s="230"/>
      <c r="F13" s="103" t="s">
        <v>716</v>
      </c>
      <c r="G13" s="97">
        <v>9</v>
      </c>
      <c r="H13" s="164">
        <f t="shared" si="0"/>
        <v>3.7815126050420166E-2</v>
      </c>
      <c r="J13" s="76">
        <v>11</v>
      </c>
      <c r="K13" s="77"/>
      <c r="L13" s="77">
        <v>1</v>
      </c>
      <c r="M13" s="77"/>
      <c r="N13" s="77"/>
      <c r="O13" s="77"/>
      <c r="P13" s="77"/>
      <c r="Q13" s="77"/>
      <c r="R13" s="77"/>
      <c r="S13" s="77"/>
      <c r="T13" s="77"/>
      <c r="U13" s="77">
        <v>1</v>
      </c>
      <c r="V13" s="77"/>
      <c r="W13" s="77"/>
      <c r="X13" s="77"/>
      <c r="Y13" s="77"/>
      <c r="Z13" s="77"/>
      <c r="AA13" s="77"/>
      <c r="AB13" s="77"/>
      <c r="AC13" s="77"/>
      <c r="AD13" s="77"/>
      <c r="AE13" s="77"/>
      <c r="AF13" s="77"/>
      <c r="AG13" s="77"/>
      <c r="AH13" s="77"/>
      <c r="AI13" s="77"/>
      <c r="AJ13" s="77"/>
      <c r="AK13" s="77"/>
      <c r="AL13" s="77"/>
      <c r="AM13" s="77"/>
      <c r="AN13" s="77"/>
      <c r="AO13" s="77"/>
      <c r="AP13" s="77"/>
      <c r="AQ13" s="77"/>
      <c r="AR13" s="77"/>
      <c r="AS13" s="77"/>
      <c r="AT13" s="77">
        <v>1</v>
      </c>
      <c r="AU13" s="77"/>
      <c r="AV13" s="77"/>
      <c r="AW13" s="77">
        <v>1</v>
      </c>
      <c r="AX13" s="77"/>
      <c r="AY13" s="77"/>
      <c r="AZ13" s="77">
        <v>1</v>
      </c>
      <c r="BA13" s="77"/>
      <c r="BB13" s="77"/>
      <c r="BC13" s="77"/>
      <c r="BD13" s="77"/>
      <c r="BE13" s="77"/>
      <c r="BF13" s="77"/>
      <c r="BG13" s="77"/>
      <c r="BH13" s="77"/>
      <c r="BI13" s="77"/>
      <c r="BJ13" s="77"/>
      <c r="BK13" s="77"/>
      <c r="BL13" s="85">
        <f t="shared" si="1"/>
        <v>1</v>
      </c>
      <c r="BM13" s="85">
        <f t="shared" si="2"/>
        <v>0</v>
      </c>
      <c r="BN13" s="85">
        <f t="shared" si="3"/>
        <v>1</v>
      </c>
      <c r="BO13" s="85">
        <f t="shared" si="4"/>
        <v>0</v>
      </c>
      <c r="BP13" s="85">
        <f t="shared" si="5"/>
        <v>0</v>
      </c>
      <c r="BQ13" s="85">
        <f t="shared" si="6"/>
        <v>0</v>
      </c>
      <c r="BR13" s="91">
        <f t="shared" si="7"/>
        <v>2</v>
      </c>
      <c r="BS13" s="94">
        <f t="shared" si="8"/>
        <v>1</v>
      </c>
      <c r="BT13" s="85">
        <f t="shared" si="9"/>
        <v>0</v>
      </c>
      <c r="BU13" s="85">
        <f t="shared" si="10"/>
        <v>0</v>
      </c>
      <c r="BV13" s="85">
        <f t="shared" si="11"/>
        <v>0</v>
      </c>
      <c r="BW13" s="85">
        <f t="shared" si="12"/>
        <v>0</v>
      </c>
      <c r="BX13" s="91">
        <f t="shared" si="13"/>
        <v>0</v>
      </c>
      <c r="BY13" s="85">
        <f t="shared" si="15"/>
        <v>0</v>
      </c>
      <c r="BZ13" s="85">
        <f t="shared" si="16"/>
        <v>2</v>
      </c>
      <c r="CA13" s="85">
        <f t="shared" si="17"/>
        <v>1</v>
      </c>
      <c r="CB13" s="85">
        <f t="shared" si="18"/>
        <v>0</v>
      </c>
      <c r="CC13" s="85">
        <f t="shared" si="19"/>
        <v>0</v>
      </c>
      <c r="CD13" s="91">
        <f t="shared" si="14"/>
        <v>3</v>
      </c>
      <c r="CE13" s="91"/>
      <c r="CF13" s="76">
        <v>6</v>
      </c>
      <c r="CG13" s="77">
        <v>3</v>
      </c>
      <c r="CH13" s="77">
        <v>1</v>
      </c>
      <c r="CI13" s="77">
        <v>4</v>
      </c>
      <c r="CJ13">
        <f t="shared" si="23"/>
        <v>12</v>
      </c>
      <c r="CK13">
        <f t="shared" si="24"/>
        <v>3</v>
      </c>
      <c r="CL13">
        <f t="shared" si="25"/>
        <v>12</v>
      </c>
      <c r="CM13">
        <f t="shared" si="26"/>
        <v>4</v>
      </c>
      <c r="CN13" s="115" t="b">
        <f t="shared" si="20"/>
        <v>0</v>
      </c>
      <c r="CO13" s="115" t="b">
        <f t="shared" si="21"/>
        <v>0</v>
      </c>
      <c r="CP13" s="115" t="b">
        <f t="shared" si="22"/>
        <v>0</v>
      </c>
    </row>
    <row r="14" spans="1:111" x14ac:dyDescent="0.2">
      <c r="A14" s="257"/>
      <c r="B14" s="260"/>
      <c r="C14" s="226" t="s">
        <v>777</v>
      </c>
      <c r="D14" s="246">
        <f>1-((BO241)/J240)</f>
        <v>0.15966386554621848</v>
      </c>
      <c r="E14" s="230"/>
      <c r="F14" s="103" t="s">
        <v>717</v>
      </c>
      <c r="G14" s="97">
        <v>23</v>
      </c>
      <c r="H14" s="164">
        <f t="shared" si="0"/>
        <v>9.6638655462184878E-2</v>
      </c>
      <c r="J14" s="76">
        <v>12</v>
      </c>
      <c r="K14" s="77"/>
      <c r="L14" s="77"/>
      <c r="M14" s="77"/>
      <c r="N14" s="77">
        <v>1</v>
      </c>
      <c r="O14" s="77"/>
      <c r="P14" s="77"/>
      <c r="Q14" s="77"/>
      <c r="R14" s="77">
        <v>1</v>
      </c>
      <c r="S14" s="77"/>
      <c r="T14" s="77"/>
      <c r="U14" s="77"/>
      <c r="V14" s="77"/>
      <c r="W14" s="77">
        <v>1</v>
      </c>
      <c r="X14" s="77"/>
      <c r="Y14" s="77"/>
      <c r="Z14" s="77"/>
      <c r="AA14" s="77"/>
      <c r="AB14" s="77"/>
      <c r="AC14" s="77"/>
      <c r="AD14" s="77"/>
      <c r="AE14" s="77"/>
      <c r="AF14" s="77"/>
      <c r="AG14" s="77"/>
      <c r="AH14" s="77"/>
      <c r="AI14" s="77"/>
      <c r="AJ14" s="77">
        <v>1</v>
      </c>
      <c r="AK14" s="77"/>
      <c r="AL14" s="77"/>
      <c r="AM14" s="77"/>
      <c r="AN14" s="77"/>
      <c r="AO14" s="77"/>
      <c r="AP14" s="77"/>
      <c r="AQ14" s="77"/>
      <c r="AR14" s="77"/>
      <c r="AS14" s="77"/>
      <c r="AT14" s="77"/>
      <c r="AU14" s="77">
        <v>1</v>
      </c>
      <c r="AV14" s="77"/>
      <c r="AW14" s="77">
        <v>1</v>
      </c>
      <c r="AX14" s="77"/>
      <c r="AY14" s="77"/>
      <c r="AZ14" s="77">
        <v>1</v>
      </c>
      <c r="BA14" s="77"/>
      <c r="BB14" s="77"/>
      <c r="BC14" s="77"/>
      <c r="BD14" s="77"/>
      <c r="BE14" s="77"/>
      <c r="BF14" s="77"/>
      <c r="BG14" s="77"/>
      <c r="BH14" s="77"/>
      <c r="BI14" s="77"/>
      <c r="BJ14" s="77"/>
      <c r="BK14" s="77"/>
      <c r="BL14" s="85">
        <f t="shared" si="1"/>
        <v>1</v>
      </c>
      <c r="BM14" s="85">
        <f t="shared" si="2"/>
        <v>0</v>
      </c>
      <c r="BN14" s="85">
        <f t="shared" si="3"/>
        <v>1</v>
      </c>
      <c r="BO14" s="85">
        <f t="shared" si="4"/>
        <v>1</v>
      </c>
      <c r="BP14" s="85">
        <f t="shared" si="5"/>
        <v>0</v>
      </c>
      <c r="BQ14" s="85">
        <f t="shared" si="6"/>
        <v>0</v>
      </c>
      <c r="BR14" s="91">
        <f t="shared" si="7"/>
        <v>3</v>
      </c>
      <c r="BS14" s="94">
        <f t="shared" si="8"/>
        <v>2</v>
      </c>
      <c r="BT14" s="85">
        <f t="shared" si="9"/>
        <v>1</v>
      </c>
      <c r="BU14" s="85">
        <f t="shared" si="10"/>
        <v>0</v>
      </c>
      <c r="BV14" s="85">
        <f t="shared" si="11"/>
        <v>0</v>
      </c>
      <c r="BW14" s="85">
        <f t="shared" si="12"/>
        <v>0</v>
      </c>
      <c r="BX14" s="91">
        <f t="shared" si="13"/>
        <v>1</v>
      </c>
      <c r="BY14" s="85">
        <f t="shared" si="15"/>
        <v>0</v>
      </c>
      <c r="BZ14" s="85">
        <f t="shared" si="16"/>
        <v>2</v>
      </c>
      <c r="CA14" s="85">
        <f t="shared" si="17"/>
        <v>1</v>
      </c>
      <c r="CB14" s="85">
        <f t="shared" si="18"/>
        <v>0</v>
      </c>
      <c r="CC14" s="85">
        <f t="shared" si="19"/>
        <v>0</v>
      </c>
      <c r="CD14" s="91">
        <f t="shared" si="14"/>
        <v>3</v>
      </c>
      <c r="CE14" s="91"/>
      <c r="CF14" s="76">
        <v>7</v>
      </c>
      <c r="CG14" s="77">
        <v>2</v>
      </c>
      <c r="CH14" s="77">
        <v>1</v>
      </c>
      <c r="CI14" s="77">
        <v>6</v>
      </c>
      <c r="CJ14">
        <f t="shared" si="23"/>
        <v>12</v>
      </c>
      <c r="CK14">
        <f t="shared" si="24"/>
        <v>2</v>
      </c>
      <c r="CL14">
        <f t="shared" si="25"/>
        <v>12</v>
      </c>
      <c r="CM14">
        <f t="shared" si="26"/>
        <v>6</v>
      </c>
      <c r="CN14" s="115" t="b">
        <f t="shared" si="20"/>
        <v>0</v>
      </c>
      <c r="CO14" s="115" t="b">
        <f t="shared" si="21"/>
        <v>0</v>
      </c>
      <c r="CP14" s="115" t="b">
        <f t="shared" si="22"/>
        <v>0</v>
      </c>
    </row>
    <row r="15" spans="1:111" x14ac:dyDescent="0.2">
      <c r="A15" s="257"/>
      <c r="B15" s="260"/>
      <c r="C15" s="226"/>
      <c r="D15" s="247"/>
      <c r="E15" s="231"/>
      <c r="F15" s="103" t="s">
        <v>718</v>
      </c>
      <c r="G15" s="97">
        <v>17</v>
      </c>
      <c r="H15" s="164">
        <f t="shared" si="0"/>
        <v>7.1428571428571425E-2</v>
      </c>
      <c r="J15" s="76">
        <v>13</v>
      </c>
      <c r="K15" s="77"/>
      <c r="L15" s="77"/>
      <c r="M15" s="77"/>
      <c r="N15" s="77">
        <v>1</v>
      </c>
      <c r="O15" s="77"/>
      <c r="P15" s="77"/>
      <c r="Q15" s="77"/>
      <c r="R15" s="77"/>
      <c r="S15" s="77"/>
      <c r="T15" s="77"/>
      <c r="U15" s="77"/>
      <c r="V15" s="77"/>
      <c r="W15" s="77"/>
      <c r="X15" s="77">
        <v>1</v>
      </c>
      <c r="Y15" s="77"/>
      <c r="Z15" s="77"/>
      <c r="AA15" s="77"/>
      <c r="AB15" s="77"/>
      <c r="AC15" s="77"/>
      <c r="AD15" s="77"/>
      <c r="AE15" s="77"/>
      <c r="AF15" s="77"/>
      <c r="AG15" s="77"/>
      <c r="AH15" s="77"/>
      <c r="AI15" s="77"/>
      <c r="AJ15" s="77"/>
      <c r="AK15" s="77"/>
      <c r="AL15" s="77"/>
      <c r="AM15" s="77"/>
      <c r="AN15" s="77"/>
      <c r="AO15" s="77"/>
      <c r="AP15" s="77"/>
      <c r="AQ15" s="77"/>
      <c r="AR15" s="77"/>
      <c r="AS15" s="77"/>
      <c r="AT15" s="77"/>
      <c r="AU15" s="77">
        <v>1</v>
      </c>
      <c r="AV15" s="77"/>
      <c r="AW15" s="77"/>
      <c r="AX15" s="77"/>
      <c r="AY15" s="77"/>
      <c r="AZ15" s="77"/>
      <c r="BA15" s="77"/>
      <c r="BB15" s="77"/>
      <c r="BC15" s="77"/>
      <c r="BD15" s="77"/>
      <c r="BE15" s="77"/>
      <c r="BF15" s="77"/>
      <c r="BG15" s="77"/>
      <c r="BH15" s="77"/>
      <c r="BI15" s="77"/>
      <c r="BJ15" s="77"/>
      <c r="BK15" s="77"/>
      <c r="BL15" s="85">
        <f t="shared" si="1"/>
        <v>1</v>
      </c>
      <c r="BM15" s="85">
        <f t="shared" si="2"/>
        <v>0</v>
      </c>
      <c r="BN15" s="85">
        <f t="shared" si="3"/>
        <v>0</v>
      </c>
      <c r="BO15" s="85">
        <f t="shared" si="4"/>
        <v>1</v>
      </c>
      <c r="BP15" s="85">
        <f t="shared" si="5"/>
        <v>0</v>
      </c>
      <c r="BQ15" s="85">
        <f t="shared" si="6"/>
        <v>0</v>
      </c>
      <c r="BR15" s="91">
        <f t="shared" si="7"/>
        <v>2</v>
      </c>
      <c r="BS15" s="94">
        <f t="shared" si="8"/>
        <v>1</v>
      </c>
      <c r="BT15" s="85">
        <f t="shared" si="9"/>
        <v>0</v>
      </c>
      <c r="BU15" s="85">
        <f t="shared" si="10"/>
        <v>0</v>
      </c>
      <c r="BV15" s="85">
        <f t="shared" si="11"/>
        <v>0</v>
      </c>
      <c r="BW15" s="85">
        <f t="shared" si="12"/>
        <v>0</v>
      </c>
      <c r="BX15" s="91">
        <f t="shared" si="13"/>
        <v>0</v>
      </c>
      <c r="BY15" s="85">
        <f t="shared" si="15"/>
        <v>0</v>
      </c>
      <c r="BZ15" s="85">
        <f t="shared" si="16"/>
        <v>1</v>
      </c>
      <c r="CA15" s="85">
        <f t="shared" si="17"/>
        <v>0</v>
      </c>
      <c r="CB15" s="85">
        <f t="shared" si="18"/>
        <v>0</v>
      </c>
      <c r="CC15" s="85">
        <f t="shared" si="19"/>
        <v>0</v>
      </c>
      <c r="CD15" s="91">
        <f t="shared" si="14"/>
        <v>1</v>
      </c>
      <c r="CE15" s="91"/>
      <c r="CF15" s="76">
        <v>8</v>
      </c>
      <c r="CG15" s="77">
        <v>2</v>
      </c>
      <c r="CH15" s="77">
        <v>1</v>
      </c>
      <c r="CI15" s="77">
        <v>3</v>
      </c>
      <c r="CJ15">
        <f t="shared" si="23"/>
        <v>6</v>
      </c>
      <c r="CK15">
        <f t="shared" si="24"/>
        <v>2</v>
      </c>
      <c r="CL15">
        <f t="shared" si="25"/>
        <v>6</v>
      </c>
      <c r="CM15">
        <f t="shared" si="26"/>
        <v>3</v>
      </c>
      <c r="CN15" s="115" t="b">
        <f t="shared" si="20"/>
        <v>0</v>
      </c>
      <c r="CO15" s="115" t="b">
        <f t="shared" si="21"/>
        <v>0</v>
      </c>
      <c r="CP15" s="115" t="b">
        <f t="shared" si="22"/>
        <v>0</v>
      </c>
    </row>
    <row r="16" spans="1:111" x14ac:dyDescent="0.2">
      <c r="A16" s="257"/>
      <c r="B16" s="260"/>
      <c r="C16" s="226" t="s">
        <v>74</v>
      </c>
      <c r="D16" s="238">
        <f>1-((BP241)/J240)</f>
        <v>0.13025210084033612</v>
      </c>
      <c r="E16" s="239"/>
      <c r="F16" s="103" t="s">
        <v>719</v>
      </c>
      <c r="G16" s="97">
        <v>2</v>
      </c>
      <c r="H16" s="164">
        <f t="shared" si="0"/>
        <v>8.4033613445378148E-3</v>
      </c>
      <c r="J16" s="76">
        <v>14</v>
      </c>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v>1</v>
      </c>
      <c r="AK16" s="77"/>
      <c r="AL16" s="77"/>
      <c r="AM16" s="77"/>
      <c r="AN16" s="77"/>
      <c r="AO16" s="77"/>
      <c r="AP16" s="77"/>
      <c r="AQ16" s="77">
        <v>1</v>
      </c>
      <c r="AR16" s="77"/>
      <c r="AS16" s="77"/>
      <c r="AT16" s="77">
        <v>1</v>
      </c>
      <c r="AU16" s="77">
        <v>1</v>
      </c>
      <c r="AV16" s="77"/>
      <c r="AW16" s="77"/>
      <c r="AX16" s="77"/>
      <c r="AY16" s="77"/>
      <c r="AZ16" s="77"/>
      <c r="BA16" s="77"/>
      <c r="BB16" s="77"/>
      <c r="BC16" s="77"/>
      <c r="BD16" s="77"/>
      <c r="BE16" s="77"/>
      <c r="BF16" s="77"/>
      <c r="BG16" s="77"/>
      <c r="BH16" s="77"/>
      <c r="BI16" s="77"/>
      <c r="BJ16" s="77"/>
      <c r="BK16" s="77"/>
      <c r="BL16" s="85">
        <f t="shared" si="1"/>
        <v>0</v>
      </c>
      <c r="BM16" s="85">
        <f t="shared" si="2"/>
        <v>0</v>
      </c>
      <c r="BN16" s="85">
        <f t="shared" si="3"/>
        <v>0</v>
      </c>
      <c r="BO16" s="85">
        <f t="shared" si="4"/>
        <v>0</v>
      </c>
      <c r="BP16" s="85">
        <f t="shared" si="5"/>
        <v>0</v>
      </c>
      <c r="BQ16" s="85">
        <f t="shared" si="6"/>
        <v>0</v>
      </c>
      <c r="BR16" s="91">
        <f t="shared" si="7"/>
        <v>0</v>
      </c>
      <c r="BS16" s="94">
        <f t="shared" si="8"/>
        <v>0</v>
      </c>
      <c r="BT16" s="85">
        <f t="shared" si="9"/>
        <v>1</v>
      </c>
      <c r="BU16" s="85">
        <f t="shared" si="10"/>
        <v>0</v>
      </c>
      <c r="BV16" s="85">
        <f t="shared" si="11"/>
        <v>0</v>
      </c>
      <c r="BW16" s="85">
        <f t="shared" si="12"/>
        <v>1</v>
      </c>
      <c r="BX16" s="91">
        <f t="shared" si="13"/>
        <v>2</v>
      </c>
      <c r="BY16" s="85">
        <f t="shared" si="15"/>
        <v>0</v>
      </c>
      <c r="BZ16" s="85">
        <f t="shared" si="16"/>
        <v>2</v>
      </c>
      <c r="CA16" s="85">
        <f t="shared" si="17"/>
        <v>0</v>
      </c>
      <c r="CB16" s="85">
        <f t="shared" si="18"/>
        <v>0</v>
      </c>
      <c r="CC16" s="85">
        <f t="shared" si="19"/>
        <v>0</v>
      </c>
      <c r="CD16" s="91">
        <f t="shared" si="14"/>
        <v>2</v>
      </c>
      <c r="CE16" s="91"/>
      <c r="CF16" s="76">
        <v>9</v>
      </c>
      <c r="CG16" s="77">
        <v>0</v>
      </c>
      <c r="CH16" s="77">
        <v>1</v>
      </c>
      <c r="CI16" s="77">
        <v>2</v>
      </c>
      <c r="CJ16">
        <f t="shared" si="23"/>
        <v>0</v>
      </c>
      <c r="CK16">
        <f t="shared" si="24"/>
        <v>0</v>
      </c>
      <c r="CL16">
        <f t="shared" si="25"/>
        <v>0</v>
      </c>
      <c r="CM16">
        <f t="shared" si="26"/>
        <v>2</v>
      </c>
      <c r="CN16" s="115" t="b">
        <f t="shared" si="20"/>
        <v>0</v>
      </c>
      <c r="CO16" s="115" t="b">
        <f t="shared" si="21"/>
        <v>0</v>
      </c>
      <c r="CP16" s="115" t="b">
        <f t="shared" si="22"/>
        <v>1</v>
      </c>
    </row>
    <row r="17" spans="1:94" x14ac:dyDescent="0.2">
      <c r="A17" s="257"/>
      <c r="B17" s="260"/>
      <c r="C17" s="226"/>
      <c r="D17" s="240"/>
      <c r="E17" s="241"/>
      <c r="F17" s="103" t="s">
        <v>720</v>
      </c>
      <c r="G17" s="97">
        <v>5</v>
      </c>
      <c r="H17" s="164">
        <f t="shared" si="0"/>
        <v>2.100840336134454E-2</v>
      </c>
      <c r="J17" s="76">
        <v>15</v>
      </c>
      <c r="K17" s="77">
        <v>1</v>
      </c>
      <c r="L17" s="77">
        <v>1</v>
      </c>
      <c r="M17" s="77"/>
      <c r="N17" s="77"/>
      <c r="O17" s="77">
        <v>1</v>
      </c>
      <c r="P17" s="77"/>
      <c r="Q17" s="77"/>
      <c r="R17" s="77"/>
      <c r="S17" s="77"/>
      <c r="T17" s="77"/>
      <c r="U17" s="77">
        <v>1</v>
      </c>
      <c r="V17" s="77"/>
      <c r="W17" s="77">
        <v>1</v>
      </c>
      <c r="X17" s="77">
        <v>1</v>
      </c>
      <c r="Y17" s="77"/>
      <c r="Z17" s="77"/>
      <c r="AA17" s="77"/>
      <c r="AB17" s="77"/>
      <c r="AC17" s="77"/>
      <c r="AD17" s="77"/>
      <c r="AE17" s="77"/>
      <c r="AF17" s="77"/>
      <c r="AG17" s="77"/>
      <c r="AH17" s="77"/>
      <c r="AI17" s="77"/>
      <c r="AJ17" s="77">
        <v>1</v>
      </c>
      <c r="AK17" s="77"/>
      <c r="AL17" s="77">
        <v>1</v>
      </c>
      <c r="AM17" s="77"/>
      <c r="AN17" s="77"/>
      <c r="AO17" s="77">
        <v>1</v>
      </c>
      <c r="AP17" s="77"/>
      <c r="AQ17" s="77"/>
      <c r="AR17" s="77"/>
      <c r="AS17" s="77">
        <v>1</v>
      </c>
      <c r="AT17" s="77"/>
      <c r="AU17" s="77">
        <v>1</v>
      </c>
      <c r="AV17" s="77">
        <v>1</v>
      </c>
      <c r="AW17" s="77">
        <v>1</v>
      </c>
      <c r="AX17" s="77"/>
      <c r="AY17" s="77"/>
      <c r="AZ17" s="77">
        <v>1</v>
      </c>
      <c r="BA17" s="77">
        <v>1</v>
      </c>
      <c r="BB17" s="77"/>
      <c r="BC17" s="77"/>
      <c r="BD17" s="77"/>
      <c r="BE17" s="77"/>
      <c r="BF17" s="77"/>
      <c r="BG17" s="77"/>
      <c r="BH17" s="77">
        <v>1</v>
      </c>
      <c r="BI17" s="77"/>
      <c r="BJ17" s="77"/>
      <c r="BK17" s="77"/>
      <c r="BL17" s="85">
        <f t="shared" si="1"/>
        <v>2</v>
      </c>
      <c r="BM17" s="85">
        <f t="shared" si="2"/>
        <v>1</v>
      </c>
      <c r="BN17" s="85">
        <f t="shared" si="3"/>
        <v>1</v>
      </c>
      <c r="BO17" s="85">
        <f t="shared" si="4"/>
        <v>2</v>
      </c>
      <c r="BP17" s="85">
        <f t="shared" si="5"/>
        <v>0</v>
      </c>
      <c r="BQ17" s="85">
        <f t="shared" si="6"/>
        <v>0</v>
      </c>
      <c r="BR17" s="91">
        <f t="shared" si="7"/>
        <v>6</v>
      </c>
      <c r="BS17" s="94">
        <f t="shared" si="8"/>
        <v>4</v>
      </c>
      <c r="BT17" s="85">
        <f t="shared" si="9"/>
        <v>1</v>
      </c>
      <c r="BU17" s="85">
        <f t="shared" si="10"/>
        <v>1</v>
      </c>
      <c r="BV17" s="85">
        <f t="shared" si="11"/>
        <v>1</v>
      </c>
      <c r="BW17" s="85">
        <f t="shared" si="12"/>
        <v>0</v>
      </c>
      <c r="BX17" s="91">
        <f t="shared" si="13"/>
        <v>3</v>
      </c>
      <c r="BY17" s="85">
        <f t="shared" si="15"/>
        <v>1</v>
      </c>
      <c r="BZ17" s="85">
        <f t="shared" si="16"/>
        <v>3</v>
      </c>
      <c r="CA17" s="85">
        <f t="shared" si="17"/>
        <v>2</v>
      </c>
      <c r="CB17" s="85">
        <f t="shared" si="18"/>
        <v>0</v>
      </c>
      <c r="CC17" s="85">
        <f t="shared" si="19"/>
        <v>1</v>
      </c>
      <c r="CD17" s="91">
        <f t="shared" si="14"/>
        <v>7</v>
      </c>
      <c r="CE17" s="91"/>
      <c r="CF17" s="76">
        <v>10</v>
      </c>
      <c r="CG17" s="77">
        <v>2</v>
      </c>
      <c r="CH17" s="77">
        <v>1</v>
      </c>
      <c r="CI17" s="77">
        <v>1</v>
      </c>
      <c r="CJ17">
        <f t="shared" si="23"/>
        <v>2</v>
      </c>
      <c r="CK17">
        <f t="shared" si="24"/>
        <v>2</v>
      </c>
      <c r="CL17">
        <f t="shared" si="25"/>
        <v>2</v>
      </c>
      <c r="CM17">
        <f t="shared" si="26"/>
        <v>1</v>
      </c>
      <c r="CN17" s="115" t="b">
        <f t="shared" si="20"/>
        <v>0</v>
      </c>
      <c r="CO17" s="115" t="b">
        <f t="shared" si="21"/>
        <v>0</v>
      </c>
      <c r="CP17" s="115" t="b">
        <f t="shared" si="22"/>
        <v>0</v>
      </c>
    </row>
    <row r="18" spans="1:94" x14ac:dyDescent="0.2">
      <c r="A18" s="257"/>
      <c r="B18" s="260"/>
      <c r="C18" s="226"/>
      <c r="D18" s="240"/>
      <c r="E18" s="241"/>
      <c r="F18" s="103" t="s">
        <v>721</v>
      </c>
      <c r="G18" s="97">
        <v>14</v>
      </c>
      <c r="H18" s="164">
        <f t="shared" si="0"/>
        <v>5.8823529411764705E-2</v>
      </c>
      <c r="J18" s="76">
        <v>16</v>
      </c>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v>1</v>
      </c>
      <c r="AK18" s="77"/>
      <c r="AL18" s="77"/>
      <c r="AM18" s="77"/>
      <c r="AN18" s="77"/>
      <c r="AO18" s="77"/>
      <c r="AP18" s="77"/>
      <c r="AQ18" s="77"/>
      <c r="AR18" s="77"/>
      <c r="AS18" s="77"/>
      <c r="AT18" s="77"/>
      <c r="AU18" s="77"/>
      <c r="AV18" s="77"/>
      <c r="AW18" s="77">
        <v>1</v>
      </c>
      <c r="AX18" s="77"/>
      <c r="AY18" s="77"/>
      <c r="AZ18" s="77"/>
      <c r="BA18" s="77"/>
      <c r="BB18" s="77"/>
      <c r="BC18" s="77"/>
      <c r="BD18" s="77">
        <v>1</v>
      </c>
      <c r="BE18" s="77"/>
      <c r="BF18" s="77"/>
      <c r="BG18" s="77"/>
      <c r="BH18" s="77"/>
      <c r="BI18" s="77"/>
      <c r="BJ18" s="77"/>
      <c r="BK18" s="77"/>
      <c r="BL18" s="85">
        <f t="shared" si="1"/>
        <v>0</v>
      </c>
      <c r="BM18" s="85">
        <f t="shared" si="2"/>
        <v>0</v>
      </c>
      <c r="BN18" s="85">
        <f t="shared" si="3"/>
        <v>0</v>
      </c>
      <c r="BO18" s="85">
        <f t="shared" si="4"/>
        <v>0</v>
      </c>
      <c r="BP18" s="85">
        <f t="shared" si="5"/>
        <v>0</v>
      </c>
      <c r="BQ18" s="85">
        <f t="shared" si="6"/>
        <v>0</v>
      </c>
      <c r="BR18" s="91">
        <f t="shared" si="7"/>
        <v>0</v>
      </c>
      <c r="BS18" s="94">
        <f t="shared" si="8"/>
        <v>0</v>
      </c>
      <c r="BT18" s="85">
        <f t="shared" si="9"/>
        <v>1</v>
      </c>
      <c r="BU18" s="85">
        <f t="shared" si="10"/>
        <v>0</v>
      </c>
      <c r="BV18" s="85">
        <f t="shared" si="11"/>
        <v>0</v>
      </c>
      <c r="BW18" s="85">
        <f t="shared" si="12"/>
        <v>0</v>
      </c>
      <c r="BX18" s="91">
        <f t="shared" si="13"/>
        <v>1</v>
      </c>
      <c r="BY18" s="85">
        <f t="shared" si="15"/>
        <v>0</v>
      </c>
      <c r="BZ18" s="85">
        <f t="shared" si="16"/>
        <v>1</v>
      </c>
      <c r="CA18" s="85">
        <f t="shared" si="17"/>
        <v>0</v>
      </c>
      <c r="CB18" s="85">
        <f t="shared" si="18"/>
        <v>1</v>
      </c>
      <c r="CC18" s="85">
        <f t="shared" si="19"/>
        <v>0</v>
      </c>
      <c r="CD18" s="91">
        <f t="shared" si="14"/>
        <v>2</v>
      </c>
      <c r="CE18" s="91"/>
      <c r="CF18" s="76">
        <v>11</v>
      </c>
      <c r="CG18" s="77">
        <v>2</v>
      </c>
      <c r="CH18" s="77">
        <v>0</v>
      </c>
      <c r="CI18" s="77">
        <v>3</v>
      </c>
      <c r="CJ18">
        <f t="shared" si="23"/>
        <v>0</v>
      </c>
      <c r="CK18">
        <f t="shared" si="24"/>
        <v>0</v>
      </c>
      <c r="CL18">
        <f t="shared" si="25"/>
        <v>6</v>
      </c>
      <c r="CM18">
        <f t="shared" si="26"/>
        <v>0</v>
      </c>
      <c r="CN18" s="115" t="b">
        <f t="shared" si="20"/>
        <v>0</v>
      </c>
      <c r="CO18" s="115" t="b">
        <f t="shared" si="21"/>
        <v>1</v>
      </c>
      <c r="CP18" s="115" t="b">
        <f t="shared" si="22"/>
        <v>0</v>
      </c>
    </row>
    <row r="19" spans="1:94" x14ac:dyDescent="0.2">
      <c r="A19" s="257"/>
      <c r="B19" s="260"/>
      <c r="C19" s="226"/>
      <c r="D19" s="240"/>
      <c r="E19" s="241"/>
      <c r="F19" s="103" t="s">
        <v>722</v>
      </c>
      <c r="G19" s="97">
        <v>7</v>
      </c>
      <c r="H19" s="164">
        <f t="shared" si="0"/>
        <v>2.9411764705882353E-2</v>
      </c>
      <c r="J19" s="76">
        <v>17</v>
      </c>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v>1</v>
      </c>
      <c r="AK19" s="77"/>
      <c r="AL19" s="77">
        <v>1</v>
      </c>
      <c r="AM19" s="77"/>
      <c r="AN19" s="77"/>
      <c r="AO19" s="77"/>
      <c r="AP19" s="77"/>
      <c r="AQ19" s="77"/>
      <c r="AR19" s="77"/>
      <c r="AS19" s="77"/>
      <c r="AT19" s="77"/>
      <c r="AU19" s="77">
        <v>1</v>
      </c>
      <c r="AV19" s="77"/>
      <c r="AW19" s="77"/>
      <c r="AX19" s="77"/>
      <c r="AY19" s="77"/>
      <c r="AZ19" s="77"/>
      <c r="BA19" s="77"/>
      <c r="BB19" s="77"/>
      <c r="BC19" s="77"/>
      <c r="BD19" s="77"/>
      <c r="BE19" s="77"/>
      <c r="BF19" s="77"/>
      <c r="BG19" s="77"/>
      <c r="BH19" s="77"/>
      <c r="BI19" s="77"/>
      <c r="BJ19" s="77"/>
      <c r="BK19" s="77"/>
      <c r="BL19" s="85">
        <f t="shared" si="1"/>
        <v>0</v>
      </c>
      <c r="BM19" s="85">
        <f t="shared" si="2"/>
        <v>0</v>
      </c>
      <c r="BN19" s="85">
        <f t="shared" si="3"/>
        <v>0</v>
      </c>
      <c r="BO19" s="85">
        <f t="shared" si="4"/>
        <v>0</v>
      </c>
      <c r="BP19" s="85">
        <f t="shared" si="5"/>
        <v>0</v>
      </c>
      <c r="BQ19" s="85">
        <f t="shared" si="6"/>
        <v>0</v>
      </c>
      <c r="BR19" s="91">
        <f t="shared" si="7"/>
        <v>0</v>
      </c>
      <c r="BS19" s="94">
        <f t="shared" si="8"/>
        <v>0</v>
      </c>
      <c r="BT19" s="85">
        <f t="shared" si="9"/>
        <v>1</v>
      </c>
      <c r="BU19" s="85">
        <f t="shared" si="10"/>
        <v>1</v>
      </c>
      <c r="BV19" s="85">
        <f t="shared" si="11"/>
        <v>0</v>
      </c>
      <c r="BW19" s="85">
        <f t="shared" si="12"/>
        <v>0</v>
      </c>
      <c r="BX19" s="91">
        <f t="shared" si="13"/>
        <v>2</v>
      </c>
      <c r="BY19" s="85">
        <f t="shared" si="15"/>
        <v>0</v>
      </c>
      <c r="BZ19" s="85">
        <f t="shared" si="16"/>
        <v>1</v>
      </c>
      <c r="CA19" s="85">
        <f t="shared" si="17"/>
        <v>0</v>
      </c>
      <c r="CB19" s="85">
        <f t="shared" si="18"/>
        <v>0</v>
      </c>
      <c r="CC19" s="85">
        <f t="shared" si="19"/>
        <v>0</v>
      </c>
      <c r="CD19" s="91">
        <f t="shared" si="14"/>
        <v>1</v>
      </c>
      <c r="CE19" s="91"/>
      <c r="CF19" s="76">
        <v>12</v>
      </c>
      <c r="CG19" s="77">
        <v>3</v>
      </c>
      <c r="CH19" s="77">
        <v>1</v>
      </c>
      <c r="CI19" s="77">
        <v>3</v>
      </c>
      <c r="CJ19">
        <f t="shared" si="23"/>
        <v>9</v>
      </c>
      <c r="CK19">
        <f t="shared" si="24"/>
        <v>3</v>
      </c>
      <c r="CL19">
        <f t="shared" si="25"/>
        <v>9</v>
      </c>
      <c r="CM19">
        <f t="shared" si="26"/>
        <v>3</v>
      </c>
      <c r="CN19" s="115" t="b">
        <f t="shared" si="20"/>
        <v>0</v>
      </c>
      <c r="CO19" s="115" t="b">
        <f t="shared" si="21"/>
        <v>0</v>
      </c>
      <c r="CP19" s="115" t="b">
        <f t="shared" si="22"/>
        <v>0</v>
      </c>
    </row>
    <row r="20" spans="1:94" x14ac:dyDescent="0.2">
      <c r="A20" s="257"/>
      <c r="B20" s="260"/>
      <c r="C20" s="226"/>
      <c r="D20" s="240"/>
      <c r="E20" s="241"/>
      <c r="F20" s="103" t="s">
        <v>723</v>
      </c>
      <c r="G20" s="97">
        <v>5</v>
      </c>
      <c r="H20" s="164">
        <f t="shared" si="0"/>
        <v>2.100840336134454E-2</v>
      </c>
      <c r="J20" s="76">
        <v>18</v>
      </c>
      <c r="K20" s="77">
        <v>1</v>
      </c>
      <c r="L20" s="77"/>
      <c r="M20" s="77"/>
      <c r="N20" s="77"/>
      <c r="O20" s="77">
        <v>1</v>
      </c>
      <c r="P20" s="77"/>
      <c r="Q20" s="77"/>
      <c r="R20" s="77"/>
      <c r="S20" s="77"/>
      <c r="T20" s="77"/>
      <c r="U20" s="77"/>
      <c r="V20" s="77"/>
      <c r="W20" s="77"/>
      <c r="X20" s="77"/>
      <c r="Y20" s="77"/>
      <c r="Z20" s="77"/>
      <c r="AA20" s="77"/>
      <c r="AB20" s="77"/>
      <c r="AC20" s="77"/>
      <c r="AD20" s="77"/>
      <c r="AE20" s="77"/>
      <c r="AF20" s="77"/>
      <c r="AG20" s="77"/>
      <c r="AH20" s="77"/>
      <c r="AI20" s="77"/>
      <c r="AJ20" s="77">
        <v>1</v>
      </c>
      <c r="AK20" s="77"/>
      <c r="AL20" s="77">
        <v>1</v>
      </c>
      <c r="AM20" s="77"/>
      <c r="AN20" s="77"/>
      <c r="AO20" s="77">
        <v>1</v>
      </c>
      <c r="AP20" s="77"/>
      <c r="AQ20" s="77"/>
      <c r="AR20" s="77"/>
      <c r="AS20" s="77"/>
      <c r="AT20" s="77"/>
      <c r="AU20" s="77">
        <v>1</v>
      </c>
      <c r="AV20" s="77"/>
      <c r="AW20" s="77"/>
      <c r="AX20" s="77"/>
      <c r="AY20" s="77"/>
      <c r="AZ20" s="77">
        <v>1</v>
      </c>
      <c r="BA20" s="77"/>
      <c r="BB20" s="77"/>
      <c r="BC20" s="77"/>
      <c r="BD20" s="77"/>
      <c r="BE20" s="77"/>
      <c r="BF20" s="77"/>
      <c r="BG20" s="77"/>
      <c r="BH20" s="77"/>
      <c r="BI20" s="77"/>
      <c r="BJ20" s="77"/>
      <c r="BK20" s="77"/>
      <c r="BL20" s="85">
        <f t="shared" si="1"/>
        <v>1</v>
      </c>
      <c r="BM20" s="85">
        <f t="shared" si="2"/>
        <v>1</v>
      </c>
      <c r="BN20" s="85">
        <f t="shared" si="3"/>
        <v>0</v>
      </c>
      <c r="BO20" s="85">
        <f t="shared" si="4"/>
        <v>0</v>
      </c>
      <c r="BP20" s="85">
        <f t="shared" si="5"/>
        <v>0</v>
      </c>
      <c r="BQ20" s="85">
        <f t="shared" si="6"/>
        <v>0</v>
      </c>
      <c r="BR20" s="91">
        <f t="shared" si="7"/>
        <v>2</v>
      </c>
      <c r="BS20" s="94">
        <f t="shared" si="8"/>
        <v>1</v>
      </c>
      <c r="BT20" s="85">
        <f t="shared" si="9"/>
        <v>1</v>
      </c>
      <c r="BU20" s="85">
        <f t="shared" si="10"/>
        <v>1</v>
      </c>
      <c r="BV20" s="85">
        <f t="shared" si="11"/>
        <v>1</v>
      </c>
      <c r="BW20" s="85">
        <f t="shared" si="12"/>
        <v>0</v>
      </c>
      <c r="BX20" s="91">
        <f t="shared" si="13"/>
        <v>3</v>
      </c>
      <c r="BY20" s="85">
        <f t="shared" si="15"/>
        <v>0</v>
      </c>
      <c r="BZ20" s="85">
        <f t="shared" si="16"/>
        <v>1</v>
      </c>
      <c r="CA20" s="85">
        <f t="shared" si="17"/>
        <v>1</v>
      </c>
      <c r="CB20" s="85">
        <f t="shared" si="18"/>
        <v>0</v>
      </c>
      <c r="CC20" s="85">
        <f t="shared" si="19"/>
        <v>0</v>
      </c>
      <c r="CD20" s="91">
        <f t="shared" si="14"/>
        <v>2</v>
      </c>
      <c r="CE20" s="91"/>
      <c r="CF20" s="76">
        <v>13</v>
      </c>
      <c r="CG20" s="77">
        <v>2</v>
      </c>
      <c r="CH20" s="77">
        <v>0</v>
      </c>
      <c r="CI20" s="77">
        <v>1</v>
      </c>
      <c r="CJ20">
        <f t="shared" si="23"/>
        <v>0</v>
      </c>
      <c r="CK20">
        <f t="shared" si="24"/>
        <v>0</v>
      </c>
      <c r="CL20">
        <f t="shared" si="25"/>
        <v>2</v>
      </c>
      <c r="CM20">
        <f t="shared" si="26"/>
        <v>0</v>
      </c>
      <c r="CN20" s="115" t="b">
        <f t="shared" si="20"/>
        <v>0</v>
      </c>
      <c r="CO20" s="115" t="b">
        <f t="shared" si="21"/>
        <v>1</v>
      </c>
      <c r="CP20" s="115" t="b">
        <f t="shared" si="22"/>
        <v>0</v>
      </c>
    </row>
    <row r="21" spans="1:94" x14ac:dyDescent="0.2">
      <c r="A21" s="257"/>
      <c r="B21" s="260"/>
      <c r="C21" s="226"/>
      <c r="D21" s="240"/>
      <c r="E21" s="241"/>
      <c r="F21" s="103" t="s">
        <v>724</v>
      </c>
      <c r="G21" s="97">
        <v>5</v>
      </c>
      <c r="H21" s="164">
        <f t="shared" si="0"/>
        <v>2.100840336134454E-2</v>
      </c>
      <c r="J21" s="76">
        <v>19</v>
      </c>
      <c r="K21" s="77"/>
      <c r="L21" s="77">
        <v>1</v>
      </c>
      <c r="M21" s="77"/>
      <c r="N21" s="77"/>
      <c r="O21" s="77"/>
      <c r="P21" s="77"/>
      <c r="Q21" s="77"/>
      <c r="R21" s="77"/>
      <c r="S21" s="77"/>
      <c r="T21" s="77">
        <v>1</v>
      </c>
      <c r="U21" s="77"/>
      <c r="V21" s="77"/>
      <c r="W21" s="77"/>
      <c r="X21" s="77"/>
      <c r="Y21" s="77"/>
      <c r="Z21" s="77"/>
      <c r="AA21" s="77"/>
      <c r="AB21" s="77"/>
      <c r="AC21" s="77"/>
      <c r="AD21" s="77"/>
      <c r="AE21" s="77"/>
      <c r="AF21" s="77"/>
      <c r="AG21" s="77"/>
      <c r="AH21" s="77"/>
      <c r="AI21" s="77"/>
      <c r="AJ21" s="77">
        <v>1</v>
      </c>
      <c r="AK21" s="77"/>
      <c r="AL21" s="77"/>
      <c r="AM21" s="77"/>
      <c r="AN21" s="77"/>
      <c r="AO21" s="77"/>
      <c r="AP21" s="77"/>
      <c r="AQ21" s="77"/>
      <c r="AR21" s="77"/>
      <c r="AS21" s="77"/>
      <c r="AT21" s="77"/>
      <c r="AU21" s="77">
        <v>1</v>
      </c>
      <c r="AV21" s="77"/>
      <c r="AW21" s="77">
        <v>1</v>
      </c>
      <c r="AX21" s="77"/>
      <c r="AY21" s="77"/>
      <c r="AZ21" s="77">
        <v>1</v>
      </c>
      <c r="BA21" s="77"/>
      <c r="BB21" s="77"/>
      <c r="BC21" s="77"/>
      <c r="BD21" s="77">
        <v>1</v>
      </c>
      <c r="BE21" s="77"/>
      <c r="BF21" s="77"/>
      <c r="BG21" s="77"/>
      <c r="BH21" s="77"/>
      <c r="BI21" s="77"/>
      <c r="BJ21" s="77"/>
      <c r="BK21" s="77"/>
      <c r="BL21" s="85">
        <f t="shared" si="1"/>
        <v>1</v>
      </c>
      <c r="BM21" s="85">
        <f t="shared" si="2"/>
        <v>0</v>
      </c>
      <c r="BN21" s="85">
        <f t="shared" si="3"/>
        <v>1</v>
      </c>
      <c r="BO21" s="85">
        <f t="shared" si="4"/>
        <v>0</v>
      </c>
      <c r="BP21" s="85">
        <f t="shared" si="5"/>
        <v>0</v>
      </c>
      <c r="BQ21" s="85">
        <f t="shared" si="6"/>
        <v>0</v>
      </c>
      <c r="BR21" s="91">
        <f t="shared" si="7"/>
        <v>2</v>
      </c>
      <c r="BS21" s="94">
        <f t="shared" si="8"/>
        <v>1</v>
      </c>
      <c r="BT21" s="85">
        <f t="shared" si="9"/>
        <v>1</v>
      </c>
      <c r="BU21" s="85">
        <f t="shared" si="10"/>
        <v>0</v>
      </c>
      <c r="BV21" s="85">
        <f t="shared" si="11"/>
        <v>0</v>
      </c>
      <c r="BW21" s="85">
        <f t="shared" si="12"/>
        <v>0</v>
      </c>
      <c r="BX21" s="91">
        <f t="shared" si="13"/>
        <v>1</v>
      </c>
      <c r="BY21" s="85">
        <f t="shared" si="15"/>
        <v>0</v>
      </c>
      <c r="BZ21" s="85">
        <f t="shared" si="16"/>
        <v>2</v>
      </c>
      <c r="CA21" s="85">
        <f t="shared" si="17"/>
        <v>1</v>
      </c>
      <c r="CB21" s="85">
        <f t="shared" si="18"/>
        <v>1</v>
      </c>
      <c r="CC21" s="85">
        <f t="shared" si="19"/>
        <v>0</v>
      </c>
      <c r="CD21" s="91">
        <f t="shared" si="14"/>
        <v>4</v>
      </c>
      <c r="CE21" s="91"/>
      <c r="CF21" s="76">
        <v>14</v>
      </c>
      <c r="CG21" s="77">
        <v>0</v>
      </c>
      <c r="CH21" s="77">
        <v>2</v>
      </c>
      <c r="CI21" s="77">
        <v>2</v>
      </c>
      <c r="CJ21">
        <f t="shared" si="23"/>
        <v>0</v>
      </c>
      <c r="CK21">
        <f t="shared" si="24"/>
        <v>0</v>
      </c>
      <c r="CL21">
        <f t="shared" si="25"/>
        <v>0</v>
      </c>
      <c r="CM21">
        <f t="shared" si="26"/>
        <v>4</v>
      </c>
      <c r="CN21" s="115" t="b">
        <f t="shared" si="20"/>
        <v>0</v>
      </c>
      <c r="CO21" s="115" t="b">
        <f t="shared" si="21"/>
        <v>0</v>
      </c>
      <c r="CP21" s="115" t="b">
        <f t="shared" si="22"/>
        <v>1</v>
      </c>
    </row>
    <row r="22" spans="1:94" x14ac:dyDescent="0.2">
      <c r="A22" s="257"/>
      <c r="B22" s="260"/>
      <c r="C22" s="226"/>
      <c r="D22" s="240"/>
      <c r="E22" s="241"/>
      <c r="F22" s="103" t="s">
        <v>725</v>
      </c>
      <c r="G22" s="97">
        <v>2</v>
      </c>
      <c r="H22" s="164">
        <f t="shared" si="0"/>
        <v>8.4033613445378148E-3</v>
      </c>
      <c r="J22" s="76">
        <v>20</v>
      </c>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v>1</v>
      </c>
      <c r="AK22" s="77"/>
      <c r="AL22" s="77"/>
      <c r="AM22" s="77"/>
      <c r="AN22" s="77"/>
      <c r="AO22" s="77"/>
      <c r="AP22" s="77"/>
      <c r="AQ22" s="77"/>
      <c r="AR22" s="77"/>
      <c r="AS22" s="77"/>
      <c r="AT22" s="77"/>
      <c r="AU22" s="77"/>
      <c r="AV22" s="77"/>
      <c r="AW22" s="77">
        <v>1</v>
      </c>
      <c r="AX22" s="77">
        <v>1</v>
      </c>
      <c r="AY22" s="77"/>
      <c r="AZ22" s="77"/>
      <c r="BA22" s="77"/>
      <c r="BB22" s="77"/>
      <c r="BC22" s="77"/>
      <c r="BD22" s="77">
        <v>1</v>
      </c>
      <c r="BE22" s="77"/>
      <c r="BF22" s="77"/>
      <c r="BG22" s="77"/>
      <c r="BH22" s="77"/>
      <c r="BI22" s="77"/>
      <c r="BJ22" s="77"/>
      <c r="BK22" s="77"/>
      <c r="BL22" s="85">
        <f t="shared" si="1"/>
        <v>0</v>
      </c>
      <c r="BM22" s="85">
        <f t="shared" si="2"/>
        <v>0</v>
      </c>
      <c r="BN22" s="85">
        <f t="shared" si="3"/>
        <v>0</v>
      </c>
      <c r="BO22" s="85">
        <f t="shared" si="4"/>
        <v>0</v>
      </c>
      <c r="BP22" s="85">
        <f t="shared" si="5"/>
        <v>0</v>
      </c>
      <c r="BQ22" s="85">
        <f t="shared" si="6"/>
        <v>0</v>
      </c>
      <c r="BR22" s="91">
        <f t="shared" si="7"/>
        <v>0</v>
      </c>
      <c r="BS22" s="94">
        <f t="shared" si="8"/>
        <v>0</v>
      </c>
      <c r="BT22" s="85">
        <f t="shared" si="9"/>
        <v>1</v>
      </c>
      <c r="BU22" s="85">
        <f t="shared" si="10"/>
        <v>0</v>
      </c>
      <c r="BV22" s="85">
        <f t="shared" si="11"/>
        <v>0</v>
      </c>
      <c r="BW22" s="85">
        <f t="shared" si="12"/>
        <v>0</v>
      </c>
      <c r="BX22" s="91">
        <f t="shared" si="13"/>
        <v>1</v>
      </c>
      <c r="BY22" s="85">
        <f t="shared" si="15"/>
        <v>0</v>
      </c>
      <c r="BZ22" s="85">
        <f t="shared" si="16"/>
        <v>2</v>
      </c>
      <c r="CA22" s="85">
        <f t="shared" si="17"/>
        <v>0</v>
      </c>
      <c r="CB22" s="85">
        <f t="shared" si="18"/>
        <v>1</v>
      </c>
      <c r="CC22" s="85">
        <f t="shared" si="19"/>
        <v>0</v>
      </c>
      <c r="CD22" s="91">
        <f t="shared" si="14"/>
        <v>3</v>
      </c>
      <c r="CE22" s="91"/>
      <c r="CF22" s="76">
        <v>15</v>
      </c>
      <c r="CG22" s="77">
        <v>6</v>
      </c>
      <c r="CH22" s="77">
        <v>3</v>
      </c>
      <c r="CI22" s="77">
        <v>7</v>
      </c>
      <c r="CJ22">
        <f t="shared" si="23"/>
        <v>126</v>
      </c>
      <c r="CK22">
        <f t="shared" si="24"/>
        <v>18</v>
      </c>
      <c r="CL22">
        <f t="shared" si="25"/>
        <v>42</v>
      </c>
      <c r="CM22">
        <f t="shared" si="26"/>
        <v>21</v>
      </c>
      <c r="CN22" s="115" t="b">
        <f t="shared" si="20"/>
        <v>0</v>
      </c>
      <c r="CO22" s="115" t="b">
        <f t="shared" si="21"/>
        <v>0</v>
      </c>
      <c r="CP22" s="115" t="b">
        <f t="shared" si="22"/>
        <v>0</v>
      </c>
    </row>
    <row r="23" spans="1:94" x14ac:dyDescent="0.2">
      <c r="A23" s="257"/>
      <c r="B23" s="260"/>
      <c r="C23" s="226"/>
      <c r="D23" s="242"/>
      <c r="E23" s="243"/>
      <c r="F23" s="103" t="s">
        <v>726</v>
      </c>
      <c r="G23" s="97">
        <v>7</v>
      </c>
      <c r="H23" s="164">
        <f t="shared" si="0"/>
        <v>2.9411764705882353E-2</v>
      </c>
      <c r="J23" s="76">
        <v>21</v>
      </c>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v>1</v>
      </c>
      <c r="AK23" s="77"/>
      <c r="AL23" s="77"/>
      <c r="AM23" s="77"/>
      <c r="AN23" s="77"/>
      <c r="AO23" s="77"/>
      <c r="AP23" s="77"/>
      <c r="AQ23" s="77"/>
      <c r="AR23" s="77"/>
      <c r="AS23" s="77"/>
      <c r="AT23" s="77"/>
      <c r="AU23" s="77"/>
      <c r="AV23" s="77"/>
      <c r="AW23" s="77"/>
      <c r="AX23" s="77"/>
      <c r="AY23" s="77"/>
      <c r="AZ23" s="77"/>
      <c r="BA23" s="77"/>
      <c r="BB23" s="77"/>
      <c r="BC23" s="77"/>
      <c r="BD23" s="77"/>
      <c r="BE23" s="77"/>
      <c r="BF23" s="77"/>
      <c r="BG23" s="77"/>
      <c r="BH23" s="77"/>
      <c r="BI23" s="77"/>
      <c r="BJ23" s="77"/>
      <c r="BK23" s="77"/>
      <c r="BL23" s="85">
        <f t="shared" si="1"/>
        <v>0</v>
      </c>
      <c r="BM23" s="85">
        <f t="shared" si="2"/>
        <v>0</v>
      </c>
      <c r="BN23" s="85">
        <f t="shared" si="3"/>
        <v>0</v>
      </c>
      <c r="BO23" s="85">
        <f t="shared" si="4"/>
        <v>0</v>
      </c>
      <c r="BP23" s="85">
        <f t="shared" si="5"/>
        <v>0</v>
      </c>
      <c r="BQ23" s="85">
        <f t="shared" si="6"/>
        <v>0</v>
      </c>
      <c r="BR23" s="91">
        <f t="shared" si="7"/>
        <v>0</v>
      </c>
      <c r="BS23" s="94">
        <f t="shared" si="8"/>
        <v>0</v>
      </c>
      <c r="BT23" s="85">
        <f t="shared" si="9"/>
        <v>1</v>
      </c>
      <c r="BU23" s="85">
        <f t="shared" si="10"/>
        <v>0</v>
      </c>
      <c r="BV23" s="85">
        <f t="shared" si="11"/>
        <v>0</v>
      </c>
      <c r="BW23" s="85">
        <f t="shared" si="12"/>
        <v>0</v>
      </c>
      <c r="BX23" s="91">
        <f t="shared" si="13"/>
        <v>1</v>
      </c>
      <c r="BY23" s="85">
        <f t="shared" si="15"/>
        <v>0</v>
      </c>
      <c r="BZ23" s="85">
        <f t="shared" si="16"/>
        <v>0</v>
      </c>
      <c r="CA23" s="85">
        <f t="shared" si="17"/>
        <v>0</v>
      </c>
      <c r="CB23" s="85">
        <f t="shared" si="18"/>
        <v>0</v>
      </c>
      <c r="CC23" s="85">
        <f t="shared" si="19"/>
        <v>0</v>
      </c>
      <c r="CD23" s="91">
        <f t="shared" si="14"/>
        <v>0</v>
      </c>
      <c r="CE23" s="91"/>
      <c r="CF23" s="76">
        <v>16</v>
      </c>
      <c r="CG23" s="77">
        <v>0</v>
      </c>
      <c r="CH23" s="77">
        <v>1</v>
      </c>
      <c r="CI23" s="77">
        <v>2</v>
      </c>
      <c r="CJ23">
        <f t="shared" si="23"/>
        <v>0</v>
      </c>
      <c r="CK23">
        <f t="shared" si="24"/>
        <v>0</v>
      </c>
      <c r="CL23">
        <f t="shared" si="25"/>
        <v>0</v>
      </c>
      <c r="CM23">
        <f t="shared" si="26"/>
        <v>2</v>
      </c>
      <c r="CN23" s="115" t="b">
        <f t="shared" si="20"/>
        <v>0</v>
      </c>
      <c r="CO23" s="115" t="b">
        <f t="shared" si="21"/>
        <v>0</v>
      </c>
      <c r="CP23" s="115" t="b">
        <f t="shared" si="22"/>
        <v>1</v>
      </c>
    </row>
    <row r="24" spans="1:94" x14ac:dyDescent="0.2">
      <c r="A24" s="257"/>
      <c r="B24" s="260"/>
      <c r="C24" s="226" t="s">
        <v>75</v>
      </c>
      <c r="D24" s="238">
        <f>1-((BQ241)/J240)</f>
        <v>7.5630252100840289E-2</v>
      </c>
      <c r="E24" s="239"/>
      <c r="F24" s="103" t="s">
        <v>727</v>
      </c>
      <c r="G24" s="97">
        <v>1</v>
      </c>
      <c r="H24" s="164">
        <f t="shared" si="0"/>
        <v>4.2016806722689074E-3</v>
      </c>
      <c r="J24" s="76">
        <v>22</v>
      </c>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v>1</v>
      </c>
      <c r="AK24" s="77"/>
      <c r="AL24" s="77">
        <v>1</v>
      </c>
      <c r="AM24" s="77"/>
      <c r="AN24" s="77"/>
      <c r="AO24" s="77"/>
      <c r="AP24" s="77"/>
      <c r="AQ24" s="77"/>
      <c r="AR24" s="77"/>
      <c r="AS24" s="77"/>
      <c r="AT24" s="77">
        <v>1</v>
      </c>
      <c r="AU24" s="77"/>
      <c r="AV24" s="77"/>
      <c r="AW24" s="77">
        <v>1</v>
      </c>
      <c r="AX24" s="77"/>
      <c r="AY24" s="77"/>
      <c r="AZ24" s="77">
        <v>1</v>
      </c>
      <c r="BA24" s="77"/>
      <c r="BB24" s="77"/>
      <c r="BC24" s="77"/>
      <c r="BD24" s="77"/>
      <c r="BE24" s="77"/>
      <c r="BF24" s="77"/>
      <c r="BG24" s="77"/>
      <c r="BH24" s="77"/>
      <c r="BI24" s="77"/>
      <c r="BJ24" s="77"/>
      <c r="BK24" s="77"/>
      <c r="BL24" s="85">
        <f t="shared" si="1"/>
        <v>0</v>
      </c>
      <c r="BM24" s="85">
        <f t="shared" si="2"/>
        <v>0</v>
      </c>
      <c r="BN24" s="85">
        <f t="shared" si="3"/>
        <v>0</v>
      </c>
      <c r="BO24" s="85">
        <f t="shared" si="4"/>
        <v>0</v>
      </c>
      <c r="BP24" s="85">
        <f t="shared" si="5"/>
        <v>0</v>
      </c>
      <c r="BQ24" s="85">
        <f t="shared" si="6"/>
        <v>0</v>
      </c>
      <c r="BR24" s="91">
        <f t="shared" si="7"/>
        <v>0</v>
      </c>
      <c r="BS24" s="94">
        <f t="shared" si="8"/>
        <v>0</v>
      </c>
      <c r="BT24" s="85">
        <f t="shared" si="9"/>
        <v>1</v>
      </c>
      <c r="BU24" s="85">
        <f t="shared" si="10"/>
        <v>1</v>
      </c>
      <c r="BV24" s="85">
        <f t="shared" si="11"/>
        <v>0</v>
      </c>
      <c r="BW24" s="85">
        <f t="shared" si="12"/>
        <v>0</v>
      </c>
      <c r="BX24" s="91">
        <f t="shared" si="13"/>
        <v>2</v>
      </c>
      <c r="BY24" s="85">
        <f t="shared" si="15"/>
        <v>0</v>
      </c>
      <c r="BZ24" s="85">
        <f t="shared" si="16"/>
        <v>2</v>
      </c>
      <c r="CA24" s="85">
        <f t="shared" si="17"/>
        <v>1</v>
      </c>
      <c r="CB24" s="85">
        <f t="shared" si="18"/>
        <v>0</v>
      </c>
      <c r="CC24" s="85">
        <f t="shared" si="19"/>
        <v>0</v>
      </c>
      <c r="CD24" s="91">
        <f t="shared" si="14"/>
        <v>3</v>
      </c>
      <c r="CE24" s="91"/>
      <c r="CF24" s="76">
        <v>17</v>
      </c>
      <c r="CG24" s="77">
        <v>0</v>
      </c>
      <c r="CH24" s="77">
        <v>2</v>
      </c>
      <c r="CI24" s="77">
        <v>1</v>
      </c>
      <c r="CJ24">
        <f t="shared" si="23"/>
        <v>0</v>
      </c>
      <c r="CK24">
        <f t="shared" si="24"/>
        <v>0</v>
      </c>
      <c r="CL24">
        <f t="shared" si="25"/>
        <v>0</v>
      </c>
      <c r="CM24">
        <f t="shared" si="26"/>
        <v>2</v>
      </c>
      <c r="CN24" s="115" t="b">
        <f t="shared" si="20"/>
        <v>0</v>
      </c>
      <c r="CO24" s="115" t="b">
        <f t="shared" si="21"/>
        <v>0</v>
      </c>
      <c r="CP24" s="115" t="b">
        <f t="shared" si="22"/>
        <v>1</v>
      </c>
    </row>
    <row r="25" spans="1:94" x14ac:dyDescent="0.2">
      <c r="A25" s="257"/>
      <c r="B25" s="260"/>
      <c r="C25" s="226"/>
      <c r="D25" s="240"/>
      <c r="E25" s="241"/>
      <c r="F25" s="103" t="s">
        <v>728</v>
      </c>
      <c r="G25" s="97"/>
      <c r="H25" s="164">
        <f t="shared" si="0"/>
        <v>0</v>
      </c>
      <c r="J25" s="76">
        <v>23</v>
      </c>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v>1</v>
      </c>
      <c r="AK25" s="77"/>
      <c r="AL25" s="77"/>
      <c r="AM25" s="77"/>
      <c r="AN25" s="77"/>
      <c r="AO25" s="77"/>
      <c r="AP25" s="77"/>
      <c r="AQ25" s="77"/>
      <c r="AR25" s="77"/>
      <c r="AS25" s="77"/>
      <c r="AT25" s="77"/>
      <c r="AU25" s="77">
        <v>1</v>
      </c>
      <c r="AV25" s="77"/>
      <c r="AW25" s="77"/>
      <c r="AX25" s="77"/>
      <c r="AY25" s="77"/>
      <c r="AZ25" s="77"/>
      <c r="BA25" s="77"/>
      <c r="BB25" s="77"/>
      <c r="BC25" s="77"/>
      <c r="BD25" s="77"/>
      <c r="BE25" s="77"/>
      <c r="BF25" s="77"/>
      <c r="BG25" s="77"/>
      <c r="BH25" s="77"/>
      <c r="BI25" s="77"/>
      <c r="BJ25" s="77"/>
      <c r="BK25" s="77"/>
      <c r="BL25" s="85">
        <f t="shared" si="1"/>
        <v>0</v>
      </c>
      <c r="BM25" s="85">
        <f t="shared" si="2"/>
        <v>0</v>
      </c>
      <c r="BN25" s="85">
        <f t="shared" si="3"/>
        <v>0</v>
      </c>
      <c r="BO25" s="85">
        <f t="shared" si="4"/>
        <v>0</v>
      </c>
      <c r="BP25" s="85">
        <f t="shared" si="5"/>
        <v>0</v>
      </c>
      <c r="BQ25" s="85">
        <f t="shared" si="6"/>
        <v>0</v>
      </c>
      <c r="BR25" s="91">
        <f t="shared" si="7"/>
        <v>0</v>
      </c>
      <c r="BS25" s="94">
        <f t="shared" si="8"/>
        <v>0</v>
      </c>
      <c r="BT25" s="85">
        <f t="shared" si="9"/>
        <v>1</v>
      </c>
      <c r="BU25" s="85">
        <f t="shared" si="10"/>
        <v>0</v>
      </c>
      <c r="BV25" s="85">
        <f t="shared" si="11"/>
        <v>0</v>
      </c>
      <c r="BW25" s="85">
        <f t="shared" si="12"/>
        <v>0</v>
      </c>
      <c r="BX25" s="91">
        <f t="shared" si="13"/>
        <v>1</v>
      </c>
      <c r="BY25" s="85">
        <f t="shared" si="15"/>
        <v>0</v>
      </c>
      <c r="BZ25" s="85">
        <f t="shared" si="16"/>
        <v>1</v>
      </c>
      <c r="CA25" s="85">
        <f t="shared" si="17"/>
        <v>0</v>
      </c>
      <c r="CB25" s="85">
        <f t="shared" si="18"/>
        <v>0</v>
      </c>
      <c r="CC25" s="85">
        <f t="shared" si="19"/>
        <v>0</v>
      </c>
      <c r="CD25" s="91">
        <f t="shared" si="14"/>
        <v>1</v>
      </c>
      <c r="CE25" s="91"/>
      <c r="CF25" s="76">
        <v>18</v>
      </c>
      <c r="CG25" s="77">
        <v>2</v>
      </c>
      <c r="CH25" s="77">
        <v>3</v>
      </c>
      <c r="CI25" s="77">
        <v>2</v>
      </c>
      <c r="CJ25">
        <f t="shared" si="23"/>
        <v>12</v>
      </c>
      <c r="CK25">
        <f t="shared" si="24"/>
        <v>6</v>
      </c>
      <c r="CL25">
        <f t="shared" si="25"/>
        <v>4</v>
      </c>
      <c r="CM25">
        <f t="shared" si="26"/>
        <v>6</v>
      </c>
      <c r="CN25" s="115" t="b">
        <f t="shared" si="20"/>
        <v>0</v>
      </c>
      <c r="CO25" s="115" t="b">
        <f t="shared" si="21"/>
        <v>0</v>
      </c>
      <c r="CP25" s="115" t="b">
        <f t="shared" si="22"/>
        <v>0</v>
      </c>
    </row>
    <row r="26" spans="1:94" ht="16" thickBot="1" x14ac:dyDescent="0.25">
      <c r="A26" s="258"/>
      <c r="B26" s="261"/>
      <c r="C26" s="227"/>
      <c r="D26" s="244"/>
      <c r="E26" s="245"/>
      <c r="F26" s="104" t="s">
        <v>729</v>
      </c>
      <c r="G26" s="105">
        <v>17</v>
      </c>
      <c r="H26" s="164">
        <f t="shared" si="0"/>
        <v>7.1428571428571425E-2</v>
      </c>
      <c r="J26" s="76">
        <v>24</v>
      </c>
      <c r="K26" s="77"/>
      <c r="L26" s="77">
        <v>1</v>
      </c>
      <c r="M26" s="77"/>
      <c r="N26" s="77"/>
      <c r="O26" s="77"/>
      <c r="P26" s="77"/>
      <c r="Q26" s="77"/>
      <c r="R26" s="77"/>
      <c r="S26" s="77"/>
      <c r="T26" s="77"/>
      <c r="U26" s="77"/>
      <c r="V26" s="77"/>
      <c r="W26" s="77"/>
      <c r="X26" s="77"/>
      <c r="Y26" s="77"/>
      <c r="Z26" s="77"/>
      <c r="AA26" s="77"/>
      <c r="AB26" s="77">
        <v>1</v>
      </c>
      <c r="AC26" s="77"/>
      <c r="AD26" s="77"/>
      <c r="AE26" s="77"/>
      <c r="AF26" s="77"/>
      <c r="AG26" s="77"/>
      <c r="AH26" s="77"/>
      <c r="AI26" s="77">
        <v>1</v>
      </c>
      <c r="AJ26" s="77">
        <v>1</v>
      </c>
      <c r="AK26" s="77"/>
      <c r="AL26" s="77">
        <v>1</v>
      </c>
      <c r="AM26" s="77"/>
      <c r="AN26" s="77">
        <v>1</v>
      </c>
      <c r="AO26" s="77">
        <v>1</v>
      </c>
      <c r="AP26" s="77"/>
      <c r="AQ26" s="77"/>
      <c r="AR26" s="77"/>
      <c r="AS26" s="77">
        <v>1</v>
      </c>
      <c r="AT26" s="77">
        <v>1</v>
      </c>
      <c r="AU26" s="77">
        <v>1</v>
      </c>
      <c r="AV26" s="77"/>
      <c r="AW26" s="77">
        <v>1</v>
      </c>
      <c r="AX26" s="77"/>
      <c r="AY26" s="77"/>
      <c r="AZ26" s="77">
        <v>1</v>
      </c>
      <c r="BA26" s="77">
        <v>1</v>
      </c>
      <c r="BB26" s="77"/>
      <c r="BC26" s="77"/>
      <c r="BD26" s="77"/>
      <c r="BE26" s="77"/>
      <c r="BF26" s="77"/>
      <c r="BG26" s="77"/>
      <c r="BH26" s="77"/>
      <c r="BI26" s="77"/>
      <c r="BJ26" s="77"/>
      <c r="BK26" s="77">
        <v>1</v>
      </c>
      <c r="BL26" s="85">
        <f t="shared" si="1"/>
        <v>1</v>
      </c>
      <c r="BM26" s="85">
        <f t="shared" si="2"/>
        <v>0</v>
      </c>
      <c r="BN26" s="85">
        <f t="shared" si="3"/>
        <v>0</v>
      </c>
      <c r="BO26" s="85">
        <f t="shared" si="4"/>
        <v>0</v>
      </c>
      <c r="BP26" s="85">
        <f t="shared" si="5"/>
        <v>1</v>
      </c>
      <c r="BQ26" s="85">
        <f t="shared" si="6"/>
        <v>1</v>
      </c>
      <c r="BR26" s="91">
        <f t="shared" si="7"/>
        <v>3</v>
      </c>
      <c r="BS26" s="94">
        <f t="shared" si="8"/>
        <v>0</v>
      </c>
      <c r="BT26" s="85">
        <f t="shared" si="9"/>
        <v>1</v>
      </c>
      <c r="BU26" s="85">
        <f t="shared" si="10"/>
        <v>1</v>
      </c>
      <c r="BV26" s="85">
        <f t="shared" si="11"/>
        <v>2</v>
      </c>
      <c r="BW26" s="85">
        <f t="shared" si="12"/>
        <v>0</v>
      </c>
      <c r="BX26" s="91">
        <f t="shared" si="13"/>
        <v>4</v>
      </c>
      <c r="BY26" s="85">
        <f t="shared" si="15"/>
        <v>1</v>
      </c>
      <c r="BZ26" s="85">
        <f t="shared" si="16"/>
        <v>3</v>
      </c>
      <c r="CA26" s="85">
        <f t="shared" si="17"/>
        <v>2</v>
      </c>
      <c r="CB26" s="85">
        <f t="shared" si="18"/>
        <v>0</v>
      </c>
      <c r="CC26" s="85">
        <f t="shared" si="19"/>
        <v>1</v>
      </c>
      <c r="CD26" s="91">
        <f t="shared" si="14"/>
        <v>7</v>
      </c>
      <c r="CE26" s="91"/>
      <c r="CF26" s="76">
        <v>19</v>
      </c>
      <c r="CG26" s="77">
        <v>2</v>
      </c>
      <c r="CH26" s="77">
        <v>1</v>
      </c>
      <c r="CI26" s="77">
        <v>4</v>
      </c>
      <c r="CJ26">
        <f t="shared" si="23"/>
        <v>8</v>
      </c>
      <c r="CK26">
        <f t="shared" si="24"/>
        <v>2</v>
      </c>
      <c r="CL26">
        <f t="shared" si="25"/>
        <v>8</v>
      </c>
      <c r="CM26">
        <f t="shared" si="26"/>
        <v>4</v>
      </c>
      <c r="CN26" s="115" t="b">
        <f t="shared" si="20"/>
        <v>0</v>
      </c>
      <c r="CO26" s="115" t="b">
        <f t="shared" si="21"/>
        <v>0</v>
      </c>
      <c r="CP26" s="115" t="b">
        <f t="shared" si="22"/>
        <v>0</v>
      </c>
    </row>
    <row r="27" spans="1:94" x14ac:dyDescent="0.2">
      <c r="A27" s="256" t="s">
        <v>132</v>
      </c>
      <c r="B27" s="259">
        <f>1-((BX241)/J240)</f>
        <v>0.82352941176470584</v>
      </c>
      <c r="C27" s="251" t="s">
        <v>76</v>
      </c>
      <c r="D27" s="232">
        <f>1-((BT241)/J240)</f>
        <v>0.56302521008403361</v>
      </c>
      <c r="E27" s="233"/>
      <c r="F27" s="108" t="s">
        <v>730</v>
      </c>
      <c r="G27" s="109">
        <v>131</v>
      </c>
      <c r="H27" s="181">
        <f t="shared" si="0"/>
        <v>0.55042016806722693</v>
      </c>
      <c r="J27" s="76">
        <v>25</v>
      </c>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v>1</v>
      </c>
      <c r="AK27" s="77"/>
      <c r="AL27" s="77"/>
      <c r="AM27" s="77"/>
      <c r="AN27" s="77"/>
      <c r="AO27" s="77"/>
      <c r="AP27" s="77"/>
      <c r="AQ27" s="77"/>
      <c r="AR27" s="77"/>
      <c r="AS27" s="77"/>
      <c r="AT27" s="77"/>
      <c r="AU27" s="77"/>
      <c r="AV27" s="77"/>
      <c r="AW27" s="77"/>
      <c r="AX27" s="77"/>
      <c r="AY27" s="77"/>
      <c r="AZ27" s="77"/>
      <c r="BA27" s="77"/>
      <c r="BB27" s="77"/>
      <c r="BC27" s="77"/>
      <c r="BD27" s="77"/>
      <c r="BE27" s="77"/>
      <c r="BF27" s="77"/>
      <c r="BG27" s="77"/>
      <c r="BH27" s="77"/>
      <c r="BI27" s="77"/>
      <c r="BJ27" s="77"/>
      <c r="BK27" s="77"/>
      <c r="BL27" s="85">
        <f t="shared" si="1"/>
        <v>0</v>
      </c>
      <c r="BM27" s="85">
        <f t="shared" si="2"/>
        <v>0</v>
      </c>
      <c r="BN27" s="85">
        <f t="shared" si="3"/>
        <v>0</v>
      </c>
      <c r="BO27" s="85">
        <f t="shared" si="4"/>
        <v>0</v>
      </c>
      <c r="BP27" s="85">
        <f t="shared" si="5"/>
        <v>0</v>
      </c>
      <c r="BQ27" s="85">
        <f t="shared" si="6"/>
        <v>0</v>
      </c>
      <c r="BR27" s="91">
        <f t="shared" si="7"/>
        <v>0</v>
      </c>
      <c r="BS27" s="94">
        <f t="shared" si="8"/>
        <v>0</v>
      </c>
      <c r="BT27" s="85">
        <f t="shared" si="9"/>
        <v>1</v>
      </c>
      <c r="BU27" s="85">
        <f t="shared" si="10"/>
        <v>0</v>
      </c>
      <c r="BV27" s="85">
        <f t="shared" si="11"/>
        <v>0</v>
      </c>
      <c r="BW27" s="85">
        <f t="shared" si="12"/>
        <v>0</v>
      </c>
      <c r="BX27" s="91">
        <f t="shared" si="13"/>
        <v>1</v>
      </c>
      <c r="BY27" s="85">
        <f t="shared" si="15"/>
        <v>0</v>
      </c>
      <c r="BZ27" s="85">
        <f t="shared" si="16"/>
        <v>0</v>
      </c>
      <c r="CA27" s="85">
        <f t="shared" si="17"/>
        <v>0</v>
      </c>
      <c r="CB27" s="85">
        <f t="shared" si="18"/>
        <v>0</v>
      </c>
      <c r="CC27" s="85">
        <f t="shared" si="19"/>
        <v>0</v>
      </c>
      <c r="CD27" s="91">
        <f t="shared" si="14"/>
        <v>0</v>
      </c>
      <c r="CE27" s="91"/>
      <c r="CF27" s="76">
        <v>20</v>
      </c>
      <c r="CG27" s="77">
        <v>0</v>
      </c>
      <c r="CH27" s="77">
        <v>1</v>
      </c>
      <c r="CI27" s="77">
        <v>3</v>
      </c>
      <c r="CJ27">
        <f t="shared" si="23"/>
        <v>0</v>
      </c>
      <c r="CK27">
        <f t="shared" si="24"/>
        <v>0</v>
      </c>
      <c r="CL27">
        <f t="shared" si="25"/>
        <v>0</v>
      </c>
      <c r="CM27">
        <f t="shared" si="26"/>
        <v>3</v>
      </c>
      <c r="CN27" s="115" t="b">
        <f t="shared" si="20"/>
        <v>0</v>
      </c>
      <c r="CO27" s="115" t="b">
        <f t="shared" si="21"/>
        <v>0</v>
      </c>
      <c r="CP27" s="115" t="b">
        <f t="shared" si="22"/>
        <v>1</v>
      </c>
    </row>
    <row r="28" spans="1:94" x14ac:dyDescent="0.2">
      <c r="A28" s="257"/>
      <c r="B28" s="260"/>
      <c r="C28" s="252"/>
      <c r="D28" s="236"/>
      <c r="E28" s="237"/>
      <c r="F28" s="103" t="s">
        <v>731</v>
      </c>
      <c r="G28" s="97">
        <v>6</v>
      </c>
      <c r="H28" s="164">
        <f t="shared" si="0"/>
        <v>2.5210084033613446E-2</v>
      </c>
      <c r="J28" s="76">
        <v>26</v>
      </c>
      <c r="K28" s="77">
        <v>1</v>
      </c>
      <c r="L28" s="77"/>
      <c r="M28" s="77"/>
      <c r="N28" s="77"/>
      <c r="O28" s="77"/>
      <c r="P28" s="77"/>
      <c r="Q28" s="77"/>
      <c r="R28" s="77"/>
      <c r="S28" s="77"/>
      <c r="T28" s="77"/>
      <c r="U28" s="77"/>
      <c r="V28" s="77"/>
      <c r="W28" s="77"/>
      <c r="X28" s="77">
        <v>1</v>
      </c>
      <c r="Y28" s="77"/>
      <c r="Z28" s="77"/>
      <c r="AA28" s="77"/>
      <c r="AB28" s="77"/>
      <c r="AC28" s="77"/>
      <c r="AD28" s="77"/>
      <c r="AE28" s="77"/>
      <c r="AF28" s="77"/>
      <c r="AG28" s="77"/>
      <c r="AH28" s="77"/>
      <c r="AI28" s="77"/>
      <c r="AJ28" s="77"/>
      <c r="AK28" s="77"/>
      <c r="AL28" s="77">
        <v>1</v>
      </c>
      <c r="AM28" s="77"/>
      <c r="AN28" s="77"/>
      <c r="AO28" s="77"/>
      <c r="AP28" s="77"/>
      <c r="AQ28" s="77"/>
      <c r="AR28" s="77"/>
      <c r="AS28" s="77"/>
      <c r="AT28" s="77"/>
      <c r="AU28" s="77"/>
      <c r="AV28" s="77"/>
      <c r="AW28" s="77">
        <v>1</v>
      </c>
      <c r="AX28" s="77"/>
      <c r="AY28" s="77"/>
      <c r="AZ28" s="77"/>
      <c r="BA28" s="77">
        <v>1</v>
      </c>
      <c r="BB28" s="77"/>
      <c r="BC28" s="77"/>
      <c r="BD28" s="77">
        <v>1</v>
      </c>
      <c r="BE28" s="77"/>
      <c r="BF28" s="77"/>
      <c r="BG28" s="77"/>
      <c r="BH28" s="77"/>
      <c r="BI28" s="77"/>
      <c r="BJ28" s="77"/>
      <c r="BK28" s="77"/>
      <c r="BL28" s="85">
        <f t="shared" si="1"/>
        <v>1</v>
      </c>
      <c r="BM28" s="85">
        <f t="shared" si="2"/>
        <v>0</v>
      </c>
      <c r="BN28" s="85">
        <f t="shared" si="3"/>
        <v>0</v>
      </c>
      <c r="BO28" s="85">
        <f t="shared" si="4"/>
        <v>1</v>
      </c>
      <c r="BP28" s="85">
        <f t="shared" si="5"/>
        <v>0</v>
      </c>
      <c r="BQ28" s="85">
        <f t="shared" si="6"/>
        <v>0</v>
      </c>
      <c r="BR28" s="91">
        <f t="shared" si="7"/>
        <v>2</v>
      </c>
      <c r="BS28" s="94">
        <f t="shared" si="8"/>
        <v>1</v>
      </c>
      <c r="BT28" s="85">
        <f t="shared" si="9"/>
        <v>0</v>
      </c>
      <c r="BU28" s="85">
        <f t="shared" si="10"/>
        <v>1</v>
      </c>
      <c r="BV28" s="85">
        <f t="shared" si="11"/>
        <v>0</v>
      </c>
      <c r="BW28" s="85">
        <f t="shared" si="12"/>
        <v>0</v>
      </c>
      <c r="BX28" s="91">
        <f t="shared" si="13"/>
        <v>1</v>
      </c>
      <c r="BY28" s="85">
        <f t="shared" si="15"/>
        <v>0</v>
      </c>
      <c r="BZ28" s="85">
        <f t="shared" si="16"/>
        <v>1</v>
      </c>
      <c r="CA28" s="85">
        <f t="shared" si="17"/>
        <v>1</v>
      </c>
      <c r="CB28" s="85">
        <f t="shared" si="18"/>
        <v>1</v>
      </c>
      <c r="CC28" s="85">
        <f t="shared" si="19"/>
        <v>0</v>
      </c>
      <c r="CD28" s="91">
        <f t="shared" si="14"/>
        <v>3</v>
      </c>
      <c r="CE28" s="91"/>
      <c r="CF28" s="76">
        <v>21</v>
      </c>
      <c r="CG28" s="77">
        <v>0</v>
      </c>
      <c r="CH28" s="114">
        <v>1</v>
      </c>
      <c r="CI28" s="77">
        <v>0</v>
      </c>
      <c r="CJ28">
        <f t="shared" si="23"/>
        <v>0</v>
      </c>
      <c r="CK28">
        <f t="shared" si="24"/>
        <v>0</v>
      </c>
      <c r="CL28">
        <f t="shared" si="25"/>
        <v>0</v>
      </c>
      <c r="CM28">
        <f t="shared" si="26"/>
        <v>0</v>
      </c>
      <c r="CN28" s="115" t="b">
        <f t="shared" si="20"/>
        <v>0</v>
      </c>
      <c r="CO28" s="115" t="b">
        <f t="shared" si="21"/>
        <v>0</v>
      </c>
      <c r="CP28" s="115" t="b">
        <f t="shared" si="22"/>
        <v>0</v>
      </c>
    </row>
    <row r="29" spans="1:94" x14ac:dyDescent="0.2">
      <c r="A29" s="257"/>
      <c r="B29" s="260"/>
      <c r="C29" s="108" t="s">
        <v>77</v>
      </c>
      <c r="D29" s="274">
        <f>1-((BU241)/J240)</f>
        <v>0.44117647058823528</v>
      </c>
      <c r="E29" s="275"/>
      <c r="F29" s="108" t="s">
        <v>732</v>
      </c>
      <c r="G29" s="109">
        <v>105</v>
      </c>
      <c r="H29" s="181">
        <f t="shared" si="0"/>
        <v>0.44117647058823528</v>
      </c>
      <c r="J29" s="76">
        <v>27</v>
      </c>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v>1</v>
      </c>
      <c r="AK29" s="77"/>
      <c r="AL29" s="77"/>
      <c r="AM29" s="77"/>
      <c r="AN29" s="77"/>
      <c r="AO29" s="77"/>
      <c r="AP29" s="77"/>
      <c r="AQ29" s="77"/>
      <c r="AR29" s="77"/>
      <c r="AS29" s="77"/>
      <c r="AT29" s="77"/>
      <c r="AU29" s="77"/>
      <c r="AV29" s="77"/>
      <c r="AW29" s="77">
        <v>1</v>
      </c>
      <c r="AX29" s="77"/>
      <c r="AY29" s="77"/>
      <c r="AZ29" s="77"/>
      <c r="BA29" s="77"/>
      <c r="BB29" s="77"/>
      <c r="BC29" s="77"/>
      <c r="BD29" s="77"/>
      <c r="BE29" s="77"/>
      <c r="BF29" s="77"/>
      <c r="BG29" s="77"/>
      <c r="BH29" s="77"/>
      <c r="BI29" s="77"/>
      <c r="BJ29" s="77"/>
      <c r="BK29" s="77"/>
      <c r="BL29" s="85">
        <f t="shared" si="1"/>
        <v>0</v>
      </c>
      <c r="BM29" s="85">
        <f t="shared" si="2"/>
        <v>0</v>
      </c>
      <c r="BN29" s="85">
        <f t="shared" si="3"/>
        <v>0</v>
      </c>
      <c r="BO29" s="85">
        <f t="shared" si="4"/>
        <v>0</v>
      </c>
      <c r="BP29" s="85">
        <f t="shared" si="5"/>
        <v>0</v>
      </c>
      <c r="BQ29" s="85">
        <f t="shared" si="6"/>
        <v>0</v>
      </c>
      <c r="BR29" s="91">
        <f t="shared" si="7"/>
        <v>0</v>
      </c>
      <c r="BS29" s="94">
        <f t="shared" si="8"/>
        <v>0</v>
      </c>
      <c r="BT29" s="85">
        <f t="shared" si="9"/>
        <v>1</v>
      </c>
      <c r="BU29" s="85">
        <f t="shared" si="10"/>
        <v>0</v>
      </c>
      <c r="BV29" s="85">
        <f t="shared" si="11"/>
        <v>0</v>
      </c>
      <c r="BW29" s="85">
        <f t="shared" si="12"/>
        <v>0</v>
      </c>
      <c r="BX29" s="91">
        <f t="shared" si="13"/>
        <v>1</v>
      </c>
      <c r="BY29" s="85">
        <f t="shared" si="15"/>
        <v>0</v>
      </c>
      <c r="BZ29" s="85">
        <f t="shared" si="16"/>
        <v>1</v>
      </c>
      <c r="CA29" s="85">
        <f t="shared" si="17"/>
        <v>0</v>
      </c>
      <c r="CB29" s="85">
        <f t="shared" si="18"/>
        <v>0</v>
      </c>
      <c r="CC29" s="85">
        <f t="shared" si="19"/>
        <v>0</v>
      </c>
      <c r="CD29" s="91">
        <f t="shared" si="14"/>
        <v>1</v>
      </c>
      <c r="CE29" s="91"/>
      <c r="CF29" s="76">
        <v>22</v>
      </c>
      <c r="CG29" s="77">
        <v>0</v>
      </c>
      <c r="CH29" s="77">
        <v>2</v>
      </c>
      <c r="CI29" s="77">
        <v>3</v>
      </c>
      <c r="CJ29">
        <f t="shared" si="23"/>
        <v>0</v>
      </c>
      <c r="CK29">
        <f t="shared" si="24"/>
        <v>0</v>
      </c>
      <c r="CL29">
        <f t="shared" si="25"/>
        <v>0</v>
      </c>
      <c r="CM29">
        <f t="shared" si="26"/>
        <v>6</v>
      </c>
      <c r="CN29" s="115" t="b">
        <f t="shared" si="20"/>
        <v>0</v>
      </c>
      <c r="CO29" s="115" t="b">
        <f t="shared" si="21"/>
        <v>0</v>
      </c>
      <c r="CP29" s="115" t="b">
        <f t="shared" si="22"/>
        <v>1</v>
      </c>
    </row>
    <row r="30" spans="1:94" x14ac:dyDescent="0.2">
      <c r="A30" s="257"/>
      <c r="B30" s="260"/>
      <c r="C30" s="226" t="s">
        <v>78</v>
      </c>
      <c r="D30" s="238">
        <f>1-((BV241)/J240)</f>
        <v>0.18907563025210083</v>
      </c>
      <c r="E30" s="239"/>
      <c r="F30" s="103" t="s">
        <v>733</v>
      </c>
      <c r="G30" s="97">
        <v>3</v>
      </c>
      <c r="H30" s="164">
        <f t="shared" si="0"/>
        <v>1.2605042016806723E-2</v>
      </c>
      <c r="J30" s="76">
        <v>28</v>
      </c>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v>1</v>
      </c>
      <c r="AK30" s="77"/>
      <c r="AL30" s="77"/>
      <c r="AM30" s="77"/>
      <c r="AN30" s="77"/>
      <c r="AO30" s="77"/>
      <c r="AP30" s="77"/>
      <c r="AQ30" s="77"/>
      <c r="AR30" s="77"/>
      <c r="AS30" s="77"/>
      <c r="AT30" s="77"/>
      <c r="AU30" s="77"/>
      <c r="AV30" s="77"/>
      <c r="AW30" s="77"/>
      <c r="AX30" s="77"/>
      <c r="AY30" s="77"/>
      <c r="AZ30" s="77"/>
      <c r="BA30" s="77"/>
      <c r="BB30" s="77"/>
      <c r="BC30" s="77"/>
      <c r="BD30" s="77"/>
      <c r="BE30" s="77"/>
      <c r="BF30" s="77"/>
      <c r="BG30" s="77"/>
      <c r="BH30" s="77"/>
      <c r="BI30" s="77"/>
      <c r="BJ30" s="77"/>
      <c r="BK30" s="77"/>
      <c r="BL30" s="85">
        <f t="shared" si="1"/>
        <v>0</v>
      </c>
      <c r="BM30" s="85">
        <f t="shared" si="2"/>
        <v>0</v>
      </c>
      <c r="BN30" s="85">
        <f t="shared" si="3"/>
        <v>0</v>
      </c>
      <c r="BO30" s="85">
        <f t="shared" si="4"/>
        <v>0</v>
      </c>
      <c r="BP30" s="85">
        <f t="shared" si="5"/>
        <v>0</v>
      </c>
      <c r="BQ30" s="85">
        <f t="shared" si="6"/>
        <v>0</v>
      </c>
      <c r="BR30" s="91">
        <f t="shared" si="7"/>
        <v>0</v>
      </c>
      <c r="BS30" s="94">
        <f t="shared" si="8"/>
        <v>0</v>
      </c>
      <c r="BT30" s="85">
        <f t="shared" si="9"/>
        <v>1</v>
      </c>
      <c r="BU30" s="85">
        <f t="shared" si="10"/>
        <v>0</v>
      </c>
      <c r="BV30" s="85">
        <f t="shared" si="11"/>
        <v>0</v>
      </c>
      <c r="BW30" s="85">
        <f t="shared" si="12"/>
        <v>0</v>
      </c>
      <c r="BX30" s="91">
        <f t="shared" si="13"/>
        <v>1</v>
      </c>
      <c r="BY30" s="85">
        <f t="shared" si="15"/>
        <v>0</v>
      </c>
      <c r="BZ30" s="85">
        <f t="shared" si="16"/>
        <v>0</v>
      </c>
      <c r="CA30" s="85">
        <f t="shared" si="17"/>
        <v>0</v>
      </c>
      <c r="CB30" s="85">
        <f t="shared" si="18"/>
        <v>0</v>
      </c>
      <c r="CC30" s="85">
        <f t="shared" si="19"/>
        <v>0</v>
      </c>
      <c r="CD30" s="91">
        <f t="shared" si="14"/>
        <v>0</v>
      </c>
      <c r="CE30" s="91"/>
      <c r="CF30" s="76">
        <v>23</v>
      </c>
      <c r="CG30" s="77">
        <v>0</v>
      </c>
      <c r="CH30" s="77">
        <v>1</v>
      </c>
      <c r="CI30" s="77">
        <v>1</v>
      </c>
      <c r="CJ30">
        <f t="shared" si="23"/>
        <v>0</v>
      </c>
      <c r="CK30">
        <f t="shared" si="24"/>
        <v>0</v>
      </c>
      <c r="CL30">
        <f t="shared" si="25"/>
        <v>0</v>
      </c>
      <c r="CM30">
        <f t="shared" si="26"/>
        <v>1</v>
      </c>
      <c r="CN30" s="115" t="b">
        <f t="shared" si="20"/>
        <v>0</v>
      </c>
      <c r="CO30" s="115" t="b">
        <f t="shared" si="21"/>
        <v>0</v>
      </c>
      <c r="CP30" s="115" t="b">
        <f t="shared" si="22"/>
        <v>1</v>
      </c>
    </row>
    <row r="31" spans="1:94" x14ac:dyDescent="0.2">
      <c r="A31" s="257"/>
      <c r="B31" s="260"/>
      <c r="C31" s="226"/>
      <c r="D31" s="240"/>
      <c r="E31" s="241"/>
      <c r="F31" s="103" t="s">
        <v>734</v>
      </c>
      <c r="G31" s="97">
        <v>6</v>
      </c>
      <c r="H31" s="164">
        <f t="shared" si="0"/>
        <v>2.5210084033613446E-2</v>
      </c>
      <c r="J31" s="76">
        <v>29</v>
      </c>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v>1</v>
      </c>
      <c r="AK31" s="77"/>
      <c r="AL31" s="77">
        <v>1</v>
      </c>
      <c r="AM31" s="77"/>
      <c r="AN31" s="77"/>
      <c r="AO31" s="77"/>
      <c r="AP31" s="77"/>
      <c r="AQ31" s="77"/>
      <c r="AR31" s="77"/>
      <c r="AS31" s="77"/>
      <c r="AT31" s="77">
        <v>1</v>
      </c>
      <c r="AU31" s="77">
        <v>1</v>
      </c>
      <c r="AV31" s="77"/>
      <c r="AW31" s="77">
        <v>1</v>
      </c>
      <c r="AX31" s="77"/>
      <c r="AY31" s="77"/>
      <c r="AZ31" s="77">
        <v>1</v>
      </c>
      <c r="BA31" s="77"/>
      <c r="BB31" s="77"/>
      <c r="BC31" s="77"/>
      <c r="BD31" s="77"/>
      <c r="BE31" s="77"/>
      <c r="BF31" s="77"/>
      <c r="BG31" s="77"/>
      <c r="BH31" s="77"/>
      <c r="BI31" s="77"/>
      <c r="BJ31" s="77"/>
      <c r="BK31" s="77"/>
      <c r="BL31" s="85">
        <f t="shared" si="1"/>
        <v>0</v>
      </c>
      <c r="BM31" s="85">
        <f t="shared" si="2"/>
        <v>0</v>
      </c>
      <c r="BN31" s="85">
        <f t="shared" si="3"/>
        <v>0</v>
      </c>
      <c r="BO31" s="85">
        <f t="shared" si="4"/>
        <v>0</v>
      </c>
      <c r="BP31" s="85">
        <f t="shared" si="5"/>
        <v>0</v>
      </c>
      <c r="BQ31" s="85">
        <f t="shared" si="6"/>
        <v>0</v>
      </c>
      <c r="BR31" s="91">
        <f t="shared" si="7"/>
        <v>0</v>
      </c>
      <c r="BS31" s="94">
        <f t="shared" si="8"/>
        <v>0</v>
      </c>
      <c r="BT31" s="85">
        <f t="shared" si="9"/>
        <v>1</v>
      </c>
      <c r="BU31" s="85">
        <f t="shared" si="10"/>
        <v>1</v>
      </c>
      <c r="BV31" s="85">
        <f t="shared" si="11"/>
        <v>0</v>
      </c>
      <c r="BW31" s="85">
        <f t="shared" si="12"/>
        <v>0</v>
      </c>
      <c r="BX31" s="91">
        <f t="shared" si="13"/>
        <v>2</v>
      </c>
      <c r="BY31" s="85">
        <f t="shared" si="15"/>
        <v>0</v>
      </c>
      <c r="BZ31" s="85">
        <f t="shared" si="16"/>
        <v>3</v>
      </c>
      <c r="CA31" s="85">
        <f t="shared" si="17"/>
        <v>1</v>
      </c>
      <c r="CB31" s="85">
        <f t="shared" si="18"/>
        <v>0</v>
      </c>
      <c r="CC31" s="85">
        <f t="shared" si="19"/>
        <v>0</v>
      </c>
      <c r="CD31" s="91">
        <f t="shared" si="14"/>
        <v>4</v>
      </c>
      <c r="CE31" s="91"/>
      <c r="CF31" s="76">
        <v>24</v>
      </c>
      <c r="CG31" s="77">
        <v>3</v>
      </c>
      <c r="CH31" s="77">
        <v>4</v>
      </c>
      <c r="CI31" s="77">
        <v>7</v>
      </c>
      <c r="CJ31">
        <f t="shared" si="23"/>
        <v>84</v>
      </c>
      <c r="CK31">
        <f t="shared" si="24"/>
        <v>12</v>
      </c>
      <c r="CL31">
        <f t="shared" si="25"/>
        <v>21</v>
      </c>
      <c r="CM31">
        <f t="shared" si="26"/>
        <v>28</v>
      </c>
      <c r="CN31" s="115" t="b">
        <f t="shared" si="20"/>
        <v>0</v>
      </c>
      <c r="CO31" s="115" t="b">
        <f t="shared" si="21"/>
        <v>0</v>
      </c>
      <c r="CP31" s="115" t="b">
        <f t="shared" si="22"/>
        <v>0</v>
      </c>
    </row>
    <row r="32" spans="1:94" x14ac:dyDescent="0.2">
      <c r="A32" s="257"/>
      <c r="B32" s="260"/>
      <c r="C32" s="226"/>
      <c r="D32" s="242"/>
      <c r="E32" s="243"/>
      <c r="F32" s="103" t="s">
        <v>735</v>
      </c>
      <c r="G32" s="97">
        <v>42</v>
      </c>
      <c r="H32" s="164">
        <f t="shared" si="0"/>
        <v>0.17647058823529413</v>
      </c>
      <c r="J32" s="76">
        <v>30</v>
      </c>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v>1</v>
      </c>
      <c r="AK32" s="77"/>
      <c r="AL32" s="77"/>
      <c r="AM32" s="77"/>
      <c r="AN32" s="77"/>
      <c r="AO32" s="77"/>
      <c r="AP32" s="77"/>
      <c r="AQ32" s="77"/>
      <c r="AR32" s="77"/>
      <c r="AS32" s="77"/>
      <c r="AT32" s="77">
        <v>1</v>
      </c>
      <c r="AU32" s="77"/>
      <c r="AV32" s="77"/>
      <c r="AW32" s="77">
        <v>1</v>
      </c>
      <c r="AX32" s="77"/>
      <c r="AY32" s="77"/>
      <c r="AZ32" s="77"/>
      <c r="BA32" s="77"/>
      <c r="BB32" s="77"/>
      <c r="BC32" s="77"/>
      <c r="BD32" s="77">
        <v>1</v>
      </c>
      <c r="BE32" s="77"/>
      <c r="BF32" s="77"/>
      <c r="BG32" s="77"/>
      <c r="BH32" s="77"/>
      <c r="BI32" s="77"/>
      <c r="BJ32" s="77"/>
      <c r="BK32" s="77"/>
      <c r="BL32" s="85">
        <f t="shared" si="1"/>
        <v>0</v>
      </c>
      <c r="BM32" s="85">
        <f t="shared" si="2"/>
        <v>0</v>
      </c>
      <c r="BN32" s="85">
        <f t="shared" si="3"/>
        <v>0</v>
      </c>
      <c r="BO32" s="85">
        <f t="shared" si="4"/>
        <v>0</v>
      </c>
      <c r="BP32" s="85">
        <f t="shared" si="5"/>
        <v>0</v>
      </c>
      <c r="BQ32" s="85">
        <f t="shared" si="6"/>
        <v>0</v>
      </c>
      <c r="BR32" s="91">
        <f t="shared" si="7"/>
        <v>0</v>
      </c>
      <c r="BS32" s="94">
        <f t="shared" si="8"/>
        <v>0</v>
      </c>
      <c r="BT32" s="85">
        <f t="shared" si="9"/>
        <v>1</v>
      </c>
      <c r="BU32" s="85">
        <f t="shared" si="10"/>
        <v>0</v>
      </c>
      <c r="BV32" s="85">
        <f t="shared" si="11"/>
        <v>0</v>
      </c>
      <c r="BW32" s="85">
        <f t="shared" si="12"/>
        <v>0</v>
      </c>
      <c r="BX32" s="91">
        <f t="shared" si="13"/>
        <v>1</v>
      </c>
      <c r="BY32" s="85">
        <f t="shared" si="15"/>
        <v>0</v>
      </c>
      <c r="BZ32" s="85">
        <f t="shared" si="16"/>
        <v>2</v>
      </c>
      <c r="CA32" s="85">
        <f t="shared" si="17"/>
        <v>0</v>
      </c>
      <c r="CB32" s="85">
        <f t="shared" si="18"/>
        <v>1</v>
      </c>
      <c r="CC32" s="85">
        <f t="shared" si="19"/>
        <v>0</v>
      </c>
      <c r="CD32" s="91">
        <f t="shared" si="14"/>
        <v>3</v>
      </c>
      <c r="CE32" s="91"/>
      <c r="CF32" s="76">
        <v>25</v>
      </c>
      <c r="CG32" s="77">
        <v>0</v>
      </c>
      <c r="CH32" s="114">
        <v>1</v>
      </c>
      <c r="CI32" s="77">
        <v>0</v>
      </c>
      <c r="CJ32">
        <f t="shared" si="23"/>
        <v>0</v>
      </c>
      <c r="CK32">
        <f t="shared" si="24"/>
        <v>0</v>
      </c>
      <c r="CL32">
        <f t="shared" si="25"/>
        <v>0</v>
      </c>
      <c r="CM32">
        <f t="shared" si="26"/>
        <v>0</v>
      </c>
      <c r="CN32" s="115" t="b">
        <f t="shared" si="20"/>
        <v>0</v>
      </c>
      <c r="CO32" s="115" t="b">
        <f t="shared" si="21"/>
        <v>0</v>
      </c>
      <c r="CP32" s="115" t="b">
        <f t="shared" si="22"/>
        <v>0</v>
      </c>
    </row>
    <row r="33" spans="1:94" x14ac:dyDescent="0.2">
      <c r="A33" s="257"/>
      <c r="B33" s="260"/>
      <c r="C33" s="226" t="s">
        <v>79</v>
      </c>
      <c r="D33" s="238">
        <f>1-((BW241)/J240)</f>
        <v>3.3613445378151252E-2</v>
      </c>
      <c r="E33" s="239"/>
      <c r="F33" s="103" t="s">
        <v>736</v>
      </c>
      <c r="G33" s="97">
        <v>4</v>
      </c>
      <c r="H33" s="164">
        <f t="shared" si="0"/>
        <v>1.680672268907563E-2</v>
      </c>
      <c r="J33" s="76">
        <v>31</v>
      </c>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v>1</v>
      </c>
      <c r="AK33" s="77"/>
      <c r="AL33" s="77"/>
      <c r="AM33" s="77"/>
      <c r="AN33" s="77"/>
      <c r="AO33" s="77"/>
      <c r="AP33" s="77"/>
      <c r="AQ33" s="77"/>
      <c r="AR33" s="77"/>
      <c r="AS33" s="77"/>
      <c r="AT33" s="77"/>
      <c r="AU33" s="77"/>
      <c r="AV33" s="77"/>
      <c r="AW33" s="77"/>
      <c r="AX33" s="77"/>
      <c r="AY33" s="77"/>
      <c r="AZ33" s="77"/>
      <c r="BA33" s="77"/>
      <c r="BB33" s="77"/>
      <c r="BC33" s="77"/>
      <c r="BD33" s="77"/>
      <c r="BE33" s="77"/>
      <c r="BF33" s="77"/>
      <c r="BG33" s="77"/>
      <c r="BH33" s="77"/>
      <c r="BI33" s="77"/>
      <c r="BJ33" s="77"/>
      <c r="BK33" s="77"/>
      <c r="BL33" s="85">
        <f t="shared" si="1"/>
        <v>0</v>
      </c>
      <c r="BM33" s="85">
        <f t="shared" si="2"/>
        <v>0</v>
      </c>
      <c r="BN33" s="85">
        <f t="shared" si="3"/>
        <v>0</v>
      </c>
      <c r="BO33" s="85">
        <f t="shared" si="4"/>
        <v>0</v>
      </c>
      <c r="BP33" s="85">
        <f t="shared" si="5"/>
        <v>0</v>
      </c>
      <c r="BQ33" s="85">
        <f t="shared" si="6"/>
        <v>0</v>
      </c>
      <c r="BR33" s="91">
        <f t="shared" si="7"/>
        <v>0</v>
      </c>
      <c r="BS33" s="94">
        <f t="shared" si="8"/>
        <v>0</v>
      </c>
      <c r="BT33" s="85">
        <f t="shared" si="9"/>
        <v>1</v>
      </c>
      <c r="BU33" s="85">
        <f t="shared" si="10"/>
        <v>0</v>
      </c>
      <c r="BV33" s="85">
        <f t="shared" si="11"/>
        <v>0</v>
      </c>
      <c r="BW33" s="85">
        <f t="shared" si="12"/>
        <v>0</v>
      </c>
      <c r="BX33" s="91">
        <f t="shared" si="13"/>
        <v>1</v>
      </c>
      <c r="BY33" s="85">
        <f t="shared" si="15"/>
        <v>0</v>
      </c>
      <c r="BZ33" s="85">
        <f t="shared" si="16"/>
        <v>0</v>
      </c>
      <c r="CA33" s="85">
        <f t="shared" si="17"/>
        <v>0</v>
      </c>
      <c r="CB33" s="85">
        <f t="shared" si="18"/>
        <v>0</v>
      </c>
      <c r="CC33" s="85">
        <f t="shared" si="19"/>
        <v>0</v>
      </c>
      <c r="CD33" s="91">
        <f t="shared" si="14"/>
        <v>0</v>
      </c>
      <c r="CE33" s="91"/>
      <c r="CF33" s="76">
        <v>26</v>
      </c>
      <c r="CG33" s="77">
        <v>2</v>
      </c>
      <c r="CH33" s="77">
        <v>1</v>
      </c>
      <c r="CI33" s="77">
        <v>3</v>
      </c>
      <c r="CJ33">
        <f t="shared" si="23"/>
        <v>6</v>
      </c>
      <c r="CK33">
        <f t="shared" si="24"/>
        <v>2</v>
      </c>
      <c r="CL33">
        <f t="shared" si="25"/>
        <v>6</v>
      </c>
      <c r="CM33">
        <f t="shared" si="26"/>
        <v>3</v>
      </c>
      <c r="CN33" s="115" t="b">
        <f t="shared" si="20"/>
        <v>0</v>
      </c>
      <c r="CO33" s="115" t="b">
        <f t="shared" si="21"/>
        <v>0</v>
      </c>
      <c r="CP33" s="115" t="b">
        <f t="shared" si="22"/>
        <v>0</v>
      </c>
    </row>
    <row r="34" spans="1:94" ht="16" thickBot="1" x14ac:dyDescent="0.25">
      <c r="A34" s="258"/>
      <c r="B34" s="261"/>
      <c r="C34" s="227"/>
      <c r="D34" s="244"/>
      <c r="E34" s="245"/>
      <c r="F34" s="104" t="s">
        <v>737</v>
      </c>
      <c r="G34" s="105">
        <v>4</v>
      </c>
      <c r="H34" s="164">
        <f t="shared" si="0"/>
        <v>1.680672268907563E-2</v>
      </c>
      <c r="J34" s="76">
        <v>32</v>
      </c>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v>1</v>
      </c>
      <c r="AK34" s="77"/>
      <c r="AL34" s="77"/>
      <c r="AM34" s="77"/>
      <c r="AN34" s="77"/>
      <c r="AO34" s="77"/>
      <c r="AP34" s="77"/>
      <c r="AQ34" s="77"/>
      <c r="AR34" s="77"/>
      <c r="AS34" s="77"/>
      <c r="AT34" s="77"/>
      <c r="AU34" s="77"/>
      <c r="AV34" s="77"/>
      <c r="AW34" s="77">
        <v>1</v>
      </c>
      <c r="AX34" s="77"/>
      <c r="AY34" s="77"/>
      <c r="AZ34" s="77"/>
      <c r="BA34" s="77"/>
      <c r="BB34" s="77"/>
      <c r="BC34" s="77"/>
      <c r="BD34" s="77">
        <v>1</v>
      </c>
      <c r="BE34" s="77"/>
      <c r="BF34" s="77"/>
      <c r="BG34" s="77"/>
      <c r="BH34" s="77"/>
      <c r="BI34" s="77"/>
      <c r="BJ34" s="77"/>
      <c r="BK34" s="77"/>
      <c r="BL34" s="85">
        <f t="shared" si="1"/>
        <v>0</v>
      </c>
      <c r="BM34" s="85">
        <f t="shared" si="2"/>
        <v>0</v>
      </c>
      <c r="BN34" s="85">
        <f t="shared" si="3"/>
        <v>0</v>
      </c>
      <c r="BO34" s="85">
        <f t="shared" si="4"/>
        <v>0</v>
      </c>
      <c r="BP34" s="85">
        <f t="shared" si="5"/>
        <v>0</v>
      </c>
      <c r="BQ34" s="85">
        <f t="shared" si="6"/>
        <v>0</v>
      </c>
      <c r="BR34" s="91">
        <f t="shared" si="7"/>
        <v>0</v>
      </c>
      <c r="BS34" s="94">
        <f t="shared" si="8"/>
        <v>0</v>
      </c>
      <c r="BT34" s="85">
        <f t="shared" si="9"/>
        <v>1</v>
      </c>
      <c r="BU34" s="85">
        <f t="shared" si="10"/>
        <v>0</v>
      </c>
      <c r="BV34" s="85">
        <f t="shared" si="11"/>
        <v>0</v>
      </c>
      <c r="BW34" s="85">
        <f t="shared" si="12"/>
        <v>0</v>
      </c>
      <c r="BX34" s="91">
        <f t="shared" si="13"/>
        <v>1</v>
      </c>
      <c r="BY34" s="85">
        <f t="shared" si="15"/>
        <v>0</v>
      </c>
      <c r="BZ34" s="85">
        <f t="shared" si="16"/>
        <v>1</v>
      </c>
      <c r="CA34" s="85">
        <f t="shared" si="17"/>
        <v>0</v>
      </c>
      <c r="CB34" s="85">
        <f t="shared" si="18"/>
        <v>1</v>
      </c>
      <c r="CC34" s="85">
        <f t="shared" si="19"/>
        <v>0</v>
      </c>
      <c r="CD34" s="91">
        <f t="shared" si="14"/>
        <v>2</v>
      </c>
      <c r="CE34" s="91"/>
      <c r="CF34" s="76">
        <v>27</v>
      </c>
      <c r="CG34" s="77">
        <v>0</v>
      </c>
      <c r="CH34" s="77">
        <v>1</v>
      </c>
      <c r="CI34" s="77">
        <v>1</v>
      </c>
      <c r="CJ34">
        <f t="shared" si="23"/>
        <v>0</v>
      </c>
      <c r="CK34">
        <f t="shared" si="24"/>
        <v>0</v>
      </c>
      <c r="CL34">
        <f t="shared" si="25"/>
        <v>0</v>
      </c>
      <c r="CM34">
        <f t="shared" si="26"/>
        <v>1</v>
      </c>
      <c r="CN34" s="115" t="b">
        <f t="shared" si="20"/>
        <v>0</v>
      </c>
      <c r="CO34" s="115" t="b">
        <f t="shared" si="21"/>
        <v>0</v>
      </c>
      <c r="CP34" s="115" t="b">
        <f t="shared" si="22"/>
        <v>1</v>
      </c>
    </row>
    <row r="35" spans="1:94" x14ac:dyDescent="0.2">
      <c r="A35" s="253" t="s">
        <v>124</v>
      </c>
      <c r="B35" s="265">
        <f>1-((CD241)/J240)</f>
        <v>0.95378151260504196</v>
      </c>
      <c r="C35" s="262" t="s">
        <v>80</v>
      </c>
      <c r="D35" s="276">
        <f>1-((BY241)/J240)</f>
        <v>0.28991596638655459</v>
      </c>
      <c r="E35" s="277"/>
      <c r="F35" s="103" t="s">
        <v>738</v>
      </c>
      <c r="G35" s="97">
        <v>25</v>
      </c>
      <c r="H35" s="164">
        <f t="shared" si="0"/>
        <v>0.10504201680672269</v>
      </c>
      <c r="J35" s="76">
        <v>33</v>
      </c>
      <c r="K35" s="77">
        <v>1</v>
      </c>
      <c r="L35" s="77"/>
      <c r="M35" s="77"/>
      <c r="N35" s="77"/>
      <c r="O35" s="77">
        <v>1</v>
      </c>
      <c r="P35" s="77"/>
      <c r="Q35" s="77"/>
      <c r="R35" s="77"/>
      <c r="S35" s="77"/>
      <c r="T35" s="77">
        <v>1</v>
      </c>
      <c r="U35" s="77"/>
      <c r="V35" s="77"/>
      <c r="W35" s="77"/>
      <c r="X35" s="77">
        <v>1</v>
      </c>
      <c r="Y35" s="77"/>
      <c r="Z35" s="77"/>
      <c r="AA35" s="77"/>
      <c r="AB35" s="77"/>
      <c r="AC35" s="77"/>
      <c r="AD35" s="77"/>
      <c r="AE35" s="77"/>
      <c r="AF35" s="77">
        <v>1</v>
      </c>
      <c r="AG35" s="77"/>
      <c r="AH35" s="77"/>
      <c r="AI35" s="77"/>
      <c r="AJ35" s="77">
        <v>1</v>
      </c>
      <c r="AK35" s="77"/>
      <c r="AL35" s="77"/>
      <c r="AM35" s="77"/>
      <c r="AN35" s="77">
        <v>1</v>
      </c>
      <c r="AO35" s="77">
        <v>1</v>
      </c>
      <c r="AP35" s="77"/>
      <c r="AQ35" s="77"/>
      <c r="AR35" s="77"/>
      <c r="AS35" s="77"/>
      <c r="AT35" s="77">
        <v>1</v>
      </c>
      <c r="AU35" s="77">
        <v>1</v>
      </c>
      <c r="AV35" s="77"/>
      <c r="AW35" s="77">
        <v>1</v>
      </c>
      <c r="AX35" s="77"/>
      <c r="AY35" s="77"/>
      <c r="AZ35" s="77"/>
      <c r="BA35" s="77">
        <v>1</v>
      </c>
      <c r="BB35" s="77"/>
      <c r="BC35" s="77"/>
      <c r="BD35" s="77">
        <v>1</v>
      </c>
      <c r="BE35" s="77"/>
      <c r="BF35" s="77"/>
      <c r="BG35" s="77"/>
      <c r="BH35" s="77"/>
      <c r="BI35" s="77"/>
      <c r="BJ35" s="77"/>
      <c r="BK35" s="77"/>
      <c r="BL35" s="85">
        <f t="shared" si="1"/>
        <v>1</v>
      </c>
      <c r="BM35" s="85">
        <f t="shared" si="2"/>
        <v>1</v>
      </c>
      <c r="BN35" s="85">
        <f t="shared" si="3"/>
        <v>1</v>
      </c>
      <c r="BO35" s="85">
        <f t="shared" si="4"/>
        <v>1</v>
      </c>
      <c r="BP35" s="85">
        <f t="shared" si="5"/>
        <v>1</v>
      </c>
      <c r="BQ35" s="85">
        <f t="shared" si="6"/>
        <v>0</v>
      </c>
      <c r="BR35" s="91">
        <f t="shared" si="7"/>
        <v>5</v>
      </c>
      <c r="BS35" s="94">
        <f t="shared" si="8"/>
        <v>3</v>
      </c>
      <c r="BT35" s="85">
        <f t="shared" si="9"/>
        <v>1</v>
      </c>
      <c r="BU35" s="85">
        <f t="shared" si="10"/>
        <v>0</v>
      </c>
      <c r="BV35" s="85">
        <f t="shared" si="11"/>
        <v>2</v>
      </c>
      <c r="BW35" s="85">
        <f t="shared" si="12"/>
        <v>0</v>
      </c>
      <c r="BX35" s="91">
        <f t="shared" si="13"/>
        <v>3</v>
      </c>
      <c r="BY35" s="85">
        <f t="shared" si="15"/>
        <v>0</v>
      </c>
      <c r="BZ35" s="85">
        <f t="shared" si="16"/>
        <v>3</v>
      </c>
      <c r="CA35" s="85">
        <f t="shared" si="17"/>
        <v>1</v>
      </c>
      <c r="CB35" s="85">
        <f t="shared" si="18"/>
        <v>1</v>
      </c>
      <c r="CC35" s="85">
        <f t="shared" si="19"/>
        <v>0</v>
      </c>
      <c r="CD35" s="91">
        <f t="shared" si="14"/>
        <v>5</v>
      </c>
      <c r="CE35" s="91"/>
      <c r="CF35" s="76">
        <v>28</v>
      </c>
      <c r="CG35" s="77">
        <v>0</v>
      </c>
      <c r="CH35" s="114">
        <v>1</v>
      </c>
      <c r="CI35" s="77">
        <v>0</v>
      </c>
      <c r="CJ35">
        <f t="shared" si="23"/>
        <v>0</v>
      </c>
      <c r="CK35">
        <f t="shared" si="24"/>
        <v>0</v>
      </c>
      <c r="CL35">
        <f t="shared" si="25"/>
        <v>0</v>
      </c>
      <c r="CM35">
        <f t="shared" si="26"/>
        <v>0</v>
      </c>
      <c r="CN35" s="115" t="b">
        <f t="shared" si="20"/>
        <v>0</v>
      </c>
      <c r="CO35" s="115" t="b">
        <f t="shared" si="21"/>
        <v>0</v>
      </c>
      <c r="CP35" s="115" t="b">
        <f t="shared" si="22"/>
        <v>0</v>
      </c>
    </row>
    <row r="36" spans="1:94" x14ac:dyDescent="0.2">
      <c r="A36" s="254"/>
      <c r="B36" s="266"/>
      <c r="C36" s="226"/>
      <c r="D36" s="242"/>
      <c r="E36" s="243"/>
      <c r="F36" s="103" t="s">
        <v>739</v>
      </c>
      <c r="G36" s="97">
        <v>49</v>
      </c>
      <c r="H36" s="164">
        <f t="shared" si="0"/>
        <v>0.20588235294117646</v>
      </c>
      <c r="J36" s="76">
        <v>34</v>
      </c>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v>1</v>
      </c>
      <c r="AK36" s="77"/>
      <c r="AL36" s="77"/>
      <c r="AM36" s="77"/>
      <c r="AN36" s="77"/>
      <c r="AO36" s="77"/>
      <c r="AP36" s="77"/>
      <c r="AQ36" s="77"/>
      <c r="AR36" s="77"/>
      <c r="AS36" s="77"/>
      <c r="AT36" s="77">
        <v>1</v>
      </c>
      <c r="AU36" s="77">
        <v>1</v>
      </c>
      <c r="AV36" s="77"/>
      <c r="AW36" s="77">
        <v>1</v>
      </c>
      <c r="AX36" s="77"/>
      <c r="AY36" s="77"/>
      <c r="AZ36" s="77"/>
      <c r="BA36" s="77"/>
      <c r="BB36" s="77"/>
      <c r="BC36" s="77"/>
      <c r="BD36" s="77"/>
      <c r="BE36" s="77"/>
      <c r="BF36" s="77"/>
      <c r="BG36" s="77"/>
      <c r="BH36" s="77"/>
      <c r="BI36" s="77"/>
      <c r="BJ36" s="77"/>
      <c r="BK36" s="77"/>
      <c r="BL36" s="85">
        <f t="shared" si="1"/>
        <v>0</v>
      </c>
      <c r="BM36" s="85">
        <f t="shared" si="2"/>
        <v>0</v>
      </c>
      <c r="BN36" s="85">
        <f t="shared" si="3"/>
        <v>0</v>
      </c>
      <c r="BO36" s="85">
        <f t="shared" si="4"/>
        <v>0</v>
      </c>
      <c r="BP36" s="85">
        <f t="shared" si="5"/>
        <v>0</v>
      </c>
      <c r="BQ36" s="85">
        <f t="shared" si="6"/>
        <v>0</v>
      </c>
      <c r="BR36" s="91">
        <f t="shared" si="7"/>
        <v>0</v>
      </c>
      <c r="BS36" s="94">
        <f t="shared" si="8"/>
        <v>0</v>
      </c>
      <c r="BT36" s="85">
        <f t="shared" si="9"/>
        <v>1</v>
      </c>
      <c r="BU36" s="85">
        <f t="shared" si="10"/>
        <v>0</v>
      </c>
      <c r="BV36" s="85">
        <f t="shared" si="11"/>
        <v>0</v>
      </c>
      <c r="BW36" s="85">
        <f t="shared" si="12"/>
        <v>0</v>
      </c>
      <c r="BX36" s="91">
        <f t="shared" si="13"/>
        <v>1</v>
      </c>
      <c r="BY36" s="85">
        <f t="shared" si="15"/>
        <v>0</v>
      </c>
      <c r="BZ36" s="85">
        <f t="shared" si="16"/>
        <v>3</v>
      </c>
      <c r="CA36" s="85">
        <f t="shared" si="17"/>
        <v>0</v>
      </c>
      <c r="CB36" s="85">
        <f t="shared" si="18"/>
        <v>0</v>
      </c>
      <c r="CC36" s="85">
        <f t="shared" si="19"/>
        <v>0</v>
      </c>
      <c r="CD36" s="91">
        <f t="shared" si="14"/>
        <v>3</v>
      </c>
      <c r="CE36" s="91"/>
      <c r="CF36" s="76">
        <v>29</v>
      </c>
      <c r="CG36" s="77">
        <v>0</v>
      </c>
      <c r="CH36" s="77">
        <v>2</v>
      </c>
      <c r="CI36" s="77">
        <v>4</v>
      </c>
      <c r="CJ36">
        <f t="shared" si="23"/>
        <v>0</v>
      </c>
      <c r="CK36">
        <f t="shared" si="24"/>
        <v>0</v>
      </c>
      <c r="CL36">
        <f t="shared" si="25"/>
        <v>0</v>
      </c>
      <c r="CM36">
        <f t="shared" si="26"/>
        <v>8</v>
      </c>
      <c r="CN36" s="115" t="b">
        <f t="shared" si="20"/>
        <v>0</v>
      </c>
      <c r="CO36" s="115" t="b">
        <f t="shared" si="21"/>
        <v>0</v>
      </c>
      <c r="CP36" s="115" t="b">
        <f t="shared" si="22"/>
        <v>1</v>
      </c>
    </row>
    <row r="37" spans="1:94" x14ac:dyDescent="0.2">
      <c r="A37" s="254"/>
      <c r="B37" s="266"/>
      <c r="C37" s="263" t="s">
        <v>72</v>
      </c>
      <c r="D37" s="269">
        <f>1-((BZ241)/J240)</f>
        <v>0.94117647058823528</v>
      </c>
      <c r="E37" s="270"/>
      <c r="F37" s="106" t="s">
        <v>740</v>
      </c>
      <c r="G37" s="107">
        <v>83</v>
      </c>
      <c r="H37" s="164">
        <f t="shared" si="0"/>
        <v>0.34873949579831931</v>
      </c>
      <c r="J37" s="76">
        <v>35</v>
      </c>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v>1</v>
      </c>
      <c r="AK37" s="77"/>
      <c r="AL37" s="77">
        <v>1</v>
      </c>
      <c r="AM37" s="77"/>
      <c r="AN37" s="77"/>
      <c r="AO37" s="77"/>
      <c r="AP37" s="77"/>
      <c r="AQ37" s="77"/>
      <c r="AR37" s="77"/>
      <c r="AS37" s="77"/>
      <c r="AT37" s="77">
        <v>1</v>
      </c>
      <c r="AU37" s="77">
        <v>1</v>
      </c>
      <c r="AV37" s="77"/>
      <c r="AW37" s="77"/>
      <c r="AX37" s="77"/>
      <c r="AY37" s="77"/>
      <c r="AZ37" s="77"/>
      <c r="BA37" s="77">
        <v>1</v>
      </c>
      <c r="BB37" s="77"/>
      <c r="BC37" s="77"/>
      <c r="BD37" s="77"/>
      <c r="BE37" s="77"/>
      <c r="BF37" s="77"/>
      <c r="BG37" s="77"/>
      <c r="BH37" s="77"/>
      <c r="BI37" s="77"/>
      <c r="BJ37" s="77"/>
      <c r="BK37" s="77"/>
      <c r="BL37" s="85">
        <f t="shared" si="1"/>
        <v>0</v>
      </c>
      <c r="BM37" s="85">
        <f t="shared" si="2"/>
        <v>0</v>
      </c>
      <c r="BN37" s="85">
        <f t="shared" si="3"/>
        <v>0</v>
      </c>
      <c r="BO37" s="85">
        <f t="shared" si="4"/>
        <v>0</v>
      </c>
      <c r="BP37" s="85">
        <f t="shared" si="5"/>
        <v>0</v>
      </c>
      <c r="BQ37" s="85">
        <f t="shared" si="6"/>
        <v>0</v>
      </c>
      <c r="BR37" s="91">
        <f t="shared" si="7"/>
        <v>0</v>
      </c>
      <c r="BS37" s="94">
        <f t="shared" si="8"/>
        <v>0</v>
      </c>
      <c r="BT37" s="85">
        <f t="shared" si="9"/>
        <v>1</v>
      </c>
      <c r="BU37" s="85">
        <f t="shared" si="10"/>
        <v>1</v>
      </c>
      <c r="BV37" s="85">
        <f t="shared" si="11"/>
        <v>0</v>
      </c>
      <c r="BW37" s="85">
        <f t="shared" si="12"/>
        <v>0</v>
      </c>
      <c r="BX37" s="91">
        <f t="shared" si="13"/>
        <v>2</v>
      </c>
      <c r="BY37" s="85">
        <f t="shared" si="15"/>
        <v>0</v>
      </c>
      <c r="BZ37" s="85">
        <f t="shared" si="16"/>
        <v>2</v>
      </c>
      <c r="CA37" s="85">
        <f t="shared" si="17"/>
        <v>1</v>
      </c>
      <c r="CB37" s="85">
        <f t="shared" si="18"/>
        <v>0</v>
      </c>
      <c r="CC37" s="85">
        <f t="shared" si="19"/>
        <v>0</v>
      </c>
      <c r="CD37" s="91">
        <f t="shared" si="14"/>
        <v>3</v>
      </c>
      <c r="CE37" s="91"/>
      <c r="CF37" s="76">
        <v>30</v>
      </c>
      <c r="CG37" s="77">
        <v>0</v>
      </c>
      <c r="CH37" s="77">
        <v>1</v>
      </c>
      <c r="CI37" s="77">
        <v>3</v>
      </c>
      <c r="CJ37">
        <f t="shared" si="23"/>
        <v>0</v>
      </c>
      <c r="CK37">
        <f t="shared" si="24"/>
        <v>0</v>
      </c>
      <c r="CL37">
        <f t="shared" si="25"/>
        <v>0</v>
      </c>
      <c r="CM37">
        <f t="shared" si="26"/>
        <v>3</v>
      </c>
      <c r="CN37" s="115" t="b">
        <f t="shared" si="20"/>
        <v>0</v>
      </c>
      <c r="CO37" s="115" t="b">
        <f t="shared" si="21"/>
        <v>0</v>
      </c>
      <c r="CP37" s="115" t="b">
        <f t="shared" si="22"/>
        <v>1</v>
      </c>
    </row>
    <row r="38" spans="1:94" x14ac:dyDescent="0.2">
      <c r="A38" s="254"/>
      <c r="B38" s="266"/>
      <c r="C38" s="264"/>
      <c r="D38" s="234"/>
      <c r="E38" s="271"/>
      <c r="F38" s="108" t="s">
        <v>741</v>
      </c>
      <c r="G38" s="109">
        <v>145</v>
      </c>
      <c r="H38" s="181">
        <f t="shared" si="0"/>
        <v>0.60924369747899154</v>
      </c>
      <c r="J38" s="76">
        <v>36</v>
      </c>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v>1</v>
      </c>
      <c r="AK38" s="77"/>
      <c r="AL38" s="77"/>
      <c r="AM38" s="77"/>
      <c r="AN38" s="77"/>
      <c r="AO38" s="77"/>
      <c r="AP38" s="77"/>
      <c r="AQ38" s="77"/>
      <c r="AR38" s="77"/>
      <c r="AS38" s="77"/>
      <c r="AT38" s="77">
        <v>1</v>
      </c>
      <c r="AU38" s="77"/>
      <c r="AV38" s="77"/>
      <c r="AW38" s="77"/>
      <c r="AX38" s="77"/>
      <c r="AY38" s="77"/>
      <c r="AZ38" s="77"/>
      <c r="BA38" s="77"/>
      <c r="BB38" s="77"/>
      <c r="BC38" s="77"/>
      <c r="BD38" s="77"/>
      <c r="BE38" s="77"/>
      <c r="BF38" s="77"/>
      <c r="BG38" s="77"/>
      <c r="BH38" s="77"/>
      <c r="BI38" s="77"/>
      <c r="BJ38" s="77"/>
      <c r="BK38" s="77"/>
      <c r="BL38" s="85">
        <f t="shared" si="1"/>
        <v>0</v>
      </c>
      <c r="BM38" s="85">
        <f t="shared" si="2"/>
        <v>0</v>
      </c>
      <c r="BN38" s="85">
        <f t="shared" si="3"/>
        <v>0</v>
      </c>
      <c r="BO38" s="85">
        <f t="shared" si="4"/>
        <v>0</v>
      </c>
      <c r="BP38" s="85">
        <f t="shared" si="5"/>
        <v>0</v>
      </c>
      <c r="BQ38" s="85">
        <f t="shared" si="6"/>
        <v>0</v>
      </c>
      <c r="BR38" s="91">
        <f t="shared" si="7"/>
        <v>0</v>
      </c>
      <c r="BS38" s="94">
        <f t="shared" si="8"/>
        <v>0</v>
      </c>
      <c r="BT38" s="85">
        <f t="shared" si="9"/>
        <v>1</v>
      </c>
      <c r="BU38" s="85">
        <f t="shared" si="10"/>
        <v>0</v>
      </c>
      <c r="BV38" s="85">
        <f t="shared" si="11"/>
        <v>0</v>
      </c>
      <c r="BW38" s="85">
        <f t="shared" si="12"/>
        <v>0</v>
      </c>
      <c r="BX38" s="91">
        <f t="shared" si="13"/>
        <v>1</v>
      </c>
      <c r="BY38" s="85">
        <f t="shared" si="15"/>
        <v>0</v>
      </c>
      <c r="BZ38" s="85">
        <f t="shared" si="16"/>
        <v>1</v>
      </c>
      <c r="CA38" s="85">
        <f t="shared" si="17"/>
        <v>0</v>
      </c>
      <c r="CB38" s="85">
        <f t="shared" si="18"/>
        <v>0</v>
      </c>
      <c r="CC38" s="85">
        <f t="shared" si="19"/>
        <v>0</v>
      </c>
      <c r="CD38" s="91">
        <f t="shared" si="14"/>
        <v>1</v>
      </c>
      <c r="CE38" s="91"/>
      <c r="CF38" s="76">
        <v>31</v>
      </c>
      <c r="CG38" s="77">
        <v>0</v>
      </c>
      <c r="CH38" s="114">
        <v>1</v>
      </c>
      <c r="CI38" s="77">
        <v>0</v>
      </c>
      <c r="CJ38">
        <f t="shared" si="23"/>
        <v>0</v>
      </c>
      <c r="CK38">
        <f t="shared" si="24"/>
        <v>0</v>
      </c>
      <c r="CL38">
        <f t="shared" si="25"/>
        <v>0</v>
      </c>
      <c r="CM38">
        <f t="shared" si="26"/>
        <v>0</v>
      </c>
      <c r="CN38" s="115" t="b">
        <f t="shared" si="20"/>
        <v>0</v>
      </c>
      <c r="CO38" s="115" t="b">
        <f t="shared" si="21"/>
        <v>0</v>
      </c>
      <c r="CP38" s="115" t="b">
        <f t="shared" si="22"/>
        <v>0</v>
      </c>
    </row>
    <row r="39" spans="1:94" x14ac:dyDescent="0.2">
      <c r="A39" s="254"/>
      <c r="B39" s="266"/>
      <c r="C39" s="264"/>
      <c r="D39" s="234"/>
      <c r="E39" s="271"/>
      <c r="F39" s="103" t="s">
        <v>742</v>
      </c>
      <c r="G39" s="97">
        <v>22</v>
      </c>
      <c r="H39" s="164">
        <f t="shared" si="0"/>
        <v>9.2436974789915971E-2</v>
      </c>
      <c r="J39" s="76">
        <v>37</v>
      </c>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v>1</v>
      </c>
      <c r="AK39" s="77"/>
      <c r="AL39" s="77"/>
      <c r="AM39" s="77"/>
      <c r="AN39" s="77"/>
      <c r="AO39" s="77"/>
      <c r="AP39" s="77"/>
      <c r="AQ39" s="77"/>
      <c r="AR39" s="77"/>
      <c r="AS39" s="77"/>
      <c r="AT39" s="77"/>
      <c r="AU39" s="77"/>
      <c r="AV39" s="77"/>
      <c r="AW39" s="77">
        <v>1</v>
      </c>
      <c r="AX39" s="77"/>
      <c r="AY39" s="77"/>
      <c r="AZ39" s="77"/>
      <c r="BA39" s="77"/>
      <c r="BB39" s="77"/>
      <c r="BC39" s="77"/>
      <c r="BD39" s="77"/>
      <c r="BE39" s="77"/>
      <c r="BF39" s="77">
        <v>1</v>
      </c>
      <c r="BG39" s="77"/>
      <c r="BH39" s="77"/>
      <c r="BI39" s="77"/>
      <c r="BJ39" s="77"/>
      <c r="BK39" s="77"/>
      <c r="BL39" s="85">
        <f t="shared" si="1"/>
        <v>0</v>
      </c>
      <c r="BM39" s="85">
        <f t="shared" si="2"/>
        <v>0</v>
      </c>
      <c r="BN39" s="85">
        <f t="shared" si="3"/>
        <v>0</v>
      </c>
      <c r="BO39" s="85">
        <f t="shared" si="4"/>
        <v>0</v>
      </c>
      <c r="BP39" s="85">
        <f t="shared" si="5"/>
        <v>0</v>
      </c>
      <c r="BQ39" s="85">
        <f t="shared" si="6"/>
        <v>0</v>
      </c>
      <c r="BR39" s="91">
        <f t="shared" si="7"/>
        <v>0</v>
      </c>
      <c r="BS39" s="94">
        <f t="shared" si="8"/>
        <v>0</v>
      </c>
      <c r="BT39" s="85">
        <f t="shared" si="9"/>
        <v>1</v>
      </c>
      <c r="BU39" s="85">
        <f t="shared" si="10"/>
        <v>0</v>
      </c>
      <c r="BV39" s="85">
        <f t="shared" si="11"/>
        <v>0</v>
      </c>
      <c r="BW39" s="85">
        <f t="shared" si="12"/>
        <v>0</v>
      </c>
      <c r="BX39" s="91">
        <f t="shared" si="13"/>
        <v>1</v>
      </c>
      <c r="BY39" s="85">
        <f t="shared" si="15"/>
        <v>0</v>
      </c>
      <c r="BZ39" s="85">
        <f t="shared" si="16"/>
        <v>1</v>
      </c>
      <c r="CA39" s="85">
        <f t="shared" si="17"/>
        <v>0</v>
      </c>
      <c r="CB39" s="85">
        <f t="shared" si="18"/>
        <v>1</v>
      </c>
      <c r="CC39" s="85">
        <f t="shared" si="19"/>
        <v>0</v>
      </c>
      <c r="CD39" s="91">
        <f t="shared" si="14"/>
        <v>2</v>
      </c>
      <c r="CE39" s="91"/>
      <c r="CF39" s="76">
        <v>32</v>
      </c>
      <c r="CG39" s="77">
        <v>0</v>
      </c>
      <c r="CH39" s="77">
        <v>1</v>
      </c>
      <c r="CI39" s="77">
        <v>2</v>
      </c>
      <c r="CJ39">
        <f t="shared" si="23"/>
        <v>0</v>
      </c>
      <c r="CK39">
        <f t="shared" si="24"/>
        <v>0</v>
      </c>
      <c r="CL39">
        <f t="shared" si="25"/>
        <v>0</v>
      </c>
      <c r="CM39">
        <f t="shared" si="26"/>
        <v>2</v>
      </c>
      <c r="CN39" s="115" t="b">
        <f t="shared" si="20"/>
        <v>0</v>
      </c>
      <c r="CO39" s="115" t="b">
        <f t="shared" si="21"/>
        <v>0</v>
      </c>
      <c r="CP39" s="115" t="b">
        <f t="shared" si="22"/>
        <v>1</v>
      </c>
    </row>
    <row r="40" spans="1:94" x14ac:dyDescent="0.2">
      <c r="A40" s="254"/>
      <c r="B40" s="266"/>
      <c r="C40" s="264"/>
      <c r="D40" s="234"/>
      <c r="E40" s="271"/>
      <c r="F40" s="108" t="s">
        <v>743</v>
      </c>
      <c r="G40" s="109">
        <v>157</v>
      </c>
      <c r="H40" s="181">
        <f t="shared" si="0"/>
        <v>0.65966386554621848</v>
      </c>
      <c r="J40" s="76">
        <v>38</v>
      </c>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c r="AK40" s="77"/>
      <c r="AL40" s="77"/>
      <c r="AM40" s="77"/>
      <c r="AN40" s="77"/>
      <c r="AO40" s="77"/>
      <c r="AP40" s="77"/>
      <c r="AQ40" s="77"/>
      <c r="AR40" s="77"/>
      <c r="AS40" s="77"/>
      <c r="AT40" s="77"/>
      <c r="AU40" s="77"/>
      <c r="AV40" s="77"/>
      <c r="AW40" s="77">
        <v>1</v>
      </c>
      <c r="AX40" s="77"/>
      <c r="AY40" s="77"/>
      <c r="AZ40" s="77"/>
      <c r="BA40" s="77"/>
      <c r="BB40" s="77"/>
      <c r="BC40" s="77"/>
      <c r="BD40" s="77">
        <v>1</v>
      </c>
      <c r="BE40" s="77"/>
      <c r="BF40" s="77"/>
      <c r="BG40" s="77"/>
      <c r="BH40" s="77"/>
      <c r="BI40" s="77"/>
      <c r="BJ40" s="77"/>
      <c r="BK40" s="77"/>
      <c r="BL40" s="85">
        <f t="shared" si="1"/>
        <v>0</v>
      </c>
      <c r="BM40" s="85">
        <f t="shared" si="2"/>
        <v>0</v>
      </c>
      <c r="BN40" s="85">
        <f t="shared" si="3"/>
        <v>0</v>
      </c>
      <c r="BO40" s="85">
        <f t="shared" si="4"/>
        <v>0</v>
      </c>
      <c r="BP40" s="85">
        <f t="shared" si="5"/>
        <v>0</v>
      </c>
      <c r="BQ40" s="85">
        <f t="shared" si="6"/>
        <v>0</v>
      </c>
      <c r="BR40" s="91">
        <f t="shared" si="7"/>
        <v>0</v>
      </c>
      <c r="BS40" s="94">
        <f t="shared" si="8"/>
        <v>0</v>
      </c>
      <c r="BT40" s="85">
        <f t="shared" si="9"/>
        <v>0</v>
      </c>
      <c r="BU40" s="85">
        <f t="shared" si="10"/>
        <v>0</v>
      </c>
      <c r="BV40" s="85">
        <f t="shared" si="11"/>
        <v>0</v>
      </c>
      <c r="BW40" s="85">
        <f t="shared" si="12"/>
        <v>0</v>
      </c>
      <c r="BX40" s="91">
        <f t="shared" si="13"/>
        <v>0</v>
      </c>
      <c r="BY40" s="85">
        <f t="shared" si="15"/>
        <v>0</v>
      </c>
      <c r="BZ40" s="85">
        <f t="shared" si="16"/>
        <v>1</v>
      </c>
      <c r="CA40" s="85">
        <f t="shared" si="17"/>
        <v>0</v>
      </c>
      <c r="CB40" s="85">
        <f t="shared" si="18"/>
        <v>1</v>
      </c>
      <c r="CC40" s="85">
        <f t="shared" si="19"/>
        <v>0</v>
      </c>
      <c r="CD40" s="91">
        <f t="shared" si="14"/>
        <v>2</v>
      </c>
      <c r="CE40" s="91"/>
      <c r="CF40" s="76">
        <v>33</v>
      </c>
      <c r="CG40" s="77">
        <v>5</v>
      </c>
      <c r="CH40" s="77">
        <v>3</v>
      </c>
      <c r="CI40" s="77">
        <v>5</v>
      </c>
      <c r="CJ40">
        <f t="shared" si="23"/>
        <v>75</v>
      </c>
      <c r="CK40">
        <f t="shared" si="24"/>
        <v>15</v>
      </c>
      <c r="CL40">
        <f t="shared" si="25"/>
        <v>25</v>
      </c>
      <c r="CM40">
        <f t="shared" si="26"/>
        <v>15</v>
      </c>
      <c r="CN40" s="115" t="b">
        <f t="shared" si="20"/>
        <v>0</v>
      </c>
      <c r="CO40" s="115" t="b">
        <f t="shared" si="21"/>
        <v>0</v>
      </c>
      <c r="CP40" s="115" t="b">
        <f t="shared" si="22"/>
        <v>0</v>
      </c>
    </row>
    <row r="41" spans="1:94" x14ac:dyDescent="0.2">
      <c r="A41" s="254"/>
      <c r="B41" s="266"/>
      <c r="C41" s="264"/>
      <c r="D41" s="234"/>
      <c r="E41" s="271"/>
      <c r="F41" s="108" t="s">
        <v>744</v>
      </c>
      <c r="G41" s="109">
        <v>143</v>
      </c>
      <c r="H41" s="181">
        <f t="shared" si="0"/>
        <v>0.60084033613445376</v>
      </c>
      <c r="J41" s="76">
        <v>39</v>
      </c>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v>1</v>
      </c>
      <c r="AK41" s="77"/>
      <c r="AL41" s="77"/>
      <c r="AM41" s="77"/>
      <c r="AN41" s="77"/>
      <c r="AO41" s="77"/>
      <c r="AP41" s="77"/>
      <c r="AQ41" s="77"/>
      <c r="AR41" s="77"/>
      <c r="AS41" s="77"/>
      <c r="AT41" s="77"/>
      <c r="AU41" s="77">
        <v>1</v>
      </c>
      <c r="AV41" s="77"/>
      <c r="AW41" s="77"/>
      <c r="AX41" s="77"/>
      <c r="AY41" s="77"/>
      <c r="AZ41" s="77">
        <v>1</v>
      </c>
      <c r="BA41" s="77"/>
      <c r="BB41" s="77"/>
      <c r="BC41" s="77"/>
      <c r="BD41" s="77"/>
      <c r="BE41" s="77"/>
      <c r="BF41" s="77"/>
      <c r="BG41" s="77"/>
      <c r="BH41" s="77"/>
      <c r="BI41" s="77"/>
      <c r="BJ41" s="77"/>
      <c r="BK41" s="77"/>
      <c r="BL41" s="85">
        <f t="shared" si="1"/>
        <v>0</v>
      </c>
      <c r="BM41" s="85">
        <f t="shared" si="2"/>
        <v>0</v>
      </c>
      <c r="BN41" s="85">
        <f t="shared" si="3"/>
        <v>0</v>
      </c>
      <c r="BO41" s="85">
        <f t="shared" si="4"/>
        <v>0</v>
      </c>
      <c r="BP41" s="85">
        <f t="shared" si="5"/>
        <v>0</v>
      </c>
      <c r="BQ41" s="85">
        <f t="shared" si="6"/>
        <v>0</v>
      </c>
      <c r="BR41" s="91">
        <f t="shared" si="7"/>
        <v>0</v>
      </c>
      <c r="BS41" s="94">
        <f t="shared" si="8"/>
        <v>0</v>
      </c>
      <c r="BT41" s="85">
        <f t="shared" si="9"/>
        <v>1</v>
      </c>
      <c r="BU41" s="85">
        <f t="shared" si="10"/>
        <v>0</v>
      </c>
      <c r="BV41" s="85">
        <f t="shared" si="11"/>
        <v>0</v>
      </c>
      <c r="BW41" s="85">
        <f t="shared" si="12"/>
        <v>0</v>
      </c>
      <c r="BX41" s="91">
        <f t="shared" si="13"/>
        <v>1</v>
      </c>
      <c r="BY41" s="85">
        <f t="shared" si="15"/>
        <v>0</v>
      </c>
      <c r="BZ41" s="85">
        <f t="shared" si="16"/>
        <v>1</v>
      </c>
      <c r="CA41" s="85">
        <f t="shared" si="17"/>
        <v>1</v>
      </c>
      <c r="CB41" s="85">
        <f t="shared" si="18"/>
        <v>0</v>
      </c>
      <c r="CC41" s="85">
        <f t="shared" si="19"/>
        <v>0</v>
      </c>
      <c r="CD41" s="91">
        <f t="shared" si="14"/>
        <v>2</v>
      </c>
      <c r="CE41" s="91"/>
      <c r="CF41" s="76">
        <v>34</v>
      </c>
      <c r="CG41" s="77">
        <v>0</v>
      </c>
      <c r="CH41" s="77">
        <v>1</v>
      </c>
      <c r="CI41" s="77">
        <v>3</v>
      </c>
      <c r="CJ41">
        <f t="shared" si="23"/>
        <v>0</v>
      </c>
      <c r="CK41">
        <f t="shared" si="24"/>
        <v>0</v>
      </c>
      <c r="CL41">
        <f t="shared" si="25"/>
        <v>0</v>
      </c>
      <c r="CM41">
        <f t="shared" si="26"/>
        <v>3</v>
      </c>
      <c r="CN41" s="115" t="b">
        <f t="shared" si="20"/>
        <v>0</v>
      </c>
      <c r="CO41" s="115" t="b">
        <f t="shared" si="21"/>
        <v>0</v>
      </c>
      <c r="CP41" s="115" t="b">
        <f t="shared" si="22"/>
        <v>1</v>
      </c>
    </row>
    <row r="42" spans="1:94" x14ac:dyDescent="0.2">
      <c r="A42" s="254"/>
      <c r="B42" s="266"/>
      <c r="C42" s="252"/>
      <c r="D42" s="236"/>
      <c r="E42" s="272"/>
      <c r="F42" s="103" t="s">
        <v>745</v>
      </c>
      <c r="G42" s="97">
        <v>17</v>
      </c>
      <c r="H42" s="164">
        <f t="shared" si="0"/>
        <v>7.1428571428571425E-2</v>
      </c>
      <c r="J42" s="76">
        <v>40</v>
      </c>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v>1</v>
      </c>
      <c r="AK42" s="77"/>
      <c r="AL42" s="77"/>
      <c r="AM42" s="77"/>
      <c r="AN42" s="77"/>
      <c r="AO42" s="77"/>
      <c r="AP42" s="77"/>
      <c r="AQ42" s="77"/>
      <c r="AR42" s="77"/>
      <c r="AS42" s="77"/>
      <c r="AT42" s="77">
        <v>1</v>
      </c>
      <c r="AU42" s="77">
        <v>1</v>
      </c>
      <c r="AV42" s="77"/>
      <c r="AW42" s="77">
        <v>1</v>
      </c>
      <c r="AX42" s="77"/>
      <c r="AY42" s="77"/>
      <c r="AZ42" s="77"/>
      <c r="BA42" s="77"/>
      <c r="BB42" s="77"/>
      <c r="BC42" s="77"/>
      <c r="BD42" s="77"/>
      <c r="BE42" s="77"/>
      <c r="BF42" s="77"/>
      <c r="BG42" s="77"/>
      <c r="BH42" s="77"/>
      <c r="BI42" s="77"/>
      <c r="BJ42" s="77"/>
      <c r="BK42" s="77"/>
      <c r="BL42" s="85">
        <f t="shared" si="1"/>
        <v>0</v>
      </c>
      <c r="BM42" s="85">
        <f t="shared" si="2"/>
        <v>0</v>
      </c>
      <c r="BN42" s="85">
        <f t="shared" si="3"/>
        <v>0</v>
      </c>
      <c r="BO42" s="85">
        <f t="shared" si="4"/>
        <v>0</v>
      </c>
      <c r="BP42" s="85">
        <f t="shared" si="5"/>
        <v>0</v>
      </c>
      <c r="BQ42" s="85">
        <f t="shared" si="6"/>
        <v>0</v>
      </c>
      <c r="BR42" s="91">
        <f t="shared" si="7"/>
        <v>0</v>
      </c>
      <c r="BS42" s="94">
        <f t="shared" si="8"/>
        <v>0</v>
      </c>
      <c r="BT42" s="85">
        <f t="shared" si="9"/>
        <v>1</v>
      </c>
      <c r="BU42" s="85">
        <f t="shared" si="10"/>
        <v>0</v>
      </c>
      <c r="BV42" s="85">
        <f t="shared" si="11"/>
        <v>0</v>
      </c>
      <c r="BW42" s="85">
        <f t="shared" si="12"/>
        <v>0</v>
      </c>
      <c r="BX42" s="91">
        <f t="shared" si="13"/>
        <v>1</v>
      </c>
      <c r="BY42" s="85">
        <f t="shared" si="15"/>
        <v>0</v>
      </c>
      <c r="BZ42" s="85">
        <f t="shared" si="16"/>
        <v>3</v>
      </c>
      <c r="CA42" s="85">
        <f t="shared" si="17"/>
        <v>0</v>
      </c>
      <c r="CB42" s="85">
        <f t="shared" si="18"/>
        <v>0</v>
      </c>
      <c r="CC42" s="85">
        <f t="shared" si="19"/>
        <v>0</v>
      </c>
      <c r="CD42" s="91">
        <f t="shared" si="14"/>
        <v>3</v>
      </c>
      <c r="CE42" s="91"/>
      <c r="CF42" s="76">
        <v>35</v>
      </c>
      <c r="CG42" s="77">
        <v>0</v>
      </c>
      <c r="CH42" s="77">
        <v>2</v>
      </c>
      <c r="CI42" s="77">
        <v>3</v>
      </c>
      <c r="CJ42">
        <f t="shared" si="23"/>
        <v>0</v>
      </c>
      <c r="CK42">
        <f t="shared" si="24"/>
        <v>0</v>
      </c>
      <c r="CL42">
        <f t="shared" si="25"/>
        <v>0</v>
      </c>
      <c r="CM42">
        <f t="shared" si="26"/>
        <v>6</v>
      </c>
      <c r="CN42" s="115" t="b">
        <f t="shared" si="20"/>
        <v>0</v>
      </c>
      <c r="CO42" s="115" t="b">
        <f t="shared" si="21"/>
        <v>0</v>
      </c>
      <c r="CP42" s="115" t="b">
        <f t="shared" si="22"/>
        <v>1</v>
      </c>
    </row>
    <row r="43" spans="1:94" x14ac:dyDescent="0.2">
      <c r="A43" s="254"/>
      <c r="B43" s="266"/>
      <c r="C43" s="225" t="s">
        <v>81</v>
      </c>
      <c r="D43" s="269">
        <f>1-((CA241)/J240)</f>
        <v>0.54201680672268915</v>
      </c>
      <c r="E43" s="273"/>
      <c r="F43" s="103" t="s">
        <v>746</v>
      </c>
      <c r="G43" s="97">
        <v>86</v>
      </c>
      <c r="H43" s="164">
        <f t="shared" si="0"/>
        <v>0.36134453781512604</v>
      </c>
      <c r="J43" s="76">
        <v>41</v>
      </c>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v>1</v>
      </c>
      <c r="AK43" s="77"/>
      <c r="AL43" s="77"/>
      <c r="AM43" s="77"/>
      <c r="AN43" s="77"/>
      <c r="AO43" s="77"/>
      <c r="AP43" s="77"/>
      <c r="AQ43" s="77"/>
      <c r="AR43" s="77"/>
      <c r="AS43" s="77"/>
      <c r="AT43" s="77"/>
      <c r="AU43" s="77">
        <v>1</v>
      </c>
      <c r="AV43" s="77"/>
      <c r="AW43" s="77"/>
      <c r="AX43" s="77"/>
      <c r="AY43" s="77"/>
      <c r="AZ43" s="77"/>
      <c r="BA43" s="77">
        <v>1</v>
      </c>
      <c r="BB43" s="77"/>
      <c r="BC43" s="77"/>
      <c r="BD43" s="77"/>
      <c r="BE43" s="77"/>
      <c r="BF43" s="77"/>
      <c r="BG43" s="77"/>
      <c r="BH43" s="77"/>
      <c r="BI43" s="77"/>
      <c r="BJ43" s="77"/>
      <c r="BK43" s="77"/>
      <c r="BL43" s="85">
        <f t="shared" si="1"/>
        <v>0</v>
      </c>
      <c r="BM43" s="85">
        <f t="shared" si="2"/>
        <v>0</v>
      </c>
      <c r="BN43" s="85">
        <f t="shared" si="3"/>
        <v>0</v>
      </c>
      <c r="BO43" s="85">
        <f t="shared" si="4"/>
        <v>0</v>
      </c>
      <c r="BP43" s="85">
        <f t="shared" si="5"/>
        <v>0</v>
      </c>
      <c r="BQ43" s="85">
        <f t="shared" si="6"/>
        <v>0</v>
      </c>
      <c r="BR43" s="91">
        <f t="shared" si="7"/>
        <v>0</v>
      </c>
      <c r="BS43" s="94">
        <f t="shared" si="8"/>
        <v>0</v>
      </c>
      <c r="BT43" s="85">
        <f t="shared" si="9"/>
        <v>1</v>
      </c>
      <c r="BU43" s="85">
        <f t="shared" si="10"/>
        <v>0</v>
      </c>
      <c r="BV43" s="85">
        <f t="shared" si="11"/>
        <v>0</v>
      </c>
      <c r="BW43" s="85">
        <f t="shared" si="12"/>
        <v>0</v>
      </c>
      <c r="BX43" s="91">
        <f t="shared" si="13"/>
        <v>1</v>
      </c>
      <c r="BY43" s="85">
        <f t="shared" si="15"/>
        <v>0</v>
      </c>
      <c r="BZ43" s="85">
        <f t="shared" si="16"/>
        <v>1</v>
      </c>
      <c r="CA43" s="85">
        <f t="shared" si="17"/>
        <v>1</v>
      </c>
      <c r="CB43" s="85">
        <f t="shared" si="18"/>
        <v>0</v>
      </c>
      <c r="CC43" s="85">
        <f t="shared" si="19"/>
        <v>0</v>
      </c>
      <c r="CD43" s="91">
        <f t="shared" si="14"/>
        <v>2</v>
      </c>
      <c r="CE43" s="91"/>
      <c r="CF43" s="76">
        <v>36</v>
      </c>
      <c r="CG43" s="77">
        <v>0</v>
      </c>
      <c r="CH43" s="77">
        <v>1</v>
      </c>
      <c r="CI43" s="77">
        <v>1</v>
      </c>
      <c r="CJ43">
        <f t="shared" si="23"/>
        <v>0</v>
      </c>
      <c r="CK43">
        <f t="shared" si="24"/>
        <v>0</v>
      </c>
      <c r="CL43">
        <f t="shared" si="25"/>
        <v>0</v>
      </c>
      <c r="CM43">
        <f t="shared" si="26"/>
        <v>1</v>
      </c>
      <c r="CN43" s="115" t="b">
        <f t="shared" si="20"/>
        <v>0</v>
      </c>
      <c r="CO43" s="115" t="b">
        <f t="shared" si="21"/>
        <v>0</v>
      </c>
      <c r="CP43" s="115" t="b">
        <f t="shared" si="22"/>
        <v>1</v>
      </c>
    </row>
    <row r="44" spans="1:94" x14ac:dyDescent="0.2">
      <c r="A44" s="254"/>
      <c r="B44" s="266"/>
      <c r="C44" s="225"/>
      <c r="D44" s="236"/>
      <c r="E44" s="237"/>
      <c r="F44" s="103" t="s">
        <v>747</v>
      </c>
      <c r="G44" s="97">
        <v>84</v>
      </c>
      <c r="H44" s="164">
        <f t="shared" si="0"/>
        <v>0.35294117647058826</v>
      </c>
      <c r="J44" s="76">
        <v>42</v>
      </c>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v>1</v>
      </c>
      <c r="AK44" s="77"/>
      <c r="AL44" s="77"/>
      <c r="AM44" s="77"/>
      <c r="AN44" s="77"/>
      <c r="AO44" s="77"/>
      <c r="AP44" s="77"/>
      <c r="AQ44" s="77"/>
      <c r="AR44" s="77"/>
      <c r="AS44" s="77"/>
      <c r="AT44" s="77">
        <v>1</v>
      </c>
      <c r="AU44" s="77">
        <v>1</v>
      </c>
      <c r="AV44" s="77"/>
      <c r="AW44" s="77">
        <v>1</v>
      </c>
      <c r="AX44" s="77"/>
      <c r="AY44" s="77"/>
      <c r="AZ44" s="77"/>
      <c r="BA44" s="77"/>
      <c r="BB44" s="77"/>
      <c r="BC44" s="77"/>
      <c r="BD44" s="77"/>
      <c r="BE44" s="77"/>
      <c r="BF44" s="77"/>
      <c r="BG44" s="77"/>
      <c r="BH44" s="77"/>
      <c r="BI44" s="77"/>
      <c r="BJ44" s="77"/>
      <c r="BK44" s="77"/>
      <c r="BL44" s="85">
        <f t="shared" si="1"/>
        <v>0</v>
      </c>
      <c r="BM44" s="85">
        <f t="shared" si="2"/>
        <v>0</v>
      </c>
      <c r="BN44" s="85">
        <f t="shared" si="3"/>
        <v>0</v>
      </c>
      <c r="BO44" s="85">
        <f t="shared" si="4"/>
        <v>0</v>
      </c>
      <c r="BP44" s="85">
        <f t="shared" si="5"/>
        <v>0</v>
      </c>
      <c r="BQ44" s="85">
        <f t="shared" si="6"/>
        <v>0</v>
      </c>
      <c r="BR44" s="91">
        <f t="shared" si="7"/>
        <v>0</v>
      </c>
      <c r="BS44" s="94">
        <f t="shared" si="8"/>
        <v>0</v>
      </c>
      <c r="BT44" s="85">
        <f t="shared" si="9"/>
        <v>1</v>
      </c>
      <c r="BU44" s="85">
        <f t="shared" si="10"/>
        <v>0</v>
      </c>
      <c r="BV44" s="85">
        <f t="shared" si="11"/>
        <v>0</v>
      </c>
      <c r="BW44" s="85">
        <f t="shared" si="12"/>
        <v>0</v>
      </c>
      <c r="BX44" s="91">
        <f t="shared" si="13"/>
        <v>1</v>
      </c>
      <c r="BY44" s="85">
        <f t="shared" si="15"/>
        <v>0</v>
      </c>
      <c r="BZ44" s="85">
        <f t="shared" si="16"/>
        <v>3</v>
      </c>
      <c r="CA44" s="85">
        <f t="shared" si="17"/>
        <v>0</v>
      </c>
      <c r="CB44" s="85">
        <f t="shared" si="18"/>
        <v>0</v>
      </c>
      <c r="CC44" s="85">
        <f t="shared" si="19"/>
        <v>0</v>
      </c>
      <c r="CD44" s="91">
        <f t="shared" si="14"/>
        <v>3</v>
      </c>
      <c r="CE44" s="91"/>
      <c r="CF44" s="76">
        <v>37</v>
      </c>
      <c r="CG44" s="77">
        <v>0</v>
      </c>
      <c r="CH44" s="77">
        <v>1</v>
      </c>
      <c r="CI44" s="77">
        <v>2</v>
      </c>
      <c r="CJ44">
        <f t="shared" si="23"/>
        <v>0</v>
      </c>
      <c r="CK44">
        <f t="shared" si="24"/>
        <v>0</v>
      </c>
      <c r="CL44">
        <f t="shared" si="25"/>
        <v>0</v>
      </c>
      <c r="CM44">
        <f t="shared" si="26"/>
        <v>2</v>
      </c>
      <c r="CN44" s="115" t="b">
        <f t="shared" si="20"/>
        <v>0</v>
      </c>
      <c r="CO44" s="115" t="b">
        <f t="shared" si="21"/>
        <v>0</v>
      </c>
      <c r="CP44" s="115" t="b">
        <f t="shared" si="22"/>
        <v>1</v>
      </c>
    </row>
    <row r="45" spans="1:94" x14ac:dyDescent="0.2">
      <c r="A45" s="254"/>
      <c r="B45" s="266"/>
      <c r="C45" s="226" t="s">
        <v>82</v>
      </c>
      <c r="D45" s="238">
        <f>1-((CB241)/J240)</f>
        <v>8.8235294117647078E-2</v>
      </c>
      <c r="E45" s="239"/>
      <c r="F45" s="103" t="s">
        <v>748</v>
      </c>
      <c r="G45" s="97">
        <v>3</v>
      </c>
      <c r="H45" s="164">
        <f t="shared" si="0"/>
        <v>1.2605042016806723E-2</v>
      </c>
      <c r="J45" s="76">
        <v>43</v>
      </c>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v>1</v>
      </c>
      <c r="AK45" s="77"/>
      <c r="AL45" s="77"/>
      <c r="AM45" s="77"/>
      <c r="AN45" s="77"/>
      <c r="AO45" s="77"/>
      <c r="AP45" s="77"/>
      <c r="AQ45" s="77"/>
      <c r="AR45" s="77"/>
      <c r="AS45" s="77"/>
      <c r="AT45" s="77"/>
      <c r="AU45" s="77">
        <v>1</v>
      </c>
      <c r="AV45" s="77"/>
      <c r="AW45" s="77"/>
      <c r="AX45" s="77"/>
      <c r="AY45" s="77"/>
      <c r="AZ45" s="77"/>
      <c r="BA45" s="77"/>
      <c r="BB45" s="77"/>
      <c r="BC45" s="77"/>
      <c r="BD45" s="77"/>
      <c r="BE45" s="77"/>
      <c r="BF45" s="77"/>
      <c r="BG45" s="77"/>
      <c r="BH45" s="77"/>
      <c r="BI45" s="77"/>
      <c r="BJ45" s="77"/>
      <c r="BK45" s="77"/>
      <c r="BL45" s="85">
        <f t="shared" si="1"/>
        <v>0</v>
      </c>
      <c r="BM45" s="85">
        <f t="shared" si="2"/>
        <v>0</v>
      </c>
      <c r="BN45" s="85">
        <f t="shared" si="3"/>
        <v>0</v>
      </c>
      <c r="BO45" s="85">
        <f t="shared" si="4"/>
        <v>0</v>
      </c>
      <c r="BP45" s="85">
        <f t="shared" si="5"/>
        <v>0</v>
      </c>
      <c r="BQ45" s="85">
        <f t="shared" si="6"/>
        <v>0</v>
      </c>
      <c r="BR45" s="91">
        <f t="shared" si="7"/>
        <v>0</v>
      </c>
      <c r="BS45" s="94">
        <f t="shared" si="8"/>
        <v>0</v>
      </c>
      <c r="BT45" s="85">
        <f t="shared" si="9"/>
        <v>1</v>
      </c>
      <c r="BU45" s="85">
        <f t="shared" si="10"/>
        <v>0</v>
      </c>
      <c r="BV45" s="85">
        <f t="shared" si="11"/>
        <v>0</v>
      </c>
      <c r="BW45" s="85">
        <f t="shared" si="12"/>
        <v>0</v>
      </c>
      <c r="BX45" s="91">
        <f t="shared" si="13"/>
        <v>1</v>
      </c>
      <c r="BY45" s="85">
        <f t="shared" si="15"/>
        <v>0</v>
      </c>
      <c r="BZ45" s="85">
        <f t="shared" si="16"/>
        <v>1</v>
      </c>
      <c r="CA45" s="85">
        <f t="shared" si="17"/>
        <v>0</v>
      </c>
      <c r="CB45" s="85">
        <f t="shared" si="18"/>
        <v>0</v>
      </c>
      <c r="CC45" s="85">
        <f t="shared" si="19"/>
        <v>0</v>
      </c>
      <c r="CD45" s="91">
        <f t="shared" si="14"/>
        <v>1</v>
      </c>
      <c r="CE45" s="91"/>
      <c r="CF45" s="76">
        <v>38</v>
      </c>
      <c r="CG45" s="77">
        <v>0</v>
      </c>
      <c r="CH45" s="77">
        <v>0</v>
      </c>
      <c r="CI45" s="114">
        <v>2</v>
      </c>
      <c r="CJ45">
        <f t="shared" si="23"/>
        <v>0</v>
      </c>
      <c r="CK45">
        <f t="shared" si="24"/>
        <v>0</v>
      </c>
      <c r="CL45">
        <f t="shared" si="25"/>
        <v>0</v>
      </c>
      <c r="CM45">
        <f t="shared" si="26"/>
        <v>0</v>
      </c>
      <c r="CN45" s="115" t="b">
        <f t="shared" si="20"/>
        <v>0</v>
      </c>
      <c r="CO45" s="115" t="b">
        <f t="shared" si="21"/>
        <v>0</v>
      </c>
      <c r="CP45" s="115" t="b">
        <f t="shared" si="22"/>
        <v>0</v>
      </c>
    </row>
    <row r="46" spans="1:94" x14ac:dyDescent="0.2">
      <c r="A46" s="254"/>
      <c r="B46" s="266"/>
      <c r="C46" s="226"/>
      <c r="D46" s="240"/>
      <c r="E46" s="241"/>
      <c r="F46" s="103" t="s">
        <v>749</v>
      </c>
      <c r="G46" s="97"/>
      <c r="H46" s="164">
        <f t="shared" si="0"/>
        <v>0</v>
      </c>
      <c r="J46" s="76">
        <v>44</v>
      </c>
      <c r="K46" s="77">
        <v>1</v>
      </c>
      <c r="L46" s="77"/>
      <c r="M46" s="77"/>
      <c r="N46" s="77"/>
      <c r="O46" s="77">
        <v>1</v>
      </c>
      <c r="P46" s="77"/>
      <c r="Q46" s="77"/>
      <c r="R46" s="77"/>
      <c r="S46" s="77"/>
      <c r="T46" s="77"/>
      <c r="U46" s="77"/>
      <c r="V46" s="77">
        <v>1</v>
      </c>
      <c r="W46" s="77"/>
      <c r="X46" s="77"/>
      <c r="Y46" s="77"/>
      <c r="Z46" s="77"/>
      <c r="AA46" s="77"/>
      <c r="AB46" s="77"/>
      <c r="AC46" s="77"/>
      <c r="AD46" s="77"/>
      <c r="AE46" s="77"/>
      <c r="AF46" s="77"/>
      <c r="AG46" s="77"/>
      <c r="AH46" s="77"/>
      <c r="AI46" s="77"/>
      <c r="AJ46" s="77"/>
      <c r="AK46" s="77"/>
      <c r="AL46" s="77">
        <v>1</v>
      </c>
      <c r="AM46" s="77"/>
      <c r="AN46" s="77"/>
      <c r="AO46" s="77"/>
      <c r="AP46" s="77"/>
      <c r="AQ46" s="77"/>
      <c r="AR46" s="77"/>
      <c r="AS46" s="77"/>
      <c r="AT46" s="77"/>
      <c r="AU46" s="77"/>
      <c r="AV46" s="77"/>
      <c r="AW46" s="77"/>
      <c r="AX46" s="77">
        <v>1</v>
      </c>
      <c r="AY46" s="77"/>
      <c r="AZ46" s="77"/>
      <c r="BA46" s="77"/>
      <c r="BB46" s="77"/>
      <c r="BC46" s="77"/>
      <c r="BD46" s="77">
        <v>1</v>
      </c>
      <c r="BE46" s="77"/>
      <c r="BF46" s="77"/>
      <c r="BG46" s="77"/>
      <c r="BH46" s="77"/>
      <c r="BI46" s="77"/>
      <c r="BJ46" s="77"/>
      <c r="BK46" s="77"/>
      <c r="BL46" s="85">
        <f t="shared" si="1"/>
        <v>1</v>
      </c>
      <c r="BM46" s="85">
        <f t="shared" si="2"/>
        <v>1</v>
      </c>
      <c r="BN46" s="85">
        <f t="shared" si="3"/>
        <v>1</v>
      </c>
      <c r="BO46" s="85">
        <f t="shared" si="4"/>
        <v>0</v>
      </c>
      <c r="BP46" s="85">
        <f t="shared" si="5"/>
        <v>0</v>
      </c>
      <c r="BQ46" s="85">
        <f t="shared" si="6"/>
        <v>0</v>
      </c>
      <c r="BR46" s="91">
        <f t="shared" si="7"/>
        <v>3</v>
      </c>
      <c r="BS46" s="94">
        <f t="shared" si="8"/>
        <v>2</v>
      </c>
      <c r="BT46" s="85">
        <f t="shared" si="9"/>
        <v>0</v>
      </c>
      <c r="BU46" s="85">
        <f t="shared" si="10"/>
        <v>1</v>
      </c>
      <c r="BV46" s="85">
        <f t="shared" si="11"/>
        <v>0</v>
      </c>
      <c r="BW46" s="85">
        <f t="shared" si="12"/>
        <v>0</v>
      </c>
      <c r="BX46" s="91">
        <f t="shared" si="13"/>
        <v>1</v>
      </c>
      <c r="BY46" s="85">
        <f t="shared" si="15"/>
        <v>0</v>
      </c>
      <c r="BZ46" s="85">
        <f t="shared" si="16"/>
        <v>1</v>
      </c>
      <c r="CA46" s="85">
        <f t="shared" si="17"/>
        <v>0</v>
      </c>
      <c r="CB46" s="85">
        <f t="shared" si="18"/>
        <v>1</v>
      </c>
      <c r="CC46" s="85">
        <f t="shared" si="19"/>
        <v>0</v>
      </c>
      <c r="CD46" s="91">
        <f t="shared" si="14"/>
        <v>2</v>
      </c>
      <c r="CE46" s="91"/>
      <c r="CF46" s="76">
        <v>39</v>
      </c>
      <c r="CG46" s="77">
        <v>0</v>
      </c>
      <c r="CH46" s="77">
        <v>1</v>
      </c>
      <c r="CI46" s="77">
        <v>2</v>
      </c>
      <c r="CJ46">
        <f t="shared" si="23"/>
        <v>0</v>
      </c>
      <c r="CK46">
        <f t="shared" si="24"/>
        <v>0</v>
      </c>
      <c r="CL46">
        <f t="shared" si="25"/>
        <v>0</v>
      </c>
      <c r="CM46">
        <f t="shared" si="26"/>
        <v>2</v>
      </c>
      <c r="CN46" s="115" t="b">
        <f t="shared" si="20"/>
        <v>0</v>
      </c>
      <c r="CO46" s="115" t="b">
        <f t="shared" si="21"/>
        <v>0</v>
      </c>
      <c r="CP46" s="115" t="b">
        <f t="shared" si="22"/>
        <v>1</v>
      </c>
    </row>
    <row r="47" spans="1:94" x14ac:dyDescent="0.2">
      <c r="A47" s="254"/>
      <c r="B47" s="266"/>
      <c r="C47" s="226"/>
      <c r="D47" s="240"/>
      <c r="E47" s="241"/>
      <c r="F47" s="103" t="s">
        <v>750</v>
      </c>
      <c r="G47" s="97"/>
      <c r="H47" s="164">
        <f t="shared" si="0"/>
        <v>0</v>
      </c>
      <c r="J47" s="76">
        <v>45</v>
      </c>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v>1</v>
      </c>
      <c r="AK47" s="77"/>
      <c r="AL47" s="77"/>
      <c r="AM47" s="77"/>
      <c r="AN47" s="77"/>
      <c r="AO47" s="77"/>
      <c r="AP47" s="77"/>
      <c r="AQ47" s="77"/>
      <c r="AR47" s="77"/>
      <c r="AS47" s="77"/>
      <c r="AT47" s="77"/>
      <c r="AU47" s="77"/>
      <c r="AV47" s="77"/>
      <c r="AW47" s="77">
        <v>1</v>
      </c>
      <c r="AX47" s="77"/>
      <c r="AY47" s="77"/>
      <c r="AZ47" s="77"/>
      <c r="BA47" s="77"/>
      <c r="BB47" s="77"/>
      <c r="BC47" s="77"/>
      <c r="BD47" s="77"/>
      <c r="BE47" s="77"/>
      <c r="BF47" s="77"/>
      <c r="BG47" s="77"/>
      <c r="BH47" s="77"/>
      <c r="BI47" s="77"/>
      <c r="BJ47" s="77"/>
      <c r="BK47" s="77"/>
      <c r="BL47" s="85">
        <f t="shared" si="1"/>
        <v>0</v>
      </c>
      <c r="BM47" s="85">
        <f t="shared" si="2"/>
        <v>0</v>
      </c>
      <c r="BN47" s="85">
        <f t="shared" si="3"/>
        <v>0</v>
      </c>
      <c r="BO47" s="85">
        <f t="shared" si="4"/>
        <v>0</v>
      </c>
      <c r="BP47" s="85">
        <f t="shared" si="5"/>
        <v>0</v>
      </c>
      <c r="BQ47" s="85">
        <f t="shared" si="6"/>
        <v>0</v>
      </c>
      <c r="BR47" s="91">
        <f t="shared" si="7"/>
        <v>0</v>
      </c>
      <c r="BS47" s="94">
        <f t="shared" si="8"/>
        <v>0</v>
      </c>
      <c r="BT47" s="85">
        <f t="shared" si="9"/>
        <v>1</v>
      </c>
      <c r="BU47" s="85">
        <f t="shared" si="10"/>
        <v>0</v>
      </c>
      <c r="BV47" s="85">
        <f t="shared" si="11"/>
        <v>0</v>
      </c>
      <c r="BW47" s="85">
        <f t="shared" si="12"/>
        <v>0</v>
      </c>
      <c r="BX47" s="91">
        <f t="shared" si="13"/>
        <v>1</v>
      </c>
      <c r="BY47" s="85">
        <f t="shared" si="15"/>
        <v>0</v>
      </c>
      <c r="BZ47" s="85">
        <f t="shared" si="16"/>
        <v>1</v>
      </c>
      <c r="CA47" s="85">
        <f t="shared" si="17"/>
        <v>0</v>
      </c>
      <c r="CB47" s="85">
        <f t="shared" si="18"/>
        <v>0</v>
      </c>
      <c r="CC47" s="85">
        <f t="shared" si="19"/>
        <v>0</v>
      </c>
      <c r="CD47" s="91">
        <f t="shared" si="14"/>
        <v>1</v>
      </c>
      <c r="CE47" s="91"/>
      <c r="CF47" s="76">
        <v>40</v>
      </c>
      <c r="CG47" s="77">
        <v>0</v>
      </c>
      <c r="CH47" s="77">
        <v>1</v>
      </c>
      <c r="CI47" s="77">
        <v>3</v>
      </c>
      <c r="CJ47">
        <f t="shared" si="23"/>
        <v>0</v>
      </c>
      <c r="CK47">
        <f t="shared" si="24"/>
        <v>0</v>
      </c>
      <c r="CL47">
        <f t="shared" si="25"/>
        <v>0</v>
      </c>
      <c r="CM47">
        <f t="shared" si="26"/>
        <v>3</v>
      </c>
      <c r="CN47" s="115" t="b">
        <f t="shared" si="20"/>
        <v>0</v>
      </c>
      <c r="CO47" s="115" t="b">
        <f t="shared" si="21"/>
        <v>0</v>
      </c>
      <c r="CP47" s="115" t="b">
        <f t="shared" si="22"/>
        <v>1</v>
      </c>
    </row>
    <row r="48" spans="1:94" x14ac:dyDescent="0.2">
      <c r="A48" s="254"/>
      <c r="B48" s="266"/>
      <c r="C48" s="226"/>
      <c r="D48" s="240"/>
      <c r="E48" s="241"/>
      <c r="F48" s="103" t="s">
        <v>751</v>
      </c>
      <c r="G48" s="97">
        <v>2</v>
      </c>
      <c r="H48" s="164">
        <f t="shared" si="0"/>
        <v>8.4033613445378148E-3</v>
      </c>
      <c r="J48" s="76">
        <v>46</v>
      </c>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v>1</v>
      </c>
      <c r="AK48" s="77"/>
      <c r="AL48" s="77">
        <v>1</v>
      </c>
      <c r="AM48" s="77"/>
      <c r="AN48" s="77"/>
      <c r="AO48" s="77"/>
      <c r="AP48" s="77">
        <v>1</v>
      </c>
      <c r="AQ48" s="77"/>
      <c r="AR48" s="77"/>
      <c r="AS48" s="77"/>
      <c r="AT48" s="77">
        <v>1</v>
      </c>
      <c r="AU48" s="77">
        <v>1</v>
      </c>
      <c r="AV48" s="77"/>
      <c r="AW48" s="77">
        <v>1</v>
      </c>
      <c r="AX48" s="77">
        <v>1</v>
      </c>
      <c r="AY48" s="77"/>
      <c r="AZ48" s="77"/>
      <c r="BA48" s="77">
        <v>1</v>
      </c>
      <c r="BB48" s="77"/>
      <c r="BC48" s="77"/>
      <c r="BD48" s="77"/>
      <c r="BE48" s="77"/>
      <c r="BF48" s="77"/>
      <c r="BG48" s="77"/>
      <c r="BH48" s="77"/>
      <c r="BI48" s="77"/>
      <c r="BJ48" s="77"/>
      <c r="BK48" s="77"/>
      <c r="BL48" s="85">
        <f t="shared" si="1"/>
        <v>0</v>
      </c>
      <c r="BM48" s="85">
        <f t="shared" si="2"/>
        <v>0</v>
      </c>
      <c r="BN48" s="85">
        <f t="shared" si="3"/>
        <v>0</v>
      </c>
      <c r="BO48" s="85">
        <f t="shared" si="4"/>
        <v>0</v>
      </c>
      <c r="BP48" s="85">
        <f t="shared" si="5"/>
        <v>0</v>
      </c>
      <c r="BQ48" s="85">
        <f t="shared" si="6"/>
        <v>0</v>
      </c>
      <c r="BR48" s="91">
        <f t="shared" si="7"/>
        <v>0</v>
      </c>
      <c r="BS48" s="94">
        <f t="shared" si="8"/>
        <v>0</v>
      </c>
      <c r="BT48" s="85">
        <f t="shared" si="9"/>
        <v>1</v>
      </c>
      <c r="BU48" s="85">
        <f t="shared" si="10"/>
        <v>1</v>
      </c>
      <c r="BV48" s="85">
        <f t="shared" si="11"/>
        <v>0</v>
      </c>
      <c r="BW48" s="85">
        <f t="shared" si="12"/>
        <v>1</v>
      </c>
      <c r="BX48" s="91">
        <f t="shared" si="13"/>
        <v>3</v>
      </c>
      <c r="BY48" s="85">
        <f t="shared" si="15"/>
        <v>0</v>
      </c>
      <c r="BZ48" s="85">
        <f t="shared" si="16"/>
        <v>4</v>
      </c>
      <c r="CA48" s="85">
        <f t="shared" si="17"/>
        <v>1</v>
      </c>
      <c r="CB48" s="85">
        <f t="shared" si="18"/>
        <v>0</v>
      </c>
      <c r="CC48" s="85">
        <f t="shared" si="19"/>
        <v>0</v>
      </c>
      <c r="CD48" s="91">
        <f t="shared" si="14"/>
        <v>5</v>
      </c>
      <c r="CE48" s="91"/>
      <c r="CF48" s="76">
        <v>41</v>
      </c>
      <c r="CG48" s="77">
        <v>0</v>
      </c>
      <c r="CH48" s="77">
        <v>1</v>
      </c>
      <c r="CI48" s="77">
        <v>2</v>
      </c>
      <c r="CJ48">
        <f t="shared" si="23"/>
        <v>0</v>
      </c>
      <c r="CK48">
        <f t="shared" si="24"/>
        <v>0</v>
      </c>
      <c r="CL48">
        <f t="shared" si="25"/>
        <v>0</v>
      </c>
      <c r="CM48">
        <f t="shared" si="26"/>
        <v>2</v>
      </c>
      <c r="CN48" s="115" t="b">
        <f t="shared" si="20"/>
        <v>0</v>
      </c>
      <c r="CO48" s="115" t="b">
        <f t="shared" si="21"/>
        <v>0</v>
      </c>
      <c r="CP48" s="115" t="b">
        <f t="shared" si="22"/>
        <v>1</v>
      </c>
    </row>
    <row r="49" spans="1:94" x14ac:dyDescent="0.2">
      <c r="A49" s="254"/>
      <c r="B49" s="266"/>
      <c r="C49" s="226"/>
      <c r="D49" s="240"/>
      <c r="E49" s="241"/>
      <c r="F49" s="103" t="s">
        <v>752</v>
      </c>
      <c r="G49" s="97"/>
      <c r="H49" s="164">
        <f t="shared" si="0"/>
        <v>0</v>
      </c>
      <c r="J49" s="76">
        <v>47</v>
      </c>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c r="AK49" s="77"/>
      <c r="AL49" s="77"/>
      <c r="AM49" s="77"/>
      <c r="AN49" s="77"/>
      <c r="AO49" s="77"/>
      <c r="AP49" s="77"/>
      <c r="AQ49" s="77"/>
      <c r="AR49" s="77"/>
      <c r="AS49" s="77"/>
      <c r="AT49" s="77">
        <v>1</v>
      </c>
      <c r="AU49" s="77">
        <v>1</v>
      </c>
      <c r="AV49" s="77"/>
      <c r="AW49" s="77"/>
      <c r="AX49" s="77"/>
      <c r="AY49" s="77"/>
      <c r="AZ49" s="77"/>
      <c r="BA49" s="77"/>
      <c r="BB49" s="77"/>
      <c r="BC49" s="77"/>
      <c r="BD49" s="77"/>
      <c r="BE49" s="77"/>
      <c r="BF49" s="77"/>
      <c r="BG49" s="77"/>
      <c r="BH49" s="77"/>
      <c r="BI49" s="77"/>
      <c r="BJ49" s="77"/>
      <c r="BK49" s="77"/>
      <c r="BL49" s="85">
        <f t="shared" si="1"/>
        <v>0</v>
      </c>
      <c r="BM49" s="85">
        <f t="shared" si="2"/>
        <v>0</v>
      </c>
      <c r="BN49" s="85">
        <f t="shared" si="3"/>
        <v>0</v>
      </c>
      <c r="BO49" s="85">
        <f t="shared" si="4"/>
        <v>0</v>
      </c>
      <c r="BP49" s="85">
        <f t="shared" si="5"/>
        <v>0</v>
      </c>
      <c r="BQ49" s="85">
        <f t="shared" si="6"/>
        <v>0</v>
      </c>
      <c r="BR49" s="91">
        <f t="shared" si="7"/>
        <v>0</v>
      </c>
      <c r="BS49" s="94">
        <f t="shared" si="8"/>
        <v>0</v>
      </c>
      <c r="BT49" s="85">
        <f t="shared" si="9"/>
        <v>0</v>
      </c>
      <c r="BU49" s="85">
        <f t="shared" si="10"/>
        <v>0</v>
      </c>
      <c r="BV49" s="85">
        <f t="shared" si="11"/>
        <v>0</v>
      </c>
      <c r="BW49" s="85">
        <f t="shared" si="12"/>
        <v>0</v>
      </c>
      <c r="BX49" s="91">
        <f t="shared" si="13"/>
        <v>0</v>
      </c>
      <c r="BY49" s="85">
        <f t="shared" si="15"/>
        <v>0</v>
      </c>
      <c r="BZ49" s="85">
        <f t="shared" si="16"/>
        <v>2</v>
      </c>
      <c r="CA49" s="85">
        <f t="shared" si="17"/>
        <v>0</v>
      </c>
      <c r="CB49" s="85">
        <f t="shared" si="18"/>
        <v>0</v>
      </c>
      <c r="CC49" s="85">
        <f t="shared" si="19"/>
        <v>0</v>
      </c>
      <c r="CD49" s="91">
        <f t="shared" si="14"/>
        <v>2</v>
      </c>
      <c r="CE49" s="91"/>
      <c r="CF49" s="76">
        <v>42</v>
      </c>
      <c r="CG49" s="77">
        <v>0</v>
      </c>
      <c r="CH49" s="77">
        <v>1</v>
      </c>
      <c r="CI49" s="77">
        <v>3</v>
      </c>
      <c r="CJ49">
        <f t="shared" si="23"/>
        <v>0</v>
      </c>
      <c r="CK49">
        <f t="shared" si="24"/>
        <v>0</v>
      </c>
      <c r="CL49">
        <f t="shared" si="25"/>
        <v>0</v>
      </c>
      <c r="CM49">
        <f t="shared" si="26"/>
        <v>3</v>
      </c>
      <c r="CN49" s="115" t="b">
        <f t="shared" si="20"/>
        <v>0</v>
      </c>
      <c r="CO49" s="115" t="b">
        <f t="shared" si="21"/>
        <v>0</v>
      </c>
      <c r="CP49" s="115" t="b">
        <f t="shared" si="22"/>
        <v>1</v>
      </c>
    </row>
    <row r="50" spans="1:94" x14ac:dyDescent="0.2">
      <c r="A50" s="254"/>
      <c r="B50" s="266"/>
      <c r="C50" s="226"/>
      <c r="D50" s="242"/>
      <c r="E50" s="243"/>
      <c r="F50" s="103" t="s">
        <v>753</v>
      </c>
      <c r="G50" s="97">
        <v>17</v>
      </c>
      <c r="H50" s="164">
        <f t="shared" si="0"/>
        <v>7.1428571428571425E-2</v>
      </c>
      <c r="J50" s="76">
        <v>48</v>
      </c>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v>1</v>
      </c>
      <c r="AK50" s="77"/>
      <c r="AL50" s="77"/>
      <c r="AM50" s="77"/>
      <c r="AN50" s="77"/>
      <c r="AO50" s="77"/>
      <c r="AP50" s="77"/>
      <c r="AQ50" s="77"/>
      <c r="AR50" s="77"/>
      <c r="AS50" s="77"/>
      <c r="AT50" s="77"/>
      <c r="AU50" s="77"/>
      <c r="AV50" s="77"/>
      <c r="AW50" s="77"/>
      <c r="AX50" s="77"/>
      <c r="AY50" s="77"/>
      <c r="AZ50" s="77"/>
      <c r="BA50" s="77"/>
      <c r="BB50" s="77"/>
      <c r="BC50" s="77"/>
      <c r="BD50" s="77"/>
      <c r="BE50" s="77"/>
      <c r="BF50" s="77"/>
      <c r="BG50" s="77"/>
      <c r="BH50" s="77"/>
      <c r="BI50" s="77"/>
      <c r="BJ50" s="77"/>
      <c r="BK50" s="77"/>
      <c r="BL50" s="85">
        <f t="shared" si="1"/>
        <v>0</v>
      </c>
      <c r="BM50" s="85">
        <f t="shared" si="2"/>
        <v>0</v>
      </c>
      <c r="BN50" s="85">
        <f t="shared" si="3"/>
        <v>0</v>
      </c>
      <c r="BO50" s="85">
        <f t="shared" si="4"/>
        <v>0</v>
      </c>
      <c r="BP50" s="85">
        <f t="shared" si="5"/>
        <v>0</v>
      </c>
      <c r="BQ50" s="85">
        <f t="shared" si="6"/>
        <v>0</v>
      </c>
      <c r="BR50" s="91">
        <f t="shared" si="7"/>
        <v>0</v>
      </c>
      <c r="BS50" s="94">
        <f t="shared" si="8"/>
        <v>0</v>
      </c>
      <c r="BT50" s="85">
        <f t="shared" si="9"/>
        <v>1</v>
      </c>
      <c r="BU50" s="85">
        <f t="shared" si="10"/>
        <v>0</v>
      </c>
      <c r="BV50" s="85">
        <f t="shared" si="11"/>
        <v>0</v>
      </c>
      <c r="BW50" s="85">
        <f t="shared" si="12"/>
        <v>0</v>
      </c>
      <c r="BX50" s="91">
        <f t="shared" si="13"/>
        <v>1</v>
      </c>
      <c r="BY50" s="85">
        <f t="shared" si="15"/>
        <v>0</v>
      </c>
      <c r="BZ50" s="85">
        <f t="shared" si="16"/>
        <v>0</v>
      </c>
      <c r="CA50" s="85">
        <f t="shared" si="17"/>
        <v>0</v>
      </c>
      <c r="CB50" s="85">
        <f t="shared" si="18"/>
        <v>0</v>
      </c>
      <c r="CC50" s="85">
        <f t="shared" si="19"/>
        <v>0</v>
      </c>
      <c r="CD50" s="91">
        <f t="shared" si="14"/>
        <v>0</v>
      </c>
      <c r="CE50" s="91"/>
      <c r="CF50" s="76">
        <v>43</v>
      </c>
      <c r="CG50" s="77">
        <v>0</v>
      </c>
      <c r="CH50" s="77">
        <v>1</v>
      </c>
      <c r="CI50" s="77">
        <v>1</v>
      </c>
      <c r="CJ50">
        <f t="shared" si="23"/>
        <v>0</v>
      </c>
      <c r="CK50">
        <f t="shared" si="24"/>
        <v>0</v>
      </c>
      <c r="CL50">
        <f t="shared" si="25"/>
        <v>0</v>
      </c>
      <c r="CM50">
        <f t="shared" si="26"/>
        <v>1</v>
      </c>
      <c r="CN50" s="115" t="b">
        <f t="shared" si="20"/>
        <v>0</v>
      </c>
      <c r="CO50" s="115" t="b">
        <f t="shared" si="21"/>
        <v>0</v>
      </c>
      <c r="CP50" s="115" t="b">
        <f t="shared" si="22"/>
        <v>1</v>
      </c>
    </row>
    <row r="51" spans="1:94" x14ac:dyDescent="0.2">
      <c r="A51" s="254"/>
      <c r="B51" s="266"/>
      <c r="C51" s="226" t="s">
        <v>83</v>
      </c>
      <c r="D51" s="238">
        <f>1-((CC241)/J240)</f>
        <v>0.11344537815126055</v>
      </c>
      <c r="E51" s="239"/>
      <c r="F51" s="103" t="s">
        <v>754</v>
      </c>
      <c r="G51" s="97">
        <v>13</v>
      </c>
      <c r="H51" s="164">
        <f t="shared" si="0"/>
        <v>5.4621848739495799E-2</v>
      </c>
      <c r="J51" s="76">
        <v>49</v>
      </c>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v>1</v>
      </c>
      <c r="AK51" s="77"/>
      <c r="AL51" s="77"/>
      <c r="AM51" s="77"/>
      <c r="AN51" s="77"/>
      <c r="AO51" s="77"/>
      <c r="AP51" s="77"/>
      <c r="AQ51" s="77"/>
      <c r="AR51" s="77"/>
      <c r="AS51" s="77"/>
      <c r="AT51" s="77"/>
      <c r="AU51" s="77">
        <v>1</v>
      </c>
      <c r="AV51" s="77"/>
      <c r="AW51" s="77">
        <v>1</v>
      </c>
      <c r="AX51" s="77"/>
      <c r="AY51" s="77"/>
      <c r="AZ51" s="77"/>
      <c r="BA51" s="77"/>
      <c r="BB51" s="77"/>
      <c r="BC51" s="77"/>
      <c r="BD51" s="77"/>
      <c r="BE51" s="77"/>
      <c r="BF51" s="77"/>
      <c r="BG51" s="77"/>
      <c r="BH51" s="77"/>
      <c r="BI51" s="77"/>
      <c r="BJ51" s="77"/>
      <c r="BK51" s="77"/>
      <c r="BL51" s="85">
        <f t="shared" si="1"/>
        <v>0</v>
      </c>
      <c r="BM51" s="85">
        <f t="shared" si="2"/>
        <v>0</v>
      </c>
      <c r="BN51" s="85">
        <f t="shared" si="3"/>
        <v>0</v>
      </c>
      <c r="BO51" s="85">
        <f t="shared" si="4"/>
        <v>0</v>
      </c>
      <c r="BP51" s="85">
        <f t="shared" si="5"/>
        <v>0</v>
      </c>
      <c r="BQ51" s="85">
        <f t="shared" si="6"/>
        <v>0</v>
      </c>
      <c r="BR51" s="91">
        <f t="shared" si="7"/>
        <v>0</v>
      </c>
      <c r="BS51" s="94">
        <f t="shared" si="8"/>
        <v>0</v>
      </c>
      <c r="BT51" s="85">
        <f t="shared" si="9"/>
        <v>1</v>
      </c>
      <c r="BU51" s="85">
        <f t="shared" si="10"/>
        <v>0</v>
      </c>
      <c r="BV51" s="85">
        <f t="shared" si="11"/>
        <v>0</v>
      </c>
      <c r="BW51" s="85">
        <f t="shared" si="12"/>
        <v>0</v>
      </c>
      <c r="BX51" s="91">
        <f t="shared" si="13"/>
        <v>1</v>
      </c>
      <c r="BY51" s="85">
        <f t="shared" si="15"/>
        <v>0</v>
      </c>
      <c r="BZ51" s="85">
        <f t="shared" si="16"/>
        <v>2</v>
      </c>
      <c r="CA51" s="85">
        <f t="shared" si="17"/>
        <v>0</v>
      </c>
      <c r="CB51" s="85">
        <f t="shared" si="18"/>
        <v>0</v>
      </c>
      <c r="CC51" s="85">
        <f t="shared" si="19"/>
        <v>0</v>
      </c>
      <c r="CD51" s="91">
        <f t="shared" si="14"/>
        <v>2</v>
      </c>
      <c r="CE51" s="91"/>
      <c r="CF51" s="76">
        <v>44</v>
      </c>
      <c r="CG51" s="77">
        <v>3</v>
      </c>
      <c r="CH51" s="77">
        <v>1</v>
      </c>
      <c r="CI51" s="77">
        <v>2</v>
      </c>
      <c r="CJ51">
        <f t="shared" si="23"/>
        <v>6</v>
      </c>
      <c r="CK51">
        <f t="shared" si="24"/>
        <v>3</v>
      </c>
      <c r="CL51">
        <f t="shared" si="25"/>
        <v>6</v>
      </c>
      <c r="CM51">
        <f t="shared" si="26"/>
        <v>2</v>
      </c>
      <c r="CN51" s="115" t="b">
        <f t="shared" si="20"/>
        <v>0</v>
      </c>
      <c r="CO51" s="115" t="b">
        <f t="shared" si="21"/>
        <v>0</v>
      </c>
      <c r="CP51" s="115" t="b">
        <f t="shared" si="22"/>
        <v>0</v>
      </c>
    </row>
    <row r="52" spans="1:94" x14ac:dyDescent="0.2">
      <c r="A52" s="254"/>
      <c r="B52" s="266"/>
      <c r="C52" s="226"/>
      <c r="D52" s="240"/>
      <c r="E52" s="241"/>
      <c r="F52" s="103" t="s">
        <v>755</v>
      </c>
      <c r="G52" s="97">
        <v>6</v>
      </c>
      <c r="H52" s="164">
        <f t="shared" si="0"/>
        <v>2.5210084033613446E-2</v>
      </c>
      <c r="J52" s="76">
        <v>50</v>
      </c>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v>1</v>
      </c>
      <c r="AK52" s="77"/>
      <c r="AL52" s="77"/>
      <c r="AM52" s="77"/>
      <c r="AN52" s="77"/>
      <c r="AO52" s="77"/>
      <c r="AP52" s="77"/>
      <c r="AQ52" s="77"/>
      <c r="AR52" s="77"/>
      <c r="AS52" s="77"/>
      <c r="AT52" s="77"/>
      <c r="AU52" s="77"/>
      <c r="AV52" s="77"/>
      <c r="AW52" s="77"/>
      <c r="AX52" s="77">
        <v>1</v>
      </c>
      <c r="AY52" s="77"/>
      <c r="AZ52" s="77"/>
      <c r="BA52" s="77">
        <v>1</v>
      </c>
      <c r="BB52" s="77"/>
      <c r="BC52" s="77"/>
      <c r="BD52" s="77"/>
      <c r="BE52" s="77"/>
      <c r="BF52" s="77"/>
      <c r="BG52" s="77"/>
      <c r="BH52" s="77"/>
      <c r="BI52" s="77"/>
      <c r="BJ52" s="77"/>
      <c r="BK52" s="77"/>
      <c r="BL52" s="85">
        <f t="shared" si="1"/>
        <v>0</v>
      </c>
      <c r="BM52" s="85">
        <f t="shared" si="2"/>
        <v>0</v>
      </c>
      <c r="BN52" s="85">
        <f t="shared" si="3"/>
        <v>0</v>
      </c>
      <c r="BO52" s="85">
        <f t="shared" si="4"/>
        <v>0</v>
      </c>
      <c r="BP52" s="85">
        <f t="shared" si="5"/>
        <v>0</v>
      </c>
      <c r="BQ52" s="85">
        <f t="shared" si="6"/>
        <v>0</v>
      </c>
      <c r="BR52" s="91">
        <f t="shared" si="7"/>
        <v>0</v>
      </c>
      <c r="BS52" s="94">
        <f t="shared" si="8"/>
        <v>0</v>
      </c>
      <c r="BT52" s="85">
        <f t="shared" si="9"/>
        <v>1</v>
      </c>
      <c r="BU52" s="85">
        <f t="shared" si="10"/>
        <v>0</v>
      </c>
      <c r="BV52" s="85">
        <f t="shared" si="11"/>
        <v>0</v>
      </c>
      <c r="BW52" s="85">
        <f t="shared" si="12"/>
        <v>0</v>
      </c>
      <c r="BX52" s="91">
        <f t="shared" si="13"/>
        <v>1</v>
      </c>
      <c r="BY52" s="85">
        <f t="shared" si="15"/>
        <v>0</v>
      </c>
      <c r="BZ52" s="85">
        <f t="shared" si="16"/>
        <v>1</v>
      </c>
      <c r="CA52" s="85">
        <f t="shared" si="17"/>
        <v>1</v>
      </c>
      <c r="CB52" s="85">
        <f t="shared" si="18"/>
        <v>0</v>
      </c>
      <c r="CC52" s="85">
        <f t="shared" si="19"/>
        <v>0</v>
      </c>
      <c r="CD52" s="91">
        <f t="shared" si="14"/>
        <v>2</v>
      </c>
      <c r="CE52" s="91"/>
      <c r="CF52" s="76">
        <v>45</v>
      </c>
      <c r="CG52" s="77">
        <v>0</v>
      </c>
      <c r="CH52" s="77">
        <v>1</v>
      </c>
      <c r="CI52" s="77">
        <v>1</v>
      </c>
      <c r="CJ52">
        <f t="shared" si="23"/>
        <v>0</v>
      </c>
      <c r="CK52">
        <f t="shared" si="24"/>
        <v>0</v>
      </c>
      <c r="CL52">
        <f t="shared" si="25"/>
        <v>0</v>
      </c>
      <c r="CM52">
        <f t="shared" si="26"/>
        <v>1</v>
      </c>
      <c r="CN52" s="115" t="b">
        <f t="shared" si="20"/>
        <v>0</v>
      </c>
      <c r="CO52" s="115" t="b">
        <f t="shared" si="21"/>
        <v>0</v>
      </c>
      <c r="CP52" s="115" t="b">
        <f t="shared" si="22"/>
        <v>1</v>
      </c>
    </row>
    <row r="53" spans="1:94" x14ac:dyDescent="0.2">
      <c r="A53" s="254"/>
      <c r="B53" s="266"/>
      <c r="C53" s="226"/>
      <c r="D53" s="240"/>
      <c r="E53" s="241"/>
      <c r="F53" s="103" t="s">
        <v>756</v>
      </c>
      <c r="G53" s="97">
        <v>8</v>
      </c>
      <c r="H53" s="164">
        <f t="shared" si="0"/>
        <v>3.3613445378151259E-2</v>
      </c>
      <c r="J53" s="76">
        <v>51</v>
      </c>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v>1</v>
      </c>
      <c r="AK53" s="77"/>
      <c r="AL53" s="77">
        <v>1</v>
      </c>
      <c r="AM53" s="77"/>
      <c r="AN53" s="77"/>
      <c r="AO53" s="77"/>
      <c r="AP53" s="77"/>
      <c r="AQ53" s="77"/>
      <c r="AR53" s="77"/>
      <c r="AS53" s="77"/>
      <c r="AT53" s="77"/>
      <c r="AU53" s="77"/>
      <c r="AV53" s="77"/>
      <c r="AW53" s="77"/>
      <c r="AX53" s="77">
        <v>1</v>
      </c>
      <c r="AY53" s="77"/>
      <c r="AZ53" s="77"/>
      <c r="BA53" s="77"/>
      <c r="BB53" s="77"/>
      <c r="BC53" s="77"/>
      <c r="BD53" s="77"/>
      <c r="BE53" s="77"/>
      <c r="BF53" s="77"/>
      <c r="BG53" s="77"/>
      <c r="BH53" s="77"/>
      <c r="BI53" s="77"/>
      <c r="BJ53" s="77"/>
      <c r="BK53" s="77"/>
      <c r="BL53" s="85">
        <f t="shared" si="1"/>
        <v>0</v>
      </c>
      <c r="BM53" s="85">
        <f t="shared" si="2"/>
        <v>0</v>
      </c>
      <c r="BN53" s="85">
        <f t="shared" si="3"/>
        <v>0</v>
      </c>
      <c r="BO53" s="85">
        <f t="shared" si="4"/>
        <v>0</v>
      </c>
      <c r="BP53" s="85">
        <f t="shared" si="5"/>
        <v>0</v>
      </c>
      <c r="BQ53" s="85">
        <f t="shared" si="6"/>
        <v>0</v>
      </c>
      <c r="BR53" s="91">
        <f t="shared" si="7"/>
        <v>0</v>
      </c>
      <c r="BS53" s="94">
        <f t="shared" si="8"/>
        <v>0</v>
      </c>
      <c r="BT53" s="85">
        <f t="shared" si="9"/>
        <v>1</v>
      </c>
      <c r="BU53" s="85">
        <f t="shared" si="10"/>
        <v>1</v>
      </c>
      <c r="BV53" s="85">
        <f t="shared" si="11"/>
        <v>0</v>
      </c>
      <c r="BW53" s="85">
        <f t="shared" si="12"/>
        <v>0</v>
      </c>
      <c r="BX53" s="91">
        <f t="shared" si="13"/>
        <v>2</v>
      </c>
      <c r="BY53" s="85">
        <f t="shared" si="15"/>
        <v>0</v>
      </c>
      <c r="BZ53" s="85">
        <f t="shared" si="16"/>
        <v>1</v>
      </c>
      <c r="CA53" s="85">
        <f t="shared" si="17"/>
        <v>0</v>
      </c>
      <c r="CB53" s="85">
        <f t="shared" si="18"/>
        <v>0</v>
      </c>
      <c r="CC53" s="85">
        <f t="shared" si="19"/>
        <v>0</v>
      </c>
      <c r="CD53" s="91">
        <f t="shared" si="14"/>
        <v>1</v>
      </c>
      <c r="CE53" s="91"/>
      <c r="CF53" s="76">
        <v>46</v>
      </c>
      <c r="CG53" s="77">
        <v>0</v>
      </c>
      <c r="CH53" s="77">
        <v>3</v>
      </c>
      <c r="CI53" s="77">
        <v>5</v>
      </c>
      <c r="CJ53">
        <f t="shared" si="23"/>
        <v>0</v>
      </c>
      <c r="CK53">
        <f t="shared" si="24"/>
        <v>0</v>
      </c>
      <c r="CL53">
        <f t="shared" si="25"/>
        <v>0</v>
      </c>
      <c r="CM53">
        <f t="shared" si="26"/>
        <v>15</v>
      </c>
      <c r="CN53" s="115" t="b">
        <f t="shared" si="20"/>
        <v>0</v>
      </c>
      <c r="CO53" s="115" t="b">
        <f t="shared" si="21"/>
        <v>0</v>
      </c>
      <c r="CP53" s="115" t="b">
        <f t="shared" si="22"/>
        <v>1</v>
      </c>
    </row>
    <row r="54" spans="1:94" ht="16" thickBot="1" x14ac:dyDescent="0.25">
      <c r="A54" s="255"/>
      <c r="B54" s="267"/>
      <c r="C54" s="227"/>
      <c r="D54" s="244"/>
      <c r="E54" s="245"/>
      <c r="F54" s="104" t="s">
        <v>757</v>
      </c>
      <c r="G54" s="105">
        <v>9</v>
      </c>
      <c r="H54" s="165">
        <f t="shared" si="0"/>
        <v>3.7815126050420166E-2</v>
      </c>
      <c r="J54" s="76">
        <v>52</v>
      </c>
      <c r="K54" s="77"/>
      <c r="L54" s="77"/>
      <c r="M54" s="77"/>
      <c r="N54" s="77">
        <v>1</v>
      </c>
      <c r="O54" s="77"/>
      <c r="P54" s="77"/>
      <c r="Q54" s="77"/>
      <c r="R54" s="77"/>
      <c r="S54" s="77"/>
      <c r="T54" s="77"/>
      <c r="U54" s="77"/>
      <c r="V54" s="77"/>
      <c r="W54" s="77"/>
      <c r="X54" s="77"/>
      <c r="Y54" s="77"/>
      <c r="Z54" s="77"/>
      <c r="AA54" s="77"/>
      <c r="AB54" s="77"/>
      <c r="AC54" s="77"/>
      <c r="AD54" s="77"/>
      <c r="AE54" s="77">
        <v>1</v>
      </c>
      <c r="AF54" s="77"/>
      <c r="AG54" s="77"/>
      <c r="AH54" s="77"/>
      <c r="AI54" s="77"/>
      <c r="AJ54" s="77"/>
      <c r="AK54" s="77"/>
      <c r="AL54" s="77"/>
      <c r="AM54" s="77"/>
      <c r="AN54" s="77"/>
      <c r="AO54" s="77"/>
      <c r="AP54" s="77"/>
      <c r="AQ54" s="77"/>
      <c r="AR54" s="77"/>
      <c r="AS54" s="77"/>
      <c r="AT54" s="77"/>
      <c r="AU54" s="77"/>
      <c r="AV54" s="77"/>
      <c r="AW54" s="77"/>
      <c r="AX54" s="77"/>
      <c r="AY54" s="77"/>
      <c r="AZ54" s="77"/>
      <c r="BA54" s="77"/>
      <c r="BB54" s="77"/>
      <c r="BC54" s="77"/>
      <c r="BD54" s="77"/>
      <c r="BE54" s="77"/>
      <c r="BF54" s="77"/>
      <c r="BG54" s="77"/>
      <c r="BH54" s="77"/>
      <c r="BI54" s="77"/>
      <c r="BJ54" s="77"/>
      <c r="BK54" s="77"/>
      <c r="BL54" s="85">
        <f>SUM(K54:N54)</f>
        <v>1</v>
      </c>
      <c r="BM54" s="85">
        <f t="shared" si="2"/>
        <v>0</v>
      </c>
      <c r="BN54" s="85">
        <f t="shared" si="3"/>
        <v>0</v>
      </c>
      <c r="BO54" s="85">
        <f t="shared" si="4"/>
        <v>0</v>
      </c>
      <c r="BP54" s="85">
        <f t="shared" si="5"/>
        <v>1</v>
      </c>
      <c r="BQ54" s="85">
        <f t="shared" si="6"/>
        <v>0</v>
      </c>
      <c r="BR54" s="91">
        <f>SUM(BL54:BQ54)</f>
        <v>2</v>
      </c>
      <c r="BS54" s="94">
        <f t="shared" si="8"/>
        <v>0</v>
      </c>
      <c r="BT54" s="85">
        <f t="shared" si="9"/>
        <v>0</v>
      </c>
      <c r="BU54" s="85">
        <f t="shared" si="10"/>
        <v>0</v>
      </c>
      <c r="BV54" s="85">
        <f t="shared" si="11"/>
        <v>0</v>
      </c>
      <c r="BW54" s="85">
        <f t="shared" si="12"/>
        <v>0</v>
      </c>
      <c r="BX54" s="91">
        <f t="shared" si="13"/>
        <v>0</v>
      </c>
      <c r="BY54" s="85">
        <f t="shared" si="15"/>
        <v>0</v>
      </c>
      <c r="BZ54" s="85">
        <f t="shared" si="16"/>
        <v>0</v>
      </c>
      <c r="CA54" s="85">
        <f t="shared" si="17"/>
        <v>0</v>
      </c>
      <c r="CB54" s="85">
        <f t="shared" si="18"/>
        <v>0</v>
      </c>
      <c r="CC54" s="85">
        <f t="shared" si="19"/>
        <v>0</v>
      </c>
      <c r="CD54" s="91">
        <f t="shared" si="14"/>
        <v>0</v>
      </c>
      <c r="CE54" s="91"/>
      <c r="CF54" s="76">
        <v>47</v>
      </c>
      <c r="CG54" s="77">
        <v>0</v>
      </c>
      <c r="CH54" s="77">
        <v>0</v>
      </c>
      <c r="CI54" s="114">
        <v>2</v>
      </c>
      <c r="CJ54">
        <f t="shared" si="23"/>
        <v>0</v>
      </c>
      <c r="CK54">
        <f t="shared" si="24"/>
        <v>0</v>
      </c>
      <c r="CL54">
        <f t="shared" si="25"/>
        <v>0</v>
      </c>
      <c r="CM54">
        <f t="shared" si="26"/>
        <v>0</v>
      </c>
      <c r="CN54" s="115" t="b">
        <f t="shared" si="20"/>
        <v>0</v>
      </c>
      <c r="CO54" s="115" t="b">
        <f t="shared" si="21"/>
        <v>0</v>
      </c>
      <c r="CP54" s="115" t="b">
        <f t="shared" si="22"/>
        <v>0</v>
      </c>
    </row>
    <row r="55" spans="1:94" x14ac:dyDescent="0.2">
      <c r="J55" s="76">
        <v>53</v>
      </c>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c r="AK55" s="77"/>
      <c r="AL55" s="77"/>
      <c r="AM55" s="77"/>
      <c r="AN55" s="77"/>
      <c r="AO55" s="77"/>
      <c r="AP55" s="77"/>
      <c r="AQ55" s="77"/>
      <c r="AR55" s="77"/>
      <c r="AS55" s="77"/>
      <c r="AT55" s="77"/>
      <c r="AU55" s="77"/>
      <c r="AV55" s="77"/>
      <c r="AW55" s="77">
        <v>1</v>
      </c>
      <c r="AX55" s="77"/>
      <c r="AY55" s="77"/>
      <c r="AZ55" s="77"/>
      <c r="BA55" s="77"/>
      <c r="BB55" s="77"/>
      <c r="BC55" s="77"/>
      <c r="BD55" s="77">
        <v>1</v>
      </c>
      <c r="BE55" s="77"/>
      <c r="BF55" s="77"/>
      <c r="BG55" s="77"/>
      <c r="BH55" s="77"/>
      <c r="BI55" s="77"/>
      <c r="BJ55" s="77"/>
      <c r="BK55" s="77"/>
      <c r="BL55" s="85">
        <f t="shared" si="1"/>
        <v>0</v>
      </c>
      <c r="BM55" s="85">
        <f t="shared" si="2"/>
        <v>0</v>
      </c>
      <c r="BN55" s="85">
        <f t="shared" si="3"/>
        <v>0</v>
      </c>
      <c r="BO55" s="85">
        <f t="shared" si="4"/>
        <v>0</v>
      </c>
      <c r="BP55" s="85">
        <f t="shared" si="5"/>
        <v>0</v>
      </c>
      <c r="BQ55" s="85">
        <f t="shared" si="6"/>
        <v>0</v>
      </c>
      <c r="BR55" s="91">
        <f t="shared" si="7"/>
        <v>0</v>
      </c>
      <c r="BS55" s="94">
        <f t="shared" si="8"/>
        <v>0</v>
      </c>
      <c r="BT55" s="85">
        <f t="shared" si="9"/>
        <v>0</v>
      </c>
      <c r="BU55" s="85">
        <f t="shared" si="10"/>
        <v>0</v>
      </c>
      <c r="BV55" s="85">
        <f t="shared" si="11"/>
        <v>0</v>
      </c>
      <c r="BW55" s="85">
        <f t="shared" si="12"/>
        <v>0</v>
      </c>
      <c r="BX55" s="91">
        <f t="shared" si="13"/>
        <v>0</v>
      </c>
      <c r="BY55" s="85">
        <f t="shared" si="15"/>
        <v>0</v>
      </c>
      <c r="BZ55" s="85">
        <f t="shared" si="16"/>
        <v>1</v>
      </c>
      <c r="CA55" s="85">
        <f t="shared" si="17"/>
        <v>0</v>
      </c>
      <c r="CB55" s="85">
        <f t="shared" si="18"/>
        <v>1</v>
      </c>
      <c r="CC55" s="85">
        <f t="shared" si="19"/>
        <v>0</v>
      </c>
      <c r="CD55" s="91">
        <f t="shared" si="14"/>
        <v>2</v>
      </c>
      <c r="CE55" s="91"/>
      <c r="CF55" s="76">
        <v>48</v>
      </c>
      <c r="CG55" s="77">
        <v>0</v>
      </c>
      <c r="CH55" s="114">
        <v>1</v>
      </c>
      <c r="CI55" s="77">
        <v>0</v>
      </c>
      <c r="CJ55">
        <f t="shared" si="23"/>
        <v>0</v>
      </c>
      <c r="CK55">
        <f t="shared" si="24"/>
        <v>0</v>
      </c>
      <c r="CL55">
        <f t="shared" si="25"/>
        <v>0</v>
      </c>
      <c r="CM55">
        <f t="shared" si="26"/>
        <v>0</v>
      </c>
      <c r="CN55" s="115" t="b">
        <f t="shared" si="20"/>
        <v>0</v>
      </c>
      <c r="CO55" s="115" t="b">
        <f t="shared" si="21"/>
        <v>0</v>
      </c>
      <c r="CP55" s="115" t="b">
        <f t="shared" si="22"/>
        <v>0</v>
      </c>
    </row>
    <row r="56" spans="1:94" x14ac:dyDescent="0.2">
      <c r="J56" s="76">
        <v>54</v>
      </c>
      <c r="K56" s="77"/>
      <c r="L56" s="77">
        <v>1</v>
      </c>
      <c r="M56" s="77"/>
      <c r="N56" s="77"/>
      <c r="O56" s="77">
        <v>1</v>
      </c>
      <c r="P56" s="77"/>
      <c r="Q56" s="77"/>
      <c r="R56" s="77"/>
      <c r="S56" s="77"/>
      <c r="T56" s="77"/>
      <c r="U56" s="77"/>
      <c r="V56" s="77"/>
      <c r="W56" s="77"/>
      <c r="X56" s="77"/>
      <c r="Y56" s="77"/>
      <c r="Z56" s="77"/>
      <c r="AA56" s="77"/>
      <c r="AB56" s="77"/>
      <c r="AC56" s="77"/>
      <c r="AD56" s="77"/>
      <c r="AE56" s="77"/>
      <c r="AF56" s="77"/>
      <c r="AG56" s="77"/>
      <c r="AH56" s="77"/>
      <c r="AI56" s="77"/>
      <c r="AJ56" s="77">
        <v>1</v>
      </c>
      <c r="AK56" s="77"/>
      <c r="AL56" s="77"/>
      <c r="AM56" s="77"/>
      <c r="AN56" s="77"/>
      <c r="AO56" s="77"/>
      <c r="AP56" s="77"/>
      <c r="AQ56" s="77"/>
      <c r="AR56" s="77"/>
      <c r="AS56" s="77"/>
      <c r="AT56" s="77">
        <v>1</v>
      </c>
      <c r="AU56" s="77"/>
      <c r="AV56" s="77"/>
      <c r="AW56" s="77">
        <v>1</v>
      </c>
      <c r="AX56" s="77"/>
      <c r="AY56" s="77"/>
      <c r="AZ56" s="77"/>
      <c r="BA56" s="77"/>
      <c r="BB56" s="77"/>
      <c r="BC56" s="77"/>
      <c r="BD56" s="77"/>
      <c r="BE56" s="77"/>
      <c r="BF56" s="77"/>
      <c r="BG56" s="77"/>
      <c r="BH56" s="77"/>
      <c r="BI56" s="77"/>
      <c r="BJ56" s="77"/>
      <c r="BK56" s="77"/>
      <c r="BL56" s="85">
        <f t="shared" si="1"/>
        <v>1</v>
      </c>
      <c r="BM56" s="85">
        <f t="shared" si="2"/>
        <v>1</v>
      </c>
      <c r="BN56" s="85">
        <f t="shared" si="3"/>
        <v>0</v>
      </c>
      <c r="BO56" s="85">
        <f t="shared" si="4"/>
        <v>0</v>
      </c>
      <c r="BP56" s="85">
        <f t="shared" si="5"/>
        <v>0</v>
      </c>
      <c r="BQ56" s="85">
        <f t="shared" si="6"/>
        <v>0</v>
      </c>
      <c r="BR56" s="91">
        <f t="shared" si="7"/>
        <v>2</v>
      </c>
      <c r="BS56" s="94">
        <f t="shared" si="8"/>
        <v>1</v>
      </c>
      <c r="BT56" s="85">
        <f t="shared" si="9"/>
        <v>1</v>
      </c>
      <c r="BU56" s="85">
        <f t="shared" si="10"/>
        <v>0</v>
      </c>
      <c r="BV56" s="85">
        <f t="shared" si="11"/>
        <v>0</v>
      </c>
      <c r="BW56" s="85">
        <f t="shared" si="12"/>
        <v>0</v>
      </c>
      <c r="BX56" s="91">
        <f t="shared" si="13"/>
        <v>1</v>
      </c>
      <c r="BY56" s="85">
        <f t="shared" si="15"/>
        <v>0</v>
      </c>
      <c r="BZ56" s="85">
        <f t="shared" si="16"/>
        <v>2</v>
      </c>
      <c r="CA56" s="85">
        <f t="shared" si="17"/>
        <v>0</v>
      </c>
      <c r="CB56" s="85">
        <f t="shared" si="18"/>
        <v>0</v>
      </c>
      <c r="CC56" s="85">
        <f t="shared" si="19"/>
        <v>0</v>
      </c>
      <c r="CD56" s="91">
        <f t="shared" si="14"/>
        <v>2</v>
      </c>
      <c r="CE56" s="91"/>
      <c r="CF56" s="76">
        <v>49</v>
      </c>
      <c r="CG56" s="77">
        <v>0</v>
      </c>
      <c r="CH56" s="77">
        <v>1</v>
      </c>
      <c r="CI56" s="77">
        <v>2</v>
      </c>
      <c r="CJ56">
        <f t="shared" si="23"/>
        <v>0</v>
      </c>
      <c r="CK56">
        <f t="shared" si="24"/>
        <v>0</v>
      </c>
      <c r="CL56">
        <f t="shared" si="25"/>
        <v>0</v>
      </c>
      <c r="CM56">
        <f t="shared" si="26"/>
        <v>2</v>
      </c>
      <c r="CN56" s="115" t="b">
        <f t="shared" si="20"/>
        <v>0</v>
      </c>
      <c r="CO56" s="115" t="b">
        <f t="shared" si="21"/>
        <v>0</v>
      </c>
      <c r="CP56" s="115" t="b">
        <f t="shared" si="22"/>
        <v>1</v>
      </c>
    </row>
    <row r="57" spans="1:94" x14ac:dyDescent="0.2">
      <c r="J57" s="76">
        <v>55</v>
      </c>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c r="AK57" s="77"/>
      <c r="AL57" s="77"/>
      <c r="AM57" s="77"/>
      <c r="AN57" s="77"/>
      <c r="AO57" s="77"/>
      <c r="AP57" s="77"/>
      <c r="AQ57" s="77"/>
      <c r="AR57" s="77"/>
      <c r="AS57" s="77">
        <v>1</v>
      </c>
      <c r="AT57" s="77">
        <v>1</v>
      </c>
      <c r="AU57" s="77"/>
      <c r="AV57" s="77">
        <v>1</v>
      </c>
      <c r="AW57" s="77"/>
      <c r="AX57" s="77"/>
      <c r="AY57" s="77"/>
      <c r="AZ57" s="77"/>
      <c r="BA57" s="77"/>
      <c r="BB57" s="77"/>
      <c r="BC57" s="77"/>
      <c r="BD57" s="77"/>
      <c r="BE57" s="77"/>
      <c r="BF57" s="77"/>
      <c r="BG57" s="77"/>
      <c r="BH57" s="77"/>
      <c r="BI57" s="77"/>
      <c r="BJ57" s="77"/>
      <c r="BK57" s="77"/>
      <c r="BL57" s="85">
        <f t="shared" si="1"/>
        <v>0</v>
      </c>
      <c r="BM57" s="85">
        <f t="shared" si="2"/>
        <v>0</v>
      </c>
      <c r="BN57" s="85">
        <f t="shared" si="3"/>
        <v>0</v>
      </c>
      <c r="BO57" s="85">
        <f t="shared" si="4"/>
        <v>0</v>
      </c>
      <c r="BP57" s="85">
        <f t="shared" si="5"/>
        <v>0</v>
      </c>
      <c r="BQ57" s="85">
        <f t="shared" si="6"/>
        <v>0</v>
      </c>
      <c r="BR57" s="91">
        <f t="shared" si="7"/>
        <v>0</v>
      </c>
      <c r="BS57" s="94">
        <f t="shared" si="8"/>
        <v>0</v>
      </c>
      <c r="BT57" s="85">
        <f t="shared" si="9"/>
        <v>0</v>
      </c>
      <c r="BU57" s="85">
        <f t="shared" si="10"/>
        <v>0</v>
      </c>
      <c r="BV57" s="85">
        <f t="shared" si="11"/>
        <v>0</v>
      </c>
      <c r="BW57" s="85">
        <f t="shared" si="12"/>
        <v>0</v>
      </c>
      <c r="BX57" s="91">
        <f t="shared" si="13"/>
        <v>0</v>
      </c>
      <c r="BY57" s="85">
        <f t="shared" si="15"/>
        <v>1</v>
      </c>
      <c r="BZ57" s="85">
        <f t="shared" si="16"/>
        <v>2</v>
      </c>
      <c r="CA57" s="85">
        <f t="shared" si="17"/>
        <v>0</v>
      </c>
      <c r="CB57" s="85">
        <f t="shared" si="18"/>
        <v>0</v>
      </c>
      <c r="CC57" s="85">
        <f t="shared" si="19"/>
        <v>0</v>
      </c>
      <c r="CD57" s="91">
        <f t="shared" si="14"/>
        <v>3</v>
      </c>
      <c r="CE57" s="91"/>
      <c r="CF57" s="76">
        <v>50</v>
      </c>
      <c r="CG57" s="77">
        <v>0</v>
      </c>
      <c r="CH57" s="77">
        <v>1</v>
      </c>
      <c r="CI57" s="77">
        <v>2</v>
      </c>
      <c r="CJ57">
        <f t="shared" si="23"/>
        <v>0</v>
      </c>
      <c r="CK57">
        <f t="shared" si="24"/>
        <v>0</v>
      </c>
      <c r="CL57">
        <f t="shared" si="25"/>
        <v>0</v>
      </c>
      <c r="CM57">
        <f t="shared" si="26"/>
        <v>2</v>
      </c>
      <c r="CN57" s="115" t="b">
        <f t="shared" si="20"/>
        <v>0</v>
      </c>
      <c r="CO57" s="115" t="b">
        <f t="shared" si="21"/>
        <v>0</v>
      </c>
      <c r="CP57" s="115" t="b">
        <f t="shared" si="22"/>
        <v>1</v>
      </c>
    </row>
    <row r="58" spans="1:94" x14ac:dyDescent="0.2">
      <c r="J58" s="76">
        <v>56</v>
      </c>
      <c r="K58" s="77"/>
      <c r="L58" s="77">
        <v>1</v>
      </c>
      <c r="M58" s="77"/>
      <c r="N58" s="77"/>
      <c r="O58" s="77">
        <v>1</v>
      </c>
      <c r="P58" s="77"/>
      <c r="Q58" s="77"/>
      <c r="R58" s="77">
        <v>1</v>
      </c>
      <c r="S58" s="77"/>
      <c r="T58" s="77"/>
      <c r="U58" s="77"/>
      <c r="V58" s="77"/>
      <c r="W58" s="77"/>
      <c r="X58" s="77"/>
      <c r="Y58" s="77"/>
      <c r="Z58" s="77"/>
      <c r="AA58" s="77">
        <v>1</v>
      </c>
      <c r="AB58" s="77"/>
      <c r="AC58" s="77"/>
      <c r="AD58" s="77"/>
      <c r="AE58" s="77"/>
      <c r="AF58" s="77"/>
      <c r="AG58" s="77"/>
      <c r="AH58" s="77"/>
      <c r="AI58" s="77"/>
      <c r="AJ58" s="77"/>
      <c r="AK58" s="77"/>
      <c r="AL58" s="77"/>
      <c r="AM58" s="77"/>
      <c r="AN58" s="77"/>
      <c r="AO58" s="77"/>
      <c r="AP58" s="77"/>
      <c r="AQ58" s="77"/>
      <c r="AR58" s="77">
        <v>1</v>
      </c>
      <c r="AS58" s="77"/>
      <c r="AT58" s="77">
        <v>1</v>
      </c>
      <c r="AU58" s="77"/>
      <c r="AV58" s="77"/>
      <c r="AW58" s="77">
        <v>1</v>
      </c>
      <c r="AX58" s="77"/>
      <c r="AY58" s="77"/>
      <c r="AZ58" s="77"/>
      <c r="BA58" s="77"/>
      <c r="BB58" s="77"/>
      <c r="BC58" s="77"/>
      <c r="BD58" s="77"/>
      <c r="BE58" s="77"/>
      <c r="BF58" s="77"/>
      <c r="BG58" s="77"/>
      <c r="BH58" s="77">
        <v>1</v>
      </c>
      <c r="BI58" s="77"/>
      <c r="BJ58" s="77"/>
      <c r="BK58" s="77"/>
      <c r="BL58" s="85">
        <f t="shared" si="1"/>
        <v>1</v>
      </c>
      <c r="BM58" s="85">
        <f t="shared" si="2"/>
        <v>1</v>
      </c>
      <c r="BN58" s="85">
        <f t="shared" si="3"/>
        <v>1</v>
      </c>
      <c r="BO58" s="85">
        <f t="shared" si="4"/>
        <v>0</v>
      </c>
      <c r="BP58" s="85">
        <f t="shared" si="5"/>
        <v>1</v>
      </c>
      <c r="BQ58" s="85">
        <f t="shared" si="6"/>
        <v>0</v>
      </c>
      <c r="BR58" s="91">
        <f t="shared" si="7"/>
        <v>4</v>
      </c>
      <c r="BS58" s="94">
        <f t="shared" si="8"/>
        <v>2</v>
      </c>
      <c r="BT58" s="85">
        <f t="shared" si="9"/>
        <v>0</v>
      </c>
      <c r="BU58" s="85">
        <f t="shared" si="10"/>
        <v>0</v>
      </c>
      <c r="BV58" s="85">
        <f t="shared" si="11"/>
        <v>0</v>
      </c>
      <c r="BW58" s="85">
        <f t="shared" si="12"/>
        <v>0</v>
      </c>
      <c r="BX58" s="91">
        <f t="shared" si="13"/>
        <v>0</v>
      </c>
      <c r="BY58" s="85">
        <f t="shared" si="15"/>
        <v>1</v>
      </c>
      <c r="BZ58" s="85">
        <f t="shared" si="16"/>
        <v>2</v>
      </c>
      <c r="CA58" s="85">
        <f t="shared" si="17"/>
        <v>0</v>
      </c>
      <c r="CB58" s="85">
        <f t="shared" si="18"/>
        <v>0</v>
      </c>
      <c r="CC58" s="85">
        <f t="shared" si="19"/>
        <v>1</v>
      </c>
      <c r="CD58" s="91">
        <f t="shared" si="14"/>
        <v>4</v>
      </c>
      <c r="CE58" s="91"/>
      <c r="CF58" s="76">
        <v>51</v>
      </c>
      <c r="CG58" s="77">
        <v>0</v>
      </c>
      <c r="CH58" s="77">
        <v>2</v>
      </c>
      <c r="CI58" s="77">
        <v>1</v>
      </c>
      <c r="CJ58">
        <f t="shared" si="23"/>
        <v>0</v>
      </c>
      <c r="CK58">
        <f t="shared" si="24"/>
        <v>0</v>
      </c>
      <c r="CL58">
        <f t="shared" si="25"/>
        <v>0</v>
      </c>
      <c r="CM58">
        <f t="shared" si="26"/>
        <v>2</v>
      </c>
      <c r="CN58" s="115" t="b">
        <f t="shared" si="20"/>
        <v>0</v>
      </c>
      <c r="CO58" s="115" t="b">
        <f t="shared" si="21"/>
        <v>0</v>
      </c>
      <c r="CP58" s="115" t="b">
        <f t="shared" si="22"/>
        <v>1</v>
      </c>
    </row>
    <row r="59" spans="1:94" x14ac:dyDescent="0.2">
      <c r="J59" s="76">
        <v>57</v>
      </c>
      <c r="K59" s="77">
        <v>1</v>
      </c>
      <c r="L59" s="77"/>
      <c r="M59" s="77"/>
      <c r="N59" s="77"/>
      <c r="O59" s="77"/>
      <c r="P59" s="77"/>
      <c r="Q59" s="77"/>
      <c r="R59" s="77"/>
      <c r="S59" s="77"/>
      <c r="T59" s="77"/>
      <c r="U59" s="77"/>
      <c r="V59" s="77"/>
      <c r="W59" s="77"/>
      <c r="X59" s="77"/>
      <c r="Y59" s="77"/>
      <c r="Z59" s="77">
        <v>1</v>
      </c>
      <c r="AA59" s="77"/>
      <c r="AB59" s="77"/>
      <c r="AC59" s="77"/>
      <c r="AD59" s="77"/>
      <c r="AE59" s="77"/>
      <c r="AF59" s="77"/>
      <c r="AG59" s="77"/>
      <c r="AH59" s="77"/>
      <c r="AI59" s="77"/>
      <c r="AJ59" s="77">
        <v>1</v>
      </c>
      <c r="AK59" s="77"/>
      <c r="AL59" s="77"/>
      <c r="AM59" s="77"/>
      <c r="AN59" s="77"/>
      <c r="AO59" s="77"/>
      <c r="AP59" s="77"/>
      <c r="AQ59" s="77"/>
      <c r="AR59" s="77"/>
      <c r="AS59" s="77">
        <v>1</v>
      </c>
      <c r="AT59" s="77"/>
      <c r="AU59" s="77"/>
      <c r="AV59" s="77"/>
      <c r="AW59" s="77">
        <v>1</v>
      </c>
      <c r="AX59" s="77"/>
      <c r="AY59" s="77"/>
      <c r="AZ59" s="77"/>
      <c r="BA59" s="77"/>
      <c r="BB59" s="77"/>
      <c r="BC59" s="77"/>
      <c r="BD59" s="77"/>
      <c r="BE59" s="77"/>
      <c r="BF59" s="77"/>
      <c r="BG59" s="77"/>
      <c r="BH59" s="77"/>
      <c r="BI59" s="77"/>
      <c r="BJ59" s="77"/>
      <c r="BK59" s="77"/>
      <c r="BL59" s="85">
        <f t="shared" si="1"/>
        <v>1</v>
      </c>
      <c r="BM59" s="85">
        <f t="shared" si="2"/>
        <v>0</v>
      </c>
      <c r="BN59" s="85">
        <f t="shared" si="3"/>
        <v>0</v>
      </c>
      <c r="BO59" s="85">
        <f t="shared" si="4"/>
        <v>0</v>
      </c>
      <c r="BP59" s="85">
        <f t="shared" si="5"/>
        <v>1</v>
      </c>
      <c r="BQ59" s="85">
        <f t="shared" si="6"/>
        <v>0</v>
      </c>
      <c r="BR59" s="91">
        <f t="shared" si="7"/>
        <v>2</v>
      </c>
      <c r="BS59" s="94">
        <f t="shared" si="8"/>
        <v>0</v>
      </c>
      <c r="BT59" s="85">
        <f t="shared" si="9"/>
        <v>1</v>
      </c>
      <c r="BU59" s="85">
        <f t="shared" si="10"/>
        <v>0</v>
      </c>
      <c r="BV59" s="85">
        <f t="shared" si="11"/>
        <v>0</v>
      </c>
      <c r="BW59" s="85">
        <f t="shared" si="12"/>
        <v>0</v>
      </c>
      <c r="BX59" s="91">
        <f t="shared" si="13"/>
        <v>1</v>
      </c>
      <c r="BY59" s="85">
        <f t="shared" si="15"/>
        <v>1</v>
      </c>
      <c r="BZ59" s="85">
        <f t="shared" si="16"/>
        <v>1</v>
      </c>
      <c r="CA59" s="85">
        <f t="shared" si="17"/>
        <v>0</v>
      </c>
      <c r="CB59" s="85">
        <f t="shared" si="18"/>
        <v>0</v>
      </c>
      <c r="CC59" s="85">
        <f t="shared" si="19"/>
        <v>0</v>
      </c>
      <c r="CD59" s="91">
        <f t="shared" si="14"/>
        <v>2</v>
      </c>
      <c r="CE59" s="91"/>
      <c r="CF59" s="76">
        <v>52</v>
      </c>
      <c r="CG59" s="114">
        <v>2</v>
      </c>
      <c r="CH59" s="77">
        <v>0</v>
      </c>
      <c r="CI59" s="77">
        <v>0</v>
      </c>
      <c r="CJ59">
        <f t="shared" si="23"/>
        <v>0</v>
      </c>
      <c r="CK59">
        <f t="shared" si="24"/>
        <v>0</v>
      </c>
      <c r="CL59">
        <f t="shared" si="25"/>
        <v>0</v>
      </c>
      <c r="CM59">
        <f t="shared" si="26"/>
        <v>0</v>
      </c>
      <c r="CN59" s="115" t="b">
        <f t="shared" si="20"/>
        <v>0</v>
      </c>
      <c r="CO59" s="115" t="b">
        <f t="shared" si="21"/>
        <v>0</v>
      </c>
      <c r="CP59" s="115" t="b">
        <f t="shared" si="22"/>
        <v>0</v>
      </c>
    </row>
    <row r="60" spans="1:94" x14ac:dyDescent="0.2">
      <c r="A60" s="75" t="s">
        <v>703</v>
      </c>
      <c r="B60" t="s">
        <v>904</v>
      </c>
      <c r="J60" s="76">
        <v>58</v>
      </c>
      <c r="K60" s="77"/>
      <c r="L60" s="77">
        <v>1</v>
      </c>
      <c r="M60" s="77"/>
      <c r="N60" s="77"/>
      <c r="O60" s="77"/>
      <c r="P60" s="77"/>
      <c r="Q60" s="77"/>
      <c r="R60" s="77"/>
      <c r="S60" s="77"/>
      <c r="T60" s="77"/>
      <c r="U60" s="77">
        <v>1</v>
      </c>
      <c r="V60" s="77"/>
      <c r="W60" s="77">
        <v>1</v>
      </c>
      <c r="X60" s="77"/>
      <c r="Y60" s="77"/>
      <c r="Z60" s="77"/>
      <c r="AA60" s="77"/>
      <c r="AB60" s="77"/>
      <c r="AC60" s="77"/>
      <c r="AD60" s="77"/>
      <c r="AE60" s="77"/>
      <c r="AF60" s="77"/>
      <c r="AG60" s="77"/>
      <c r="AH60" s="77"/>
      <c r="AI60" s="77"/>
      <c r="AJ60" s="77">
        <v>1</v>
      </c>
      <c r="AK60" s="77"/>
      <c r="AL60" s="77">
        <v>1</v>
      </c>
      <c r="AM60" s="77"/>
      <c r="AN60" s="77"/>
      <c r="AO60" s="77"/>
      <c r="AP60" s="77"/>
      <c r="AQ60" s="77"/>
      <c r="AR60" s="77"/>
      <c r="AS60" s="77"/>
      <c r="AT60" s="77"/>
      <c r="AU60" s="77"/>
      <c r="AV60" s="77"/>
      <c r="AW60" s="77"/>
      <c r="AX60" s="77"/>
      <c r="AY60" s="77"/>
      <c r="AZ60" s="77">
        <v>1</v>
      </c>
      <c r="BA60" s="77"/>
      <c r="BB60" s="77"/>
      <c r="BC60" s="77"/>
      <c r="BD60" s="77">
        <v>1</v>
      </c>
      <c r="BE60" s="77"/>
      <c r="BF60" s="77"/>
      <c r="BG60" s="77"/>
      <c r="BH60" s="77"/>
      <c r="BI60" s="77"/>
      <c r="BJ60" s="77"/>
      <c r="BK60" s="77"/>
      <c r="BL60" s="85">
        <f t="shared" si="1"/>
        <v>1</v>
      </c>
      <c r="BM60" s="85">
        <f t="shared" si="2"/>
        <v>0</v>
      </c>
      <c r="BN60" s="85">
        <f t="shared" si="3"/>
        <v>1</v>
      </c>
      <c r="BO60" s="85">
        <f t="shared" si="4"/>
        <v>1</v>
      </c>
      <c r="BP60" s="85">
        <f t="shared" si="5"/>
        <v>0</v>
      </c>
      <c r="BQ60" s="85">
        <f t="shared" si="6"/>
        <v>0</v>
      </c>
      <c r="BR60" s="91">
        <f t="shared" si="7"/>
        <v>3</v>
      </c>
      <c r="BS60" s="94">
        <f t="shared" si="8"/>
        <v>2</v>
      </c>
      <c r="BT60" s="85">
        <f t="shared" si="9"/>
        <v>1</v>
      </c>
      <c r="BU60" s="85">
        <f t="shared" si="10"/>
        <v>1</v>
      </c>
      <c r="BV60" s="85">
        <f t="shared" si="11"/>
        <v>0</v>
      </c>
      <c r="BW60" s="85">
        <f t="shared" si="12"/>
        <v>0</v>
      </c>
      <c r="BX60" s="91">
        <f t="shared" si="13"/>
        <v>2</v>
      </c>
      <c r="BY60" s="85">
        <f t="shared" si="15"/>
        <v>0</v>
      </c>
      <c r="BZ60" s="85">
        <f t="shared" si="16"/>
        <v>0</v>
      </c>
      <c r="CA60" s="85">
        <f t="shared" si="17"/>
        <v>1</v>
      </c>
      <c r="CB60" s="85">
        <f t="shared" si="18"/>
        <v>1</v>
      </c>
      <c r="CC60" s="85">
        <f t="shared" si="19"/>
        <v>0</v>
      </c>
      <c r="CD60" s="91">
        <f t="shared" si="14"/>
        <v>2</v>
      </c>
      <c r="CE60" s="91"/>
      <c r="CF60" s="76">
        <v>53</v>
      </c>
      <c r="CG60" s="77">
        <v>0</v>
      </c>
      <c r="CH60" s="77">
        <v>0</v>
      </c>
      <c r="CI60" s="114">
        <v>2</v>
      </c>
      <c r="CJ60">
        <f t="shared" si="23"/>
        <v>0</v>
      </c>
      <c r="CK60">
        <f t="shared" si="24"/>
        <v>0</v>
      </c>
      <c r="CL60">
        <f t="shared" si="25"/>
        <v>0</v>
      </c>
      <c r="CM60">
        <f t="shared" si="26"/>
        <v>0</v>
      </c>
      <c r="CN60" s="115" t="b">
        <f t="shared" si="20"/>
        <v>0</v>
      </c>
      <c r="CO60" s="115" t="b">
        <f t="shared" si="21"/>
        <v>0</v>
      </c>
      <c r="CP60" s="115" t="b">
        <f t="shared" si="22"/>
        <v>0</v>
      </c>
    </row>
    <row r="61" spans="1:94" x14ac:dyDescent="0.2">
      <c r="A61" s="128" t="s">
        <v>678</v>
      </c>
      <c r="B61" s="182">
        <v>13</v>
      </c>
      <c r="C61" s="183">
        <f>GETPIVOTDATA("INDUSTRY",$A$60,"INDUSTRY","AVIATION")/GETPIVOTDATA("INDUSTRY",$A$60)</f>
        <v>5.4621848739495799E-2</v>
      </c>
      <c r="J61" s="76">
        <v>59</v>
      </c>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v>1</v>
      </c>
      <c r="AK61" s="77"/>
      <c r="AL61" s="77"/>
      <c r="AM61" s="77"/>
      <c r="AN61" s="77"/>
      <c r="AO61" s="77"/>
      <c r="AP61" s="77"/>
      <c r="AQ61" s="77"/>
      <c r="AR61" s="77"/>
      <c r="AS61" s="77"/>
      <c r="AT61" s="77"/>
      <c r="AU61" s="77"/>
      <c r="AV61" s="77"/>
      <c r="AW61" s="77"/>
      <c r="AX61" s="77"/>
      <c r="AY61" s="77"/>
      <c r="AZ61" s="77"/>
      <c r="BA61" s="77"/>
      <c r="BB61" s="77"/>
      <c r="BC61" s="77"/>
      <c r="BD61" s="77"/>
      <c r="BE61" s="77"/>
      <c r="BF61" s="77"/>
      <c r="BG61" s="77"/>
      <c r="BH61" s="77"/>
      <c r="BI61" s="77"/>
      <c r="BJ61" s="77"/>
      <c r="BK61" s="77"/>
      <c r="BL61" s="85">
        <f t="shared" si="1"/>
        <v>0</v>
      </c>
      <c r="BM61" s="85">
        <f t="shared" si="2"/>
        <v>0</v>
      </c>
      <c r="BN61" s="85">
        <f t="shared" si="3"/>
        <v>0</v>
      </c>
      <c r="BO61" s="85">
        <f t="shared" si="4"/>
        <v>0</v>
      </c>
      <c r="BP61" s="85">
        <f t="shared" si="5"/>
        <v>0</v>
      </c>
      <c r="BQ61" s="85">
        <f t="shared" si="6"/>
        <v>0</v>
      </c>
      <c r="BR61" s="91">
        <f t="shared" si="7"/>
        <v>0</v>
      </c>
      <c r="BS61" s="94">
        <f t="shared" si="8"/>
        <v>0</v>
      </c>
      <c r="BT61" s="85">
        <f t="shared" si="9"/>
        <v>1</v>
      </c>
      <c r="BU61" s="85">
        <f t="shared" si="10"/>
        <v>0</v>
      </c>
      <c r="BV61" s="85">
        <f t="shared" si="11"/>
        <v>0</v>
      </c>
      <c r="BW61" s="85">
        <f t="shared" si="12"/>
        <v>0</v>
      </c>
      <c r="BX61" s="91">
        <f t="shared" si="13"/>
        <v>1</v>
      </c>
      <c r="BY61" s="85">
        <f t="shared" si="15"/>
        <v>0</v>
      </c>
      <c r="BZ61" s="85">
        <f t="shared" si="16"/>
        <v>0</v>
      </c>
      <c r="CA61" s="85">
        <f t="shared" si="17"/>
        <v>0</v>
      </c>
      <c r="CB61" s="85">
        <f t="shared" si="18"/>
        <v>0</v>
      </c>
      <c r="CC61" s="85">
        <f t="shared" si="19"/>
        <v>0</v>
      </c>
      <c r="CD61" s="91">
        <f t="shared" si="14"/>
        <v>0</v>
      </c>
      <c r="CE61" s="91"/>
      <c r="CF61" s="76">
        <v>54</v>
      </c>
      <c r="CG61" s="77">
        <v>2</v>
      </c>
      <c r="CH61" s="77">
        <v>1</v>
      </c>
      <c r="CI61" s="77">
        <v>2</v>
      </c>
      <c r="CJ61">
        <f t="shared" si="23"/>
        <v>4</v>
      </c>
      <c r="CK61">
        <f t="shared" si="24"/>
        <v>2</v>
      </c>
      <c r="CL61">
        <f t="shared" si="25"/>
        <v>4</v>
      </c>
      <c r="CM61">
        <f t="shared" si="26"/>
        <v>2</v>
      </c>
      <c r="CN61" s="115" t="b">
        <f t="shared" si="20"/>
        <v>0</v>
      </c>
      <c r="CO61" s="115" t="b">
        <f t="shared" si="21"/>
        <v>0</v>
      </c>
      <c r="CP61" s="115" t="b">
        <f t="shared" si="22"/>
        <v>0</v>
      </c>
    </row>
    <row r="62" spans="1:94" x14ac:dyDescent="0.2">
      <c r="A62" s="128" t="s">
        <v>404</v>
      </c>
      <c r="B62" s="182">
        <v>29</v>
      </c>
      <c r="C62" s="183">
        <f>GETPIVOTDATA("INDUSTRY",$A$60,"INDUSTRY","CHEMICALS FACTORY")/GETPIVOTDATA("INDUSTRY",$A$60)</f>
        <v>0.12184873949579832</v>
      </c>
      <c r="J62" s="76">
        <v>60</v>
      </c>
      <c r="K62" s="77">
        <v>1</v>
      </c>
      <c r="L62" s="77"/>
      <c r="M62" s="77"/>
      <c r="N62" s="77"/>
      <c r="O62" s="77">
        <v>1</v>
      </c>
      <c r="P62" s="77"/>
      <c r="Q62" s="77"/>
      <c r="R62" s="77">
        <v>1</v>
      </c>
      <c r="S62" s="77">
        <v>1</v>
      </c>
      <c r="T62" s="77">
        <v>1</v>
      </c>
      <c r="U62" s="77"/>
      <c r="V62" s="77"/>
      <c r="W62" s="77"/>
      <c r="X62" s="77">
        <v>1</v>
      </c>
      <c r="Y62" s="77"/>
      <c r="Z62" s="77"/>
      <c r="AA62" s="77"/>
      <c r="AB62" s="77"/>
      <c r="AC62" s="77"/>
      <c r="AD62" s="77"/>
      <c r="AE62" s="77"/>
      <c r="AF62" s="77"/>
      <c r="AG62" s="77"/>
      <c r="AH62" s="77"/>
      <c r="AI62" s="77"/>
      <c r="AJ62" s="77">
        <v>1</v>
      </c>
      <c r="AK62" s="77"/>
      <c r="AL62" s="77"/>
      <c r="AM62" s="77"/>
      <c r="AN62" s="77"/>
      <c r="AO62" s="77"/>
      <c r="AP62" s="77"/>
      <c r="AQ62" s="77"/>
      <c r="AR62" s="77">
        <v>1</v>
      </c>
      <c r="AS62" s="77"/>
      <c r="AT62" s="77"/>
      <c r="AU62" s="77">
        <v>1</v>
      </c>
      <c r="AV62" s="77">
        <v>1</v>
      </c>
      <c r="AW62" s="77"/>
      <c r="AX62" s="77"/>
      <c r="AY62" s="77"/>
      <c r="AZ62" s="77">
        <v>1</v>
      </c>
      <c r="BA62" s="77">
        <v>1</v>
      </c>
      <c r="BB62" s="77"/>
      <c r="BC62" s="77"/>
      <c r="BD62" s="77"/>
      <c r="BE62" s="77"/>
      <c r="BF62" s="77"/>
      <c r="BG62" s="77"/>
      <c r="BH62" s="77"/>
      <c r="BI62" s="77"/>
      <c r="BJ62" s="77"/>
      <c r="BK62" s="77"/>
      <c r="BL62" s="85">
        <f t="shared" si="1"/>
        <v>1</v>
      </c>
      <c r="BM62" s="85">
        <f t="shared" si="2"/>
        <v>1</v>
      </c>
      <c r="BN62" s="85">
        <f t="shared" si="3"/>
        <v>3</v>
      </c>
      <c r="BO62" s="85">
        <f t="shared" si="4"/>
        <v>1</v>
      </c>
      <c r="BP62" s="85">
        <f t="shared" si="5"/>
        <v>0</v>
      </c>
      <c r="BQ62" s="85">
        <f t="shared" si="6"/>
        <v>0</v>
      </c>
      <c r="BR62" s="91">
        <f t="shared" si="7"/>
        <v>6</v>
      </c>
      <c r="BS62" s="94">
        <f t="shared" si="8"/>
        <v>5</v>
      </c>
      <c r="BT62" s="85">
        <f t="shared" si="9"/>
        <v>1</v>
      </c>
      <c r="BU62" s="85">
        <f t="shared" si="10"/>
        <v>0</v>
      </c>
      <c r="BV62" s="85">
        <f t="shared" si="11"/>
        <v>0</v>
      </c>
      <c r="BW62" s="85">
        <f t="shared" si="12"/>
        <v>0</v>
      </c>
      <c r="BX62" s="91">
        <f t="shared" si="13"/>
        <v>1</v>
      </c>
      <c r="BY62" s="85">
        <f t="shared" si="15"/>
        <v>1</v>
      </c>
      <c r="BZ62" s="85">
        <f t="shared" si="16"/>
        <v>2</v>
      </c>
      <c r="CA62" s="85">
        <f t="shared" si="17"/>
        <v>2</v>
      </c>
      <c r="CB62" s="85">
        <f t="shared" si="18"/>
        <v>0</v>
      </c>
      <c r="CC62" s="85">
        <f t="shared" si="19"/>
        <v>0</v>
      </c>
      <c r="CD62" s="91">
        <f t="shared" si="14"/>
        <v>5</v>
      </c>
      <c r="CE62" s="91"/>
      <c r="CF62" s="76">
        <v>55</v>
      </c>
      <c r="CG62" s="77">
        <v>0</v>
      </c>
      <c r="CH62" s="77">
        <v>0</v>
      </c>
      <c r="CI62" s="114">
        <v>3</v>
      </c>
      <c r="CJ62">
        <f t="shared" si="23"/>
        <v>0</v>
      </c>
      <c r="CK62">
        <f t="shared" si="24"/>
        <v>0</v>
      </c>
      <c r="CL62">
        <f t="shared" si="25"/>
        <v>0</v>
      </c>
      <c r="CM62">
        <f t="shared" si="26"/>
        <v>0</v>
      </c>
      <c r="CN62" s="115" t="b">
        <f t="shared" si="20"/>
        <v>0</v>
      </c>
      <c r="CO62" s="115" t="b">
        <f t="shared" si="21"/>
        <v>0</v>
      </c>
      <c r="CP62" s="115" t="b">
        <f t="shared" si="22"/>
        <v>0</v>
      </c>
    </row>
    <row r="63" spans="1:94" x14ac:dyDescent="0.2">
      <c r="A63" s="76" t="s">
        <v>401</v>
      </c>
      <c r="B63" s="77">
        <v>1</v>
      </c>
      <c r="C63" s="98">
        <f>GETPIVOTDATA("INDUSTRY",$A$60,"INDUSTRY","CHEMICALS STORAGE")/GETPIVOTDATA("INDUSTRY",$A$60)</f>
        <v>4.2016806722689074E-3</v>
      </c>
      <c r="J63" s="76">
        <v>61</v>
      </c>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v>1</v>
      </c>
      <c r="AK63" s="77"/>
      <c r="AL63" s="77"/>
      <c r="AM63" s="77"/>
      <c r="AN63" s="77"/>
      <c r="AO63" s="77"/>
      <c r="AP63" s="77"/>
      <c r="AQ63" s="77"/>
      <c r="AR63" s="77"/>
      <c r="AS63" s="77"/>
      <c r="AT63" s="77"/>
      <c r="AU63" s="77"/>
      <c r="AV63" s="77"/>
      <c r="AW63" s="77">
        <v>1</v>
      </c>
      <c r="AX63" s="77"/>
      <c r="AY63" s="77"/>
      <c r="AZ63" s="77"/>
      <c r="BA63" s="77"/>
      <c r="BB63" s="77"/>
      <c r="BC63" s="77"/>
      <c r="BD63" s="77"/>
      <c r="BE63" s="77"/>
      <c r="BF63" s="77"/>
      <c r="BG63" s="77"/>
      <c r="BH63" s="77"/>
      <c r="BI63" s="77"/>
      <c r="BJ63" s="77"/>
      <c r="BK63" s="77"/>
      <c r="BL63" s="85">
        <f t="shared" si="1"/>
        <v>0</v>
      </c>
      <c r="BM63" s="85">
        <f t="shared" si="2"/>
        <v>0</v>
      </c>
      <c r="BN63" s="85">
        <f t="shared" si="3"/>
        <v>0</v>
      </c>
      <c r="BO63" s="85">
        <f t="shared" si="4"/>
        <v>0</v>
      </c>
      <c r="BP63" s="85">
        <f t="shared" si="5"/>
        <v>0</v>
      </c>
      <c r="BQ63" s="85">
        <f t="shared" si="6"/>
        <v>0</v>
      </c>
      <c r="BR63" s="91">
        <f t="shared" si="7"/>
        <v>0</v>
      </c>
      <c r="BS63" s="94">
        <f t="shared" si="8"/>
        <v>0</v>
      </c>
      <c r="BT63" s="85">
        <f t="shared" si="9"/>
        <v>1</v>
      </c>
      <c r="BU63" s="85">
        <f t="shared" si="10"/>
        <v>0</v>
      </c>
      <c r="BV63" s="85">
        <f t="shared" si="11"/>
        <v>0</v>
      </c>
      <c r="BW63" s="85">
        <f t="shared" si="12"/>
        <v>0</v>
      </c>
      <c r="BX63" s="91">
        <f t="shared" si="13"/>
        <v>1</v>
      </c>
      <c r="BY63" s="85">
        <f t="shared" si="15"/>
        <v>0</v>
      </c>
      <c r="BZ63" s="85">
        <f t="shared" si="16"/>
        <v>1</v>
      </c>
      <c r="CA63" s="85">
        <f t="shared" si="17"/>
        <v>0</v>
      </c>
      <c r="CB63" s="85">
        <f t="shared" si="18"/>
        <v>0</v>
      </c>
      <c r="CC63" s="85">
        <f t="shared" si="19"/>
        <v>0</v>
      </c>
      <c r="CD63" s="91">
        <f t="shared" si="14"/>
        <v>1</v>
      </c>
      <c r="CE63" s="91"/>
      <c r="CF63" s="76">
        <v>56</v>
      </c>
      <c r="CG63" s="77">
        <v>4</v>
      </c>
      <c r="CH63" s="77">
        <v>0</v>
      </c>
      <c r="CI63" s="77">
        <v>4</v>
      </c>
      <c r="CJ63">
        <f t="shared" si="23"/>
        <v>0</v>
      </c>
      <c r="CK63">
        <f t="shared" si="24"/>
        <v>0</v>
      </c>
      <c r="CL63">
        <f t="shared" si="25"/>
        <v>16</v>
      </c>
      <c r="CM63">
        <f t="shared" si="26"/>
        <v>0</v>
      </c>
      <c r="CN63" s="115" t="b">
        <f t="shared" si="20"/>
        <v>0</v>
      </c>
      <c r="CO63" s="115" t="b">
        <f t="shared" si="21"/>
        <v>1</v>
      </c>
      <c r="CP63" s="115" t="b">
        <f t="shared" si="22"/>
        <v>0</v>
      </c>
    </row>
    <row r="64" spans="1:94" x14ac:dyDescent="0.2">
      <c r="A64" s="128" t="s">
        <v>411</v>
      </c>
      <c r="B64" s="182">
        <v>16</v>
      </c>
      <c r="C64" s="183">
        <f>GETPIVOTDATA("INDUSTRY",$A$60,"INDUSTRY","CONSTRUCTION")/GETPIVOTDATA("INDUSTRY",$A$60)</f>
        <v>6.7226890756302518E-2</v>
      </c>
      <c r="J64" s="76">
        <v>62</v>
      </c>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v>1</v>
      </c>
      <c r="AK64" s="77"/>
      <c r="AL64" s="77"/>
      <c r="AM64" s="77"/>
      <c r="AN64" s="77"/>
      <c r="AO64" s="77"/>
      <c r="AP64" s="77"/>
      <c r="AQ64" s="77"/>
      <c r="AR64" s="77"/>
      <c r="AS64" s="77"/>
      <c r="AT64" s="77"/>
      <c r="AU64" s="77">
        <v>1</v>
      </c>
      <c r="AV64" s="77"/>
      <c r="AW64" s="77"/>
      <c r="AX64" s="77"/>
      <c r="AY64" s="77"/>
      <c r="AZ64" s="77"/>
      <c r="BA64" s="77"/>
      <c r="BB64" s="77"/>
      <c r="BC64" s="77"/>
      <c r="BD64" s="77"/>
      <c r="BE64" s="77"/>
      <c r="BF64" s="77"/>
      <c r="BG64" s="77"/>
      <c r="BH64" s="77"/>
      <c r="BI64" s="77"/>
      <c r="BJ64" s="77"/>
      <c r="BK64" s="77"/>
      <c r="BL64" s="85">
        <f t="shared" si="1"/>
        <v>0</v>
      </c>
      <c r="BM64" s="85">
        <f t="shared" si="2"/>
        <v>0</v>
      </c>
      <c r="BN64" s="85">
        <f t="shared" si="3"/>
        <v>0</v>
      </c>
      <c r="BO64" s="85">
        <f t="shared" si="4"/>
        <v>0</v>
      </c>
      <c r="BP64" s="85">
        <f t="shared" si="5"/>
        <v>0</v>
      </c>
      <c r="BQ64" s="85">
        <f t="shared" si="6"/>
        <v>0</v>
      </c>
      <c r="BR64" s="91">
        <f t="shared" si="7"/>
        <v>0</v>
      </c>
      <c r="BS64" s="94">
        <f t="shared" si="8"/>
        <v>0</v>
      </c>
      <c r="BT64" s="85">
        <f t="shared" si="9"/>
        <v>1</v>
      </c>
      <c r="BU64" s="85">
        <f t="shared" si="10"/>
        <v>0</v>
      </c>
      <c r="BV64" s="85">
        <f t="shared" si="11"/>
        <v>0</v>
      </c>
      <c r="BW64" s="85">
        <f t="shared" si="12"/>
        <v>0</v>
      </c>
      <c r="BX64" s="91">
        <f t="shared" si="13"/>
        <v>1</v>
      </c>
      <c r="BY64" s="85">
        <f t="shared" si="15"/>
        <v>0</v>
      </c>
      <c r="BZ64" s="85">
        <f t="shared" si="16"/>
        <v>1</v>
      </c>
      <c r="CA64" s="85">
        <f t="shared" si="17"/>
        <v>0</v>
      </c>
      <c r="CB64" s="85">
        <f t="shared" si="18"/>
        <v>0</v>
      </c>
      <c r="CC64" s="85">
        <f t="shared" si="19"/>
        <v>0</v>
      </c>
      <c r="CD64" s="91">
        <f t="shared" si="14"/>
        <v>1</v>
      </c>
      <c r="CE64" s="91"/>
      <c r="CF64" s="76">
        <v>57</v>
      </c>
      <c r="CG64" s="77">
        <v>2</v>
      </c>
      <c r="CH64" s="77">
        <v>1</v>
      </c>
      <c r="CI64" s="77">
        <v>2</v>
      </c>
      <c r="CJ64">
        <f>CG64*CH64*CI64</f>
        <v>4</v>
      </c>
      <c r="CK64">
        <f>CG64*CH64</f>
        <v>2</v>
      </c>
      <c r="CL64">
        <f>CG64*CI64</f>
        <v>4</v>
      </c>
      <c r="CM64">
        <f>CH64*CI64</f>
        <v>2</v>
      </c>
      <c r="CN64" s="115" t="b">
        <f t="shared" si="20"/>
        <v>0</v>
      </c>
      <c r="CO64" s="115" t="b">
        <f t="shared" si="21"/>
        <v>0</v>
      </c>
      <c r="CP64" s="115" t="b">
        <f t="shared" si="22"/>
        <v>0</v>
      </c>
    </row>
    <row r="65" spans="1:94" x14ac:dyDescent="0.2">
      <c r="A65" s="76" t="s">
        <v>588</v>
      </c>
      <c r="B65" s="77">
        <v>1</v>
      </c>
      <c r="C65" s="98">
        <f>GETPIVOTDATA("INDUSTRY",$A$60,"INDUSTRY","CRYSTAL FACTORY")/GETPIVOTDATA("INDUSTRY",$A$60)</f>
        <v>4.2016806722689074E-3</v>
      </c>
      <c r="J65" s="76">
        <v>63</v>
      </c>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v>1</v>
      </c>
      <c r="AK65" s="77"/>
      <c r="AL65" s="77"/>
      <c r="AM65" s="77"/>
      <c r="AN65" s="77"/>
      <c r="AO65" s="77"/>
      <c r="AP65" s="77"/>
      <c r="AQ65" s="77"/>
      <c r="AR65" s="77"/>
      <c r="AS65" s="77"/>
      <c r="AT65" s="77"/>
      <c r="AU65" s="77">
        <v>1</v>
      </c>
      <c r="AV65" s="77"/>
      <c r="AW65" s="77">
        <v>1</v>
      </c>
      <c r="AX65" s="77"/>
      <c r="AY65" s="77"/>
      <c r="AZ65" s="77"/>
      <c r="BA65" s="77"/>
      <c r="BB65" s="77"/>
      <c r="BC65" s="77"/>
      <c r="BD65" s="77"/>
      <c r="BE65" s="77"/>
      <c r="BF65" s="77"/>
      <c r="BG65" s="77"/>
      <c r="BH65" s="77"/>
      <c r="BI65" s="77"/>
      <c r="BJ65" s="77"/>
      <c r="BK65" s="77"/>
      <c r="BL65" s="85">
        <f t="shared" si="1"/>
        <v>0</v>
      </c>
      <c r="BM65" s="85">
        <f t="shared" si="2"/>
        <v>0</v>
      </c>
      <c r="BN65" s="85">
        <f t="shared" si="3"/>
        <v>0</v>
      </c>
      <c r="BO65" s="85">
        <f t="shared" si="4"/>
        <v>0</v>
      </c>
      <c r="BP65" s="85">
        <f t="shared" si="5"/>
        <v>0</v>
      </c>
      <c r="BQ65" s="85">
        <f t="shared" si="6"/>
        <v>0</v>
      </c>
      <c r="BR65" s="91">
        <f t="shared" si="7"/>
        <v>0</v>
      </c>
      <c r="BS65" s="94">
        <f t="shared" si="8"/>
        <v>0</v>
      </c>
      <c r="BT65" s="85">
        <f t="shared" si="9"/>
        <v>1</v>
      </c>
      <c r="BU65" s="85">
        <f t="shared" si="10"/>
        <v>0</v>
      </c>
      <c r="BV65" s="85">
        <f t="shared" si="11"/>
        <v>0</v>
      </c>
      <c r="BW65" s="85">
        <f t="shared" si="12"/>
        <v>0</v>
      </c>
      <c r="BX65" s="91">
        <f t="shared" si="13"/>
        <v>1</v>
      </c>
      <c r="BY65" s="85">
        <f t="shared" si="15"/>
        <v>0</v>
      </c>
      <c r="BZ65" s="85">
        <f t="shared" si="16"/>
        <v>2</v>
      </c>
      <c r="CA65" s="85">
        <f t="shared" si="17"/>
        <v>0</v>
      </c>
      <c r="CB65" s="85">
        <f t="shared" si="18"/>
        <v>0</v>
      </c>
      <c r="CC65" s="85">
        <f t="shared" si="19"/>
        <v>0</v>
      </c>
      <c r="CD65" s="91">
        <f t="shared" si="14"/>
        <v>2</v>
      </c>
      <c r="CE65" s="91"/>
      <c r="CF65" s="76">
        <v>58</v>
      </c>
      <c r="CG65" s="77">
        <v>3</v>
      </c>
      <c r="CH65" s="77">
        <v>2</v>
      </c>
      <c r="CI65" s="77">
        <v>2</v>
      </c>
      <c r="CJ65">
        <f t="shared" si="23"/>
        <v>12</v>
      </c>
      <c r="CK65">
        <f t="shared" si="24"/>
        <v>6</v>
      </c>
      <c r="CL65">
        <f t="shared" si="25"/>
        <v>6</v>
      </c>
      <c r="CM65">
        <f t="shared" si="26"/>
        <v>4</v>
      </c>
      <c r="CN65" s="115" t="b">
        <f t="shared" si="20"/>
        <v>0</v>
      </c>
      <c r="CO65" s="115" t="b">
        <f t="shared" si="21"/>
        <v>0</v>
      </c>
      <c r="CP65" s="115" t="b">
        <f t="shared" si="22"/>
        <v>0</v>
      </c>
    </row>
    <row r="66" spans="1:94" x14ac:dyDescent="0.2">
      <c r="A66" s="76" t="s">
        <v>620</v>
      </c>
      <c r="B66" s="77">
        <v>1</v>
      </c>
      <c r="C66" s="98">
        <f>GETPIVOTDATA("INDUSTRY",$A$60,"INDUSTRY","EDUCATION INDUSTRY")/GETPIVOTDATA("INDUSTRY",$A$60)</f>
        <v>4.2016806722689074E-3</v>
      </c>
      <c r="J66" s="76">
        <v>64</v>
      </c>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c r="AK66" s="77"/>
      <c r="AL66" s="77">
        <v>1</v>
      </c>
      <c r="AM66" s="77"/>
      <c r="AN66" s="77"/>
      <c r="AO66" s="77"/>
      <c r="AP66" s="77"/>
      <c r="AQ66" s="77"/>
      <c r="AR66" s="77"/>
      <c r="AS66" s="77"/>
      <c r="AT66" s="77"/>
      <c r="AU66" s="77"/>
      <c r="AV66" s="77"/>
      <c r="AW66" s="77"/>
      <c r="AX66" s="77"/>
      <c r="AY66" s="77"/>
      <c r="AZ66" s="77">
        <v>1</v>
      </c>
      <c r="BA66" s="77"/>
      <c r="BB66" s="77"/>
      <c r="BC66" s="77"/>
      <c r="BD66" s="77"/>
      <c r="BE66" s="77"/>
      <c r="BF66" s="77"/>
      <c r="BG66" s="77"/>
      <c r="BH66" s="77"/>
      <c r="BI66" s="77"/>
      <c r="BJ66" s="77"/>
      <c r="BK66" s="77"/>
      <c r="BL66" s="85">
        <f t="shared" si="1"/>
        <v>0</v>
      </c>
      <c r="BM66" s="85">
        <f t="shared" si="2"/>
        <v>0</v>
      </c>
      <c r="BN66" s="85">
        <f t="shared" si="3"/>
        <v>0</v>
      </c>
      <c r="BO66" s="85">
        <f t="shared" si="4"/>
        <v>0</v>
      </c>
      <c r="BP66" s="85">
        <f t="shared" si="5"/>
        <v>0</v>
      </c>
      <c r="BQ66" s="85">
        <f t="shared" si="6"/>
        <v>0</v>
      </c>
      <c r="BR66" s="91">
        <f t="shared" si="7"/>
        <v>0</v>
      </c>
      <c r="BS66" s="94">
        <f t="shared" si="8"/>
        <v>0</v>
      </c>
      <c r="BT66" s="85">
        <f t="shared" si="9"/>
        <v>0</v>
      </c>
      <c r="BU66" s="85">
        <f t="shared" si="10"/>
        <v>1</v>
      </c>
      <c r="BV66" s="85">
        <f t="shared" si="11"/>
        <v>0</v>
      </c>
      <c r="BW66" s="85">
        <f t="shared" si="12"/>
        <v>0</v>
      </c>
      <c r="BX66" s="91">
        <f t="shared" si="13"/>
        <v>1</v>
      </c>
      <c r="BY66" s="85">
        <f t="shared" si="15"/>
        <v>0</v>
      </c>
      <c r="BZ66" s="85">
        <f t="shared" si="16"/>
        <v>0</v>
      </c>
      <c r="CA66" s="85">
        <f t="shared" si="17"/>
        <v>1</v>
      </c>
      <c r="CB66" s="85">
        <f t="shared" si="18"/>
        <v>0</v>
      </c>
      <c r="CC66" s="85">
        <f t="shared" si="19"/>
        <v>0</v>
      </c>
      <c r="CD66" s="91">
        <f t="shared" si="14"/>
        <v>1</v>
      </c>
      <c r="CE66" s="91"/>
      <c r="CF66" s="76">
        <v>59</v>
      </c>
      <c r="CG66" s="77">
        <v>0</v>
      </c>
      <c r="CH66" s="114">
        <v>1</v>
      </c>
      <c r="CI66" s="77">
        <v>0</v>
      </c>
      <c r="CJ66">
        <f t="shared" si="23"/>
        <v>0</v>
      </c>
      <c r="CK66">
        <f t="shared" si="24"/>
        <v>0</v>
      </c>
      <c r="CL66">
        <f t="shared" si="25"/>
        <v>0</v>
      </c>
      <c r="CM66">
        <f t="shared" si="26"/>
        <v>0</v>
      </c>
      <c r="CN66" s="115" t="b">
        <f t="shared" si="20"/>
        <v>0</v>
      </c>
      <c r="CO66" s="115" t="b">
        <f t="shared" si="21"/>
        <v>0</v>
      </c>
      <c r="CP66" s="115" t="b">
        <f t="shared" si="22"/>
        <v>0</v>
      </c>
    </row>
    <row r="67" spans="1:94" x14ac:dyDescent="0.2">
      <c r="A67" s="76" t="s">
        <v>488</v>
      </c>
      <c r="B67" s="77">
        <v>1</v>
      </c>
      <c r="C67" s="98">
        <f>GETPIVOTDATA("INDUSTRY",$A$60,"INDUSTRY","FIBERGLASS FACTORY")/GETPIVOTDATA("INDUSTRY",$A$60)</f>
        <v>4.2016806722689074E-3</v>
      </c>
      <c r="J67" s="76">
        <v>65</v>
      </c>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v>1</v>
      </c>
      <c r="AK67" s="77"/>
      <c r="AL67" s="77"/>
      <c r="AM67" s="77"/>
      <c r="AN67" s="77"/>
      <c r="AO67" s="77"/>
      <c r="AP67" s="77"/>
      <c r="AQ67" s="77"/>
      <c r="AR67" s="77"/>
      <c r="AS67" s="77"/>
      <c r="AT67" s="77">
        <v>1</v>
      </c>
      <c r="AU67" s="77"/>
      <c r="AV67" s="77"/>
      <c r="AW67" s="77"/>
      <c r="AX67" s="77"/>
      <c r="AY67" s="77"/>
      <c r="AZ67" s="77"/>
      <c r="BA67" s="77"/>
      <c r="BB67" s="77"/>
      <c r="BC67" s="77"/>
      <c r="BD67" s="77"/>
      <c r="BE67" s="77"/>
      <c r="BF67" s="77"/>
      <c r="BG67" s="77"/>
      <c r="BH67" s="77"/>
      <c r="BI67" s="77"/>
      <c r="BJ67" s="77"/>
      <c r="BK67" s="77"/>
      <c r="BL67" s="85">
        <f t="shared" si="1"/>
        <v>0</v>
      </c>
      <c r="BM67" s="85">
        <f t="shared" si="2"/>
        <v>0</v>
      </c>
      <c r="BN67" s="85">
        <f t="shared" si="3"/>
        <v>0</v>
      </c>
      <c r="BO67" s="85">
        <f t="shared" si="4"/>
        <v>0</v>
      </c>
      <c r="BP67" s="85">
        <f t="shared" si="5"/>
        <v>0</v>
      </c>
      <c r="BQ67" s="85">
        <f t="shared" si="6"/>
        <v>0</v>
      </c>
      <c r="BR67" s="91">
        <f t="shared" si="7"/>
        <v>0</v>
      </c>
      <c r="BS67" s="94">
        <f t="shared" si="8"/>
        <v>0</v>
      </c>
      <c r="BT67" s="85">
        <f t="shared" si="9"/>
        <v>1</v>
      </c>
      <c r="BU67" s="85">
        <f t="shared" si="10"/>
        <v>0</v>
      </c>
      <c r="BV67" s="85">
        <f t="shared" si="11"/>
        <v>0</v>
      </c>
      <c r="BW67" s="85">
        <f t="shared" si="12"/>
        <v>0</v>
      </c>
      <c r="BX67" s="91">
        <f t="shared" si="13"/>
        <v>1</v>
      </c>
      <c r="BY67" s="85">
        <f t="shared" si="15"/>
        <v>0</v>
      </c>
      <c r="BZ67" s="85">
        <f t="shared" si="16"/>
        <v>1</v>
      </c>
      <c r="CA67" s="85">
        <f t="shared" si="17"/>
        <v>0</v>
      </c>
      <c r="CB67" s="85">
        <f t="shared" si="18"/>
        <v>0</v>
      </c>
      <c r="CC67" s="85">
        <f t="shared" si="19"/>
        <v>0</v>
      </c>
      <c r="CD67" s="91">
        <f t="shared" si="14"/>
        <v>1</v>
      </c>
      <c r="CE67" s="91"/>
      <c r="CF67" s="76">
        <v>60</v>
      </c>
      <c r="CG67" s="77">
        <v>6</v>
      </c>
      <c r="CH67" s="77">
        <v>1</v>
      </c>
      <c r="CI67" s="77">
        <v>5</v>
      </c>
      <c r="CJ67">
        <f t="shared" si="23"/>
        <v>30</v>
      </c>
      <c r="CK67">
        <f t="shared" si="24"/>
        <v>6</v>
      </c>
      <c r="CL67">
        <f t="shared" si="25"/>
        <v>30</v>
      </c>
      <c r="CM67">
        <f t="shared" si="26"/>
        <v>5</v>
      </c>
      <c r="CN67" s="115" t="b">
        <f t="shared" si="20"/>
        <v>0</v>
      </c>
      <c r="CO67" s="115" t="b">
        <f t="shared" si="21"/>
        <v>0</v>
      </c>
      <c r="CP67" s="115" t="b">
        <f t="shared" si="22"/>
        <v>0</v>
      </c>
    </row>
    <row r="68" spans="1:94" x14ac:dyDescent="0.2">
      <c r="A68" s="76" t="s">
        <v>495</v>
      </c>
      <c r="B68" s="77">
        <v>1</v>
      </c>
      <c r="C68" s="98">
        <f>GETPIVOTDATA("INDUSTRY",$A$60,"INDUSTRY","FIREWORKS STORAGE")/GETPIVOTDATA("INDUSTRY",$A$60)</f>
        <v>4.2016806722689074E-3</v>
      </c>
      <c r="J68" s="76">
        <v>66</v>
      </c>
      <c r="K68" s="77"/>
      <c r="L68" s="77">
        <v>1</v>
      </c>
      <c r="M68" s="77"/>
      <c r="N68" s="77"/>
      <c r="O68" s="77">
        <v>1</v>
      </c>
      <c r="P68" s="77"/>
      <c r="Q68" s="77"/>
      <c r="R68" s="77"/>
      <c r="S68" s="77"/>
      <c r="T68" s="77">
        <v>1</v>
      </c>
      <c r="U68" s="77"/>
      <c r="V68" s="77"/>
      <c r="W68" s="77"/>
      <c r="X68" s="77"/>
      <c r="Y68" s="77"/>
      <c r="Z68" s="77"/>
      <c r="AA68" s="77"/>
      <c r="AB68" s="77"/>
      <c r="AC68" s="77"/>
      <c r="AD68" s="77"/>
      <c r="AE68" s="77"/>
      <c r="AF68" s="77"/>
      <c r="AG68" s="77"/>
      <c r="AH68" s="77"/>
      <c r="AI68" s="77"/>
      <c r="AJ68" s="77"/>
      <c r="AK68" s="77"/>
      <c r="AL68" s="77"/>
      <c r="AM68" s="77"/>
      <c r="AN68" s="77"/>
      <c r="AO68" s="77"/>
      <c r="AP68" s="77"/>
      <c r="AQ68" s="77"/>
      <c r="AR68" s="77"/>
      <c r="AS68" s="77"/>
      <c r="AT68" s="77"/>
      <c r="AU68" s="77"/>
      <c r="AV68" s="77"/>
      <c r="AW68" s="77"/>
      <c r="AX68" s="77"/>
      <c r="AY68" s="77"/>
      <c r="AZ68" s="77"/>
      <c r="BA68" s="77"/>
      <c r="BB68" s="77"/>
      <c r="BC68" s="77"/>
      <c r="BD68" s="77"/>
      <c r="BE68" s="77"/>
      <c r="BF68" s="77"/>
      <c r="BG68" s="77"/>
      <c r="BH68" s="77"/>
      <c r="BI68" s="77"/>
      <c r="BJ68" s="77"/>
      <c r="BK68" s="77"/>
      <c r="BL68" s="85">
        <f t="shared" ref="BL68:BL131" si="27">SUM(K68:N68)</f>
        <v>1</v>
      </c>
      <c r="BM68" s="85">
        <f t="shared" ref="BM68:BM131" si="28">SUM(O68:Q68)</f>
        <v>1</v>
      </c>
      <c r="BN68" s="85">
        <f t="shared" ref="BN68:BN131" si="29">SUM(R68:V68)</f>
        <v>1</v>
      </c>
      <c r="BO68" s="85">
        <f t="shared" ref="BO68:BO131" si="30">SUM(W68:X68)</f>
        <v>0</v>
      </c>
      <c r="BP68" s="85">
        <f t="shared" ref="BP68:BP131" si="31">SUM(Y68:AF68)</f>
        <v>0</v>
      </c>
      <c r="BQ68" s="85">
        <f t="shared" ref="BQ68:BQ131" si="32">SUM(AG68:AI68)</f>
        <v>0</v>
      </c>
      <c r="BR68" s="91">
        <f t="shared" ref="BR68:BR131" si="33">SUM(BL68:BQ68)</f>
        <v>3</v>
      </c>
      <c r="BS68" s="94">
        <f t="shared" ref="BS68:BS131" si="34">SUM(BM68:BO68)</f>
        <v>2</v>
      </c>
      <c r="BT68" s="85">
        <f t="shared" ref="BT68:BT131" si="35">SUM(AJ68:AK68)</f>
        <v>0</v>
      </c>
      <c r="BU68" s="85">
        <f t="shared" ref="BU68:BU131" si="36">SUM(AL68)</f>
        <v>0</v>
      </c>
      <c r="BV68" s="85">
        <f t="shared" ref="BV68:BV131" si="37">SUM(AM68:AO68)</f>
        <v>0</v>
      </c>
      <c r="BW68" s="85">
        <f t="shared" ref="BW68:BW131" si="38">SUM(AP68:AQ68)</f>
        <v>0</v>
      </c>
      <c r="BX68" s="91">
        <f t="shared" ref="BX68:BX131" si="39">SUM(BT68:BW68)</f>
        <v>0</v>
      </c>
      <c r="BY68" s="85">
        <f t="shared" si="15"/>
        <v>0</v>
      </c>
      <c r="BZ68" s="85">
        <f t="shared" si="16"/>
        <v>0</v>
      </c>
      <c r="CA68" s="85">
        <f t="shared" si="17"/>
        <v>0</v>
      </c>
      <c r="CB68" s="85">
        <f t="shared" si="18"/>
        <v>0</v>
      </c>
      <c r="CC68" s="85">
        <f t="shared" si="19"/>
        <v>0</v>
      </c>
      <c r="CD68" s="91">
        <f t="shared" ref="CD68:CD131" si="40">SUM(BY68:CC68)</f>
        <v>0</v>
      </c>
      <c r="CE68" s="91"/>
      <c r="CF68" s="76">
        <v>61</v>
      </c>
      <c r="CG68" s="77">
        <v>0</v>
      </c>
      <c r="CH68" s="77">
        <v>1</v>
      </c>
      <c r="CI68" s="77">
        <v>1</v>
      </c>
      <c r="CJ68">
        <f t="shared" si="23"/>
        <v>0</v>
      </c>
      <c r="CK68">
        <f t="shared" si="24"/>
        <v>0</v>
      </c>
      <c r="CL68">
        <f t="shared" si="25"/>
        <v>0</v>
      </c>
      <c r="CM68">
        <f t="shared" si="26"/>
        <v>1</v>
      </c>
      <c r="CN68" s="115" t="b">
        <f t="shared" si="20"/>
        <v>0</v>
      </c>
      <c r="CO68" s="115" t="b">
        <f t="shared" si="21"/>
        <v>0</v>
      </c>
      <c r="CP68" s="115" t="b">
        <f t="shared" si="22"/>
        <v>1</v>
      </c>
    </row>
    <row r="69" spans="1:94" x14ac:dyDescent="0.2">
      <c r="A69" s="76" t="s">
        <v>492</v>
      </c>
      <c r="B69" s="77">
        <v>3</v>
      </c>
      <c r="C69" s="98">
        <f>GETPIVOTDATA("INDUSTRY",$A$60,"INDUSTRY","FOOD INDUSTRY")/GETPIVOTDATA("INDUSTRY",$A$60)</f>
        <v>1.2605042016806723E-2</v>
      </c>
      <c r="J69" s="76">
        <v>67</v>
      </c>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v>1</v>
      </c>
      <c r="AK69" s="77"/>
      <c r="AL69" s="77"/>
      <c r="AM69" s="77"/>
      <c r="AN69" s="77"/>
      <c r="AO69" s="77"/>
      <c r="AP69" s="77"/>
      <c r="AQ69" s="77"/>
      <c r="AR69" s="77"/>
      <c r="AS69" s="77"/>
      <c r="AT69" s="77">
        <v>1</v>
      </c>
      <c r="AU69" s="77">
        <v>1</v>
      </c>
      <c r="AV69" s="77"/>
      <c r="AW69" s="77"/>
      <c r="AX69" s="77"/>
      <c r="AY69" s="77"/>
      <c r="AZ69" s="77"/>
      <c r="BA69" s="77"/>
      <c r="BB69" s="77"/>
      <c r="BC69" s="77"/>
      <c r="BD69" s="77"/>
      <c r="BE69" s="77"/>
      <c r="BF69" s="77"/>
      <c r="BG69" s="77"/>
      <c r="BH69" s="77"/>
      <c r="BI69" s="77"/>
      <c r="BJ69" s="77"/>
      <c r="BK69" s="77"/>
      <c r="BL69" s="85">
        <f t="shared" si="27"/>
        <v>0</v>
      </c>
      <c r="BM69" s="85">
        <f t="shared" si="28"/>
        <v>0</v>
      </c>
      <c r="BN69" s="85">
        <f t="shared" si="29"/>
        <v>0</v>
      </c>
      <c r="BO69" s="85">
        <f t="shared" si="30"/>
        <v>0</v>
      </c>
      <c r="BP69" s="85">
        <f t="shared" si="31"/>
        <v>0</v>
      </c>
      <c r="BQ69" s="85">
        <f t="shared" si="32"/>
        <v>0</v>
      </c>
      <c r="BR69" s="91">
        <f t="shared" si="33"/>
        <v>0</v>
      </c>
      <c r="BS69" s="94">
        <f t="shared" si="34"/>
        <v>0</v>
      </c>
      <c r="BT69" s="85">
        <f t="shared" si="35"/>
        <v>1</v>
      </c>
      <c r="BU69" s="85">
        <f t="shared" si="36"/>
        <v>0</v>
      </c>
      <c r="BV69" s="85">
        <f t="shared" si="37"/>
        <v>0</v>
      </c>
      <c r="BW69" s="85">
        <f t="shared" si="38"/>
        <v>0</v>
      </c>
      <c r="BX69" s="91">
        <f t="shared" si="39"/>
        <v>1</v>
      </c>
      <c r="BY69" s="85">
        <f t="shared" ref="BY69:BY132" si="41">SUM(AR69:AS69)</f>
        <v>0</v>
      </c>
      <c r="BZ69" s="85">
        <f t="shared" ref="BZ69:BZ132" si="42">SUM(AT69:AY69)</f>
        <v>2</v>
      </c>
      <c r="CA69" s="85">
        <f t="shared" ref="CA69:CA132" si="43">SUM(AZ69:BA69)</f>
        <v>0</v>
      </c>
      <c r="CB69" s="85">
        <f t="shared" ref="CB69:CB132" si="44">SUM(BB69:BG69)</f>
        <v>0</v>
      </c>
      <c r="CC69" s="85">
        <f t="shared" ref="CC69:CC132" si="45">SUM(BH69:BK69)</f>
        <v>0</v>
      </c>
      <c r="CD69" s="91">
        <f t="shared" si="40"/>
        <v>2</v>
      </c>
      <c r="CE69" s="91"/>
      <c r="CF69" s="76">
        <v>62</v>
      </c>
      <c r="CG69" s="77">
        <v>0</v>
      </c>
      <c r="CH69" s="77">
        <v>1</v>
      </c>
      <c r="CI69" s="77">
        <v>1</v>
      </c>
      <c r="CJ69">
        <f t="shared" si="23"/>
        <v>0</v>
      </c>
      <c r="CK69">
        <f t="shared" si="24"/>
        <v>0</v>
      </c>
      <c r="CL69">
        <f t="shared" si="25"/>
        <v>0</v>
      </c>
      <c r="CM69">
        <f t="shared" si="26"/>
        <v>1</v>
      </c>
      <c r="CN69" s="115" t="b">
        <f t="shared" si="20"/>
        <v>0</v>
      </c>
      <c r="CO69" s="115" t="b">
        <f t="shared" si="21"/>
        <v>0</v>
      </c>
      <c r="CP69" s="115" t="b">
        <f t="shared" si="22"/>
        <v>1</v>
      </c>
    </row>
    <row r="70" spans="1:94" x14ac:dyDescent="0.2">
      <c r="A70" s="76" t="s">
        <v>169</v>
      </c>
      <c r="B70" s="77">
        <v>9</v>
      </c>
      <c r="C70" s="98">
        <f>GETPIVOTDATA("INDUSTRY",$A$60,"INDUSTRY","GAS PROCESSING")/GETPIVOTDATA("INDUSTRY",$A$60)</f>
        <v>3.7815126050420166E-2</v>
      </c>
      <c r="J70" s="76">
        <v>68</v>
      </c>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v>1</v>
      </c>
      <c r="AK70" s="77"/>
      <c r="AL70" s="77"/>
      <c r="AM70" s="77"/>
      <c r="AN70" s="77"/>
      <c r="AO70" s="77"/>
      <c r="AP70" s="77"/>
      <c r="AQ70" s="77"/>
      <c r="AR70" s="77"/>
      <c r="AS70" s="77"/>
      <c r="AT70" s="77"/>
      <c r="AU70" s="77"/>
      <c r="AV70" s="77"/>
      <c r="AW70" s="77"/>
      <c r="AX70" s="77">
        <v>1</v>
      </c>
      <c r="AY70" s="77"/>
      <c r="AZ70" s="77"/>
      <c r="BA70" s="77"/>
      <c r="BB70" s="77"/>
      <c r="BC70" s="77"/>
      <c r="BD70" s="77"/>
      <c r="BE70" s="77"/>
      <c r="BF70" s="77"/>
      <c r="BG70" s="77"/>
      <c r="BH70" s="77"/>
      <c r="BI70" s="77"/>
      <c r="BJ70" s="77"/>
      <c r="BK70" s="77"/>
      <c r="BL70" s="85">
        <f t="shared" si="27"/>
        <v>0</v>
      </c>
      <c r="BM70" s="85">
        <f t="shared" si="28"/>
        <v>0</v>
      </c>
      <c r="BN70" s="85">
        <f t="shared" si="29"/>
        <v>0</v>
      </c>
      <c r="BO70" s="85">
        <f t="shared" si="30"/>
        <v>0</v>
      </c>
      <c r="BP70" s="85">
        <f t="shared" si="31"/>
        <v>0</v>
      </c>
      <c r="BQ70" s="85">
        <f t="shared" si="32"/>
        <v>0</v>
      </c>
      <c r="BR70" s="91">
        <f t="shared" si="33"/>
        <v>0</v>
      </c>
      <c r="BS70" s="94">
        <f t="shared" si="34"/>
        <v>0</v>
      </c>
      <c r="BT70" s="85">
        <f t="shared" si="35"/>
        <v>1</v>
      </c>
      <c r="BU70" s="85">
        <f t="shared" si="36"/>
        <v>0</v>
      </c>
      <c r="BV70" s="85">
        <f t="shared" si="37"/>
        <v>0</v>
      </c>
      <c r="BW70" s="85">
        <f t="shared" si="38"/>
        <v>0</v>
      </c>
      <c r="BX70" s="91">
        <f t="shared" si="39"/>
        <v>1</v>
      </c>
      <c r="BY70" s="85">
        <f t="shared" si="41"/>
        <v>0</v>
      </c>
      <c r="BZ70" s="85">
        <f t="shared" si="42"/>
        <v>1</v>
      </c>
      <c r="CA70" s="85">
        <f t="shared" si="43"/>
        <v>0</v>
      </c>
      <c r="CB70" s="85">
        <f t="shared" si="44"/>
        <v>0</v>
      </c>
      <c r="CC70" s="85">
        <f t="shared" si="45"/>
        <v>0</v>
      </c>
      <c r="CD70" s="91">
        <f t="shared" si="40"/>
        <v>1</v>
      </c>
      <c r="CE70" s="91"/>
      <c r="CF70" s="76">
        <v>63</v>
      </c>
      <c r="CG70" s="77">
        <v>0</v>
      </c>
      <c r="CH70" s="77">
        <v>1</v>
      </c>
      <c r="CI70" s="77">
        <v>2</v>
      </c>
      <c r="CJ70">
        <f t="shared" si="23"/>
        <v>0</v>
      </c>
      <c r="CK70">
        <f t="shared" si="24"/>
        <v>0</v>
      </c>
      <c r="CL70">
        <f t="shared" si="25"/>
        <v>0</v>
      </c>
      <c r="CM70">
        <f t="shared" si="26"/>
        <v>2</v>
      </c>
      <c r="CN70" s="115" t="b">
        <f t="shared" si="20"/>
        <v>0</v>
      </c>
      <c r="CO70" s="115" t="b">
        <f t="shared" si="21"/>
        <v>0</v>
      </c>
      <c r="CP70" s="115" t="b">
        <f t="shared" si="22"/>
        <v>1</v>
      </c>
    </row>
    <row r="71" spans="1:94" x14ac:dyDescent="0.2">
      <c r="A71" s="76" t="s">
        <v>571</v>
      </c>
      <c r="B71" s="77">
        <v>1</v>
      </c>
      <c r="C71" s="98">
        <f>GETPIVOTDATA("INDUSTRY",$A$60,"INDUSTRY","GAS STATION")/GETPIVOTDATA("INDUSTRY",$A$60)</f>
        <v>4.2016806722689074E-3</v>
      </c>
      <c r="J71" s="76">
        <v>69</v>
      </c>
      <c r="K71" s="77"/>
      <c r="L71" s="77"/>
      <c r="M71" s="77"/>
      <c r="N71" s="77"/>
      <c r="O71" s="77"/>
      <c r="P71" s="77"/>
      <c r="Q71" s="77"/>
      <c r="R71" s="77"/>
      <c r="S71" s="77"/>
      <c r="T71" s="77"/>
      <c r="U71" s="77"/>
      <c r="V71" s="77"/>
      <c r="W71" s="77"/>
      <c r="X71" s="77"/>
      <c r="Y71" s="77"/>
      <c r="Z71" s="77"/>
      <c r="AA71" s="77"/>
      <c r="AB71" s="77"/>
      <c r="AC71" s="77"/>
      <c r="AD71" s="77"/>
      <c r="AE71" s="77"/>
      <c r="AF71" s="77"/>
      <c r="AG71" s="77"/>
      <c r="AH71" s="77"/>
      <c r="AI71" s="77"/>
      <c r="AJ71" s="77">
        <v>1</v>
      </c>
      <c r="AK71" s="77"/>
      <c r="AL71" s="77">
        <v>1</v>
      </c>
      <c r="AM71" s="77"/>
      <c r="AN71" s="77"/>
      <c r="AO71" s="77">
        <v>1</v>
      </c>
      <c r="AP71" s="77"/>
      <c r="AQ71" s="77"/>
      <c r="AR71" s="77"/>
      <c r="AS71" s="77"/>
      <c r="AT71" s="77"/>
      <c r="AU71" s="77"/>
      <c r="AV71" s="77"/>
      <c r="AW71" s="77">
        <v>1</v>
      </c>
      <c r="AX71" s="77">
        <v>1</v>
      </c>
      <c r="AY71" s="77"/>
      <c r="AZ71" s="77">
        <v>1</v>
      </c>
      <c r="BA71" s="77"/>
      <c r="BB71" s="77"/>
      <c r="BC71" s="77"/>
      <c r="BD71" s="77">
        <v>1</v>
      </c>
      <c r="BE71" s="77"/>
      <c r="BF71" s="77"/>
      <c r="BG71" s="77"/>
      <c r="BH71" s="77"/>
      <c r="BI71" s="77"/>
      <c r="BJ71" s="77"/>
      <c r="BK71" s="77"/>
      <c r="BL71" s="85">
        <f t="shared" si="27"/>
        <v>0</v>
      </c>
      <c r="BM71" s="85">
        <f t="shared" si="28"/>
        <v>0</v>
      </c>
      <c r="BN71" s="85">
        <f t="shared" si="29"/>
        <v>0</v>
      </c>
      <c r="BO71" s="85">
        <f t="shared" si="30"/>
        <v>0</v>
      </c>
      <c r="BP71" s="85">
        <f t="shared" si="31"/>
        <v>0</v>
      </c>
      <c r="BQ71" s="85">
        <f t="shared" si="32"/>
        <v>0</v>
      </c>
      <c r="BR71" s="91">
        <f t="shared" si="33"/>
        <v>0</v>
      </c>
      <c r="BS71" s="94">
        <f t="shared" si="34"/>
        <v>0</v>
      </c>
      <c r="BT71" s="85">
        <f t="shared" si="35"/>
        <v>1</v>
      </c>
      <c r="BU71" s="85">
        <f t="shared" si="36"/>
        <v>1</v>
      </c>
      <c r="BV71" s="85">
        <f t="shared" si="37"/>
        <v>1</v>
      </c>
      <c r="BW71" s="85">
        <f t="shared" si="38"/>
        <v>0</v>
      </c>
      <c r="BX71" s="91">
        <f t="shared" si="39"/>
        <v>3</v>
      </c>
      <c r="BY71" s="85">
        <f t="shared" si="41"/>
        <v>0</v>
      </c>
      <c r="BZ71" s="85">
        <f t="shared" si="42"/>
        <v>2</v>
      </c>
      <c r="CA71" s="85">
        <f t="shared" si="43"/>
        <v>1</v>
      </c>
      <c r="CB71" s="85">
        <f t="shared" si="44"/>
        <v>1</v>
      </c>
      <c r="CC71" s="85">
        <f t="shared" si="45"/>
        <v>0</v>
      </c>
      <c r="CD71" s="91">
        <f t="shared" si="40"/>
        <v>4</v>
      </c>
      <c r="CE71" s="91"/>
      <c r="CF71" s="76">
        <v>64</v>
      </c>
      <c r="CG71" s="77">
        <v>0</v>
      </c>
      <c r="CH71" s="77">
        <v>1</v>
      </c>
      <c r="CI71" s="77">
        <v>1</v>
      </c>
      <c r="CJ71">
        <f t="shared" si="23"/>
        <v>0</v>
      </c>
      <c r="CK71">
        <f t="shared" si="24"/>
        <v>0</v>
      </c>
      <c r="CL71">
        <f t="shared" si="25"/>
        <v>0</v>
      </c>
      <c r="CM71">
        <f t="shared" si="26"/>
        <v>1</v>
      </c>
      <c r="CN71" s="115" t="b">
        <f t="shared" si="20"/>
        <v>0</v>
      </c>
      <c r="CO71" s="115" t="b">
        <f t="shared" si="21"/>
        <v>0</v>
      </c>
      <c r="CP71" s="115" t="b">
        <f t="shared" si="22"/>
        <v>1</v>
      </c>
    </row>
    <row r="72" spans="1:94" x14ac:dyDescent="0.2">
      <c r="A72" s="76" t="s">
        <v>646</v>
      </c>
      <c r="B72" s="77">
        <v>1</v>
      </c>
      <c r="C72" s="98">
        <f>GETPIVOTDATA("INDUSTRY",$A$60,"INDUSTRY","HYDROELECTRIC PLANT")/GETPIVOTDATA("INDUSTRY",$A$60)</f>
        <v>4.2016806722689074E-3</v>
      </c>
      <c r="J72" s="76">
        <v>70</v>
      </c>
      <c r="K72" s="77"/>
      <c r="L72" s="77"/>
      <c r="M72" s="77"/>
      <c r="N72" s="77"/>
      <c r="O72" s="77"/>
      <c r="P72" s="77"/>
      <c r="Q72" s="77"/>
      <c r="R72" s="77"/>
      <c r="S72" s="77"/>
      <c r="T72" s="77"/>
      <c r="U72" s="77"/>
      <c r="V72" s="77"/>
      <c r="W72" s="77"/>
      <c r="X72" s="77"/>
      <c r="Y72" s="77"/>
      <c r="Z72" s="77"/>
      <c r="AA72" s="77"/>
      <c r="AB72" s="77"/>
      <c r="AC72" s="77"/>
      <c r="AD72" s="77"/>
      <c r="AE72" s="77"/>
      <c r="AF72" s="77"/>
      <c r="AG72" s="77"/>
      <c r="AH72" s="77"/>
      <c r="AI72" s="77"/>
      <c r="AJ72" s="77"/>
      <c r="AK72" s="77"/>
      <c r="AL72" s="77">
        <v>1</v>
      </c>
      <c r="AM72" s="77"/>
      <c r="AN72" s="77"/>
      <c r="AO72" s="77"/>
      <c r="AP72" s="77"/>
      <c r="AQ72" s="77"/>
      <c r="AR72" s="77"/>
      <c r="AS72" s="77"/>
      <c r="AT72" s="77"/>
      <c r="AU72" s="77"/>
      <c r="AV72" s="77"/>
      <c r="AW72" s="77">
        <v>1</v>
      </c>
      <c r="AX72" s="77"/>
      <c r="AY72" s="77"/>
      <c r="AZ72" s="77">
        <v>1</v>
      </c>
      <c r="BA72" s="77"/>
      <c r="BB72" s="77"/>
      <c r="BC72" s="77"/>
      <c r="BD72" s="77">
        <v>1</v>
      </c>
      <c r="BE72" s="77"/>
      <c r="BF72" s="77"/>
      <c r="BG72" s="77"/>
      <c r="BH72" s="77"/>
      <c r="BI72" s="77"/>
      <c r="BJ72" s="77"/>
      <c r="BK72" s="77"/>
      <c r="BL72" s="85">
        <f t="shared" si="27"/>
        <v>0</v>
      </c>
      <c r="BM72" s="85">
        <f t="shared" si="28"/>
        <v>0</v>
      </c>
      <c r="BN72" s="85">
        <f t="shared" si="29"/>
        <v>0</v>
      </c>
      <c r="BO72" s="85">
        <f t="shared" si="30"/>
        <v>0</v>
      </c>
      <c r="BP72" s="85">
        <f t="shared" si="31"/>
        <v>0</v>
      </c>
      <c r="BQ72" s="85">
        <f t="shared" si="32"/>
        <v>0</v>
      </c>
      <c r="BR72" s="91">
        <f t="shared" si="33"/>
        <v>0</v>
      </c>
      <c r="BS72" s="94">
        <f t="shared" si="34"/>
        <v>0</v>
      </c>
      <c r="BT72" s="85">
        <f t="shared" si="35"/>
        <v>0</v>
      </c>
      <c r="BU72" s="85">
        <f t="shared" si="36"/>
        <v>1</v>
      </c>
      <c r="BV72" s="85">
        <f t="shared" si="37"/>
        <v>0</v>
      </c>
      <c r="BW72" s="85">
        <f t="shared" si="38"/>
        <v>0</v>
      </c>
      <c r="BX72" s="91">
        <f t="shared" si="39"/>
        <v>1</v>
      </c>
      <c r="BY72" s="85">
        <f t="shared" si="41"/>
        <v>0</v>
      </c>
      <c r="BZ72" s="85">
        <f t="shared" si="42"/>
        <v>1</v>
      </c>
      <c r="CA72" s="85">
        <f t="shared" si="43"/>
        <v>1</v>
      </c>
      <c r="CB72" s="85">
        <f t="shared" si="44"/>
        <v>1</v>
      </c>
      <c r="CC72" s="85">
        <f t="shared" si="45"/>
        <v>0</v>
      </c>
      <c r="CD72" s="91">
        <f t="shared" si="40"/>
        <v>3</v>
      </c>
      <c r="CE72" s="91"/>
      <c r="CF72" s="76">
        <v>65</v>
      </c>
      <c r="CG72" s="77">
        <v>0</v>
      </c>
      <c r="CH72" s="77">
        <v>1</v>
      </c>
      <c r="CI72" s="77">
        <v>1</v>
      </c>
      <c r="CJ72">
        <f t="shared" si="23"/>
        <v>0</v>
      </c>
      <c r="CK72">
        <f t="shared" si="24"/>
        <v>0</v>
      </c>
      <c r="CL72">
        <f t="shared" si="25"/>
        <v>0</v>
      </c>
      <c r="CM72">
        <f t="shared" si="26"/>
        <v>1</v>
      </c>
      <c r="CN72" s="115" t="b">
        <f t="shared" ref="CN72:CN135" si="46">AND(CK72&gt;0,CI72=0)</f>
        <v>0</v>
      </c>
      <c r="CO72" s="115" t="b">
        <f t="shared" ref="CO72:CO135" si="47">AND(CL72&gt;0,CH72=0)</f>
        <v>0</v>
      </c>
      <c r="CP72" s="115" t="b">
        <f t="shared" ref="CP72:CP135" si="48">AND(CM72&gt;0,CG72=0)</f>
        <v>1</v>
      </c>
    </row>
    <row r="73" spans="1:94" x14ac:dyDescent="0.2">
      <c r="A73" s="76" t="s">
        <v>475</v>
      </c>
      <c r="B73" s="77">
        <v>1</v>
      </c>
      <c r="C73" s="98">
        <f>GETPIVOTDATA("INDUSTRY",$A$60,"INDUSTRY","INK &amp; PAINT FACTORY")/GETPIVOTDATA("INDUSTRY",$A$60)</f>
        <v>4.2016806722689074E-3</v>
      </c>
      <c r="J73" s="76">
        <v>71</v>
      </c>
      <c r="K73" s="77"/>
      <c r="L73" s="77"/>
      <c r="M73" s="77"/>
      <c r="N73" s="77"/>
      <c r="O73" s="77"/>
      <c r="P73" s="77"/>
      <c r="Q73" s="77"/>
      <c r="R73" s="77"/>
      <c r="S73" s="77"/>
      <c r="T73" s="77"/>
      <c r="U73" s="77"/>
      <c r="V73" s="77"/>
      <c r="W73" s="77"/>
      <c r="X73" s="77"/>
      <c r="Y73" s="77"/>
      <c r="Z73" s="77"/>
      <c r="AA73" s="77"/>
      <c r="AB73" s="77"/>
      <c r="AC73" s="77"/>
      <c r="AD73" s="77"/>
      <c r="AE73" s="77"/>
      <c r="AF73" s="77"/>
      <c r="AG73" s="77"/>
      <c r="AH73" s="77"/>
      <c r="AI73" s="77"/>
      <c r="AJ73" s="77">
        <v>1</v>
      </c>
      <c r="AK73" s="77"/>
      <c r="AL73" s="77"/>
      <c r="AM73" s="77"/>
      <c r="AN73" s="77"/>
      <c r="AO73" s="77"/>
      <c r="AP73" s="77"/>
      <c r="AQ73" s="77"/>
      <c r="AR73" s="77"/>
      <c r="AS73" s="77"/>
      <c r="AT73" s="77"/>
      <c r="AU73" s="77"/>
      <c r="AV73" s="77"/>
      <c r="AW73" s="77"/>
      <c r="AX73" s="77"/>
      <c r="AY73" s="77"/>
      <c r="AZ73" s="77"/>
      <c r="BA73" s="77"/>
      <c r="BB73" s="77"/>
      <c r="BC73" s="77"/>
      <c r="BD73" s="77"/>
      <c r="BE73" s="77"/>
      <c r="BF73" s="77"/>
      <c r="BG73" s="77"/>
      <c r="BH73" s="77"/>
      <c r="BI73" s="77"/>
      <c r="BJ73" s="77"/>
      <c r="BK73" s="77"/>
      <c r="BL73" s="85">
        <f t="shared" si="27"/>
        <v>0</v>
      </c>
      <c r="BM73" s="85">
        <f t="shared" si="28"/>
        <v>0</v>
      </c>
      <c r="BN73" s="85">
        <f t="shared" si="29"/>
        <v>0</v>
      </c>
      <c r="BO73" s="85">
        <f t="shared" si="30"/>
        <v>0</v>
      </c>
      <c r="BP73" s="85">
        <f t="shared" si="31"/>
        <v>0</v>
      </c>
      <c r="BQ73" s="85">
        <f t="shared" si="32"/>
        <v>0</v>
      </c>
      <c r="BR73" s="91">
        <f t="shared" si="33"/>
        <v>0</v>
      </c>
      <c r="BS73" s="94">
        <f t="shared" si="34"/>
        <v>0</v>
      </c>
      <c r="BT73" s="85">
        <f t="shared" si="35"/>
        <v>1</v>
      </c>
      <c r="BU73" s="85">
        <f t="shared" si="36"/>
        <v>0</v>
      </c>
      <c r="BV73" s="85">
        <f t="shared" si="37"/>
        <v>0</v>
      </c>
      <c r="BW73" s="85">
        <f t="shared" si="38"/>
        <v>0</v>
      </c>
      <c r="BX73" s="91">
        <f t="shared" si="39"/>
        <v>1</v>
      </c>
      <c r="BY73" s="85">
        <f t="shared" si="41"/>
        <v>0</v>
      </c>
      <c r="BZ73" s="85">
        <f t="shared" si="42"/>
        <v>0</v>
      </c>
      <c r="CA73" s="85">
        <f t="shared" si="43"/>
        <v>0</v>
      </c>
      <c r="CB73" s="85">
        <f t="shared" si="44"/>
        <v>0</v>
      </c>
      <c r="CC73" s="85">
        <f t="shared" si="45"/>
        <v>0</v>
      </c>
      <c r="CD73" s="91">
        <f t="shared" si="40"/>
        <v>0</v>
      </c>
      <c r="CE73" s="91"/>
      <c r="CF73" s="76">
        <v>66</v>
      </c>
      <c r="CG73" s="114">
        <v>3</v>
      </c>
      <c r="CH73" s="77">
        <v>0</v>
      </c>
      <c r="CI73" s="77">
        <v>0</v>
      </c>
      <c r="CJ73">
        <f t="shared" ref="CJ73:CJ136" si="49">CG73*CH73*CI73</f>
        <v>0</v>
      </c>
      <c r="CK73">
        <f t="shared" ref="CK73:CK136" si="50">CG73*CH73</f>
        <v>0</v>
      </c>
      <c r="CL73">
        <f t="shared" ref="CL73:CL136" si="51">CG73*CI73</f>
        <v>0</v>
      </c>
      <c r="CM73">
        <f t="shared" ref="CM73:CM136" si="52">CH73*CI73</f>
        <v>0</v>
      </c>
      <c r="CN73" s="115" t="b">
        <f t="shared" si="46"/>
        <v>0</v>
      </c>
      <c r="CO73" s="115" t="b">
        <f t="shared" si="47"/>
        <v>0</v>
      </c>
      <c r="CP73" s="115" t="b">
        <f t="shared" si="48"/>
        <v>0</v>
      </c>
    </row>
    <row r="74" spans="1:94" x14ac:dyDescent="0.2">
      <c r="A74" s="76" t="s">
        <v>560</v>
      </c>
      <c r="B74" s="77">
        <v>1</v>
      </c>
      <c r="C74" s="98">
        <f>GETPIVOTDATA("INDUSTRY",$A$60,"INDUSTRY","METAL SIGNS FACTORY")/GETPIVOTDATA("INDUSTRY",$A$60)</f>
        <v>4.2016806722689074E-3</v>
      </c>
      <c r="J74" s="76">
        <v>72</v>
      </c>
      <c r="K74" s="77"/>
      <c r="L74" s="77"/>
      <c r="M74" s="77"/>
      <c r="N74" s="77"/>
      <c r="O74" s="77"/>
      <c r="P74" s="77"/>
      <c r="Q74" s="77"/>
      <c r="R74" s="77"/>
      <c r="S74" s="77"/>
      <c r="T74" s="77"/>
      <c r="U74" s="77"/>
      <c r="V74" s="77"/>
      <c r="W74" s="77"/>
      <c r="X74" s="77"/>
      <c r="Y74" s="77"/>
      <c r="Z74" s="77"/>
      <c r="AA74" s="77"/>
      <c r="AB74" s="77"/>
      <c r="AC74" s="77"/>
      <c r="AD74" s="77"/>
      <c r="AE74" s="77"/>
      <c r="AF74" s="77"/>
      <c r="AG74" s="77"/>
      <c r="AH74" s="77"/>
      <c r="AI74" s="77"/>
      <c r="AJ74" s="77"/>
      <c r="AK74" s="77"/>
      <c r="AL74" s="77"/>
      <c r="AM74" s="77"/>
      <c r="AN74" s="77"/>
      <c r="AO74" s="77"/>
      <c r="AP74" s="77"/>
      <c r="AQ74" s="77"/>
      <c r="AR74" s="77"/>
      <c r="AS74" s="77"/>
      <c r="AT74" s="77"/>
      <c r="AU74" s="77"/>
      <c r="AV74" s="77"/>
      <c r="AW74" s="77"/>
      <c r="AX74" s="77"/>
      <c r="AY74" s="77"/>
      <c r="AZ74" s="77"/>
      <c r="BA74" s="77"/>
      <c r="BB74" s="77"/>
      <c r="BC74" s="77"/>
      <c r="BD74" s="77">
        <v>1</v>
      </c>
      <c r="BE74" s="77"/>
      <c r="BF74" s="77"/>
      <c r="BG74" s="77"/>
      <c r="BH74" s="77"/>
      <c r="BI74" s="77"/>
      <c r="BJ74" s="77"/>
      <c r="BK74" s="77"/>
      <c r="BL74" s="85">
        <f t="shared" si="27"/>
        <v>0</v>
      </c>
      <c r="BM74" s="85">
        <f t="shared" si="28"/>
        <v>0</v>
      </c>
      <c r="BN74" s="85">
        <f t="shared" si="29"/>
        <v>0</v>
      </c>
      <c r="BO74" s="85">
        <f t="shared" si="30"/>
        <v>0</v>
      </c>
      <c r="BP74" s="85">
        <f t="shared" si="31"/>
        <v>0</v>
      </c>
      <c r="BQ74" s="85">
        <f t="shared" si="32"/>
        <v>0</v>
      </c>
      <c r="BR74" s="91">
        <f t="shared" si="33"/>
        <v>0</v>
      </c>
      <c r="BS74" s="94">
        <f t="shared" si="34"/>
        <v>0</v>
      </c>
      <c r="BT74" s="85">
        <f t="shared" si="35"/>
        <v>0</v>
      </c>
      <c r="BU74" s="85">
        <f t="shared" si="36"/>
        <v>0</v>
      </c>
      <c r="BV74" s="85">
        <f t="shared" si="37"/>
        <v>0</v>
      </c>
      <c r="BW74" s="85">
        <f t="shared" si="38"/>
        <v>0</v>
      </c>
      <c r="BX74" s="91">
        <f t="shared" si="39"/>
        <v>0</v>
      </c>
      <c r="BY74" s="85">
        <f t="shared" si="41"/>
        <v>0</v>
      </c>
      <c r="BZ74" s="85">
        <f t="shared" si="42"/>
        <v>0</v>
      </c>
      <c r="CA74" s="85">
        <f t="shared" si="43"/>
        <v>0</v>
      </c>
      <c r="CB74" s="85">
        <f t="shared" si="44"/>
        <v>1</v>
      </c>
      <c r="CC74" s="85">
        <f t="shared" si="45"/>
        <v>0</v>
      </c>
      <c r="CD74" s="91">
        <f t="shared" si="40"/>
        <v>1</v>
      </c>
      <c r="CE74" s="91"/>
      <c r="CF74" s="76">
        <v>67</v>
      </c>
      <c r="CG74" s="77">
        <v>0</v>
      </c>
      <c r="CH74" s="77">
        <v>1</v>
      </c>
      <c r="CI74" s="77">
        <v>2</v>
      </c>
      <c r="CJ74">
        <f t="shared" si="49"/>
        <v>0</v>
      </c>
      <c r="CK74">
        <f t="shared" si="50"/>
        <v>0</v>
      </c>
      <c r="CL74">
        <f t="shared" si="51"/>
        <v>0</v>
      </c>
      <c r="CM74">
        <f t="shared" si="52"/>
        <v>2</v>
      </c>
      <c r="CN74" s="115" t="b">
        <f t="shared" si="46"/>
        <v>0</v>
      </c>
      <c r="CO74" s="115" t="b">
        <f t="shared" si="47"/>
        <v>0</v>
      </c>
      <c r="CP74" s="115" t="b">
        <f t="shared" si="48"/>
        <v>1</v>
      </c>
    </row>
    <row r="75" spans="1:94" x14ac:dyDescent="0.2">
      <c r="A75" s="76" t="s">
        <v>535</v>
      </c>
      <c r="B75" s="77">
        <v>7</v>
      </c>
      <c r="C75" s="98">
        <f>GETPIVOTDATA("INDUSTRY",$A$60,"INDUSTRY","METALLURGICAL INDUSTRY")/GETPIVOTDATA("INDUSTRY",$A$60)</f>
        <v>2.9411764705882353E-2</v>
      </c>
      <c r="J75" s="76">
        <v>73</v>
      </c>
      <c r="K75" s="77"/>
      <c r="L75" s="77"/>
      <c r="M75" s="77"/>
      <c r="N75" s="77"/>
      <c r="O75" s="77"/>
      <c r="P75" s="77"/>
      <c r="Q75" s="77"/>
      <c r="R75" s="77"/>
      <c r="S75" s="77"/>
      <c r="T75" s="77"/>
      <c r="U75" s="77"/>
      <c r="V75" s="77"/>
      <c r="W75" s="77"/>
      <c r="X75" s="77"/>
      <c r="Y75" s="77"/>
      <c r="Z75" s="77"/>
      <c r="AA75" s="77"/>
      <c r="AB75" s="77"/>
      <c r="AC75" s="77"/>
      <c r="AD75" s="77"/>
      <c r="AE75" s="77"/>
      <c r="AF75" s="77"/>
      <c r="AG75" s="77"/>
      <c r="AH75" s="77"/>
      <c r="AI75" s="77"/>
      <c r="AJ75" s="77">
        <v>1</v>
      </c>
      <c r="AK75" s="77"/>
      <c r="AL75" s="77"/>
      <c r="AM75" s="77"/>
      <c r="AN75" s="77"/>
      <c r="AO75" s="77"/>
      <c r="AP75" s="77"/>
      <c r="AQ75" s="77"/>
      <c r="AR75" s="77"/>
      <c r="AS75" s="77"/>
      <c r="AT75" s="77"/>
      <c r="AU75" s="77"/>
      <c r="AV75" s="77"/>
      <c r="AW75" s="77">
        <v>1</v>
      </c>
      <c r="AX75" s="77"/>
      <c r="AY75" s="77"/>
      <c r="AZ75" s="77"/>
      <c r="BA75" s="77"/>
      <c r="BB75" s="77"/>
      <c r="BC75" s="77"/>
      <c r="BD75" s="77"/>
      <c r="BE75" s="77"/>
      <c r="BF75" s="77"/>
      <c r="BG75" s="77"/>
      <c r="BH75" s="77"/>
      <c r="BI75" s="77"/>
      <c r="BJ75" s="77"/>
      <c r="BK75" s="77"/>
      <c r="BL75" s="85">
        <f t="shared" si="27"/>
        <v>0</v>
      </c>
      <c r="BM75" s="85">
        <f t="shared" si="28"/>
        <v>0</v>
      </c>
      <c r="BN75" s="85">
        <f t="shared" si="29"/>
        <v>0</v>
      </c>
      <c r="BO75" s="85">
        <f t="shared" si="30"/>
        <v>0</v>
      </c>
      <c r="BP75" s="85">
        <f t="shared" si="31"/>
        <v>0</v>
      </c>
      <c r="BQ75" s="85">
        <f t="shared" si="32"/>
        <v>0</v>
      </c>
      <c r="BR75" s="91">
        <f t="shared" si="33"/>
        <v>0</v>
      </c>
      <c r="BS75" s="94">
        <f t="shared" si="34"/>
        <v>0</v>
      </c>
      <c r="BT75" s="85">
        <f t="shared" si="35"/>
        <v>1</v>
      </c>
      <c r="BU75" s="85">
        <f t="shared" si="36"/>
        <v>0</v>
      </c>
      <c r="BV75" s="85">
        <f t="shared" si="37"/>
        <v>0</v>
      </c>
      <c r="BW75" s="85">
        <f t="shared" si="38"/>
        <v>0</v>
      </c>
      <c r="BX75" s="91">
        <f t="shared" si="39"/>
        <v>1</v>
      </c>
      <c r="BY75" s="85">
        <f t="shared" si="41"/>
        <v>0</v>
      </c>
      <c r="BZ75" s="85">
        <f t="shared" si="42"/>
        <v>1</v>
      </c>
      <c r="CA75" s="85">
        <f t="shared" si="43"/>
        <v>0</v>
      </c>
      <c r="CB75" s="85">
        <f t="shared" si="44"/>
        <v>0</v>
      </c>
      <c r="CC75" s="85">
        <f t="shared" si="45"/>
        <v>0</v>
      </c>
      <c r="CD75" s="91">
        <f t="shared" si="40"/>
        <v>1</v>
      </c>
      <c r="CE75" s="91"/>
      <c r="CF75" s="76">
        <v>68</v>
      </c>
      <c r="CG75" s="77">
        <v>0</v>
      </c>
      <c r="CH75" s="77">
        <v>1</v>
      </c>
      <c r="CI75" s="77">
        <v>1</v>
      </c>
      <c r="CJ75">
        <f t="shared" si="49"/>
        <v>0</v>
      </c>
      <c r="CK75">
        <f t="shared" si="50"/>
        <v>0</v>
      </c>
      <c r="CL75">
        <f t="shared" si="51"/>
        <v>0</v>
      </c>
      <c r="CM75">
        <f t="shared" si="52"/>
        <v>1</v>
      </c>
      <c r="CN75" s="115" t="b">
        <f t="shared" si="46"/>
        <v>0</v>
      </c>
      <c r="CO75" s="115" t="b">
        <f t="shared" si="47"/>
        <v>0</v>
      </c>
      <c r="CP75" s="115" t="b">
        <f t="shared" si="48"/>
        <v>1</v>
      </c>
    </row>
    <row r="76" spans="1:94" x14ac:dyDescent="0.2">
      <c r="A76" s="128" t="s">
        <v>852</v>
      </c>
      <c r="B76" s="182">
        <v>23</v>
      </c>
      <c r="C76" s="183">
        <f>GETPIVOTDATA("INDUSTRY",$A$60,"INDUSTRY","NUCLEAR")/GETPIVOTDATA("INDUSTRY",$A$60)</f>
        <v>9.6638655462184878E-2</v>
      </c>
      <c r="J76" s="76">
        <v>74</v>
      </c>
      <c r="K76" s="77"/>
      <c r="L76" s="77"/>
      <c r="M76" s="77"/>
      <c r="N76" s="77"/>
      <c r="O76" s="77"/>
      <c r="P76" s="77"/>
      <c r="Q76" s="77"/>
      <c r="R76" s="77"/>
      <c r="S76" s="77"/>
      <c r="T76" s="77"/>
      <c r="U76" s="77"/>
      <c r="V76" s="77"/>
      <c r="W76" s="77"/>
      <c r="X76" s="77"/>
      <c r="Y76" s="77"/>
      <c r="Z76" s="77"/>
      <c r="AA76" s="77"/>
      <c r="AB76" s="77"/>
      <c r="AC76" s="77"/>
      <c r="AD76" s="77"/>
      <c r="AE76" s="77"/>
      <c r="AF76" s="77"/>
      <c r="AG76" s="77"/>
      <c r="AH76" s="77"/>
      <c r="AI76" s="77"/>
      <c r="AJ76" s="77"/>
      <c r="AK76" s="77"/>
      <c r="AL76" s="77"/>
      <c r="AM76" s="77"/>
      <c r="AN76" s="77"/>
      <c r="AO76" s="77"/>
      <c r="AP76" s="77"/>
      <c r="AQ76" s="77"/>
      <c r="AR76" s="77"/>
      <c r="AS76" s="77"/>
      <c r="AT76" s="77"/>
      <c r="AU76" s="77"/>
      <c r="AV76" s="77"/>
      <c r="AW76" s="77">
        <v>1</v>
      </c>
      <c r="AX76" s="77"/>
      <c r="AY76" s="77"/>
      <c r="AZ76" s="77"/>
      <c r="BA76" s="77"/>
      <c r="BB76" s="77"/>
      <c r="BC76" s="77"/>
      <c r="BD76" s="77">
        <v>1</v>
      </c>
      <c r="BE76" s="77"/>
      <c r="BF76" s="77"/>
      <c r="BG76" s="77"/>
      <c r="BH76" s="77"/>
      <c r="BI76" s="77"/>
      <c r="BJ76" s="77"/>
      <c r="BK76" s="77"/>
      <c r="BL76" s="85">
        <f t="shared" si="27"/>
        <v>0</v>
      </c>
      <c r="BM76" s="85">
        <f t="shared" si="28"/>
        <v>0</v>
      </c>
      <c r="BN76" s="85">
        <f t="shared" si="29"/>
        <v>0</v>
      </c>
      <c r="BO76" s="85">
        <f t="shared" si="30"/>
        <v>0</v>
      </c>
      <c r="BP76" s="85">
        <f t="shared" si="31"/>
        <v>0</v>
      </c>
      <c r="BQ76" s="85">
        <f t="shared" si="32"/>
        <v>0</v>
      </c>
      <c r="BR76" s="91">
        <f t="shared" si="33"/>
        <v>0</v>
      </c>
      <c r="BS76" s="94">
        <f t="shared" si="34"/>
        <v>0</v>
      </c>
      <c r="BT76" s="85">
        <f t="shared" si="35"/>
        <v>0</v>
      </c>
      <c r="BU76" s="85">
        <f t="shared" si="36"/>
        <v>0</v>
      </c>
      <c r="BV76" s="85">
        <f t="shared" si="37"/>
        <v>0</v>
      </c>
      <c r="BW76" s="85">
        <f t="shared" si="38"/>
        <v>0</v>
      </c>
      <c r="BX76" s="91">
        <f t="shared" si="39"/>
        <v>0</v>
      </c>
      <c r="BY76" s="85">
        <f t="shared" si="41"/>
        <v>0</v>
      </c>
      <c r="BZ76" s="85">
        <f t="shared" si="42"/>
        <v>1</v>
      </c>
      <c r="CA76" s="85">
        <f t="shared" si="43"/>
        <v>0</v>
      </c>
      <c r="CB76" s="85">
        <f t="shared" si="44"/>
        <v>1</v>
      </c>
      <c r="CC76" s="85">
        <f t="shared" si="45"/>
        <v>0</v>
      </c>
      <c r="CD76" s="91">
        <f t="shared" si="40"/>
        <v>2</v>
      </c>
      <c r="CE76" s="91"/>
      <c r="CF76" s="76">
        <v>69</v>
      </c>
      <c r="CG76" s="77">
        <v>0</v>
      </c>
      <c r="CH76" s="77">
        <v>3</v>
      </c>
      <c r="CI76" s="77">
        <v>4</v>
      </c>
      <c r="CJ76">
        <f t="shared" si="49"/>
        <v>0</v>
      </c>
      <c r="CK76">
        <f t="shared" si="50"/>
        <v>0</v>
      </c>
      <c r="CL76">
        <f t="shared" si="51"/>
        <v>0</v>
      </c>
      <c r="CM76">
        <f t="shared" si="52"/>
        <v>12</v>
      </c>
      <c r="CN76" s="115" t="b">
        <f t="shared" si="46"/>
        <v>0</v>
      </c>
      <c r="CO76" s="115" t="b">
        <f t="shared" si="47"/>
        <v>0</v>
      </c>
      <c r="CP76" s="115" t="b">
        <f t="shared" si="48"/>
        <v>1</v>
      </c>
    </row>
    <row r="77" spans="1:94" x14ac:dyDescent="0.2">
      <c r="A77" s="76" t="s">
        <v>465</v>
      </c>
      <c r="B77" s="77">
        <v>1</v>
      </c>
      <c r="C77" s="98">
        <f>GETPIVOTDATA("INDUSTRY",$A$60,"INDUSTRY","OIFIELD WASTE DISPOSAL PLANT")/GETPIVOTDATA("INDUSTRY",$A$60)</f>
        <v>4.2016806722689074E-3</v>
      </c>
      <c r="J77" s="76">
        <v>75</v>
      </c>
      <c r="K77" s="77"/>
      <c r="L77" s="77"/>
      <c r="M77" s="77"/>
      <c r="N77" s="77"/>
      <c r="O77" s="77"/>
      <c r="P77" s="77"/>
      <c r="Q77" s="77"/>
      <c r="R77" s="77"/>
      <c r="S77" s="77"/>
      <c r="T77" s="77"/>
      <c r="U77" s="77"/>
      <c r="V77" s="77"/>
      <c r="W77" s="77"/>
      <c r="X77" s="77"/>
      <c r="Y77" s="77"/>
      <c r="Z77" s="77"/>
      <c r="AA77" s="77"/>
      <c r="AB77" s="77"/>
      <c r="AC77" s="77"/>
      <c r="AD77" s="77"/>
      <c r="AE77" s="77"/>
      <c r="AF77" s="77"/>
      <c r="AG77" s="77"/>
      <c r="AH77" s="77"/>
      <c r="AI77" s="77"/>
      <c r="AJ77" s="77"/>
      <c r="AK77" s="77"/>
      <c r="AL77" s="77">
        <v>1</v>
      </c>
      <c r="AM77" s="77"/>
      <c r="AN77" s="77"/>
      <c r="AO77" s="77"/>
      <c r="AP77" s="77"/>
      <c r="AQ77" s="77"/>
      <c r="AR77" s="77"/>
      <c r="AS77" s="77"/>
      <c r="AT77" s="77"/>
      <c r="AU77" s="77"/>
      <c r="AV77" s="77"/>
      <c r="AW77" s="77"/>
      <c r="AX77" s="77">
        <v>1</v>
      </c>
      <c r="AY77" s="77"/>
      <c r="AZ77" s="77"/>
      <c r="BA77" s="77"/>
      <c r="BB77" s="77"/>
      <c r="BC77" s="77"/>
      <c r="BD77" s="77"/>
      <c r="BE77" s="77"/>
      <c r="BF77" s="77"/>
      <c r="BG77" s="77"/>
      <c r="BH77" s="77"/>
      <c r="BI77" s="77"/>
      <c r="BJ77" s="77"/>
      <c r="BK77" s="77"/>
      <c r="BL77" s="85">
        <f t="shared" si="27"/>
        <v>0</v>
      </c>
      <c r="BM77" s="85">
        <f t="shared" si="28"/>
        <v>0</v>
      </c>
      <c r="BN77" s="85">
        <f t="shared" si="29"/>
        <v>0</v>
      </c>
      <c r="BO77" s="85">
        <f t="shared" si="30"/>
        <v>0</v>
      </c>
      <c r="BP77" s="85">
        <f t="shared" si="31"/>
        <v>0</v>
      </c>
      <c r="BQ77" s="85">
        <f t="shared" si="32"/>
        <v>0</v>
      </c>
      <c r="BR77" s="91">
        <f t="shared" si="33"/>
        <v>0</v>
      </c>
      <c r="BS77" s="94">
        <f t="shared" si="34"/>
        <v>0</v>
      </c>
      <c r="BT77" s="85">
        <f t="shared" si="35"/>
        <v>0</v>
      </c>
      <c r="BU77" s="85">
        <f t="shared" si="36"/>
        <v>1</v>
      </c>
      <c r="BV77" s="85">
        <f t="shared" si="37"/>
        <v>0</v>
      </c>
      <c r="BW77" s="85">
        <f t="shared" si="38"/>
        <v>0</v>
      </c>
      <c r="BX77" s="91">
        <f t="shared" si="39"/>
        <v>1</v>
      </c>
      <c r="BY77" s="85">
        <f t="shared" si="41"/>
        <v>0</v>
      </c>
      <c r="BZ77" s="85">
        <f t="shared" si="42"/>
        <v>1</v>
      </c>
      <c r="CA77" s="85">
        <f t="shared" si="43"/>
        <v>0</v>
      </c>
      <c r="CB77" s="85">
        <f t="shared" si="44"/>
        <v>0</v>
      </c>
      <c r="CC77" s="85">
        <f t="shared" si="45"/>
        <v>0</v>
      </c>
      <c r="CD77" s="91">
        <f t="shared" si="40"/>
        <v>1</v>
      </c>
      <c r="CE77" s="91"/>
      <c r="CF77" s="76">
        <v>70</v>
      </c>
      <c r="CG77" s="77">
        <v>0</v>
      </c>
      <c r="CH77" s="77">
        <v>1</v>
      </c>
      <c r="CI77" s="77">
        <v>3</v>
      </c>
      <c r="CJ77">
        <f t="shared" si="49"/>
        <v>0</v>
      </c>
      <c r="CK77">
        <f t="shared" si="50"/>
        <v>0</v>
      </c>
      <c r="CL77">
        <f t="shared" si="51"/>
        <v>0</v>
      </c>
      <c r="CM77">
        <f t="shared" si="52"/>
        <v>3</v>
      </c>
      <c r="CN77" s="115" t="b">
        <f t="shared" si="46"/>
        <v>0</v>
      </c>
      <c r="CO77" s="115" t="b">
        <f t="shared" si="47"/>
        <v>0</v>
      </c>
      <c r="CP77" s="115" t="b">
        <f t="shared" si="48"/>
        <v>1</v>
      </c>
    </row>
    <row r="78" spans="1:94" x14ac:dyDescent="0.2">
      <c r="A78" s="128" t="s">
        <v>328</v>
      </c>
      <c r="B78" s="182">
        <v>25</v>
      </c>
      <c r="C78" s="183">
        <f>GETPIVOTDATA("INDUSTRY",$A$60,"INDUSTRY","PETROCHEMICALS")/GETPIVOTDATA("INDUSTRY",$A$60)</f>
        <v>0.10504201680672269</v>
      </c>
      <c r="J78" s="76">
        <v>76</v>
      </c>
      <c r="K78" s="77"/>
      <c r="L78" s="77"/>
      <c r="M78" s="77"/>
      <c r="N78" s="77"/>
      <c r="O78" s="77"/>
      <c r="P78" s="77"/>
      <c r="Q78" s="77"/>
      <c r="R78" s="77"/>
      <c r="S78" s="77"/>
      <c r="T78" s="77"/>
      <c r="U78" s="77"/>
      <c r="V78" s="77"/>
      <c r="W78" s="77"/>
      <c r="X78" s="77"/>
      <c r="Y78" s="77"/>
      <c r="Z78" s="77"/>
      <c r="AA78" s="77"/>
      <c r="AB78" s="77"/>
      <c r="AC78" s="77"/>
      <c r="AD78" s="77"/>
      <c r="AE78" s="77"/>
      <c r="AF78" s="77"/>
      <c r="AG78" s="77"/>
      <c r="AH78" s="77"/>
      <c r="AI78" s="77"/>
      <c r="AJ78" s="77">
        <v>1</v>
      </c>
      <c r="AK78" s="77"/>
      <c r="AL78" s="77"/>
      <c r="AM78" s="77"/>
      <c r="AN78" s="77"/>
      <c r="AO78" s="77"/>
      <c r="AP78" s="77"/>
      <c r="AQ78" s="77"/>
      <c r="AR78" s="77"/>
      <c r="AS78" s="77"/>
      <c r="AT78" s="77"/>
      <c r="AU78" s="77"/>
      <c r="AV78" s="77"/>
      <c r="AW78" s="77"/>
      <c r="AX78" s="77"/>
      <c r="AY78" s="77"/>
      <c r="AZ78" s="77"/>
      <c r="BA78" s="77"/>
      <c r="BB78" s="77"/>
      <c r="BC78" s="77"/>
      <c r="BD78" s="77"/>
      <c r="BE78" s="77"/>
      <c r="BF78" s="77"/>
      <c r="BG78" s="77"/>
      <c r="BH78" s="77"/>
      <c r="BI78" s="77"/>
      <c r="BJ78" s="77"/>
      <c r="BK78" s="77"/>
      <c r="BL78" s="85">
        <f t="shared" si="27"/>
        <v>0</v>
      </c>
      <c r="BM78" s="85">
        <f t="shared" si="28"/>
        <v>0</v>
      </c>
      <c r="BN78" s="85">
        <f t="shared" si="29"/>
        <v>0</v>
      </c>
      <c r="BO78" s="85">
        <f t="shared" si="30"/>
        <v>0</v>
      </c>
      <c r="BP78" s="85">
        <f t="shared" si="31"/>
        <v>0</v>
      </c>
      <c r="BQ78" s="85">
        <f t="shared" si="32"/>
        <v>0</v>
      </c>
      <c r="BR78" s="91">
        <f t="shared" si="33"/>
        <v>0</v>
      </c>
      <c r="BS78" s="94">
        <f t="shared" si="34"/>
        <v>0</v>
      </c>
      <c r="BT78" s="85">
        <f t="shared" si="35"/>
        <v>1</v>
      </c>
      <c r="BU78" s="85">
        <f t="shared" si="36"/>
        <v>0</v>
      </c>
      <c r="BV78" s="85">
        <f t="shared" si="37"/>
        <v>0</v>
      </c>
      <c r="BW78" s="85">
        <f t="shared" si="38"/>
        <v>0</v>
      </c>
      <c r="BX78" s="91">
        <f t="shared" si="39"/>
        <v>1</v>
      </c>
      <c r="BY78" s="85">
        <f t="shared" si="41"/>
        <v>0</v>
      </c>
      <c r="BZ78" s="85">
        <f t="shared" si="42"/>
        <v>0</v>
      </c>
      <c r="CA78" s="85">
        <f t="shared" si="43"/>
        <v>0</v>
      </c>
      <c r="CB78" s="85">
        <f t="shared" si="44"/>
        <v>0</v>
      </c>
      <c r="CC78" s="85">
        <f t="shared" si="45"/>
        <v>0</v>
      </c>
      <c r="CD78" s="91">
        <f t="shared" si="40"/>
        <v>0</v>
      </c>
      <c r="CE78" s="91"/>
      <c r="CF78" s="76">
        <v>71</v>
      </c>
      <c r="CG78" s="77">
        <v>0</v>
      </c>
      <c r="CH78" s="114">
        <v>1</v>
      </c>
      <c r="CI78" s="77">
        <v>0</v>
      </c>
      <c r="CJ78">
        <f t="shared" si="49"/>
        <v>0</v>
      </c>
      <c r="CK78">
        <f t="shared" si="50"/>
        <v>0</v>
      </c>
      <c r="CL78">
        <f t="shared" si="51"/>
        <v>0</v>
      </c>
      <c r="CM78">
        <f t="shared" si="52"/>
        <v>0</v>
      </c>
      <c r="CN78" s="115" t="b">
        <f t="shared" si="46"/>
        <v>0</v>
      </c>
      <c r="CO78" s="115" t="b">
        <f t="shared" si="47"/>
        <v>0</v>
      </c>
      <c r="CP78" s="115" t="b">
        <f t="shared" si="48"/>
        <v>0</v>
      </c>
    </row>
    <row r="79" spans="1:94" x14ac:dyDescent="0.2">
      <c r="A79" s="76" t="s">
        <v>642</v>
      </c>
      <c r="B79" s="77">
        <v>1</v>
      </c>
      <c r="C79" s="98">
        <f>GETPIVOTDATA("INDUSTRY",$A$60,"INDUSTRY","PHARMACEUTICAL INDUSTRY")/GETPIVOTDATA("INDUSTRY",$A$60)</f>
        <v>4.2016806722689074E-3</v>
      </c>
      <c r="J79" s="76">
        <v>77</v>
      </c>
      <c r="K79" s="77"/>
      <c r="L79" s="77">
        <v>1</v>
      </c>
      <c r="M79" s="77">
        <v>1</v>
      </c>
      <c r="N79" s="77"/>
      <c r="O79" s="77"/>
      <c r="P79" s="77"/>
      <c r="Q79" s="77"/>
      <c r="R79" s="77"/>
      <c r="S79" s="77">
        <v>1</v>
      </c>
      <c r="T79" s="77">
        <v>1</v>
      </c>
      <c r="U79" s="77"/>
      <c r="V79" s="77"/>
      <c r="W79" s="77"/>
      <c r="X79" s="77"/>
      <c r="Y79" s="77"/>
      <c r="Z79" s="77"/>
      <c r="AA79" s="77"/>
      <c r="AB79" s="77"/>
      <c r="AC79" s="77"/>
      <c r="AD79" s="77"/>
      <c r="AE79" s="77"/>
      <c r="AF79" s="77"/>
      <c r="AG79" s="77"/>
      <c r="AH79" s="77"/>
      <c r="AI79" s="77"/>
      <c r="AJ79" s="77">
        <v>1</v>
      </c>
      <c r="AK79" s="77"/>
      <c r="AL79" s="77">
        <v>1</v>
      </c>
      <c r="AM79" s="77"/>
      <c r="AN79" s="77"/>
      <c r="AO79" s="77"/>
      <c r="AP79" s="77"/>
      <c r="AQ79" s="77"/>
      <c r="AR79" s="77">
        <v>1</v>
      </c>
      <c r="AS79" s="77"/>
      <c r="AT79" s="77">
        <v>1</v>
      </c>
      <c r="AU79" s="77">
        <v>1</v>
      </c>
      <c r="AV79" s="77">
        <v>1</v>
      </c>
      <c r="AW79" s="77">
        <v>1</v>
      </c>
      <c r="AX79" s="77">
        <v>1</v>
      </c>
      <c r="AY79" s="77"/>
      <c r="AZ79" s="77">
        <v>1</v>
      </c>
      <c r="BA79" s="77">
        <v>1</v>
      </c>
      <c r="BB79" s="77"/>
      <c r="BC79" s="77"/>
      <c r="BD79" s="77"/>
      <c r="BE79" s="77"/>
      <c r="BF79" s="77"/>
      <c r="BG79" s="77"/>
      <c r="BH79" s="77"/>
      <c r="BI79" s="77"/>
      <c r="BJ79" s="77"/>
      <c r="BK79" s="77"/>
      <c r="BL79" s="85">
        <f t="shared" si="27"/>
        <v>2</v>
      </c>
      <c r="BM79" s="85">
        <f t="shared" si="28"/>
        <v>0</v>
      </c>
      <c r="BN79" s="85">
        <f t="shared" si="29"/>
        <v>2</v>
      </c>
      <c r="BO79" s="85">
        <f t="shared" si="30"/>
        <v>0</v>
      </c>
      <c r="BP79" s="85">
        <f t="shared" si="31"/>
        <v>0</v>
      </c>
      <c r="BQ79" s="85">
        <f t="shared" si="32"/>
        <v>0</v>
      </c>
      <c r="BR79" s="91">
        <f t="shared" si="33"/>
        <v>4</v>
      </c>
      <c r="BS79" s="94">
        <f t="shared" si="34"/>
        <v>2</v>
      </c>
      <c r="BT79" s="85">
        <f t="shared" si="35"/>
        <v>1</v>
      </c>
      <c r="BU79" s="85">
        <f t="shared" si="36"/>
        <v>1</v>
      </c>
      <c r="BV79" s="85">
        <f t="shared" si="37"/>
        <v>0</v>
      </c>
      <c r="BW79" s="85">
        <f t="shared" si="38"/>
        <v>0</v>
      </c>
      <c r="BX79" s="91">
        <f t="shared" si="39"/>
        <v>2</v>
      </c>
      <c r="BY79" s="85">
        <f t="shared" si="41"/>
        <v>1</v>
      </c>
      <c r="BZ79" s="85">
        <f t="shared" si="42"/>
        <v>5</v>
      </c>
      <c r="CA79" s="85">
        <f t="shared" si="43"/>
        <v>2</v>
      </c>
      <c r="CB79" s="85">
        <f t="shared" si="44"/>
        <v>0</v>
      </c>
      <c r="CC79" s="85">
        <f t="shared" si="45"/>
        <v>0</v>
      </c>
      <c r="CD79" s="91">
        <f t="shared" si="40"/>
        <v>8</v>
      </c>
      <c r="CE79" s="91"/>
      <c r="CF79" s="76">
        <v>72</v>
      </c>
      <c r="CG79" s="77">
        <v>0</v>
      </c>
      <c r="CH79" s="77">
        <v>0</v>
      </c>
      <c r="CI79" s="114">
        <v>1</v>
      </c>
      <c r="CJ79">
        <f t="shared" si="49"/>
        <v>0</v>
      </c>
      <c r="CK79">
        <f t="shared" si="50"/>
        <v>0</v>
      </c>
      <c r="CL79">
        <f t="shared" si="51"/>
        <v>0</v>
      </c>
      <c r="CM79">
        <f t="shared" si="52"/>
        <v>0</v>
      </c>
      <c r="CN79" s="115" t="b">
        <f t="shared" si="46"/>
        <v>0</v>
      </c>
      <c r="CO79" s="115" t="b">
        <f t="shared" si="47"/>
        <v>0</v>
      </c>
      <c r="CP79" s="115" t="b">
        <f t="shared" si="48"/>
        <v>0</v>
      </c>
    </row>
    <row r="80" spans="1:94" x14ac:dyDescent="0.2">
      <c r="A80" s="76" t="s">
        <v>471</v>
      </c>
      <c r="B80" s="77">
        <v>1</v>
      </c>
      <c r="C80" s="98">
        <f>GETPIVOTDATA("INDUSTRY",$A$60,"INDUSTRY","POLYMERS FACTORY")/GETPIVOTDATA("INDUSTRY",$A$60)</f>
        <v>4.2016806722689074E-3</v>
      </c>
      <c r="J80" s="76">
        <v>78</v>
      </c>
      <c r="K80" s="77">
        <v>1</v>
      </c>
      <c r="L80" s="77"/>
      <c r="M80" s="77"/>
      <c r="N80" s="77"/>
      <c r="O80" s="77">
        <v>1</v>
      </c>
      <c r="P80" s="77"/>
      <c r="Q80" s="77"/>
      <c r="R80" s="77"/>
      <c r="S80" s="77">
        <v>1</v>
      </c>
      <c r="T80" s="77"/>
      <c r="U80" s="77"/>
      <c r="V80" s="77"/>
      <c r="W80" s="77"/>
      <c r="X80" s="77"/>
      <c r="Y80" s="77"/>
      <c r="Z80" s="77"/>
      <c r="AA80" s="77"/>
      <c r="AB80" s="77"/>
      <c r="AC80" s="77"/>
      <c r="AD80" s="77"/>
      <c r="AE80" s="77"/>
      <c r="AF80" s="77"/>
      <c r="AG80" s="77"/>
      <c r="AH80" s="77"/>
      <c r="AI80" s="77"/>
      <c r="AJ80" s="77">
        <v>1</v>
      </c>
      <c r="AK80" s="77"/>
      <c r="AL80" s="77">
        <v>1</v>
      </c>
      <c r="AM80" s="77"/>
      <c r="AN80" s="77"/>
      <c r="AO80" s="77">
        <v>1</v>
      </c>
      <c r="AP80" s="77"/>
      <c r="AQ80" s="77"/>
      <c r="AR80" s="77">
        <v>1</v>
      </c>
      <c r="AS80" s="77"/>
      <c r="AT80" s="77">
        <v>1</v>
      </c>
      <c r="AU80" s="77">
        <v>1</v>
      </c>
      <c r="AV80" s="77">
        <v>1</v>
      </c>
      <c r="AW80" s="77">
        <v>1</v>
      </c>
      <c r="AX80" s="77">
        <v>1</v>
      </c>
      <c r="AY80" s="77"/>
      <c r="AZ80" s="77"/>
      <c r="BA80" s="77"/>
      <c r="BB80" s="77"/>
      <c r="BC80" s="77"/>
      <c r="BD80" s="77"/>
      <c r="BE80" s="77"/>
      <c r="BF80" s="77"/>
      <c r="BG80" s="77"/>
      <c r="BH80" s="77"/>
      <c r="BI80" s="77"/>
      <c r="BJ80" s="77"/>
      <c r="BK80" s="77"/>
      <c r="BL80" s="85">
        <f t="shared" si="27"/>
        <v>1</v>
      </c>
      <c r="BM80" s="85">
        <f t="shared" si="28"/>
        <v>1</v>
      </c>
      <c r="BN80" s="85">
        <f t="shared" si="29"/>
        <v>1</v>
      </c>
      <c r="BO80" s="85">
        <f t="shared" si="30"/>
        <v>0</v>
      </c>
      <c r="BP80" s="85">
        <f t="shared" si="31"/>
        <v>0</v>
      </c>
      <c r="BQ80" s="85">
        <f t="shared" si="32"/>
        <v>0</v>
      </c>
      <c r="BR80" s="91">
        <f t="shared" si="33"/>
        <v>3</v>
      </c>
      <c r="BS80" s="94">
        <f t="shared" si="34"/>
        <v>2</v>
      </c>
      <c r="BT80" s="85">
        <f t="shared" si="35"/>
        <v>1</v>
      </c>
      <c r="BU80" s="85">
        <f t="shared" si="36"/>
        <v>1</v>
      </c>
      <c r="BV80" s="85">
        <f t="shared" si="37"/>
        <v>1</v>
      </c>
      <c r="BW80" s="85">
        <f t="shared" si="38"/>
        <v>0</v>
      </c>
      <c r="BX80" s="91">
        <f t="shared" si="39"/>
        <v>3</v>
      </c>
      <c r="BY80" s="85">
        <f t="shared" si="41"/>
        <v>1</v>
      </c>
      <c r="BZ80" s="85">
        <f t="shared" si="42"/>
        <v>5</v>
      </c>
      <c r="CA80" s="85">
        <f t="shared" si="43"/>
        <v>0</v>
      </c>
      <c r="CB80" s="85">
        <f t="shared" si="44"/>
        <v>0</v>
      </c>
      <c r="CC80" s="85">
        <f t="shared" si="45"/>
        <v>0</v>
      </c>
      <c r="CD80" s="91">
        <f t="shared" si="40"/>
        <v>6</v>
      </c>
      <c r="CE80" s="91"/>
      <c r="CF80" s="76">
        <v>73</v>
      </c>
      <c r="CG80" s="77">
        <v>0</v>
      </c>
      <c r="CH80" s="77">
        <v>1</v>
      </c>
      <c r="CI80" s="77">
        <v>1</v>
      </c>
      <c r="CJ80">
        <f t="shared" si="49"/>
        <v>0</v>
      </c>
      <c r="CK80">
        <f t="shared" si="50"/>
        <v>0</v>
      </c>
      <c r="CL80">
        <f t="shared" si="51"/>
        <v>0</v>
      </c>
      <c r="CM80">
        <f t="shared" si="52"/>
        <v>1</v>
      </c>
      <c r="CN80" s="115" t="b">
        <f t="shared" si="46"/>
        <v>0</v>
      </c>
      <c r="CO80" s="115" t="b">
        <f t="shared" si="47"/>
        <v>0</v>
      </c>
      <c r="CP80" s="115" t="b">
        <f t="shared" si="48"/>
        <v>1</v>
      </c>
    </row>
    <row r="81" spans="1:94" x14ac:dyDescent="0.2">
      <c r="A81" s="76" t="s">
        <v>563</v>
      </c>
      <c r="B81" s="77">
        <v>1</v>
      </c>
      <c r="C81" s="98">
        <f>GETPIVOTDATA("INDUSTRY",$A$60,"INDUSTRY","POWER PLANT")/GETPIVOTDATA("INDUSTRY",$A$60)</f>
        <v>4.2016806722689074E-3</v>
      </c>
      <c r="J81" s="76">
        <v>79</v>
      </c>
      <c r="K81" s="77">
        <v>1</v>
      </c>
      <c r="L81" s="77"/>
      <c r="M81" s="77"/>
      <c r="N81" s="77"/>
      <c r="O81" s="77"/>
      <c r="P81" s="77"/>
      <c r="Q81" s="77"/>
      <c r="R81" s="77"/>
      <c r="S81" s="77"/>
      <c r="T81" s="77"/>
      <c r="U81" s="77"/>
      <c r="V81" s="77"/>
      <c r="W81" s="77">
        <v>1</v>
      </c>
      <c r="X81" s="77"/>
      <c r="Y81" s="77"/>
      <c r="Z81" s="77"/>
      <c r="AA81" s="77"/>
      <c r="AB81" s="77"/>
      <c r="AC81" s="77"/>
      <c r="AD81" s="77"/>
      <c r="AE81" s="77"/>
      <c r="AF81" s="77"/>
      <c r="AG81" s="77"/>
      <c r="AH81" s="77"/>
      <c r="AI81" s="77"/>
      <c r="AJ81" s="77">
        <v>1</v>
      </c>
      <c r="AK81" s="77"/>
      <c r="AL81" s="77">
        <v>1</v>
      </c>
      <c r="AM81" s="77"/>
      <c r="AN81" s="77"/>
      <c r="AO81" s="77"/>
      <c r="AP81" s="77"/>
      <c r="AQ81" s="77"/>
      <c r="AR81" s="77"/>
      <c r="AS81" s="77"/>
      <c r="AT81" s="77"/>
      <c r="AU81" s="77">
        <v>1</v>
      </c>
      <c r="AV81" s="77">
        <v>1</v>
      </c>
      <c r="AW81" s="77"/>
      <c r="AX81" s="77">
        <v>1</v>
      </c>
      <c r="AY81" s="77"/>
      <c r="AZ81" s="77">
        <v>1</v>
      </c>
      <c r="BA81" s="77">
        <v>1</v>
      </c>
      <c r="BB81" s="77"/>
      <c r="BC81" s="77"/>
      <c r="BD81" s="77"/>
      <c r="BE81" s="77"/>
      <c r="BF81" s="77"/>
      <c r="BG81" s="77"/>
      <c r="BH81" s="77"/>
      <c r="BI81" s="77"/>
      <c r="BJ81" s="77">
        <v>1</v>
      </c>
      <c r="BK81" s="77"/>
      <c r="BL81" s="85">
        <f t="shared" si="27"/>
        <v>1</v>
      </c>
      <c r="BM81" s="85">
        <f t="shared" si="28"/>
        <v>0</v>
      </c>
      <c r="BN81" s="85">
        <f t="shared" si="29"/>
        <v>0</v>
      </c>
      <c r="BO81" s="85">
        <f t="shared" si="30"/>
        <v>1</v>
      </c>
      <c r="BP81" s="85">
        <f t="shared" si="31"/>
        <v>0</v>
      </c>
      <c r="BQ81" s="85">
        <f t="shared" si="32"/>
        <v>0</v>
      </c>
      <c r="BR81" s="91">
        <f t="shared" si="33"/>
        <v>2</v>
      </c>
      <c r="BS81" s="94">
        <f t="shared" si="34"/>
        <v>1</v>
      </c>
      <c r="BT81" s="85">
        <f t="shared" si="35"/>
        <v>1</v>
      </c>
      <c r="BU81" s="85">
        <f t="shared" si="36"/>
        <v>1</v>
      </c>
      <c r="BV81" s="85">
        <f t="shared" si="37"/>
        <v>0</v>
      </c>
      <c r="BW81" s="85">
        <f t="shared" si="38"/>
        <v>0</v>
      </c>
      <c r="BX81" s="91">
        <f t="shared" si="39"/>
        <v>2</v>
      </c>
      <c r="BY81" s="85">
        <f t="shared" si="41"/>
        <v>0</v>
      </c>
      <c r="BZ81" s="85">
        <f t="shared" si="42"/>
        <v>3</v>
      </c>
      <c r="CA81" s="85">
        <f t="shared" si="43"/>
        <v>2</v>
      </c>
      <c r="CB81" s="85">
        <f t="shared" si="44"/>
        <v>0</v>
      </c>
      <c r="CC81" s="85">
        <f t="shared" si="45"/>
        <v>1</v>
      </c>
      <c r="CD81" s="91">
        <f t="shared" si="40"/>
        <v>6</v>
      </c>
      <c r="CE81" s="91"/>
      <c r="CF81" s="76">
        <v>74</v>
      </c>
      <c r="CG81" s="77">
        <v>0</v>
      </c>
      <c r="CH81" s="77">
        <v>0</v>
      </c>
      <c r="CI81" s="114">
        <v>2</v>
      </c>
      <c r="CJ81">
        <f t="shared" si="49"/>
        <v>0</v>
      </c>
      <c r="CK81">
        <f t="shared" si="50"/>
        <v>0</v>
      </c>
      <c r="CL81">
        <f t="shared" si="51"/>
        <v>0</v>
      </c>
      <c r="CM81">
        <f t="shared" si="52"/>
        <v>0</v>
      </c>
      <c r="CN81" s="115" t="b">
        <f t="shared" si="46"/>
        <v>0</v>
      </c>
      <c r="CO81" s="115" t="b">
        <f t="shared" si="47"/>
        <v>0</v>
      </c>
      <c r="CP81" s="115" t="b">
        <f t="shared" si="48"/>
        <v>0</v>
      </c>
    </row>
    <row r="82" spans="1:94" x14ac:dyDescent="0.2">
      <c r="A82" s="128" t="s">
        <v>167</v>
      </c>
      <c r="B82" s="182">
        <v>39</v>
      </c>
      <c r="C82" s="183">
        <f>GETPIVOTDATA("INDUSTRY",$A$60,"INDUSTRY","REFINERY")/GETPIVOTDATA("INDUSTRY",$A$60)</f>
        <v>0.1638655462184874</v>
      </c>
      <c r="J82" s="76">
        <v>80</v>
      </c>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v>1</v>
      </c>
      <c r="AK82" s="77"/>
      <c r="AL82" s="77"/>
      <c r="AM82" s="77"/>
      <c r="AN82" s="77"/>
      <c r="AO82" s="77"/>
      <c r="AP82" s="77"/>
      <c r="AQ82" s="77"/>
      <c r="AR82" s="77"/>
      <c r="AS82" s="77"/>
      <c r="AT82" s="77">
        <v>1</v>
      </c>
      <c r="AU82" s="77"/>
      <c r="AV82" s="77"/>
      <c r="AW82" s="77">
        <v>1</v>
      </c>
      <c r="AX82" s="77">
        <v>1</v>
      </c>
      <c r="AY82" s="77"/>
      <c r="AZ82" s="77">
        <v>1</v>
      </c>
      <c r="BA82" s="77"/>
      <c r="BB82" s="77"/>
      <c r="BC82" s="77"/>
      <c r="BD82" s="77"/>
      <c r="BE82" s="77"/>
      <c r="BF82" s="77"/>
      <c r="BG82" s="77"/>
      <c r="BH82" s="77"/>
      <c r="BI82" s="77"/>
      <c r="BJ82" s="77"/>
      <c r="BK82" s="77"/>
      <c r="BL82" s="85">
        <f t="shared" si="27"/>
        <v>0</v>
      </c>
      <c r="BM82" s="85">
        <f t="shared" si="28"/>
        <v>0</v>
      </c>
      <c r="BN82" s="85">
        <f t="shared" si="29"/>
        <v>0</v>
      </c>
      <c r="BO82" s="85">
        <f t="shared" si="30"/>
        <v>0</v>
      </c>
      <c r="BP82" s="85">
        <f t="shared" si="31"/>
        <v>0</v>
      </c>
      <c r="BQ82" s="85">
        <f t="shared" si="32"/>
        <v>0</v>
      </c>
      <c r="BR82" s="91">
        <f t="shared" si="33"/>
        <v>0</v>
      </c>
      <c r="BS82" s="94">
        <f t="shared" si="34"/>
        <v>0</v>
      </c>
      <c r="BT82" s="85">
        <f t="shared" si="35"/>
        <v>1</v>
      </c>
      <c r="BU82" s="85">
        <f t="shared" si="36"/>
        <v>0</v>
      </c>
      <c r="BV82" s="85">
        <f t="shared" si="37"/>
        <v>0</v>
      </c>
      <c r="BW82" s="85">
        <f t="shared" si="38"/>
        <v>0</v>
      </c>
      <c r="BX82" s="91">
        <f t="shared" si="39"/>
        <v>1</v>
      </c>
      <c r="BY82" s="85">
        <f t="shared" si="41"/>
        <v>0</v>
      </c>
      <c r="BZ82" s="85">
        <f t="shared" si="42"/>
        <v>3</v>
      </c>
      <c r="CA82" s="85">
        <f t="shared" si="43"/>
        <v>1</v>
      </c>
      <c r="CB82" s="85">
        <f t="shared" si="44"/>
        <v>0</v>
      </c>
      <c r="CC82" s="85">
        <f t="shared" si="45"/>
        <v>0</v>
      </c>
      <c r="CD82" s="91">
        <f t="shared" si="40"/>
        <v>4</v>
      </c>
      <c r="CE82" s="91"/>
      <c r="CF82" s="76">
        <v>75</v>
      </c>
      <c r="CG82" s="77">
        <v>0</v>
      </c>
      <c r="CH82" s="77">
        <v>1</v>
      </c>
      <c r="CI82" s="77">
        <v>1</v>
      </c>
      <c r="CJ82">
        <f t="shared" si="49"/>
        <v>0</v>
      </c>
      <c r="CK82">
        <f t="shared" si="50"/>
        <v>0</v>
      </c>
      <c r="CL82">
        <f t="shared" si="51"/>
        <v>0</v>
      </c>
      <c r="CM82">
        <f t="shared" si="52"/>
        <v>1</v>
      </c>
      <c r="CN82" s="115" t="b">
        <f t="shared" si="46"/>
        <v>0</v>
      </c>
      <c r="CO82" s="115" t="b">
        <f t="shared" si="47"/>
        <v>0</v>
      </c>
      <c r="CP82" s="115" t="b">
        <f t="shared" si="48"/>
        <v>1</v>
      </c>
    </row>
    <row r="83" spans="1:94" x14ac:dyDescent="0.2">
      <c r="A83" s="76" t="s">
        <v>607</v>
      </c>
      <c r="B83" s="77">
        <v>1</v>
      </c>
      <c r="C83" s="98">
        <f>GETPIVOTDATA("INDUSTRY",$A$60,"INDUSTRY","STERILIZATION SERVICES")/GETPIVOTDATA("INDUSTRY",$A$60)</f>
        <v>4.2016806722689074E-3</v>
      </c>
      <c r="F83" s="98"/>
      <c r="J83" s="76">
        <v>81</v>
      </c>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v>1</v>
      </c>
      <c r="AK83" s="77"/>
      <c r="AL83" s="77"/>
      <c r="AM83" s="77"/>
      <c r="AN83" s="77"/>
      <c r="AO83" s="77"/>
      <c r="AP83" s="77"/>
      <c r="AQ83" s="77"/>
      <c r="AR83" s="77"/>
      <c r="AS83" s="77"/>
      <c r="AT83" s="77"/>
      <c r="AU83" s="77">
        <v>1</v>
      </c>
      <c r="AV83" s="77"/>
      <c r="AW83" s="77"/>
      <c r="AX83" s="77"/>
      <c r="AY83" s="77"/>
      <c r="AZ83" s="77"/>
      <c r="BA83" s="77"/>
      <c r="BB83" s="77"/>
      <c r="BC83" s="77"/>
      <c r="BD83" s="77"/>
      <c r="BE83" s="77"/>
      <c r="BF83" s="77"/>
      <c r="BG83" s="77"/>
      <c r="BH83" s="77"/>
      <c r="BI83" s="77"/>
      <c r="BJ83" s="77"/>
      <c r="BK83" s="77"/>
      <c r="BL83" s="85">
        <f t="shared" si="27"/>
        <v>0</v>
      </c>
      <c r="BM83" s="85">
        <f t="shared" si="28"/>
        <v>0</v>
      </c>
      <c r="BN83" s="85">
        <f t="shared" si="29"/>
        <v>0</v>
      </c>
      <c r="BO83" s="85">
        <f t="shared" si="30"/>
        <v>0</v>
      </c>
      <c r="BP83" s="85">
        <f t="shared" si="31"/>
        <v>0</v>
      </c>
      <c r="BQ83" s="85">
        <f t="shared" si="32"/>
        <v>0</v>
      </c>
      <c r="BR83" s="91">
        <f t="shared" si="33"/>
        <v>0</v>
      </c>
      <c r="BS83" s="94">
        <f t="shared" si="34"/>
        <v>0</v>
      </c>
      <c r="BT83" s="85">
        <f t="shared" si="35"/>
        <v>1</v>
      </c>
      <c r="BU83" s="85">
        <f t="shared" si="36"/>
        <v>0</v>
      </c>
      <c r="BV83" s="85">
        <f t="shared" si="37"/>
        <v>0</v>
      </c>
      <c r="BW83" s="85">
        <f t="shared" si="38"/>
        <v>0</v>
      </c>
      <c r="BX83" s="91">
        <f t="shared" si="39"/>
        <v>1</v>
      </c>
      <c r="BY83" s="85">
        <f t="shared" si="41"/>
        <v>0</v>
      </c>
      <c r="BZ83" s="85">
        <f t="shared" si="42"/>
        <v>1</v>
      </c>
      <c r="CA83" s="85">
        <f t="shared" si="43"/>
        <v>0</v>
      </c>
      <c r="CB83" s="85">
        <f t="shared" si="44"/>
        <v>0</v>
      </c>
      <c r="CC83" s="85">
        <f t="shared" si="45"/>
        <v>0</v>
      </c>
      <c r="CD83" s="91">
        <f t="shared" si="40"/>
        <v>1</v>
      </c>
      <c r="CE83" s="91"/>
      <c r="CF83" s="76">
        <v>76</v>
      </c>
      <c r="CG83" s="77">
        <v>0</v>
      </c>
      <c r="CH83" s="114">
        <v>1</v>
      </c>
      <c r="CI83" s="77">
        <v>0</v>
      </c>
      <c r="CJ83">
        <f t="shared" si="49"/>
        <v>0</v>
      </c>
      <c r="CK83">
        <f t="shared" si="50"/>
        <v>0</v>
      </c>
      <c r="CL83">
        <f t="shared" si="51"/>
        <v>0</v>
      </c>
      <c r="CM83">
        <f t="shared" si="52"/>
        <v>0</v>
      </c>
      <c r="CN83" s="115" t="b">
        <f t="shared" si="46"/>
        <v>0</v>
      </c>
      <c r="CO83" s="115" t="b">
        <f t="shared" si="47"/>
        <v>0</v>
      </c>
      <c r="CP83" s="115" t="b">
        <f t="shared" si="48"/>
        <v>0</v>
      </c>
    </row>
    <row r="84" spans="1:94" x14ac:dyDescent="0.2">
      <c r="A84" s="76" t="s">
        <v>450</v>
      </c>
      <c r="B84" s="77">
        <v>1</v>
      </c>
      <c r="C84" s="98">
        <f>GETPIVOTDATA("INDUSTRY",$A$60,"INDUSTRY","SUGAR FACTORY")/GETPIVOTDATA("INDUSTRY",$A$60)</f>
        <v>4.2016806722689074E-3</v>
      </c>
      <c r="J84" s="76">
        <v>82</v>
      </c>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v>1</v>
      </c>
      <c r="AK84" s="77"/>
      <c r="AL84" s="77"/>
      <c r="AM84" s="77"/>
      <c r="AN84" s="77"/>
      <c r="AO84" s="77"/>
      <c r="AP84" s="77"/>
      <c r="AQ84" s="77"/>
      <c r="AR84" s="77"/>
      <c r="AS84" s="77"/>
      <c r="AT84" s="77"/>
      <c r="AU84" s="77"/>
      <c r="AV84" s="77"/>
      <c r="AW84" s="77"/>
      <c r="AX84" s="77"/>
      <c r="AY84" s="77"/>
      <c r="AZ84" s="77"/>
      <c r="BA84" s="77"/>
      <c r="BB84" s="77"/>
      <c r="BC84" s="77"/>
      <c r="BD84" s="77"/>
      <c r="BE84" s="77"/>
      <c r="BF84" s="77"/>
      <c r="BG84" s="77"/>
      <c r="BH84" s="77"/>
      <c r="BI84" s="77"/>
      <c r="BJ84" s="77"/>
      <c r="BK84" s="77"/>
      <c r="BL84" s="85">
        <f t="shared" si="27"/>
        <v>0</v>
      </c>
      <c r="BM84" s="85">
        <f t="shared" si="28"/>
        <v>0</v>
      </c>
      <c r="BN84" s="85">
        <f t="shared" si="29"/>
        <v>0</v>
      </c>
      <c r="BO84" s="85">
        <f t="shared" si="30"/>
        <v>0</v>
      </c>
      <c r="BP84" s="85">
        <f t="shared" si="31"/>
        <v>0</v>
      </c>
      <c r="BQ84" s="85">
        <f t="shared" si="32"/>
        <v>0</v>
      </c>
      <c r="BR84" s="91">
        <f t="shared" si="33"/>
        <v>0</v>
      </c>
      <c r="BS84" s="94">
        <f t="shared" si="34"/>
        <v>0</v>
      </c>
      <c r="BT84" s="85">
        <f t="shared" si="35"/>
        <v>1</v>
      </c>
      <c r="BU84" s="85">
        <f t="shared" si="36"/>
        <v>0</v>
      </c>
      <c r="BV84" s="85">
        <f t="shared" si="37"/>
        <v>0</v>
      </c>
      <c r="BW84" s="85">
        <f t="shared" si="38"/>
        <v>0</v>
      </c>
      <c r="BX84" s="91">
        <f t="shared" si="39"/>
        <v>1</v>
      </c>
      <c r="BY84" s="85">
        <f t="shared" si="41"/>
        <v>0</v>
      </c>
      <c r="BZ84" s="85">
        <f t="shared" si="42"/>
        <v>0</v>
      </c>
      <c r="CA84" s="85">
        <f t="shared" si="43"/>
        <v>0</v>
      </c>
      <c r="CB84" s="85">
        <f t="shared" si="44"/>
        <v>0</v>
      </c>
      <c r="CC84" s="85">
        <f t="shared" si="45"/>
        <v>0</v>
      </c>
      <c r="CD84" s="91">
        <f t="shared" si="40"/>
        <v>0</v>
      </c>
      <c r="CE84" s="91"/>
      <c r="CF84" s="76">
        <v>77</v>
      </c>
      <c r="CG84" s="77">
        <v>4</v>
      </c>
      <c r="CH84" s="77">
        <v>2</v>
      </c>
      <c r="CI84" s="77">
        <v>8</v>
      </c>
      <c r="CJ84">
        <f t="shared" si="49"/>
        <v>64</v>
      </c>
      <c r="CK84">
        <f t="shared" si="50"/>
        <v>8</v>
      </c>
      <c r="CL84">
        <f t="shared" si="51"/>
        <v>32</v>
      </c>
      <c r="CM84">
        <f t="shared" si="52"/>
        <v>16</v>
      </c>
      <c r="CN84" s="115" t="b">
        <f t="shared" si="46"/>
        <v>0</v>
      </c>
      <c r="CO84" s="115" t="b">
        <f t="shared" si="47"/>
        <v>0</v>
      </c>
      <c r="CP84" s="115" t="b">
        <f t="shared" si="48"/>
        <v>0</v>
      </c>
    </row>
    <row r="85" spans="1:94" x14ac:dyDescent="0.2">
      <c r="A85" s="128" t="s">
        <v>259</v>
      </c>
      <c r="B85" s="182">
        <v>15</v>
      </c>
      <c r="C85" s="183">
        <f>GETPIVOTDATA("INDUSTRY",$A$60,"INDUSTRY","TERMINALS AND DISTRIBUTION")/GETPIVOTDATA("INDUSTRY",$A$60)</f>
        <v>6.3025210084033612E-2</v>
      </c>
      <c r="F85" s="98"/>
      <c r="J85" s="76">
        <v>83</v>
      </c>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v>1</v>
      </c>
      <c r="AK85" s="77"/>
      <c r="AL85" s="77"/>
      <c r="AM85" s="77"/>
      <c r="AN85" s="77"/>
      <c r="AO85" s="77"/>
      <c r="AP85" s="77"/>
      <c r="AQ85" s="77"/>
      <c r="AR85" s="77"/>
      <c r="AS85" s="77"/>
      <c r="AT85" s="77">
        <v>1</v>
      </c>
      <c r="AU85" s="77"/>
      <c r="AV85" s="77"/>
      <c r="AW85" s="77"/>
      <c r="AX85" s="77"/>
      <c r="AY85" s="77"/>
      <c r="AZ85" s="77"/>
      <c r="BA85" s="77"/>
      <c r="BB85" s="77"/>
      <c r="BC85" s="77"/>
      <c r="BD85" s="77"/>
      <c r="BE85" s="77"/>
      <c r="BF85" s="77"/>
      <c r="BG85" s="77"/>
      <c r="BH85" s="77"/>
      <c r="BI85" s="77"/>
      <c r="BJ85" s="77"/>
      <c r="BK85" s="77"/>
      <c r="BL85" s="85">
        <f t="shared" si="27"/>
        <v>0</v>
      </c>
      <c r="BM85" s="85">
        <f t="shared" si="28"/>
        <v>0</v>
      </c>
      <c r="BN85" s="85">
        <f t="shared" si="29"/>
        <v>0</v>
      </c>
      <c r="BO85" s="85">
        <f t="shared" si="30"/>
        <v>0</v>
      </c>
      <c r="BP85" s="85">
        <f t="shared" si="31"/>
        <v>0</v>
      </c>
      <c r="BQ85" s="85">
        <f t="shared" si="32"/>
        <v>0</v>
      </c>
      <c r="BR85" s="91">
        <f t="shared" si="33"/>
        <v>0</v>
      </c>
      <c r="BS85" s="94">
        <f t="shared" si="34"/>
        <v>0</v>
      </c>
      <c r="BT85" s="85">
        <f t="shared" si="35"/>
        <v>1</v>
      </c>
      <c r="BU85" s="85">
        <f t="shared" si="36"/>
        <v>0</v>
      </c>
      <c r="BV85" s="85">
        <f t="shared" si="37"/>
        <v>0</v>
      </c>
      <c r="BW85" s="85">
        <f t="shared" si="38"/>
        <v>0</v>
      </c>
      <c r="BX85" s="91">
        <f t="shared" si="39"/>
        <v>1</v>
      </c>
      <c r="BY85" s="85">
        <f t="shared" si="41"/>
        <v>0</v>
      </c>
      <c r="BZ85" s="85">
        <f t="shared" si="42"/>
        <v>1</v>
      </c>
      <c r="CA85" s="85">
        <f t="shared" si="43"/>
        <v>0</v>
      </c>
      <c r="CB85" s="85">
        <f t="shared" si="44"/>
        <v>0</v>
      </c>
      <c r="CC85" s="85">
        <f t="shared" si="45"/>
        <v>0</v>
      </c>
      <c r="CD85" s="91">
        <f t="shared" si="40"/>
        <v>1</v>
      </c>
      <c r="CE85" s="91"/>
      <c r="CF85" s="76">
        <v>78</v>
      </c>
      <c r="CG85" s="77">
        <v>3</v>
      </c>
      <c r="CH85" s="77">
        <v>3</v>
      </c>
      <c r="CI85" s="77">
        <v>6</v>
      </c>
      <c r="CJ85">
        <f t="shared" si="49"/>
        <v>54</v>
      </c>
      <c r="CK85">
        <f t="shared" si="50"/>
        <v>9</v>
      </c>
      <c r="CL85">
        <f t="shared" si="51"/>
        <v>18</v>
      </c>
      <c r="CM85">
        <f t="shared" si="52"/>
        <v>18</v>
      </c>
      <c r="CN85" s="115" t="b">
        <f t="shared" si="46"/>
        <v>0</v>
      </c>
      <c r="CO85" s="115" t="b">
        <f t="shared" si="47"/>
        <v>0</v>
      </c>
      <c r="CP85" s="115" t="b">
        <f t="shared" si="48"/>
        <v>0</v>
      </c>
    </row>
    <row r="86" spans="1:94" x14ac:dyDescent="0.2">
      <c r="A86" s="76" t="s">
        <v>865</v>
      </c>
      <c r="B86" s="77">
        <v>1</v>
      </c>
      <c r="C86" s="98">
        <f>GETPIVOTDATA("INDUSTRY",$A$60,"INDUSTRY","TRANSPORTATION")/GETPIVOTDATA("INDUSTRY",$A$60)</f>
        <v>4.2016806722689074E-3</v>
      </c>
      <c r="J86" s="76">
        <v>84</v>
      </c>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v>1</v>
      </c>
      <c r="AK86" s="77"/>
      <c r="AL86" s="77"/>
      <c r="AM86" s="77"/>
      <c r="AN86" s="77"/>
      <c r="AO86" s="77"/>
      <c r="AP86" s="77"/>
      <c r="AQ86" s="77"/>
      <c r="AR86" s="77"/>
      <c r="AS86" s="77"/>
      <c r="AT86" s="77"/>
      <c r="AU86" s="77">
        <v>1</v>
      </c>
      <c r="AV86" s="77"/>
      <c r="AW86" s="77">
        <v>1</v>
      </c>
      <c r="AX86" s="77"/>
      <c r="AY86" s="77"/>
      <c r="AZ86" s="77"/>
      <c r="BA86" s="77"/>
      <c r="BB86" s="77"/>
      <c r="BC86" s="77"/>
      <c r="BD86" s="77"/>
      <c r="BE86" s="77"/>
      <c r="BF86" s="77"/>
      <c r="BG86" s="77"/>
      <c r="BH86" s="77"/>
      <c r="BI86" s="77"/>
      <c r="BJ86" s="77"/>
      <c r="BK86" s="77"/>
      <c r="BL86" s="85">
        <f t="shared" si="27"/>
        <v>0</v>
      </c>
      <c r="BM86" s="85">
        <f t="shared" si="28"/>
        <v>0</v>
      </c>
      <c r="BN86" s="85">
        <f t="shared" si="29"/>
        <v>0</v>
      </c>
      <c r="BO86" s="85">
        <f t="shared" si="30"/>
        <v>0</v>
      </c>
      <c r="BP86" s="85">
        <f t="shared" si="31"/>
        <v>0</v>
      </c>
      <c r="BQ86" s="85">
        <f t="shared" si="32"/>
        <v>0</v>
      </c>
      <c r="BR86" s="91">
        <f t="shared" si="33"/>
        <v>0</v>
      </c>
      <c r="BS86" s="94">
        <f t="shared" si="34"/>
        <v>0</v>
      </c>
      <c r="BT86" s="85">
        <f t="shared" si="35"/>
        <v>1</v>
      </c>
      <c r="BU86" s="85">
        <f t="shared" si="36"/>
        <v>0</v>
      </c>
      <c r="BV86" s="85">
        <f t="shared" si="37"/>
        <v>0</v>
      </c>
      <c r="BW86" s="85">
        <f t="shared" si="38"/>
        <v>0</v>
      </c>
      <c r="BX86" s="91">
        <f t="shared" si="39"/>
        <v>1</v>
      </c>
      <c r="BY86" s="85">
        <f t="shared" si="41"/>
        <v>0</v>
      </c>
      <c r="BZ86" s="85">
        <f t="shared" si="42"/>
        <v>2</v>
      </c>
      <c r="CA86" s="85">
        <f t="shared" si="43"/>
        <v>0</v>
      </c>
      <c r="CB86" s="85">
        <f t="shared" si="44"/>
        <v>0</v>
      </c>
      <c r="CC86" s="85">
        <f t="shared" si="45"/>
        <v>0</v>
      </c>
      <c r="CD86" s="91">
        <f t="shared" si="40"/>
        <v>2</v>
      </c>
      <c r="CE86" s="91"/>
      <c r="CF86" s="76">
        <v>79</v>
      </c>
      <c r="CG86" s="77">
        <v>2</v>
      </c>
      <c r="CH86" s="77">
        <v>2</v>
      </c>
      <c r="CI86" s="77">
        <v>6</v>
      </c>
      <c r="CJ86">
        <f t="shared" si="49"/>
        <v>24</v>
      </c>
      <c r="CK86">
        <f t="shared" si="50"/>
        <v>4</v>
      </c>
      <c r="CL86">
        <f t="shared" si="51"/>
        <v>12</v>
      </c>
      <c r="CM86">
        <f t="shared" si="52"/>
        <v>12</v>
      </c>
      <c r="CN86" s="115" t="b">
        <f t="shared" si="46"/>
        <v>0</v>
      </c>
      <c r="CO86" s="115" t="b">
        <f t="shared" si="47"/>
        <v>0</v>
      </c>
      <c r="CP86" s="115" t="b">
        <f t="shared" si="48"/>
        <v>0</v>
      </c>
    </row>
    <row r="87" spans="1:94" x14ac:dyDescent="0.2">
      <c r="A87" s="76" t="s">
        <v>532</v>
      </c>
      <c r="B87" s="77">
        <v>1</v>
      </c>
      <c r="C87" s="98">
        <f>GETPIVOTDATA("INDUSTRY",$A$60,"INDUSTRY","TYRE &amp; RUBBER FACTORY")/GETPIVOTDATA("INDUSTRY",$A$60)</f>
        <v>4.2016806722689074E-3</v>
      </c>
      <c r="J87" s="76">
        <v>85</v>
      </c>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v>1</v>
      </c>
      <c r="AK87" s="77"/>
      <c r="AL87" s="77"/>
      <c r="AM87" s="77"/>
      <c r="AN87" s="77"/>
      <c r="AO87" s="77"/>
      <c r="AP87" s="77"/>
      <c r="AQ87" s="77"/>
      <c r="AR87" s="77"/>
      <c r="AS87" s="77"/>
      <c r="AT87" s="77"/>
      <c r="AU87" s="77"/>
      <c r="AV87" s="77"/>
      <c r="AW87" s="77">
        <v>1</v>
      </c>
      <c r="AX87" s="77"/>
      <c r="AY87" s="77"/>
      <c r="AZ87" s="77"/>
      <c r="BA87" s="77"/>
      <c r="BB87" s="77"/>
      <c r="BC87" s="77"/>
      <c r="BD87" s="77"/>
      <c r="BE87" s="77"/>
      <c r="BF87" s="77"/>
      <c r="BG87" s="77"/>
      <c r="BH87" s="77"/>
      <c r="BI87" s="77"/>
      <c r="BJ87" s="77"/>
      <c r="BK87" s="77"/>
      <c r="BL87" s="85">
        <f t="shared" si="27"/>
        <v>0</v>
      </c>
      <c r="BM87" s="85">
        <f t="shared" si="28"/>
        <v>0</v>
      </c>
      <c r="BN87" s="85">
        <f t="shared" si="29"/>
        <v>0</v>
      </c>
      <c r="BO87" s="85">
        <f t="shared" si="30"/>
        <v>0</v>
      </c>
      <c r="BP87" s="85">
        <f t="shared" si="31"/>
        <v>0</v>
      </c>
      <c r="BQ87" s="85">
        <f t="shared" si="32"/>
        <v>0</v>
      </c>
      <c r="BR87" s="91">
        <f t="shared" si="33"/>
        <v>0</v>
      </c>
      <c r="BS87" s="94">
        <f t="shared" si="34"/>
        <v>0</v>
      </c>
      <c r="BT87" s="85">
        <f t="shared" si="35"/>
        <v>1</v>
      </c>
      <c r="BU87" s="85">
        <f t="shared" si="36"/>
        <v>0</v>
      </c>
      <c r="BV87" s="85">
        <f t="shared" si="37"/>
        <v>0</v>
      </c>
      <c r="BW87" s="85">
        <f t="shared" si="38"/>
        <v>0</v>
      </c>
      <c r="BX87" s="91">
        <f t="shared" si="39"/>
        <v>1</v>
      </c>
      <c r="BY87" s="85">
        <f t="shared" si="41"/>
        <v>0</v>
      </c>
      <c r="BZ87" s="85">
        <f t="shared" si="42"/>
        <v>1</v>
      </c>
      <c r="CA87" s="85">
        <f t="shared" si="43"/>
        <v>0</v>
      </c>
      <c r="CB87" s="85">
        <f t="shared" si="44"/>
        <v>0</v>
      </c>
      <c r="CC87" s="85">
        <f t="shared" si="45"/>
        <v>0</v>
      </c>
      <c r="CD87" s="91">
        <f t="shared" si="40"/>
        <v>1</v>
      </c>
      <c r="CE87" s="91"/>
      <c r="CF87" s="76">
        <v>80</v>
      </c>
      <c r="CG87" s="77">
        <v>0</v>
      </c>
      <c r="CH87" s="77">
        <v>1</v>
      </c>
      <c r="CI87" s="77">
        <v>4</v>
      </c>
      <c r="CJ87">
        <f t="shared" si="49"/>
        <v>0</v>
      </c>
      <c r="CK87">
        <f t="shared" si="50"/>
        <v>0</v>
      </c>
      <c r="CL87">
        <f t="shared" si="51"/>
        <v>0</v>
      </c>
      <c r="CM87">
        <f t="shared" si="52"/>
        <v>4</v>
      </c>
      <c r="CN87" s="115" t="b">
        <f t="shared" si="46"/>
        <v>0</v>
      </c>
      <c r="CO87" s="115" t="b">
        <f t="shared" si="47"/>
        <v>0</v>
      </c>
      <c r="CP87" s="115" t="b">
        <f t="shared" si="48"/>
        <v>1</v>
      </c>
    </row>
    <row r="88" spans="1:94" x14ac:dyDescent="0.2">
      <c r="A88" s="128" t="s">
        <v>168</v>
      </c>
      <c r="B88" s="182">
        <v>37</v>
      </c>
      <c r="C88" s="183">
        <f>GETPIVOTDATA("INDUSTRY",$A$60,"INDUSTRY","UPSTREAM")/GETPIVOTDATA("INDUSTRY",$A$60)</f>
        <v>0.15546218487394958</v>
      </c>
      <c r="J88" s="76">
        <v>86</v>
      </c>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c r="AK88" s="77"/>
      <c r="AL88" s="77">
        <v>1</v>
      </c>
      <c r="AM88" s="77"/>
      <c r="AN88" s="77"/>
      <c r="AO88" s="77"/>
      <c r="AP88" s="77"/>
      <c r="AQ88" s="77"/>
      <c r="AR88" s="77"/>
      <c r="AS88" s="77"/>
      <c r="AT88" s="77">
        <v>1</v>
      </c>
      <c r="AU88" s="77"/>
      <c r="AV88" s="77"/>
      <c r="AW88" s="77"/>
      <c r="AX88" s="77"/>
      <c r="AY88" s="77"/>
      <c r="AZ88" s="77"/>
      <c r="BA88" s="77"/>
      <c r="BB88" s="77"/>
      <c r="BC88" s="77"/>
      <c r="BD88" s="77"/>
      <c r="BE88" s="77"/>
      <c r="BF88" s="77"/>
      <c r="BG88" s="77"/>
      <c r="BH88" s="77"/>
      <c r="BI88" s="77"/>
      <c r="BJ88" s="77"/>
      <c r="BK88" s="77"/>
      <c r="BL88" s="85">
        <f t="shared" si="27"/>
        <v>0</v>
      </c>
      <c r="BM88" s="85">
        <f t="shared" si="28"/>
        <v>0</v>
      </c>
      <c r="BN88" s="85">
        <f t="shared" si="29"/>
        <v>0</v>
      </c>
      <c r="BO88" s="85">
        <f t="shared" si="30"/>
        <v>0</v>
      </c>
      <c r="BP88" s="85">
        <f t="shared" si="31"/>
        <v>0</v>
      </c>
      <c r="BQ88" s="85">
        <f t="shared" si="32"/>
        <v>0</v>
      </c>
      <c r="BR88" s="91">
        <f t="shared" si="33"/>
        <v>0</v>
      </c>
      <c r="BS88" s="94">
        <f t="shared" si="34"/>
        <v>0</v>
      </c>
      <c r="BT88" s="85">
        <f t="shared" si="35"/>
        <v>0</v>
      </c>
      <c r="BU88" s="85">
        <f t="shared" si="36"/>
        <v>1</v>
      </c>
      <c r="BV88" s="85">
        <f t="shared" si="37"/>
        <v>0</v>
      </c>
      <c r="BW88" s="85">
        <f t="shared" si="38"/>
        <v>0</v>
      </c>
      <c r="BX88" s="91">
        <f t="shared" si="39"/>
        <v>1</v>
      </c>
      <c r="BY88" s="85">
        <f t="shared" si="41"/>
        <v>0</v>
      </c>
      <c r="BZ88" s="85">
        <f t="shared" si="42"/>
        <v>1</v>
      </c>
      <c r="CA88" s="85">
        <f t="shared" si="43"/>
        <v>0</v>
      </c>
      <c r="CB88" s="85">
        <f t="shared" si="44"/>
        <v>0</v>
      </c>
      <c r="CC88" s="85">
        <f t="shared" si="45"/>
        <v>0</v>
      </c>
      <c r="CD88" s="91">
        <f t="shared" si="40"/>
        <v>1</v>
      </c>
      <c r="CE88" s="91"/>
      <c r="CF88" s="76">
        <v>81</v>
      </c>
      <c r="CG88" s="77">
        <v>0</v>
      </c>
      <c r="CH88" s="77">
        <v>1</v>
      </c>
      <c r="CI88" s="77">
        <v>1</v>
      </c>
      <c r="CJ88">
        <f t="shared" si="49"/>
        <v>0</v>
      </c>
      <c r="CK88">
        <f t="shared" si="50"/>
        <v>0</v>
      </c>
      <c r="CL88">
        <f t="shared" si="51"/>
        <v>0</v>
      </c>
      <c r="CM88">
        <f t="shared" si="52"/>
        <v>1</v>
      </c>
      <c r="CN88" s="115" t="b">
        <f t="shared" si="46"/>
        <v>0</v>
      </c>
      <c r="CO88" s="115" t="b">
        <f t="shared" si="47"/>
        <v>0</v>
      </c>
      <c r="CP88" s="115" t="b">
        <f t="shared" si="48"/>
        <v>1</v>
      </c>
    </row>
    <row r="89" spans="1:94" x14ac:dyDescent="0.2">
      <c r="A89" s="76" t="s">
        <v>515</v>
      </c>
      <c r="B89" s="77">
        <v>3</v>
      </c>
      <c r="C89" s="98">
        <f>GETPIVOTDATA("INDUSTRY",$A$60,"INDUSTRY","WASTE TREATMENT PLANT")/GETPIVOTDATA("INDUSTRY",$A$60)</f>
        <v>1.2605042016806723E-2</v>
      </c>
      <c r="J89" s="76">
        <v>87</v>
      </c>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v>1</v>
      </c>
      <c r="AK89" s="77"/>
      <c r="AL89" s="77"/>
      <c r="AM89" s="77"/>
      <c r="AN89" s="77"/>
      <c r="AO89" s="77"/>
      <c r="AP89" s="77"/>
      <c r="AQ89" s="77"/>
      <c r="AR89" s="77"/>
      <c r="AS89" s="77"/>
      <c r="AT89" s="77"/>
      <c r="AU89" s="77"/>
      <c r="AV89" s="77"/>
      <c r="AW89" s="77">
        <v>1</v>
      </c>
      <c r="AX89" s="77"/>
      <c r="AY89" s="77"/>
      <c r="AZ89" s="77"/>
      <c r="BA89" s="77"/>
      <c r="BB89" s="77"/>
      <c r="BC89" s="77"/>
      <c r="BD89" s="77"/>
      <c r="BE89" s="77"/>
      <c r="BF89" s="77"/>
      <c r="BG89" s="77"/>
      <c r="BH89" s="77"/>
      <c r="BI89" s="77"/>
      <c r="BJ89" s="77"/>
      <c r="BK89" s="77"/>
      <c r="BL89" s="85">
        <f t="shared" si="27"/>
        <v>0</v>
      </c>
      <c r="BM89" s="85">
        <f t="shared" si="28"/>
        <v>0</v>
      </c>
      <c r="BN89" s="85">
        <f t="shared" si="29"/>
        <v>0</v>
      </c>
      <c r="BO89" s="85">
        <f t="shared" si="30"/>
        <v>0</v>
      </c>
      <c r="BP89" s="85">
        <f t="shared" si="31"/>
        <v>0</v>
      </c>
      <c r="BQ89" s="85">
        <f t="shared" si="32"/>
        <v>0</v>
      </c>
      <c r="BR89" s="91">
        <f t="shared" si="33"/>
        <v>0</v>
      </c>
      <c r="BS89" s="94">
        <f t="shared" si="34"/>
        <v>0</v>
      </c>
      <c r="BT89" s="85">
        <f t="shared" si="35"/>
        <v>1</v>
      </c>
      <c r="BU89" s="85">
        <f t="shared" si="36"/>
        <v>0</v>
      </c>
      <c r="BV89" s="85">
        <f t="shared" si="37"/>
        <v>0</v>
      </c>
      <c r="BW89" s="85">
        <f t="shared" si="38"/>
        <v>0</v>
      </c>
      <c r="BX89" s="91">
        <f t="shared" si="39"/>
        <v>1</v>
      </c>
      <c r="BY89" s="85">
        <f t="shared" si="41"/>
        <v>0</v>
      </c>
      <c r="BZ89" s="85">
        <f t="shared" si="42"/>
        <v>1</v>
      </c>
      <c r="CA89" s="85">
        <f t="shared" si="43"/>
        <v>0</v>
      </c>
      <c r="CB89" s="85">
        <f t="shared" si="44"/>
        <v>0</v>
      </c>
      <c r="CC89" s="85">
        <f t="shared" si="45"/>
        <v>0</v>
      </c>
      <c r="CD89" s="91">
        <f t="shared" si="40"/>
        <v>1</v>
      </c>
      <c r="CE89" s="91"/>
      <c r="CF89" s="76">
        <v>82</v>
      </c>
      <c r="CG89" s="77">
        <v>0</v>
      </c>
      <c r="CH89" s="114">
        <v>1</v>
      </c>
      <c r="CI89" s="77">
        <v>0</v>
      </c>
      <c r="CJ89">
        <f t="shared" si="49"/>
        <v>0</v>
      </c>
      <c r="CK89">
        <f t="shared" si="50"/>
        <v>0</v>
      </c>
      <c r="CL89">
        <f t="shared" si="51"/>
        <v>0</v>
      </c>
      <c r="CM89">
        <f t="shared" si="52"/>
        <v>0</v>
      </c>
      <c r="CN89" s="115" t="b">
        <f t="shared" si="46"/>
        <v>0</v>
      </c>
      <c r="CO89" s="115" t="b">
        <f t="shared" si="47"/>
        <v>0</v>
      </c>
      <c r="CP89" s="115" t="b">
        <f t="shared" si="48"/>
        <v>0</v>
      </c>
    </row>
    <row r="90" spans="1:94" x14ac:dyDescent="0.2">
      <c r="A90" s="76" t="s">
        <v>461</v>
      </c>
      <c r="B90" s="77">
        <v>1</v>
      </c>
      <c r="C90" s="98">
        <f>GETPIVOTDATA("INDUSTRY",$A$60,"INDUSTRY","WASTEWATER PLANT")/GETPIVOTDATA("INDUSTRY",$A$60)</f>
        <v>4.2016806722689074E-3</v>
      </c>
      <c r="J90" s="76">
        <v>88</v>
      </c>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v>1</v>
      </c>
      <c r="AK90" s="77"/>
      <c r="AL90" s="77"/>
      <c r="AM90" s="77"/>
      <c r="AN90" s="77"/>
      <c r="AO90" s="77"/>
      <c r="AP90" s="77"/>
      <c r="AQ90" s="77"/>
      <c r="AR90" s="77"/>
      <c r="AS90" s="77"/>
      <c r="AT90" s="77"/>
      <c r="AU90" s="77">
        <v>1</v>
      </c>
      <c r="AV90" s="77"/>
      <c r="AW90" s="77">
        <v>1</v>
      </c>
      <c r="AX90" s="77">
        <v>1</v>
      </c>
      <c r="AY90" s="77"/>
      <c r="AZ90" s="77">
        <v>1</v>
      </c>
      <c r="BA90" s="77"/>
      <c r="BB90" s="77"/>
      <c r="BC90" s="77"/>
      <c r="BD90" s="77"/>
      <c r="BE90" s="77"/>
      <c r="BF90" s="77"/>
      <c r="BG90" s="77"/>
      <c r="BH90" s="77"/>
      <c r="BI90" s="77"/>
      <c r="BJ90" s="77"/>
      <c r="BK90" s="77"/>
      <c r="BL90" s="85">
        <f t="shared" si="27"/>
        <v>0</v>
      </c>
      <c r="BM90" s="85">
        <f t="shared" si="28"/>
        <v>0</v>
      </c>
      <c r="BN90" s="85">
        <f t="shared" si="29"/>
        <v>0</v>
      </c>
      <c r="BO90" s="85">
        <f t="shared" si="30"/>
        <v>0</v>
      </c>
      <c r="BP90" s="85">
        <f t="shared" si="31"/>
        <v>0</v>
      </c>
      <c r="BQ90" s="85">
        <f t="shared" si="32"/>
        <v>0</v>
      </c>
      <c r="BR90" s="91">
        <f t="shared" si="33"/>
        <v>0</v>
      </c>
      <c r="BS90" s="94">
        <f t="shared" si="34"/>
        <v>0</v>
      </c>
      <c r="BT90" s="85">
        <f t="shared" si="35"/>
        <v>1</v>
      </c>
      <c r="BU90" s="85">
        <f t="shared" si="36"/>
        <v>0</v>
      </c>
      <c r="BV90" s="85">
        <f t="shared" si="37"/>
        <v>0</v>
      </c>
      <c r="BW90" s="85">
        <f t="shared" si="38"/>
        <v>0</v>
      </c>
      <c r="BX90" s="91">
        <f t="shared" si="39"/>
        <v>1</v>
      </c>
      <c r="BY90" s="85">
        <f t="shared" si="41"/>
        <v>0</v>
      </c>
      <c r="BZ90" s="85">
        <f t="shared" si="42"/>
        <v>3</v>
      </c>
      <c r="CA90" s="85">
        <f t="shared" si="43"/>
        <v>1</v>
      </c>
      <c r="CB90" s="85">
        <f t="shared" si="44"/>
        <v>0</v>
      </c>
      <c r="CC90" s="85">
        <f t="shared" si="45"/>
        <v>0</v>
      </c>
      <c r="CD90" s="91">
        <f t="shared" si="40"/>
        <v>4</v>
      </c>
      <c r="CE90" s="91"/>
      <c r="CF90" s="76">
        <v>83</v>
      </c>
      <c r="CG90" s="77">
        <v>0</v>
      </c>
      <c r="CH90" s="77">
        <v>1</v>
      </c>
      <c r="CI90" s="77">
        <v>1</v>
      </c>
      <c r="CJ90">
        <f t="shared" si="49"/>
        <v>0</v>
      </c>
      <c r="CK90">
        <f t="shared" si="50"/>
        <v>0</v>
      </c>
      <c r="CL90">
        <f t="shared" si="51"/>
        <v>0</v>
      </c>
      <c r="CM90">
        <f t="shared" si="52"/>
        <v>1</v>
      </c>
      <c r="CN90" s="115" t="b">
        <f t="shared" si="46"/>
        <v>0</v>
      </c>
      <c r="CO90" s="115" t="b">
        <f t="shared" si="47"/>
        <v>0</v>
      </c>
      <c r="CP90" s="115" t="b">
        <f t="shared" si="48"/>
        <v>1</v>
      </c>
    </row>
    <row r="91" spans="1:94" x14ac:dyDescent="0.2">
      <c r="A91" s="76" t="s">
        <v>396</v>
      </c>
      <c r="B91" s="77">
        <v>1</v>
      </c>
      <c r="C91" s="98">
        <f>GETPIVOTDATA("INDUSTRY",$A$60,"INDUSTRY","WATER SUPPLY")/GETPIVOTDATA("INDUSTRY",$A$60)</f>
        <v>4.2016806722689074E-3</v>
      </c>
      <c r="J91" s="76">
        <v>89</v>
      </c>
      <c r="K91" s="77">
        <v>1</v>
      </c>
      <c r="L91" s="77"/>
      <c r="M91" s="77"/>
      <c r="N91" s="77"/>
      <c r="O91" s="77">
        <v>1</v>
      </c>
      <c r="P91" s="77"/>
      <c r="Q91" s="77"/>
      <c r="R91" s="77">
        <v>1</v>
      </c>
      <c r="S91" s="77"/>
      <c r="T91" s="77"/>
      <c r="U91" s="77"/>
      <c r="V91" s="77"/>
      <c r="W91" s="77"/>
      <c r="X91" s="77"/>
      <c r="Y91" s="77"/>
      <c r="Z91" s="77"/>
      <c r="AA91" s="77"/>
      <c r="AB91" s="77"/>
      <c r="AC91" s="77"/>
      <c r="AD91" s="77"/>
      <c r="AE91" s="77"/>
      <c r="AF91" s="77"/>
      <c r="AG91" s="77"/>
      <c r="AH91" s="77"/>
      <c r="AI91" s="77"/>
      <c r="AJ91" s="77">
        <v>1</v>
      </c>
      <c r="AK91" s="77"/>
      <c r="AL91" s="77">
        <v>1</v>
      </c>
      <c r="AM91" s="77"/>
      <c r="AN91" s="77"/>
      <c r="AO91" s="77">
        <v>1</v>
      </c>
      <c r="AP91" s="77"/>
      <c r="AQ91" s="77"/>
      <c r="AR91" s="77"/>
      <c r="AS91" s="77"/>
      <c r="AT91" s="77"/>
      <c r="AU91" s="77"/>
      <c r="AV91" s="77"/>
      <c r="AW91" s="77">
        <v>1</v>
      </c>
      <c r="AX91" s="77">
        <v>1</v>
      </c>
      <c r="AY91" s="77"/>
      <c r="AZ91" s="77"/>
      <c r="BA91" s="77"/>
      <c r="BB91" s="77"/>
      <c r="BC91" s="77"/>
      <c r="BD91" s="77"/>
      <c r="BE91" s="77"/>
      <c r="BF91" s="77"/>
      <c r="BG91" s="77"/>
      <c r="BH91" s="77"/>
      <c r="BI91" s="77"/>
      <c r="BJ91" s="77"/>
      <c r="BK91" s="77"/>
      <c r="BL91" s="85">
        <f t="shared" si="27"/>
        <v>1</v>
      </c>
      <c r="BM91" s="85">
        <f t="shared" si="28"/>
        <v>1</v>
      </c>
      <c r="BN91" s="85">
        <f t="shared" si="29"/>
        <v>1</v>
      </c>
      <c r="BO91" s="85">
        <f t="shared" si="30"/>
        <v>0</v>
      </c>
      <c r="BP91" s="85">
        <f t="shared" si="31"/>
        <v>0</v>
      </c>
      <c r="BQ91" s="85">
        <f t="shared" si="32"/>
        <v>0</v>
      </c>
      <c r="BR91" s="91">
        <f t="shared" si="33"/>
        <v>3</v>
      </c>
      <c r="BS91" s="94">
        <f t="shared" si="34"/>
        <v>2</v>
      </c>
      <c r="BT91" s="85">
        <f t="shared" si="35"/>
        <v>1</v>
      </c>
      <c r="BU91" s="85">
        <f t="shared" si="36"/>
        <v>1</v>
      </c>
      <c r="BV91" s="85">
        <f t="shared" si="37"/>
        <v>1</v>
      </c>
      <c r="BW91" s="85">
        <f t="shared" si="38"/>
        <v>0</v>
      </c>
      <c r="BX91" s="91">
        <f t="shared" si="39"/>
        <v>3</v>
      </c>
      <c r="BY91" s="85">
        <f t="shared" si="41"/>
        <v>0</v>
      </c>
      <c r="BZ91" s="85">
        <f t="shared" si="42"/>
        <v>2</v>
      </c>
      <c r="CA91" s="85">
        <f t="shared" si="43"/>
        <v>0</v>
      </c>
      <c r="CB91" s="85">
        <f t="shared" si="44"/>
        <v>0</v>
      </c>
      <c r="CC91" s="85">
        <f t="shared" si="45"/>
        <v>0</v>
      </c>
      <c r="CD91" s="91">
        <f t="shared" si="40"/>
        <v>2</v>
      </c>
      <c r="CE91" s="91"/>
      <c r="CF91" s="76">
        <v>84</v>
      </c>
      <c r="CG91" s="77">
        <v>0</v>
      </c>
      <c r="CH91" s="77">
        <v>1</v>
      </c>
      <c r="CI91" s="77">
        <v>2</v>
      </c>
      <c r="CJ91">
        <f t="shared" si="49"/>
        <v>0</v>
      </c>
      <c r="CK91">
        <f t="shared" si="50"/>
        <v>0</v>
      </c>
      <c r="CL91">
        <f t="shared" si="51"/>
        <v>0</v>
      </c>
      <c r="CM91">
        <f t="shared" si="52"/>
        <v>2</v>
      </c>
      <c r="CN91" s="115" t="b">
        <f t="shared" si="46"/>
        <v>0</v>
      </c>
      <c r="CO91" s="115" t="b">
        <f t="shared" si="47"/>
        <v>0</v>
      </c>
      <c r="CP91" s="115" t="b">
        <f t="shared" si="48"/>
        <v>1</v>
      </c>
    </row>
    <row r="92" spans="1:94" x14ac:dyDescent="0.2">
      <c r="A92" s="76" t="s">
        <v>704</v>
      </c>
      <c r="B92" s="77">
        <v>238</v>
      </c>
      <c r="J92" s="76">
        <v>90</v>
      </c>
      <c r="K92" s="77"/>
      <c r="L92" s="77">
        <v>1</v>
      </c>
      <c r="M92" s="77"/>
      <c r="N92" s="77">
        <v>1</v>
      </c>
      <c r="O92" s="77"/>
      <c r="P92" s="77"/>
      <c r="Q92" s="77"/>
      <c r="R92" s="77"/>
      <c r="S92" s="77"/>
      <c r="T92" s="77"/>
      <c r="U92" s="77">
        <v>1</v>
      </c>
      <c r="V92" s="77"/>
      <c r="W92" s="77"/>
      <c r="X92" s="77"/>
      <c r="Y92" s="77"/>
      <c r="Z92" s="77"/>
      <c r="AA92" s="77"/>
      <c r="AB92" s="77"/>
      <c r="AC92" s="77"/>
      <c r="AD92" s="77"/>
      <c r="AE92" s="77"/>
      <c r="AF92" s="77">
        <v>1</v>
      </c>
      <c r="AG92" s="77"/>
      <c r="AH92" s="77"/>
      <c r="AI92" s="77"/>
      <c r="AJ92" s="77">
        <v>1</v>
      </c>
      <c r="AK92" s="77"/>
      <c r="AL92" s="77">
        <v>1</v>
      </c>
      <c r="AM92" s="77"/>
      <c r="AN92" s="77">
        <v>1</v>
      </c>
      <c r="AO92" s="77"/>
      <c r="AP92" s="77"/>
      <c r="AQ92" s="77"/>
      <c r="AR92" s="77"/>
      <c r="AS92" s="77">
        <v>1</v>
      </c>
      <c r="AT92" s="77">
        <v>1</v>
      </c>
      <c r="AU92" s="77">
        <v>1</v>
      </c>
      <c r="AV92" s="77">
        <v>1</v>
      </c>
      <c r="AW92" s="77">
        <v>1</v>
      </c>
      <c r="AX92" s="77">
        <v>1</v>
      </c>
      <c r="AY92" s="77">
        <v>1</v>
      </c>
      <c r="AZ92" s="77"/>
      <c r="BA92" s="77">
        <v>1</v>
      </c>
      <c r="BB92" s="77"/>
      <c r="BC92" s="77"/>
      <c r="BD92" s="77"/>
      <c r="BE92" s="77"/>
      <c r="BF92" s="77"/>
      <c r="BG92" s="77"/>
      <c r="BH92" s="77">
        <v>1</v>
      </c>
      <c r="BI92" s="77"/>
      <c r="BJ92" s="77"/>
      <c r="BK92" s="77">
        <v>1</v>
      </c>
      <c r="BL92" s="85">
        <f t="shared" si="27"/>
        <v>2</v>
      </c>
      <c r="BM92" s="85">
        <f t="shared" si="28"/>
        <v>0</v>
      </c>
      <c r="BN92" s="85">
        <f t="shared" si="29"/>
        <v>1</v>
      </c>
      <c r="BO92" s="85">
        <f t="shared" si="30"/>
        <v>0</v>
      </c>
      <c r="BP92" s="85">
        <f t="shared" si="31"/>
        <v>1</v>
      </c>
      <c r="BQ92" s="85">
        <f t="shared" si="32"/>
        <v>0</v>
      </c>
      <c r="BR92" s="91">
        <f t="shared" si="33"/>
        <v>4</v>
      </c>
      <c r="BS92" s="94">
        <f t="shared" si="34"/>
        <v>1</v>
      </c>
      <c r="BT92" s="85">
        <f t="shared" si="35"/>
        <v>1</v>
      </c>
      <c r="BU92" s="85">
        <f t="shared" si="36"/>
        <v>1</v>
      </c>
      <c r="BV92" s="85">
        <f t="shared" si="37"/>
        <v>1</v>
      </c>
      <c r="BW92" s="85">
        <f t="shared" si="38"/>
        <v>0</v>
      </c>
      <c r="BX92" s="91">
        <f t="shared" si="39"/>
        <v>3</v>
      </c>
      <c r="BY92" s="85">
        <f t="shared" si="41"/>
        <v>1</v>
      </c>
      <c r="BZ92" s="85">
        <f t="shared" si="42"/>
        <v>6</v>
      </c>
      <c r="CA92" s="85">
        <f t="shared" si="43"/>
        <v>1</v>
      </c>
      <c r="CB92" s="85">
        <f t="shared" si="44"/>
        <v>0</v>
      </c>
      <c r="CC92" s="85">
        <f t="shared" si="45"/>
        <v>2</v>
      </c>
      <c r="CD92" s="91">
        <f t="shared" si="40"/>
        <v>10</v>
      </c>
      <c r="CE92" s="91"/>
      <c r="CF92" s="76">
        <v>85</v>
      </c>
      <c r="CG92" s="77">
        <v>0</v>
      </c>
      <c r="CH92" s="77">
        <v>1</v>
      </c>
      <c r="CI92" s="77">
        <v>1</v>
      </c>
      <c r="CJ92">
        <f t="shared" si="49"/>
        <v>0</v>
      </c>
      <c r="CK92">
        <f t="shared" si="50"/>
        <v>0</v>
      </c>
      <c r="CL92">
        <f t="shared" si="51"/>
        <v>0</v>
      </c>
      <c r="CM92">
        <f t="shared" si="52"/>
        <v>1</v>
      </c>
      <c r="CN92" s="115" t="b">
        <f t="shared" si="46"/>
        <v>0</v>
      </c>
      <c r="CO92" s="115" t="b">
        <f t="shared" si="47"/>
        <v>0</v>
      </c>
      <c r="CP92" s="115" t="b">
        <f t="shared" si="48"/>
        <v>1</v>
      </c>
    </row>
    <row r="93" spans="1:94" x14ac:dyDescent="0.2">
      <c r="J93" s="76">
        <v>91</v>
      </c>
      <c r="K93" s="77"/>
      <c r="L93" s="77">
        <v>1</v>
      </c>
      <c r="M93" s="77"/>
      <c r="N93" s="77"/>
      <c r="O93" s="77">
        <v>1</v>
      </c>
      <c r="P93" s="77"/>
      <c r="Q93" s="77"/>
      <c r="R93" s="77">
        <v>1</v>
      </c>
      <c r="S93" s="77"/>
      <c r="T93" s="77"/>
      <c r="U93" s="77"/>
      <c r="V93" s="77"/>
      <c r="W93" s="77"/>
      <c r="X93" s="77"/>
      <c r="Y93" s="77"/>
      <c r="Z93" s="77"/>
      <c r="AA93" s="77"/>
      <c r="AB93" s="77"/>
      <c r="AC93" s="77"/>
      <c r="AD93" s="77"/>
      <c r="AE93" s="77"/>
      <c r="AF93" s="77"/>
      <c r="AG93" s="77"/>
      <c r="AH93" s="77"/>
      <c r="AI93" s="77"/>
      <c r="AJ93" s="77">
        <v>1</v>
      </c>
      <c r="AK93" s="77"/>
      <c r="AL93" s="77">
        <v>1</v>
      </c>
      <c r="AM93" s="77"/>
      <c r="AN93" s="77"/>
      <c r="AO93" s="77"/>
      <c r="AP93" s="77"/>
      <c r="AQ93" s="77"/>
      <c r="AR93" s="77">
        <v>1</v>
      </c>
      <c r="AS93" s="77"/>
      <c r="AT93" s="77">
        <v>1</v>
      </c>
      <c r="AU93" s="77">
        <v>1</v>
      </c>
      <c r="AV93" s="77"/>
      <c r="AW93" s="77">
        <v>1</v>
      </c>
      <c r="AX93" s="77">
        <v>1</v>
      </c>
      <c r="AY93" s="77"/>
      <c r="AZ93" s="77"/>
      <c r="BA93" s="77"/>
      <c r="BB93" s="77"/>
      <c r="BC93" s="77"/>
      <c r="BD93" s="77"/>
      <c r="BE93" s="77"/>
      <c r="BF93" s="77"/>
      <c r="BG93" s="77"/>
      <c r="BH93" s="77"/>
      <c r="BI93" s="77"/>
      <c r="BJ93" s="77"/>
      <c r="BK93" s="77"/>
      <c r="BL93" s="85">
        <f t="shared" si="27"/>
        <v>1</v>
      </c>
      <c r="BM93" s="85">
        <f t="shared" si="28"/>
        <v>1</v>
      </c>
      <c r="BN93" s="85">
        <f t="shared" si="29"/>
        <v>1</v>
      </c>
      <c r="BO93" s="85">
        <f t="shared" si="30"/>
        <v>0</v>
      </c>
      <c r="BP93" s="85">
        <f t="shared" si="31"/>
        <v>0</v>
      </c>
      <c r="BQ93" s="85">
        <f t="shared" si="32"/>
        <v>0</v>
      </c>
      <c r="BR93" s="91">
        <f t="shared" si="33"/>
        <v>3</v>
      </c>
      <c r="BS93" s="94">
        <f t="shared" si="34"/>
        <v>2</v>
      </c>
      <c r="BT93" s="85">
        <f t="shared" si="35"/>
        <v>1</v>
      </c>
      <c r="BU93" s="85">
        <f t="shared" si="36"/>
        <v>1</v>
      </c>
      <c r="BV93" s="85">
        <f t="shared" si="37"/>
        <v>0</v>
      </c>
      <c r="BW93" s="85">
        <f t="shared" si="38"/>
        <v>0</v>
      </c>
      <c r="BX93" s="91">
        <f t="shared" si="39"/>
        <v>2</v>
      </c>
      <c r="BY93" s="85">
        <f t="shared" si="41"/>
        <v>1</v>
      </c>
      <c r="BZ93" s="85">
        <f t="shared" si="42"/>
        <v>4</v>
      </c>
      <c r="CA93" s="85">
        <f t="shared" si="43"/>
        <v>0</v>
      </c>
      <c r="CB93" s="85">
        <f t="shared" si="44"/>
        <v>0</v>
      </c>
      <c r="CC93" s="85">
        <f t="shared" si="45"/>
        <v>0</v>
      </c>
      <c r="CD93" s="91">
        <f t="shared" si="40"/>
        <v>5</v>
      </c>
      <c r="CE93" s="91"/>
      <c r="CF93" s="76">
        <v>86</v>
      </c>
      <c r="CG93" s="77">
        <v>0</v>
      </c>
      <c r="CH93" s="77">
        <v>1</v>
      </c>
      <c r="CI93" s="77">
        <v>1</v>
      </c>
      <c r="CJ93">
        <f t="shared" si="49"/>
        <v>0</v>
      </c>
      <c r="CK93">
        <f t="shared" si="50"/>
        <v>0</v>
      </c>
      <c r="CL93">
        <f t="shared" si="51"/>
        <v>0</v>
      </c>
      <c r="CM93">
        <f t="shared" si="52"/>
        <v>1</v>
      </c>
      <c r="CN93" s="115" t="b">
        <f t="shared" si="46"/>
        <v>0</v>
      </c>
      <c r="CO93" s="115" t="b">
        <f t="shared" si="47"/>
        <v>0</v>
      </c>
      <c r="CP93" s="115" t="b">
        <f t="shared" si="48"/>
        <v>1</v>
      </c>
    </row>
    <row r="94" spans="1:94" x14ac:dyDescent="0.2">
      <c r="J94" s="76">
        <v>92</v>
      </c>
      <c r="K94" s="77"/>
      <c r="L94" s="77"/>
      <c r="M94" s="77"/>
      <c r="N94" s="77">
        <v>1</v>
      </c>
      <c r="O94" s="77"/>
      <c r="P94" s="77"/>
      <c r="Q94" s="77"/>
      <c r="R94" s="77">
        <v>1</v>
      </c>
      <c r="S94" s="77"/>
      <c r="T94" s="77">
        <v>1</v>
      </c>
      <c r="U94" s="77"/>
      <c r="V94" s="77"/>
      <c r="W94" s="77"/>
      <c r="X94" s="77"/>
      <c r="Y94" s="77"/>
      <c r="Z94" s="77"/>
      <c r="AA94" s="77"/>
      <c r="AB94" s="77"/>
      <c r="AC94" s="77"/>
      <c r="AD94" s="77"/>
      <c r="AE94" s="77"/>
      <c r="AF94" s="77"/>
      <c r="AG94" s="77"/>
      <c r="AH94" s="77"/>
      <c r="AI94" s="77"/>
      <c r="AJ94" s="77"/>
      <c r="AK94" s="77"/>
      <c r="AL94" s="77">
        <v>1</v>
      </c>
      <c r="AM94" s="77"/>
      <c r="AN94" s="77"/>
      <c r="AO94" s="77">
        <v>1</v>
      </c>
      <c r="AP94" s="77"/>
      <c r="AQ94" s="77"/>
      <c r="AR94" s="77"/>
      <c r="AS94" s="77"/>
      <c r="AT94" s="77"/>
      <c r="AU94" s="77"/>
      <c r="AV94" s="77"/>
      <c r="AW94" s="77">
        <v>1</v>
      </c>
      <c r="AX94" s="77">
        <v>1</v>
      </c>
      <c r="AY94" s="77"/>
      <c r="AZ94" s="77">
        <v>1</v>
      </c>
      <c r="BA94" s="77"/>
      <c r="BB94" s="77"/>
      <c r="BC94" s="77"/>
      <c r="BD94" s="77"/>
      <c r="BE94" s="77"/>
      <c r="BF94" s="77"/>
      <c r="BG94" s="77"/>
      <c r="BH94" s="77"/>
      <c r="BI94" s="77"/>
      <c r="BJ94" s="77"/>
      <c r="BK94" s="77"/>
      <c r="BL94" s="85">
        <f t="shared" si="27"/>
        <v>1</v>
      </c>
      <c r="BM94" s="85">
        <f t="shared" si="28"/>
        <v>0</v>
      </c>
      <c r="BN94" s="85">
        <f t="shared" si="29"/>
        <v>2</v>
      </c>
      <c r="BO94" s="85">
        <f t="shared" si="30"/>
        <v>0</v>
      </c>
      <c r="BP94" s="85">
        <f t="shared" si="31"/>
        <v>0</v>
      </c>
      <c r="BQ94" s="85">
        <f t="shared" si="32"/>
        <v>0</v>
      </c>
      <c r="BR94" s="91">
        <f t="shared" si="33"/>
        <v>3</v>
      </c>
      <c r="BS94" s="94">
        <f t="shared" si="34"/>
        <v>2</v>
      </c>
      <c r="BT94" s="85">
        <f t="shared" si="35"/>
        <v>0</v>
      </c>
      <c r="BU94" s="85">
        <f t="shared" si="36"/>
        <v>1</v>
      </c>
      <c r="BV94" s="85">
        <f t="shared" si="37"/>
        <v>1</v>
      </c>
      <c r="BW94" s="85">
        <f t="shared" si="38"/>
        <v>0</v>
      </c>
      <c r="BX94" s="91">
        <f t="shared" si="39"/>
        <v>2</v>
      </c>
      <c r="BY94" s="85">
        <f t="shared" si="41"/>
        <v>0</v>
      </c>
      <c r="BZ94" s="85">
        <f t="shared" si="42"/>
        <v>2</v>
      </c>
      <c r="CA94" s="85">
        <f t="shared" si="43"/>
        <v>1</v>
      </c>
      <c r="CB94" s="85">
        <f t="shared" si="44"/>
        <v>0</v>
      </c>
      <c r="CC94" s="85">
        <f t="shared" si="45"/>
        <v>0</v>
      </c>
      <c r="CD94" s="91">
        <f t="shared" si="40"/>
        <v>3</v>
      </c>
      <c r="CE94" s="91"/>
      <c r="CF94" s="76">
        <v>87</v>
      </c>
      <c r="CG94" s="77">
        <v>0</v>
      </c>
      <c r="CH94" s="77">
        <v>1</v>
      </c>
      <c r="CI94" s="77">
        <v>1</v>
      </c>
      <c r="CJ94">
        <f t="shared" si="49"/>
        <v>0</v>
      </c>
      <c r="CK94">
        <f t="shared" si="50"/>
        <v>0</v>
      </c>
      <c r="CL94">
        <f t="shared" si="51"/>
        <v>0</v>
      </c>
      <c r="CM94">
        <f t="shared" si="52"/>
        <v>1</v>
      </c>
      <c r="CN94" s="115" t="b">
        <f t="shared" si="46"/>
        <v>0</v>
      </c>
      <c r="CO94" s="115" t="b">
        <f t="shared" si="47"/>
        <v>0</v>
      </c>
      <c r="CP94" s="115" t="b">
        <f t="shared" si="48"/>
        <v>1</v>
      </c>
    </row>
    <row r="95" spans="1:94" x14ac:dyDescent="0.2">
      <c r="J95" s="76">
        <v>93</v>
      </c>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c r="AK95" s="77"/>
      <c r="AL95" s="77">
        <v>1</v>
      </c>
      <c r="AM95" s="77"/>
      <c r="AN95" s="77"/>
      <c r="AO95" s="77"/>
      <c r="AP95" s="77"/>
      <c r="AQ95" s="77"/>
      <c r="AR95" s="77"/>
      <c r="AS95" s="77">
        <v>1</v>
      </c>
      <c r="AT95" s="77"/>
      <c r="AU95" s="77"/>
      <c r="AV95" s="77"/>
      <c r="AW95" s="77"/>
      <c r="AX95" s="77">
        <v>1</v>
      </c>
      <c r="AY95" s="77"/>
      <c r="AZ95" s="77">
        <v>1</v>
      </c>
      <c r="BA95" s="77"/>
      <c r="BB95" s="77"/>
      <c r="BC95" s="77"/>
      <c r="BD95" s="77"/>
      <c r="BE95" s="77"/>
      <c r="BF95" s="77"/>
      <c r="BG95" s="77"/>
      <c r="BH95" s="77"/>
      <c r="BI95" s="77"/>
      <c r="BJ95" s="77"/>
      <c r="BK95" s="77"/>
      <c r="BL95" s="85">
        <f t="shared" si="27"/>
        <v>0</v>
      </c>
      <c r="BM95" s="85">
        <f t="shared" si="28"/>
        <v>0</v>
      </c>
      <c r="BN95" s="85">
        <f t="shared" si="29"/>
        <v>0</v>
      </c>
      <c r="BO95" s="85">
        <f t="shared" si="30"/>
        <v>0</v>
      </c>
      <c r="BP95" s="85">
        <f t="shared" si="31"/>
        <v>0</v>
      </c>
      <c r="BQ95" s="85">
        <f t="shared" si="32"/>
        <v>0</v>
      </c>
      <c r="BR95" s="91">
        <f t="shared" si="33"/>
        <v>0</v>
      </c>
      <c r="BS95" s="94">
        <f t="shared" si="34"/>
        <v>0</v>
      </c>
      <c r="BT95" s="85">
        <f t="shared" si="35"/>
        <v>0</v>
      </c>
      <c r="BU95" s="85">
        <f t="shared" si="36"/>
        <v>1</v>
      </c>
      <c r="BV95" s="85">
        <f t="shared" si="37"/>
        <v>0</v>
      </c>
      <c r="BW95" s="85">
        <f t="shared" si="38"/>
        <v>0</v>
      </c>
      <c r="BX95" s="91">
        <f t="shared" si="39"/>
        <v>1</v>
      </c>
      <c r="BY95" s="85">
        <f t="shared" si="41"/>
        <v>1</v>
      </c>
      <c r="BZ95" s="85">
        <f t="shared" si="42"/>
        <v>1</v>
      </c>
      <c r="CA95" s="85">
        <f t="shared" si="43"/>
        <v>1</v>
      </c>
      <c r="CB95" s="85">
        <f t="shared" si="44"/>
        <v>0</v>
      </c>
      <c r="CC95" s="85">
        <f t="shared" si="45"/>
        <v>0</v>
      </c>
      <c r="CD95" s="91">
        <f t="shared" si="40"/>
        <v>3</v>
      </c>
      <c r="CE95" s="91"/>
      <c r="CF95" s="76">
        <v>88</v>
      </c>
      <c r="CG95" s="77">
        <v>0</v>
      </c>
      <c r="CH95" s="77">
        <v>1</v>
      </c>
      <c r="CI95" s="77">
        <v>4</v>
      </c>
      <c r="CJ95">
        <f t="shared" si="49"/>
        <v>0</v>
      </c>
      <c r="CK95">
        <f t="shared" si="50"/>
        <v>0</v>
      </c>
      <c r="CL95">
        <f t="shared" si="51"/>
        <v>0</v>
      </c>
      <c r="CM95">
        <f t="shared" si="52"/>
        <v>4</v>
      </c>
      <c r="CN95" s="115" t="b">
        <f t="shared" si="46"/>
        <v>0</v>
      </c>
      <c r="CO95" s="115" t="b">
        <f t="shared" si="47"/>
        <v>0</v>
      </c>
      <c r="CP95" s="115" t="b">
        <f t="shared" si="48"/>
        <v>1</v>
      </c>
    </row>
    <row r="96" spans="1:94" x14ac:dyDescent="0.2">
      <c r="J96" s="76">
        <v>94</v>
      </c>
      <c r="K96" s="77"/>
      <c r="L96" s="77"/>
      <c r="M96" s="77"/>
      <c r="N96" s="77">
        <v>1</v>
      </c>
      <c r="O96" s="77">
        <v>1</v>
      </c>
      <c r="P96" s="77"/>
      <c r="Q96" s="77"/>
      <c r="R96" s="77"/>
      <c r="S96" s="77"/>
      <c r="T96" s="77"/>
      <c r="U96" s="77"/>
      <c r="V96" s="77"/>
      <c r="W96" s="77"/>
      <c r="X96" s="77"/>
      <c r="Y96" s="77"/>
      <c r="Z96" s="77"/>
      <c r="AA96" s="77"/>
      <c r="AB96" s="77"/>
      <c r="AC96" s="77"/>
      <c r="AD96" s="77"/>
      <c r="AE96" s="77"/>
      <c r="AF96" s="77"/>
      <c r="AG96" s="77"/>
      <c r="AH96" s="77"/>
      <c r="AI96" s="77"/>
      <c r="AJ96" s="77">
        <v>1</v>
      </c>
      <c r="AK96" s="77"/>
      <c r="AL96" s="77">
        <v>1</v>
      </c>
      <c r="AM96" s="77"/>
      <c r="AN96" s="77"/>
      <c r="AO96" s="77"/>
      <c r="AP96" s="77"/>
      <c r="AQ96" s="77"/>
      <c r="AR96" s="77">
        <v>1</v>
      </c>
      <c r="AS96" s="77"/>
      <c r="AT96" s="77"/>
      <c r="AU96" s="77"/>
      <c r="AV96" s="77"/>
      <c r="AW96" s="77"/>
      <c r="AX96" s="77">
        <v>1</v>
      </c>
      <c r="AY96" s="77"/>
      <c r="AZ96" s="77"/>
      <c r="BA96" s="77"/>
      <c r="BB96" s="77"/>
      <c r="BC96" s="77"/>
      <c r="BD96" s="77"/>
      <c r="BE96" s="77"/>
      <c r="BF96" s="77"/>
      <c r="BG96" s="77"/>
      <c r="BH96" s="77"/>
      <c r="BI96" s="77"/>
      <c r="BJ96" s="77"/>
      <c r="BK96" s="77"/>
      <c r="BL96" s="85">
        <f t="shared" si="27"/>
        <v>1</v>
      </c>
      <c r="BM96" s="85">
        <f t="shared" si="28"/>
        <v>1</v>
      </c>
      <c r="BN96" s="85">
        <f t="shared" si="29"/>
        <v>0</v>
      </c>
      <c r="BO96" s="85">
        <f t="shared" si="30"/>
        <v>0</v>
      </c>
      <c r="BP96" s="85">
        <f t="shared" si="31"/>
        <v>0</v>
      </c>
      <c r="BQ96" s="85">
        <f t="shared" si="32"/>
        <v>0</v>
      </c>
      <c r="BR96" s="91">
        <f t="shared" si="33"/>
        <v>2</v>
      </c>
      <c r="BS96" s="94">
        <f t="shared" si="34"/>
        <v>1</v>
      </c>
      <c r="BT96" s="85">
        <f t="shared" si="35"/>
        <v>1</v>
      </c>
      <c r="BU96" s="85">
        <f t="shared" si="36"/>
        <v>1</v>
      </c>
      <c r="BV96" s="85">
        <f t="shared" si="37"/>
        <v>0</v>
      </c>
      <c r="BW96" s="85">
        <f t="shared" si="38"/>
        <v>0</v>
      </c>
      <c r="BX96" s="91">
        <f t="shared" si="39"/>
        <v>2</v>
      </c>
      <c r="BY96" s="85">
        <f t="shared" si="41"/>
        <v>1</v>
      </c>
      <c r="BZ96" s="85">
        <f t="shared" si="42"/>
        <v>1</v>
      </c>
      <c r="CA96" s="85">
        <f t="shared" si="43"/>
        <v>0</v>
      </c>
      <c r="CB96" s="85">
        <f t="shared" si="44"/>
        <v>0</v>
      </c>
      <c r="CC96" s="85">
        <f t="shared" si="45"/>
        <v>0</v>
      </c>
      <c r="CD96" s="91">
        <f t="shared" si="40"/>
        <v>2</v>
      </c>
      <c r="CE96" s="91"/>
      <c r="CF96" s="76">
        <v>89</v>
      </c>
      <c r="CG96" s="77">
        <v>3</v>
      </c>
      <c r="CH96" s="77">
        <v>3</v>
      </c>
      <c r="CI96" s="77">
        <v>2</v>
      </c>
      <c r="CJ96">
        <f t="shared" si="49"/>
        <v>18</v>
      </c>
      <c r="CK96">
        <f t="shared" si="50"/>
        <v>9</v>
      </c>
      <c r="CL96">
        <f t="shared" si="51"/>
        <v>6</v>
      </c>
      <c r="CM96">
        <f t="shared" si="52"/>
        <v>6</v>
      </c>
      <c r="CN96" s="115" t="b">
        <f t="shared" si="46"/>
        <v>0</v>
      </c>
      <c r="CO96" s="115" t="b">
        <f t="shared" si="47"/>
        <v>0</v>
      </c>
      <c r="CP96" s="115" t="b">
        <f t="shared" si="48"/>
        <v>0</v>
      </c>
    </row>
    <row r="97" spans="10:94" x14ac:dyDescent="0.2">
      <c r="J97" s="76">
        <v>95</v>
      </c>
      <c r="K97" s="77"/>
      <c r="L97" s="77"/>
      <c r="M97" s="77"/>
      <c r="N97" s="77">
        <v>1</v>
      </c>
      <c r="O97" s="77"/>
      <c r="P97" s="77"/>
      <c r="Q97" s="77"/>
      <c r="R97" s="77">
        <v>1</v>
      </c>
      <c r="S97" s="77">
        <v>1</v>
      </c>
      <c r="T97" s="77"/>
      <c r="U97" s="77"/>
      <c r="V97" s="77"/>
      <c r="W97" s="77"/>
      <c r="X97" s="77"/>
      <c r="Y97" s="77"/>
      <c r="Z97" s="77"/>
      <c r="AA97" s="77"/>
      <c r="AB97" s="77"/>
      <c r="AC97" s="77"/>
      <c r="AD97" s="77"/>
      <c r="AE97" s="77"/>
      <c r="AF97" s="77"/>
      <c r="AG97" s="77"/>
      <c r="AH97" s="77"/>
      <c r="AI97" s="77"/>
      <c r="AJ97" s="77">
        <v>1</v>
      </c>
      <c r="AK97" s="77"/>
      <c r="AL97" s="77">
        <v>1</v>
      </c>
      <c r="AM97" s="77">
        <v>1</v>
      </c>
      <c r="AN97" s="77"/>
      <c r="AO97" s="77">
        <v>1</v>
      </c>
      <c r="AP97" s="77"/>
      <c r="AQ97" s="77"/>
      <c r="AR97" s="77"/>
      <c r="AS97" s="77"/>
      <c r="AT97" s="77">
        <v>1</v>
      </c>
      <c r="AU97" s="77">
        <v>1</v>
      </c>
      <c r="AV97" s="77"/>
      <c r="AW97" s="77">
        <v>1</v>
      </c>
      <c r="AX97" s="77">
        <v>1</v>
      </c>
      <c r="AY97" s="77"/>
      <c r="AZ97" s="77"/>
      <c r="BA97" s="77">
        <v>1</v>
      </c>
      <c r="BB97" s="77"/>
      <c r="BC97" s="77"/>
      <c r="BD97" s="77"/>
      <c r="BE97" s="77"/>
      <c r="BF97" s="77"/>
      <c r="BG97" s="77"/>
      <c r="BH97" s="77"/>
      <c r="BI97" s="77"/>
      <c r="BJ97" s="77"/>
      <c r="BK97" s="77"/>
      <c r="BL97" s="85">
        <f t="shared" si="27"/>
        <v>1</v>
      </c>
      <c r="BM97" s="85">
        <f t="shared" si="28"/>
        <v>0</v>
      </c>
      <c r="BN97" s="85">
        <f t="shared" si="29"/>
        <v>2</v>
      </c>
      <c r="BO97" s="85">
        <f t="shared" si="30"/>
        <v>0</v>
      </c>
      <c r="BP97" s="85">
        <f t="shared" si="31"/>
        <v>0</v>
      </c>
      <c r="BQ97" s="85">
        <f t="shared" si="32"/>
        <v>0</v>
      </c>
      <c r="BR97" s="91">
        <f t="shared" si="33"/>
        <v>3</v>
      </c>
      <c r="BS97" s="94">
        <f t="shared" si="34"/>
        <v>2</v>
      </c>
      <c r="BT97" s="85">
        <f t="shared" si="35"/>
        <v>1</v>
      </c>
      <c r="BU97" s="85">
        <f t="shared" si="36"/>
        <v>1</v>
      </c>
      <c r="BV97" s="85">
        <f t="shared" si="37"/>
        <v>2</v>
      </c>
      <c r="BW97" s="85">
        <f t="shared" si="38"/>
        <v>0</v>
      </c>
      <c r="BX97" s="91">
        <f t="shared" si="39"/>
        <v>4</v>
      </c>
      <c r="BY97" s="85">
        <f t="shared" si="41"/>
        <v>0</v>
      </c>
      <c r="BZ97" s="85">
        <f t="shared" si="42"/>
        <v>4</v>
      </c>
      <c r="CA97" s="85">
        <f t="shared" si="43"/>
        <v>1</v>
      </c>
      <c r="CB97" s="85">
        <f t="shared" si="44"/>
        <v>0</v>
      </c>
      <c r="CC97" s="85">
        <f t="shared" si="45"/>
        <v>0</v>
      </c>
      <c r="CD97" s="91">
        <f t="shared" si="40"/>
        <v>5</v>
      </c>
      <c r="CE97" s="91"/>
      <c r="CF97" s="76">
        <v>90</v>
      </c>
      <c r="CG97" s="77">
        <v>4</v>
      </c>
      <c r="CH97" s="77">
        <v>3</v>
      </c>
      <c r="CI97" s="77">
        <v>10</v>
      </c>
      <c r="CJ97">
        <f t="shared" si="49"/>
        <v>120</v>
      </c>
      <c r="CK97">
        <f t="shared" si="50"/>
        <v>12</v>
      </c>
      <c r="CL97">
        <f t="shared" si="51"/>
        <v>40</v>
      </c>
      <c r="CM97">
        <f t="shared" si="52"/>
        <v>30</v>
      </c>
      <c r="CN97" s="115" t="b">
        <f t="shared" si="46"/>
        <v>0</v>
      </c>
      <c r="CO97" s="115" t="b">
        <f t="shared" si="47"/>
        <v>0</v>
      </c>
      <c r="CP97" s="115" t="b">
        <f t="shared" si="48"/>
        <v>0</v>
      </c>
    </row>
    <row r="98" spans="10:94" x14ac:dyDescent="0.2">
      <c r="J98" s="76">
        <v>96</v>
      </c>
      <c r="K98" s="77"/>
      <c r="L98" s="77">
        <v>1</v>
      </c>
      <c r="M98" s="77"/>
      <c r="N98" s="77"/>
      <c r="O98" s="77"/>
      <c r="P98" s="77"/>
      <c r="Q98" s="77"/>
      <c r="R98" s="77">
        <v>1</v>
      </c>
      <c r="S98" s="77"/>
      <c r="T98" s="77"/>
      <c r="U98" s="77"/>
      <c r="V98" s="77"/>
      <c r="W98" s="77"/>
      <c r="X98" s="77">
        <v>1</v>
      </c>
      <c r="Y98" s="77"/>
      <c r="Z98" s="77"/>
      <c r="AA98" s="77"/>
      <c r="AB98" s="77"/>
      <c r="AC98" s="77"/>
      <c r="AD98" s="77"/>
      <c r="AE98" s="77"/>
      <c r="AF98" s="77"/>
      <c r="AG98" s="77"/>
      <c r="AH98" s="77"/>
      <c r="AI98" s="77"/>
      <c r="AJ98" s="77">
        <v>1</v>
      </c>
      <c r="AK98" s="77"/>
      <c r="AL98" s="77"/>
      <c r="AM98" s="77"/>
      <c r="AN98" s="77"/>
      <c r="AO98" s="77"/>
      <c r="AP98" s="77"/>
      <c r="AQ98" s="77"/>
      <c r="AR98" s="77"/>
      <c r="AS98" s="77">
        <v>1</v>
      </c>
      <c r="AT98" s="77">
        <v>1</v>
      </c>
      <c r="AU98" s="77">
        <v>1</v>
      </c>
      <c r="AV98" s="77"/>
      <c r="AW98" s="77">
        <v>1</v>
      </c>
      <c r="AX98" s="77">
        <v>1</v>
      </c>
      <c r="AY98" s="77"/>
      <c r="AZ98" s="77">
        <v>1</v>
      </c>
      <c r="BA98" s="77"/>
      <c r="BB98" s="77"/>
      <c r="BC98" s="77"/>
      <c r="BD98" s="77"/>
      <c r="BE98" s="77"/>
      <c r="BF98" s="77"/>
      <c r="BG98" s="77"/>
      <c r="BH98" s="77"/>
      <c r="BI98" s="77"/>
      <c r="BJ98" s="77"/>
      <c r="BK98" s="77"/>
      <c r="BL98" s="85">
        <f t="shared" si="27"/>
        <v>1</v>
      </c>
      <c r="BM98" s="85">
        <f t="shared" si="28"/>
        <v>0</v>
      </c>
      <c r="BN98" s="85">
        <f t="shared" si="29"/>
        <v>1</v>
      </c>
      <c r="BO98" s="85">
        <f t="shared" si="30"/>
        <v>1</v>
      </c>
      <c r="BP98" s="85">
        <f t="shared" si="31"/>
        <v>0</v>
      </c>
      <c r="BQ98" s="85">
        <f t="shared" si="32"/>
        <v>0</v>
      </c>
      <c r="BR98" s="91">
        <f t="shared" si="33"/>
        <v>3</v>
      </c>
      <c r="BS98" s="94">
        <f t="shared" si="34"/>
        <v>2</v>
      </c>
      <c r="BT98" s="85">
        <f t="shared" si="35"/>
        <v>1</v>
      </c>
      <c r="BU98" s="85">
        <f t="shared" si="36"/>
        <v>0</v>
      </c>
      <c r="BV98" s="85">
        <f t="shared" si="37"/>
        <v>0</v>
      </c>
      <c r="BW98" s="85">
        <f t="shared" si="38"/>
        <v>0</v>
      </c>
      <c r="BX98" s="91">
        <f t="shared" si="39"/>
        <v>1</v>
      </c>
      <c r="BY98" s="85">
        <f t="shared" si="41"/>
        <v>1</v>
      </c>
      <c r="BZ98" s="85">
        <f t="shared" si="42"/>
        <v>4</v>
      </c>
      <c r="CA98" s="85">
        <f t="shared" si="43"/>
        <v>1</v>
      </c>
      <c r="CB98" s="85">
        <f t="shared" si="44"/>
        <v>0</v>
      </c>
      <c r="CC98" s="85">
        <f t="shared" si="45"/>
        <v>0</v>
      </c>
      <c r="CD98" s="91">
        <f t="shared" si="40"/>
        <v>6</v>
      </c>
      <c r="CE98" s="91"/>
      <c r="CF98" s="76">
        <v>91</v>
      </c>
      <c r="CG98" s="77">
        <v>3</v>
      </c>
      <c r="CH98" s="77">
        <v>2</v>
      </c>
      <c r="CI98" s="77">
        <v>5</v>
      </c>
      <c r="CJ98">
        <f t="shared" si="49"/>
        <v>30</v>
      </c>
      <c r="CK98">
        <f t="shared" si="50"/>
        <v>6</v>
      </c>
      <c r="CL98">
        <f t="shared" si="51"/>
        <v>15</v>
      </c>
      <c r="CM98">
        <f t="shared" si="52"/>
        <v>10</v>
      </c>
      <c r="CN98" s="115" t="b">
        <f t="shared" si="46"/>
        <v>0</v>
      </c>
      <c r="CO98" s="115" t="b">
        <f t="shared" si="47"/>
        <v>0</v>
      </c>
      <c r="CP98" s="115" t="b">
        <f t="shared" si="48"/>
        <v>0</v>
      </c>
    </row>
    <row r="99" spans="10:94" x14ac:dyDescent="0.2">
      <c r="J99" s="76">
        <v>97</v>
      </c>
      <c r="K99" s="77"/>
      <c r="L99" s="77"/>
      <c r="M99" s="77"/>
      <c r="N99" s="77">
        <v>1</v>
      </c>
      <c r="O99" s="77"/>
      <c r="P99" s="77"/>
      <c r="Q99" s="77"/>
      <c r="R99" s="77"/>
      <c r="S99" s="77">
        <v>1</v>
      </c>
      <c r="T99" s="77"/>
      <c r="U99" s="77"/>
      <c r="V99" s="77"/>
      <c r="W99" s="77"/>
      <c r="X99" s="77"/>
      <c r="Y99" s="77"/>
      <c r="Z99" s="77"/>
      <c r="AA99" s="77"/>
      <c r="AB99" s="77"/>
      <c r="AC99" s="77"/>
      <c r="AD99" s="77"/>
      <c r="AE99" s="77"/>
      <c r="AF99" s="77"/>
      <c r="AG99" s="77"/>
      <c r="AH99" s="77"/>
      <c r="AI99" s="77"/>
      <c r="AJ99" s="77"/>
      <c r="AK99" s="77"/>
      <c r="AL99" s="77">
        <v>1</v>
      </c>
      <c r="AM99" s="77"/>
      <c r="AN99" s="77"/>
      <c r="AO99" s="77"/>
      <c r="AP99" s="77"/>
      <c r="AQ99" s="77"/>
      <c r="AR99" s="77"/>
      <c r="AS99" s="77">
        <v>1</v>
      </c>
      <c r="AT99" s="77"/>
      <c r="AU99" s="77">
        <v>1</v>
      </c>
      <c r="AV99" s="77"/>
      <c r="AW99" s="77">
        <v>1</v>
      </c>
      <c r="AX99" s="77">
        <v>1</v>
      </c>
      <c r="AY99" s="77"/>
      <c r="AZ99" s="77">
        <v>1</v>
      </c>
      <c r="BA99" s="77">
        <v>1</v>
      </c>
      <c r="BB99" s="77"/>
      <c r="BC99" s="77"/>
      <c r="BD99" s="77"/>
      <c r="BE99" s="77"/>
      <c r="BF99" s="77"/>
      <c r="BG99" s="77"/>
      <c r="BH99" s="77"/>
      <c r="BI99" s="77"/>
      <c r="BJ99" s="77"/>
      <c r="BK99" s="77"/>
      <c r="BL99" s="85">
        <f t="shared" si="27"/>
        <v>1</v>
      </c>
      <c r="BM99" s="85">
        <f t="shared" si="28"/>
        <v>0</v>
      </c>
      <c r="BN99" s="85">
        <f t="shared" si="29"/>
        <v>1</v>
      </c>
      <c r="BO99" s="85">
        <f t="shared" si="30"/>
        <v>0</v>
      </c>
      <c r="BP99" s="85">
        <f t="shared" si="31"/>
        <v>0</v>
      </c>
      <c r="BQ99" s="85">
        <f t="shared" si="32"/>
        <v>0</v>
      </c>
      <c r="BR99" s="91">
        <f t="shared" si="33"/>
        <v>2</v>
      </c>
      <c r="BS99" s="94">
        <f t="shared" si="34"/>
        <v>1</v>
      </c>
      <c r="BT99" s="85">
        <f t="shared" si="35"/>
        <v>0</v>
      </c>
      <c r="BU99" s="85">
        <f t="shared" si="36"/>
        <v>1</v>
      </c>
      <c r="BV99" s="85">
        <f t="shared" si="37"/>
        <v>0</v>
      </c>
      <c r="BW99" s="85">
        <f t="shared" si="38"/>
        <v>0</v>
      </c>
      <c r="BX99" s="91">
        <f t="shared" si="39"/>
        <v>1</v>
      </c>
      <c r="BY99" s="85">
        <f t="shared" si="41"/>
        <v>1</v>
      </c>
      <c r="BZ99" s="85">
        <f t="shared" si="42"/>
        <v>3</v>
      </c>
      <c r="CA99" s="85">
        <f t="shared" si="43"/>
        <v>2</v>
      </c>
      <c r="CB99" s="85">
        <f t="shared" si="44"/>
        <v>0</v>
      </c>
      <c r="CC99" s="85">
        <f t="shared" si="45"/>
        <v>0</v>
      </c>
      <c r="CD99" s="91">
        <f t="shared" si="40"/>
        <v>6</v>
      </c>
      <c r="CE99" s="91"/>
      <c r="CF99" s="76">
        <v>92</v>
      </c>
      <c r="CG99" s="77">
        <v>3</v>
      </c>
      <c r="CH99" s="77">
        <v>2</v>
      </c>
      <c r="CI99" s="77">
        <v>3</v>
      </c>
      <c r="CJ99">
        <f t="shared" si="49"/>
        <v>18</v>
      </c>
      <c r="CK99">
        <f t="shared" si="50"/>
        <v>6</v>
      </c>
      <c r="CL99">
        <f t="shared" si="51"/>
        <v>9</v>
      </c>
      <c r="CM99">
        <f t="shared" si="52"/>
        <v>6</v>
      </c>
      <c r="CN99" s="115" t="b">
        <f t="shared" si="46"/>
        <v>0</v>
      </c>
      <c r="CO99" s="115" t="b">
        <f t="shared" si="47"/>
        <v>0</v>
      </c>
      <c r="CP99" s="115" t="b">
        <f t="shared" si="48"/>
        <v>0</v>
      </c>
    </row>
    <row r="100" spans="10:94" x14ac:dyDescent="0.2">
      <c r="J100" s="76">
        <v>98</v>
      </c>
      <c r="K100" s="77">
        <v>1</v>
      </c>
      <c r="L100" s="77"/>
      <c r="M100" s="77"/>
      <c r="N100" s="77"/>
      <c r="O100" s="77"/>
      <c r="P100" s="77"/>
      <c r="Q100" s="77"/>
      <c r="R100" s="77"/>
      <c r="S100" s="77"/>
      <c r="T100" s="77"/>
      <c r="U100" s="77"/>
      <c r="V100" s="77"/>
      <c r="W100" s="77"/>
      <c r="X100" s="77">
        <v>1</v>
      </c>
      <c r="Y100" s="77"/>
      <c r="Z100" s="77"/>
      <c r="AA100" s="77"/>
      <c r="AB100" s="77"/>
      <c r="AC100" s="77"/>
      <c r="AD100" s="77"/>
      <c r="AE100" s="77"/>
      <c r="AF100" s="77"/>
      <c r="AG100" s="77"/>
      <c r="AH100" s="77"/>
      <c r="AI100" s="77"/>
      <c r="AJ100" s="77"/>
      <c r="AK100" s="77"/>
      <c r="AL100" s="77"/>
      <c r="AM100" s="77"/>
      <c r="AN100" s="77"/>
      <c r="AO100" s="77"/>
      <c r="AP100" s="77"/>
      <c r="AQ100" s="77"/>
      <c r="AR100" s="77">
        <v>1</v>
      </c>
      <c r="AS100" s="77"/>
      <c r="AT100" s="77"/>
      <c r="AU100" s="77">
        <v>1</v>
      </c>
      <c r="AV100" s="77"/>
      <c r="AW100" s="77">
        <v>1</v>
      </c>
      <c r="AX100" s="77">
        <v>1</v>
      </c>
      <c r="AY100" s="77"/>
      <c r="AZ100" s="77">
        <v>1</v>
      </c>
      <c r="BA100" s="77">
        <v>1</v>
      </c>
      <c r="BB100" s="77"/>
      <c r="BC100" s="77"/>
      <c r="BD100" s="77"/>
      <c r="BE100" s="77"/>
      <c r="BF100" s="77"/>
      <c r="BG100" s="77"/>
      <c r="BH100" s="77"/>
      <c r="BI100" s="77"/>
      <c r="BJ100" s="77"/>
      <c r="BK100" s="77"/>
      <c r="BL100" s="85">
        <f t="shared" si="27"/>
        <v>1</v>
      </c>
      <c r="BM100" s="85">
        <f t="shared" si="28"/>
        <v>0</v>
      </c>
      <c r="BN100" s="85">
        <f t="shared" si="29"/>
        <v>0</v>
      </c>
      <c r="BO100" s="85">
        <f t="shared" si="30"/>
        <v>1</v>
      </c>
      <c r="BP100" s="85">
        <f t="shared" si="31"/>
        <v>0</v>
      </c>
      <c r="BQ100" s="85">
        <f t="shared" si="32"/>
        <v>0</v>
      </c>
      <c r="BR100" s="91">
        <f t="shared" si="33"/>
        <v>2</v>
      </c>
      <c r="BS100" s="94">
        <f t="shared" si="34"/>
        <v>1</v>
      </c>
      <c r="BT100" s="85">
        <f t="shared" si="35"/>
        <v>0</v>
      </c>
      <c r="BU100" s="85">
        <f t="shared" si="36"/>
        <v>0</v>
      </c>
      <c r="BV100" s="85">
        <f t="shared" si="37"/>
        <v>0</v>
      </c>
      <c r="BW100" s="85">
        <f t="shared" si="38"/>
        <v>0</v>
      </c>
      <c r="BX100" s="91">
        <f t="shared" si="39"/>
        <v>0</v>
      </c>
      <c r="BY100" s="85">
        <f t="shared" si="41"/>
        <v>1</v>
      </c>
      <c r="BZ100" s="85">
        <f t="shared" si="42"/>
        <v>3</v>
      </c>
      <c r="CA100" s="85">
        <f t="shared" si="43"/>
        <v>2</v>
      </c>
      <c r="CB100" s="85">
        <f t="shared" si="44"/>
        <v>0</v>
      </c>
      <c r="CC100" s="85">
        <f t="shared" si="45"/>
        <v>0</v>
      </c>
      <c r="CD100" s="91">
        <f t="shared" si="40"/>
        <v>6</v>
      </c>
      <c r="CE100" s="91"/>
      <c r="CF100" s="76">
        <v>93</v>
      </c>
      <c r="CG100" s="77">
        <v>0</v>
      </c>
      <c r="CH100" s="77">
        <v>1</v>
      </c>
      <c r="CI100" s="77">
        <v>3</v>
      </c>
      <c r="CJ100">
        <f t="shared" si="49"/>
        <v>0</v>
      </c>
      <c r="CK100">
        <f t="shared" si="50"/>
        <v>0</v>
      </c>
      <c r="CL100">
        <f t="shared" si="51"/>
        <v>0</v>
      </c>
      <c r="CM100">
        <f t="shared" si="52"/>
        <v>3</v>
      </c>
      <c r="CN100" s="115" t="b">
        <f t="shared" si="46"/>
        <v>0</v>
      </c>
      <c r="CO100" s="115" t="b">
        <f t="shared" si="47"/>
        <v>0</v>
      </c>
      <c r="CP100" s="115" t="b">
        <f t="shared" si="48"/>
        <v>1</v>
      </c>
    </row>
    <row r="101" spans="10:94" x14ac:dyDescent="0.2">
      <c r="J101" s="76">
        <v>99</v>
      </c>
      <c r="K101" s="77"/>
      <c r="L101" s="77"/>
      <c r="M101" s="77"/>
      <c r="N101" s="77">
        <v>1</v>
      </c>
      <c r="O101" s="77"/>
      <c r="P101" s="77"/>
      <c r="Q101" s="77"/>
      <c r="R101" s="77"/>
      <c r="S101" s="77"/>
      <c r="T101" s="77"/>
      <c r="U101" s="77"/>
      <c r="V101" s="77"/>
      <c r="W101" s="77"/>
      <c r="X101" s="77">
        <v>1</v>
      </c>
      <c r="Y101" s="77"/>
      <c r="Z101" s="77"/>
      <c r="AA101" s="77"/>
      <c r="AB101" s="77"/>
      <c r="AC101" s="77"/>
      <c r="AD101" s="77"/>
      <c r="AE101" s="77"/>
      <c r="AF101" s="77"/>
      <c r="AG101" s="77"/>
      <c r="AH101" s="77"/>
      <c r="AI101" s="77"/>
      <c r="AJ101" s="77"/>
      <c r="AK101" s="77"/>
      <c r="AL101" s="77"/>
      <c r="AM101" s="77"/>
      <c r="AN101" s="77"/>
      <c r="AO101" s="77"/>
      <c r="AP101" s="77"/>
      <c r="AQ101" s="77"/>
      <c r="AR101" s="77"/>
      <c r="AS101" s="77"/>
      <c r="AT101" s="77"/>
      <c r="AU101" s="77"/>
      <c r="AV101" s="77">
        <v>1</v>
      </c>
      <c r="AW101" s="77">
        <v>1</v>
      </c>
      <c r="AX101" s="77"/>
      <c r="AY101" s="77"/>
      <c r="AZ101" s="77"/>
      <c r="BA101" s="77"/>
      <c r="BB101" s="77"/>
      <c r="BC101" s="77"/>
      <c r="BD101" s="77"/>
      <c r="BE101" s="77"/>
      <c r="BF101" s="77"/>
      <c r="BG101" s="77"/>
      <c r="BH101" s="77"/>
      <c r="BI101" s="77"/>
      <c r="BJ101" s="77"/>
      <c r="BK101" s="77"/>
      <c r="BL101" s="85">
        <f t="shared" si="27"/>
        <v>1</v>
      </c>
      <c r="BM101" s="85">
        <f t="shared" si="28"/>
        <v>0</v>
      </c>
      <c r="BN101" s="85">
        <f t="shared" si="29"/>
        <v>0</v>
      </c>
      <c r="BO101" s="85">
        <f t="shared" si="30"/>
        <v>1</v>
      </c>
      <c r="BP101" s="85">
        <f t="shared" si="31"/>
        <v>0</v>
      </c>
      <c r="BQ101" s="85">
        <f t="shared" si="32"/>
        <v>0</v>
      </c>
      <c r="BR101" s="91">
        <f t="shared" si="33"/>
        <v>2</v>
      </c>
      <c r="BS101" s="94">
        <f t="shared" si="34"/>
        <v>1</v>
      </c>
      <c r="BT101" s="85">
        <f t="shared" si="35"/>
        <v>0</v>
      </c>
      <c r="BU101" s="85">
        <f t="shared" si="36"/>
        <v>0</v>
      </c>
      <c r="BV101" s="85">
        <f t="shared" si="37"/>
        <v>0</v>
      </c>
      <c r="BW101" s="85">
        <f t="shared" si="38"/>
        <v>0</v>
      </c>
      <c r="BX101" s="91">
        <f t="shared" si="39"/>
        <v>0</v>
      </c>
      <c r="BY101" s="85">
        <f t="shared" si="41"/>
        <v>0</v>
      </c>
      <c r="BZ101" s="85">
        <f t="shared" si="42"/>
        <v>2</v>
      </c>
      <c r="CA101" s="85">
        <f t="shared" si="43"/>
        <v>0</v>
      </c>
      <c r="CB101" s="85">
        <f t="shared" si="44"/>
        <v>0</v>
      </c>
      <c r="CC101" s="85">
        <f t="shared" si="45"/>
        <v>0</v>
      </c>
      <c r="CD101" s="91">
        <f t="shared" si="40"/>
        <v>2</v>
      </c>
      <c r="CE101" s="91"/>
      <c r="CF101" s="76">
        <v>94</v>
      </c>
      <c r="CG101" s="77">
        <v>2</v>
      </c>
      <c r="CH101" s="77">
        <v>2</v>
      </c>
      <c r="CI101" s="77">
        <v>2</v>
      </c>
      <c r="CJ101">
        <f t="shared" si="49"/>
        <v>8</v>
      </c>
      <c r="CK101">
        <f t="shared" si="50"/>
        <v>4</v>
      </c>
      <c r="CL101">
        <f t="shared" si="51"/>
        <v>4</v>
      </c>
      <c r="CM101">
        <f t="shared" si="52"/>
        <v>4</v>
      </c>
      <c r="CN101" s="115" t="b">
        <f t="shared" si="46"/>
        <v>0</v>
      </c>
      <c r="CO101" s="115" t="b">
        <f t="shared" si="47"/>
        <v>0</v>
      </c>
      <c r="CP101" s="115" t="b">
        <f t="shared" si="48"/>
        <v>0</v>
      </c>
    </row>
    <row r="102" spans="10:94" x14ac:dyDescent="0.2">
      <c r="J102" s="76">
        <v>100</v>
      </c>
      <c r="K102" s="77">
        <v>1</v>
      </c>
      <c r="L102" s="77"/>
      <c r="M102" s="77"/>
      <c r="N102" s="77"/>
      <c r="O102" s="77">
        <v>1</v>
      </c>
      <c r="P102" s="77"/>
      <c r="Q102" s="77"/>
      <c r="R102" s="77"/>
      <c r="S102" s="77"/>
      <c r="T102" s="77"/>
      <c r="U102" s="77"/>
      <c r="V102" s="77"/>
      <c r="W102" s="77"/>
      <c r="X102" s="77"/>
      <c r="Y102" s="77"/>
      <c r="Z102" s="77"/>
      <c r="AA102" s="77"/>
      <c r="AB102" s="77"/>
      <c r="AC102" s="77"/>
      <c r="AD102" s="77"/>
      <c r="AE102" s="77"/>
      <c r="AF102" s="77"/>
      <c r="AG102" s="77"/>
      <c r="AH102" s="77"/>
      <c r="AI102" s="77"/>
      <c r="AJ102" s="77">
        <v>1</v>
      </c>
      <c r="AK102" s="77"/>
      <c r="AL102" s="77">
        <v>1</v>
      </c>
      <c r="AM102" s="77"/>
      <c r="AN102" s="77"/>
      <c r="AO102" s="77"/>
      <c r="AP102" s="77"/>
      <c r="AQ102" s="77"/>
      <c r="AR102" s="77"/>
      <c r="AS102" s="77">
        <v>1</v>
      </c>
      <c r="AT102" s="77"/>
      <c r="AU102" s="77"/>
      <c r="AV102" s="77"/>
      <c r="AW102" s="77">
        <v>1</v>
      </c>
      <c r="AX102" s="77">
        <v>1</v>
      </c>
      <c r="AY102" s="77"/>
      <c r="AZ102" s="77"/>
      <c r="BA102" s="77">
        <v>1</v>
      </c>
      <c r="BB102" s="77"/>
      <c r="BC102" s="77"/>
      <c r="BD102" s="77"/>
      <c r="BE102" s="77"/>
      <c r="BF102" s="77"/>
      <c r="BG102" s="77"/>
      <c r="BH102" s="77"/>
      <c r="BI102" s="77"/>
      <c r="BJ102" s="77"/>
      <c r="BK102" s="77"/>
      <c r="BL102" s="85">
        <f t="shared" si="27"/>
        <v>1</v>
      </c>
      <c r="BM102" s="85">
        <f t="shared" si="28"/>
        <v>1</v>
      </c>
      <c r="BN102" s="85">
        <f t="shared" si="29"/>
        <v>0</v>
      </c>
      <c r="BO102" s="85">
        <f t="shared" si="30"/>
        <v>0</v>
      </c>
      <c r="BP102" s="85">
        <f t="shared" si="31"/>
        <v>0</v>
      </c>
      <c r="BQ102" s="85">
        <f t="shared" si="32"/>
        <v>0</v>
      </c>
      <c r="BR102" s="91">
        <f t="shared" si="33"/>
        <v>2</v>
      </c>
      <c r="BS102" s="94">
        <f t="shared" si="34"/>
        <v>1</v>
      </c>
      <c r="BT102" s="85">
        <f t="shared" si="35"/>
        <v>1</v>
      </c>
      <c r="BU102" s="85">
        <f t="shared" si="36"/>
        <v>1</v>
      </c>
      <c r="BV102" s="85">
        <f t="shared" si="37"/>
        <v>0</v>
      </c>
      <c r="BW102" s="85">
        <f t="shared" si="38"/>
        <v>0</v>
      </c>
      <c r="BX102" s="91">
        <f t="shared" si="39"/>
        <v>2</v>
      </c>
      <c r="BY102" s="85">
        <f t="shared" si="41"/>
        <v>1</v>
      </c>
      <c r="BZ102" s="85">
        <f t="shared" si="42"/>
        <v>2</v>
      </c>
      <c r="CA102" s="85">
        <f t="shared" si="43"/>
        <v>1</v>
      </c>
      <c r="CB102" s="85">
        <f t="shared" si="44"/>
        <v>0</v>
      </c>
      <c r="CC102" s="85">
        <f t="shared" si="45"/>
        <v>0</v>
      </c>
      <c r="CD102" s="91">
        <f t="shared" si="40"/>
        <v>4</v>
      </c>
      <c r="CE102" s="91"/>
      <c r="CF102" s="76">
        <v>95</v>
      </c>
      <c r="CG102" s="77">
        <v>3</v>
      </c>
      <c r="CH102" s="77">
        <v>4</v>
      </c>
      <c r="CI102" s="77">
        <v>5</v>
      </c>
      <c r="CJ102">
        <f t="shared" si="49"/>
        <v>60</v>
      </c>
      <c r="CK102">
        <f t="shared" si="50"/>
        <v>12</v>
      </c>
      <c r="CL102">
        <f t="shared" si="51"/>
        <v>15</v>
      </c>
      <c r="CM102">
        <f t="shared" si="52"/>
        <v>20</v>
      </c>
      <c r="CN102" s="115" t="b">
        <f t="shared" si="46"/>
        <v>0</v>
      </c>
      <c r="CO102" s="115" t="b">
        <f t="shared" si="47"/>
        <v>0</v>
      </c>
      <c r="CP102" s="115" t="b">
        <f t="shared" si="48"/>
        <v>0</v>
      </c>
    </row>
    <row r="103" spans="10:94" x14ac:dyDescent="0.2">
      <c r="J103" s="76">
        <v>101</v>
      </c>
      <c r="K103" s="77"/>
      <c r="L103" s="77"/>
      <c r="M103" s="77"/>
      <c r="N103" s="77">
        <v>1</v>
      </c>
      <c r="O103" s="77"/>
      <c r="P103" s="77"/>
      <c r="Q103" s="77"/>
      <c r="R103" s="77"/>
      <c r="S103" s="77">
        <v>1</v>
      </c>
      <c r="T103" s="77"/>
      <c r="U103" s="77"/>
      <c r="V103" s="77"/>
      <c r="W103" s="77"/>
      <c r="X103" s="77"/>
      <c r="Y103" s="77"/>
      <c r="Z103" s="77"/>
      <c r="AA103" s="77"/>
      <c r="AB103" s="77"/>
      <c r="AC103" s="77"/>
      <c r="AD103" s="77"/>
      <c r="AE103" s="77"/>
      <c r="AF103" s="77"/>
      <c r="AG103" s="77"/>
      <c r="AH103" s="77"/>
      <c r="AI103" s="77"/>
      <c r="AJ103" s="77">
        <v>1</v>
      </c>
      <c r="AK103" s="77"/>
      <c r="AL103" s="77"/>
      <c r="AM103" s="77"/>
      <c r="AN103" s="77"/>
      <c r="AO103" s="77"/>
      <c r="AP103" s="77"/>
      <c r="AQ103" s="77"/>
      <c r="AR103" s="77"/>
      <c r="AS103" s="77">
        <v>1</v>
      </c>
      <c r="AT103" s="77">
        <v>1</v>
      </c>
      <c r="AU103" s="77">
        <v>1</v>
      </c>
      <c r="AV103" s="77"/>
      <c r="AW103" s="77">
        <v>1</v>
      </c>
      <c r="AX103" s="77">
        <v>1</v>
      </c>
      <c r="AY103" s="77"/>
      <c r="AZ103" s="77"/>
      <c r="BA103" s="77">
        <v>1</v>
      </c>
      <c r="BB103" s="77"/>
      <c r="BC103" s="77"/>
      <c r="BD103" s="77"/>
      <c r="BE103" s="77"/>
      <c r="BF103" s="77"/>
      <c r="BG103" s="77"/>
      <c r="BH103" s="77"/>
      <c r="BI103" s="77"/>
      <c r="BJ103" s="77"/>
      <c r="BK103" s="77"/>
      <c r="BL103" s="85">
        <f t="shared" si="27"/>
        <v>1</v>
      </c>
      <c r="BM103" s="85">
        <f t="shared" si="28"/>
        <v>0</v>
      </c>
      <c r="BN103" s="85">
        <f t="shared" si="29"/>
        <v>1</v>
      </c>
      <c r="BO103" s="85">
        <f t="shared" si="30"/>
        <v>0</v>
      </c>
      <c r="BP103" s="85">
        <f t="shared" si="31"/>
        <v>0</v>
      </c>
      <c r="BQ103" s="85">
        <f t="shared" si="32"/>
        <v>0</v>
      </c>
      <c r="BR103" s="91">
        <f t="shared" si="33"/>
        <v>2</v>
      </c>
      <c r="BS103" s="94">
        <f t="shared" si="34"/>
        <v>1</v>
      </c>
      <c r="BT103" s="85">
        <f t="shared" si="35"/>
        <v>1</v>
      </c>
      <c r="BU103" s="85">
        <f t="shared" si="36"/>
        <v>0</v>
      </c>
      <c r="BV103" s="85">
        <f t="shared" si="37"/>
        <v>0</v>
      </c>
      <c r="BW103" s="85">
        <f t="shared" si="38"/>
        <v>0</v>
      </c>
      <c r="BX103" s="91">
        <f t="shared" si="39"/>
        <v>1</v>
      </c>
      <c r="BY103" s="85">
        <f t="shared" si="41"/>
        <v>1</v>
      </c>
      <c r="BZ103" s="85">
        <f t="shared" si="42"/>
        <v>4</v>
      </c>
      <c r="CA103" s="85">
        <f t="shared" si="43"/>
        <v>1</v>
      </c>
      <c r="CB103" s="85">
        <f t="shared" si="44"/>
        <v>0</v>
      </c>
      <c r="CC103" s="85">
        <f t="shared" si="45"/>
        <v>0</v>
      </c>
      <c r="CD103" s="91">
        <f t="shared" si="40"/>
        <v>6</v>
      </c>
      <c r="CE103" s="91"/>
      <c r="CF103" s="76">
        <v>96</v>
      </c>
      <c r="CG103" s="77">
        <v>3</v>
      </c>
      <c r="CH103" s="77">
        <v>1</v>
      </c>
      <c r="CI103" s="77">
        <v>6</v>
      </c>
      <c r="CJ103">
        <f t="shared" si="49"/>
        <v>18</v>
      </c>
      <c r="CK103">
        <f t="shared" si="50"/>
        <v>3</v>
      </c>
      <c r="CL103">
        <f t="shared" si="51"/>
        <v>18</v>
      </c>
      <c r="CM103">
        <f t="shared" si="52"/>
        <v>6</v>
      </c>
      <c r="CN103" s="115" t="b">
        <f t="shared" si="46"/>
        <v>0</v>
      </c>
      <c r="CO103" s="115" t="b">
        <f t="shared" si="47"/>
        <v>0</v>
      </c>
      <c r="CP103" s="115" t="b">
        <f t="shared" si="48"/>
        <v>0</v>
      </c>
    </row>
    <row r="104" spans="10:94" x14ac:dyDescent="0.2">
      <c r="J104" s="76">
        <v>102</v>
      </c>
      <c r="K104" s="77">
        <v>1</v>
      </c>
      <c r="L104" s="77"/>
      <c r="M104" s="77"/>
      <c r="N104" s="77"/>
      <c r="O104" s="77"/>
      <c r="P104" s="77"/>
      <c r="Q104" s="77"/>
      <c r="R104" s="77">
        <v>1</v>
      </c>
      <c r="S104" s="77">
        <v>1</v>
      </c>
      <c r="T104" s="77"/>
      <c r="U104" s="77"/>
      <c r="V104" s="77"/>
      <c r="W104" s="77"/>
      <c r="X104" s="77"/>
      <c r="Y104" s="77"/>
      <c r="Z104" s="77"/>
      <c r="AA104" s="77"/>
      <c r="AB104" s="77"/>
      <c r="AC104" s="77"/>
      <c r="AD104" s="77"/>
      <c r="AE104" s="77"/>
      <c r="AF104" s="77"/>
      <c r="AG104" s="77"/>
      <c r="AH104" s="77"/>
      <c r="AI104" s="77"/>
      <c r="AJ104" s="77">
        <v>1</v>
      </c>
      <c r="AK104" s="77"/>
      <c r="AL104" s="77"/>
      <c r="AM104" s="77"/>
      <c r="AN104" s="77"/>
      <c r="AO104" s="77"/>
      <c r="AP104" s="77"/>
      <c r="AQ104" s="77"/>
      <c r="AR104" s="77"/>
      <c r="AS104" s="77"/>
      <c r="AT104" s="77"/>
      <c r="AU104" s="77">
        <v>1</v>
      </c>
      <c r="AV104" s="77"/>
      <c r="AW104" s="77">
        <v>1</v>
      </c>
      <c r="AX104" s="77">
        <v>1</v>
      </c>
      <c r="AY104" s="77"/>
      <c r="AZ104" s="77"/>
      <c r="BA104" s="77">
        <v>1</v>
      </c>
      <c r="BB104" s="77"/>
      <c r="BC104" s="77"/>
      <c r="BD104" s="77"/>
      <c r="BE104" s="77"/>
      <c r="BF104" s="77"/>
      <c r="BG104" s="77"/>
      <c r="BH104" s="77"/>
      <c r="BI104" s="77"/>
      <c r="BJ104" s="77"/>
      <c r="BK104" s="77"/>
      <c r="BL104" s="85">
        <f t="shared" si="27"/>
        <v>1</v>
      </c>
      <c r="BM104" s="85">
        <f t="shared" si="28"/>
        <v>0</v>
      </c>
      <c r="BN104" s="85">
        <f t="shared" si="29"/>
        <v>2</v>
      </c>
      <c r="BO104" s="85">
        <f t="shared" si="30"/>
        <v>0</v>
      </c>
      <c r="BP104" s="85">
        <f t="shared" si="31"/>
        <v>0</v>
      </c>
      <c r="BQ104" s="85">
        <f t="shared" si="32"/>
        <v>0</v>
      </c>
      <c r="BR104" s="91">
        <f t="shared" si="33"/>
        <v>3</v>
      </c>
      <c r="BS104" s="94">
        <f t="shared" si="34"/>
        <v>2</v>
      </c>
      <c r="BT104" s="85">
        <f t="shared" si="35"/>
        <v>1</v>
      </c>
      <c r="BU104" s="85">
        <f t="shared" si="36"/>
        <v>0</v>
      </c>
      <c r="BV104" s="85">
        <f t="shared" si="37"/>
        <v>0</v>
      </c>
      <c r="BW104" s="85">
        <f t="shared" si="38"/>
        <v>0</v>
      </c>
      <c r="BX104" s="91">
        <f t="shared" si="39"/>
        <v>1</v>
      </c>
      <c r="BY104" s="85">
        <f t="shared" si="41"/>
        <v>0</v>
      </c>
      <c r="BZ104" s="85">
        <f t="shared" si="42"/>
        <v>3</v>
      </c>
      <c r="CA104" s="85">
        <f t="shared" si="43"/>
        <v>1</v>
      </c>
      <c r="CB104" s="85">
        <f t="shared" si="44"/>
        <v>0</v>
      </c>
      <c r="CC104" s="85">
        <f t="shared" si="45"/>
        <v>0</v>
      </c>
      <c r="CD104" s="91">
        <f t="shared" si="40"/>
        <v>4</v>
      </c>
      <c r="CE104" s="91"/>
      <c r="CF104" s="76">
        <v>97</v>
      </c>
      <c r="CG104" s="77">
        <v>2</v>
      </c>
      <c r="CH104" s="77">
        <v>1</v>
      </c>
      <c r="CI104" s="77">
        <v>6</v>
      </c>
      <c r="CJ104">
        <f t="shared" si="49"/>
        <v>12</v>
      </c>
      <c r="CK104">
        <f t="shared" si="50"/>
        <v>2</v>
      </c>
      <c r="CL104">
        <f t="shared" si="51"/>
        <v>12</v>
      </c>
      <c r="CM104">
        <f t="shared" si="52"/>
        <v>6</v>
      </c>
      <c r="CN104" s="115" t="b">
        <f t="shared" si="46"/>
        <v>0</v>
      </c>
      <c r="CO104" s="115" t="b">
        <f t="shared" si="47"/>
        <v>0</v>
      </c>
      <c r="CP104" s="115" t="b">
        <f t="shared" si="48"/>
        <v>0</v>
      </c>
    </row>
    <row r="105" spans="10:94" x14ac:dyDescent="0.2">
      <c r="J105" s="76">
        <v>103</v>
      </c>
      <c r="K105" s="77"/>
      <c r="L105" s="77"/>
      <c r="M105" s="77"/>
      <c r="N105" s="77"/>
      <c r="O105" s="77"/>
      <c r="P105" s="77"/>
      <c r="Q105" s="77"/>
      <c r="R105" s="77"/>
      <c r="S105" s="77">
        <v>1</v>
      </c>
      <c r="T105" s="77"/>
      <c r="U105" s="77"/>
      <c r="V105" s="77"/>
      <c r="W105" s="77"/>
      <c r="X105" s="77"/>
      <c r="Y105" s="77"/>
      <c r="Z105" s="77"/>
      <c r="AA105" s="77"/>
      <c r="AB105" s="77"/>
      <c r="AC105" s="77"/>
      <c r="AD105" s="77"/>
      <c r="AE105" s="77"/>
      <c r="AF105" s="77"/>
      <c r="AG105" s="77"/>
      <c r="AH105" s="77"/>
      <c r="AI105" s="77"/>
      <c r="AJ105" s="77">
        <v>1</v>
      </c>
      <c r="AK105" s="77"/>
      <c r="AL105" s="77"/>
      <c r="AM105" s="77"/>
      <c r="AN105" s="77"/>
      <c r="AO105" s="77"/>
      <c r="AP105" s="77"/>
      <c r="AQ105" s="77"/>
      <c r="AR105" s="77"/>
      <c r="AS105" s="77"/>
      <c r="AT105" s="77"/>
      <c r="AU105" s="77">
        <v>1</v>
      </c>
      <c r="AV105" s="77"/>
      <c r="AW105" s="77">
        <v>1</v>
      </c>
      <c r="AX105" s="77">
        <v>1</v>
      </c>
      <c r="AY105" s="77"/>
      <c r="AZ105" s="77"/>
      <c r="BA105" s="77">
        <v>1</v>
      </c>
      <c r="BB105" s="77"/>
      <c r="BC105" s="77"/>
      <c r="BD105" s="77"/>
      <c r="BE105" s="77"/>
      <c r="BF105" s="77"/>
      <c r="BG105" s="77"/>
      <c r="BH105" s="77"/>
      <c r="BI105" s="77"/>
      <c r="BJ105" s="77"/>
      <c r="BK105" s="77"/>
      <c r="BL105" s="85">
        <f t="shared" si="27"/>
        <v>0</v>
      </c>
      <c r="BM105" s="85">
        <f t="shared" si="28"/>
        <v>0</v>
      </c>
      <c r="BN105" s="85">
        <f t="shared" si="29"/>
        <v>1</v>
      </c>
      <c r="BO105" s="85">
        <f t="shared" si="30"/>
        <v>0</v>
      </c>
      <c r="BP105" s="85">
        <f t="shared" si="31"/>
        <v>0</v>
      </c>
      <c r="BQ105" s="85">
        <f t="shared" si="32"/>
        <v>0</v>
      </c>
      <c r="BR105" s="91">
        <f t="shared" si="33"/>
        <v>1</v>
      </c>
      <c r="BS105" s="94">
        <f t="shared" si="34"/>
        <v>1</v>
      </c>
      <c r="BT105" s="85">
        <f t="shared" si="35"/>
        <v>1</v>
      </c>
      <c r="BU105" s="85">
        <f t="shared" si="36"/>
        <v>0</v>
      </c>
      <c r="BV105" s="85">
        <f t="shared" si="37"/>
        <v>0</v>
      </c>
      <c r="BW105" s="85">
        <f t="shared" si="38"/>
        <v>0</v>
      </c>
      <c r="BX105" s="91">
        <f t="shared" si="39"/>
        <v>1</v>
      </c>
      <c r="BY105" s="85">
        <f t="shared" si="41"/>
        <v>0</v>
      </c>
      <c r="BZ105" s="85">
        <f t="shared" si="42"/>
        <v>3</v>
      </c>
      <c r="CA105" s="85">
        <f t="shared" si="43"/>
        <v>1</v>
      </c>
      <c r="CB105" s="85">
        <f t="shared" si="44"/>
        <v>0</v>
      </c>
      <c r="CC105" s="85">
        <f t="shared" si="45"/>
        <v>0</v>
      </c>
      <c r="CD105" s="91">
        <f t="shared" si="40"/>
        <v>4</v>
      </c>
      <c r="CE105" s="91"/>
      <c r="CF105" s="76">
        <v>98</v>
      </c>
      <c r="CG105" s="77">
        <v>2</v>
      </c>
      <c r="CH105" s="77">
        <v>0</v>
      </c>
      <c r="CI105" s="77">
        <v>6</v>
      </c>
      <c r="CJ105">
        <f t="shared" si="49"/>
        <v>0</v>
      </c>
      <c r="CK105">
        <f t="shared" si="50"/>
        <v>0</v>
      </c>
      <c r="CL105">
        <f t="shared" si="51"/>
        <v>12</v>
      </c>
      <c r="CM105">
        <f t="shared" si="52"/>
        <v>0</v>
      </c>
      <c r="CN105" s="115" t="b">
        <f t="shared" si="46"/>
        <v>0</v>
      </c>
      <c r="CO105" s="115" t="b">
        <f t="shared" si="47"/>
        <v>1</v>
      </c>
      <c r="CP105" s="115" t="b">
        <f t="shared" si="48"/>
        <v>0</v>
      </c>
    </row>
    <row r="106" spans="10:94" x14ac:dyDescent="0.2">
      <c r="J106" s="76">
        <v>104</v>
      </c>
      <c r="K106" s="77"/>
      <c r="L106" s="77"/>
      <c r="M106" s="77"/>
      <c r="N106" s="77"/>
      <c r="O106" s="77"/>
      <c r="P106" s="77"/>
      <c r="Q106" s="77"/>
      <c r="R106" s="77"/>
      <c r="S106" s="77"/>
      <c r="T106" s="77"/>
      <c r="U106" s="77"/>
      <c r="V106" s="77"/>
      <c r="W106" s="77"/>
      <c r="X106" s="77"/>
      <c r="Y106" s="77"/>
      <c r="Z106" s="77"/>
      <c r="AA106" s="77"/>
      <c r="AB106" s="77"/>
      <c r="AC106" s="77"/>
      <c r="AD106" s="77"/>
      <c r="AE106" s="77"/>
      <c r="AF106" s="77">
        <v>1</v>
      </c>
      <c r="AG106" s="77"/>
      <c r="AH106" s="77"/>
      <c r="AI106" s="77"/>
      <c r="AJ106" s="77"/>
      <c r="AK106" s="77"/>
      <c r="AL106" s="77"/>
      <c r="AM106" s="77"/>
      <c r="AN106" s="77"/>
      <c r="AO106" s="77"/>
      <c r="AP106" s="77"/>
      <c r="AQ106" s="77"/>
      <c r="AR106" s="77"/>
      <c r="AS106" s="77">
        <v>1</v>
      </c>
      <c r="AT106" s="77"/>
      <c r="AU106" s="77">
        <v>1</v>
      </c>
      <c r="AV106" s="77"/>
      <c r="AW106" s="77"/>
      <c r="AX106" s="77"/>
      <c r="AY106" s="77"/>
      <c r="AZ106" s="77"/>
      <c r="BA106" s="77"/>
      <c r="BB106" s="77"/>
      <c r="BC106" s="77"/>
      <c r="BD106" s="77"/>
      <c r="BE106" s="77"/>
      <c r="BF106" s="77"/>
      <c r="BG106" s="77"/>
      <c r="BH106" s="77">
        <v>1</v>
      </c>
      <c r="BI106" s="77"/>
      <c r="BJ106" s="77"/>
      <c r="BK106" s="77"/>
      <c r="BL106" s="85">
        <f t="shared" si="27"/>
        <v>0</v>
      </c>
      <c r="BM106" s="85">
        <f t="shared" si="28"/>
        <v>0</v>
      </c>
      <c r="BN106" s="85">
        <f t="shared" si="29"/>
        <v>0</v>
      </c>
      <c r="BO106" s="85">
        <f t="shared" si="30"/>
        <v>0</v>
      </c>
      <c r="BP106" s="85">
        <f t="shared" si="31"/>
        <v>1</v>
      </c>
      <c r="BQ106" s="85">
        <f t="shared" si="32"/>
        <v>0</v>
      </c>
      <c r="BR106" s="91">
        <f t="shared" si="33"/>
        <v>1</v>
      </c>
      <c r="BS106" s="94">
        <f t="shared" si="34"/>
        <v>0</v>
      </c>
      <c r="BT106" s="85">
        <f t="shared" si="35"/>
        <v>0</v>
      </c>
      <c r="BU106" s="85">
        <f t="shared" si="36"/>
        <v>0</v>
      </c>
      <c r="BV106" s="85">
        <f t="shared" si="37"/>
        <v>0</v>
      </c>
      <c r="BW106" s="85">
        <f t="shared" si="38"/>
        <v>0</v>
      </c>
      <c r="BX106" s="91">
        <f t="shared" si="39"/>
        <v>0</v>
      </c>
      <c r="BY106" s="85">
        <f t="shared" si="41"/>
        <v>1</v>
      </c>
      <c r="BZ106" s="85">
        <f t="shared" si="42"/>
        <v>1</v>
      </c>
      <c r="CA106" s="85">
        <f t="shared" si="43"/>
        <v>0</v>
      </c>
      <c r="CB106" s="85">
        <f t="shared" si="44"/>
        <v>0</v>
      </c>
      <c r="CC106" s="85">
        <f t="shared" si="45"/>
        <v>1</v>
      </c>
      <c r="CD106" s="91">
        <f t="shared" si="40"/>
        <v>3</v>
      </c>
      <c r="CE106" s="91"/>
      <c r="CF106" s="76">
        <v>99</v>
      </c>
      <c r="CG106" s="77">
        <v>2</v>
      </c>
      <c r="CH106" s="77">
        <v>0</v>
      </c>
      <c r="CI106" s="77">
        <v>2</v>
      </c>
      <c r="CJ106">
        <f t="shared" si="49"/>
        <v>0</v>
      </c>
      <c r="CK106">
        <f t="shared" si="50"/>
        <v>0</v>
      </c>
      <c r="CL106">
        <f t="shared" si="51"/>
        <v>4</v>
      </c>
      <c r="CM106">
        <f t="shared" si="52"/>
        <v>0</v>
      </c>
      <c r="CN106" s="115" t="b">
        <f t="shared" si="46"/>
        <v>0</v>
      </c>
      <c r="CO106" s="115" t="b">
        <f t="shared" si="47"/>
        <v>1</v>
      </c>
      <c r="CP106" s="115" t="b">
        <f t="shared" si="48"/>
        <v>0</v>
      </c>
    </row>
    <row r="107" spans="10:94" x14ac:dyDescent="0.2">
      <c r="J107" s="76">
        <v>105</v>
      </c>
      <c r="K107" s="77"/>
      <c r="L107" s="77">
        <v>1</v>
      </c>
      <c r="M107" s="77"/>
      <c r="N107" s="77"/>
      <c r="O107" s="77"/>
      <c r="P107" s="77"/>
      <c r="Q107" s="77"/>
      <c r="R107" s="77"/>
      <c r="S107" s="77"/>
      <c r="T107" s="77"/>
      <c r="U107" s="77"/>
      <c r="V107" s="77"/>
      <c r="W107" s="77"/>
      <c r="X107" s="77"/>
      <c r="Y107" s="77"/>
      <c r="Z107" s="77">
        <v>1</v>
      </c>
      <c r="AA107" s="77"/>
      <c r="AB107" s="77"/>
      <c r="AC107" s="77"/>
      <c r="AD107" s="77"/>
      <c r="AE107" s="77"/>
      <c r="AF107" s="77"/>
      <c r="AG107" s="77"/>
      <c r="AH107" s="77"/>
      <c r="AI107" s="77"/>
      <c r="AJ107" s="77"/>
      <c r="AK107" s="77"/>
      <c r="AL107" s="77"/>
      <c r="AM107" s="77"/>
      <c r="AN107" s="77"/>
      <c r="AO107" s="77"/>
      <c r="AP107" s="77"/>
      <c r="AQ107" s="77"/>
      <c r="AR107" s="77"/>
      <c r="AS107" s="77">
        <v>1</v>
      </c>
      <c r="AT107" s="77"/>
      <c r="AU107" s="77">
        <v>1</v>
      </c>
      <c r="AV107" s="77"/>
      <c r="AW107" s="77"/>
      <c r="AX107" s="77"/>
      <c r="AY107" s="77"/>
      <c r="AZ107" s="77"/>
      <c r="BA107" s="77"/>
      <c r="BB107" s="77"/>
      <c r="BC107" s="77"/>
      <c r="BD107" s="77"/>
      <c r="BE107" s="77"/>
      <c r="BF107" s="77"/>
      <c r="BG107" s="77"/>
      <c r="BH107" s="77"/>
      <c r="BI107" s="77"/>
      <c r="BJ107" s="77"/>
      <c r="BK107" s="77"/>
      <c r="BL107" s="85">
        <f t="shared" si="27"/>
        <v>1</v>
      </c>
      <c r="BM107" s="85">
        <f t="shared" si="28"/>
        <v>0</v>
      </c>
      <c r="BN107" s="85">
        <f t="shared" si="29"/>
        <v>0</v>
      </c>
      <c r="BO107" s="85">
        <f t="shared" si="30"/>
        <v>0</v>
      </c>
      <c r="BP107" s="85">
        <f t="shared" si="31"/>
        <v>1</v>
      </c>
      <c r="BQ107" s="85">
        <f t="shared" si="32"/>
        <v>0</v>
      </c>
      <c r="BR107" s="91">
        <f t="shared" si="33"/>
        <v>2</v>
      </c>
      <c r="BS107" s="94">
        <f t="shared" si="34"/>
        <v>0</v>
      </c>
      <c r="BT107" s="85">
        <f t="shared" si="35"/>
        <v>0</v>
      </c>
      <c r="BU107" s="85">
        <f t="shared" si="36"/>
        <v>0</v>
      </c>
      <c r="BV107" s="85">
        <f t="shared" si="37"/>
        <v>0</v>
      </c>
      <c r="BW107" s="85">
        <f t="shared" si="38"/>
        <v>0</v>
      </c>
      <c r="BX107" s="91">
        <f t="shared" si="39"/>
        <v>0</v>
      </c>
      <c r="BY107" s="85">
        <f t="shared" si="41"/>
        <v>1</v>
      </c>
      <c r="BZ107" s="85">
        <f t="shared" si="42"/>
        <v>1</v>
      </c>
      <c r="CA107" s="85">
        <f t="shared" si="43"/>
        <v>0</v>
      </c>
      <c r="CB107" s="85">
        <f t="shared" si="44"/>
        <v>0</v>
      </c>
      <c r="CC107" s="85">
        <f t="shared" si="45"/>
        <v>0</v>
      </c>
      <c r="CD107" s="91">
        <f t="shared" si="40"/>
        <v>2</v>
      </c>
      <c r="CE107" s="91"/>
      <c r="CF107" s="76">
        <v>100</v>
      </c>
      <c r="CG107" s="77">
        <v>2</v>
      </c>
      <c r="CH107" s="77">
        <v>2</v>
      </c>
      <c r="CI107" s="77">
        <v>4</v>
      </c>
      <c r="CJ107">
        <f t="shared" si="49"/>
        <v>16</v>
      </c>
      <c r="CK107">
        <f t="shared" si="50"/>
        <v>4</v>
      </c>
      <c r="CL107">
        <f t="shared" si="51"/>
        <v>8</v>
      </c>
      <c r="CM107">
        <f t="shared" si="52"/>
        <v>8</v>
      </c>
      <c r="CN107" s="115" t="b">
        <f t="shared" si="46"/>
        <v>0</v>
      </c>
      <c r="CO107" s="115" t="b">
        <f t="shared" si="47"/>
        <v>0</v>
      </c>
      <c r="CP107" s="115" t="b">
        <f t="shared" si="48"/>
        <v>0</v>
      </c>
    </row>
    <row r="108" spans="10:94" x14ac:dyDescent="0.2">
      <c r="J108" s="76">
        <v>106</v>
      </c>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v>1</v>
      </c>
      <c r="AK108" s="77"/>
      <c r="AL108" s="77"/>
      <c r="AM108" s="77"/>
      <c r="AN108" s="77"/>
      <c r="AO108" s="77"/>
      <c r="AP108" s="77"/>
      <c r="AQ108" s="77"/>
      <c r="AR108" s="77"/>
      <c r="AS108" s="77"/>
      <c r="AT108" s="77"/>
      <c r="AU108" s="77">
        <v>1</v>
      </c>
      <c r="AV108" s="77"/>
      <c r="AW108" s="77">
        <v>1</v>
      </c>
      <c r="AX108" s="77"/>
      <c r="AY108" s="77"/>
      <c r="AZ108" s="77">
        <v>1</v>
      </c>
      <c r="BA108" s="77">
        <v>1</v>
      </c>
      <c r="BB108" s="77"/>
      <c r="BC108" s="77"/>
      <c r="BD108" s="77"/>
      <c r="BE108" s="77"/>
      <c r="BF108" s="77"/>
      <c r="BG108" s="77"/>
      <c r="BH108" s="77"/>
      <c r="BI108" s="77"/>
      <c r="BJ108" s="77"/>
      <c r="BK108" s="77"/>
      <c r="BL108" s="85">
        <f t="shared" si="27"/>
        <v>0</v>
      </c>
      <c r="BM108" s="85">
        <f t="shared" si="28"/>
        <v>0</v>
      </c>
      <c r="BN108" s="85">
        <f t="shared" si="29"/>
        <v>0</v>
      </c>
      <c r="BO108" s="85">
        <f t="shared" si="30"/>
        <v>0</v>
      </c>
      <c r="BP108" s="85">
        <f t="shared" si="31"/>
        <v>0</v>
      </c>
      <c r="BQ108" s="85">
        <f t="shared" si="32"/>
        <v>0</v>
      </c>
      <c r="BR108" s="91">
        <f t="shared" si="33"/>
        <v>0</v>
      </c>
      <c r="BS108" s="94">
        <f t="shared" si="34"/>
        <v>0</v>
      </c>
      <c r="BT108" s="85">
        <f t="shared" si="35"/>
        <v>1</v>
      </c>
      <c r="BU108" s="85">
        <f t="shared" si="36"/>
        <v>0</v>
      </c>
      <c r="BV108" s="85">
        <f t="shared" si="37"/>
        <v>0</v>
      </c>
      <c r="BW108" s="85">
        <f t="shared" si="38"/>
        <v>0</v>
      </c>
      <c r="BX108" s="91">
        <f t="shared" si="39"/>
        <v>1</v>
      </c>
      <c r="BY108" s="85">
        <f t="shared" si="41"/>
        <v>0</v>
      </c>
      <c r="BZ108" s="85">
        <f t="shared" si="42"/>
        <v>2</v>
      </c>
      <c r="CA108" s="85">
        <f t="shared" si="43"/>
        <v>2</v>
      </c>
      <c r="CB108" s="85">
        <f t="shared" si="44"/>
        <v>0</v>
      </c>
      <c r="CC108" s="85">
        <f t="shared" si="45"/>
        <v>0</v>
      </c>
      <c r="CD108" s="91">
        <f t="shared" si="40"/>
        <v>4</v>
      </c>
      <c r="CE108" s="91"/>
      <c r="CF108" s="76">
        <v>101</v>
      </c>
      <c r="CG108" s="77">
        <v>2</v>
      </c>
      <c r="CH108" s="77">
        <v>1</v>
      </c>
      <c r="CI108" s="77">
        <v>6</v>
      </c>
      <c r="CJ108">
        <f t="shared" si="49"/>
        <v>12</v>
      </c>
      <c r="CK108">
        <f t="shared" si="50"/>
        <v>2</v>
      </c>
      <c r="CL108">
        <f t="shared" si="51"/>
        <v>12</v>
      </c>
      <c r="CM108">
        <f t="shared" si="52"/>
        <v>6</v>
      </c>
      <c r="CN108" s="115" t="b">
        <f t="shared" si="46"/>
        <v>0</v>
      </c>
      <c r="CO108" s="115" t="b">
        <f t="shared" si="47"/>
        <v>0</v>
      </c>
      <c r="CP108" s="115" t="b">
        <f t="shared" si="48"/>
        <v>0</v>
      </c>
    </row>
    <row r="109" spans="10:94" x14ac:dyDescent="0.2">
      <c r="J109" s="76">
        <v>107</v>
      </c>
      <c r="K109" s="77"/>
      <c r="L109" s="77"/>
      <c r="M109" s="77"/>
      <c r="N109" s="77"/>
      <c r="O109" s="77"/>
      <c r="P109" s="77"/>
      <c r="Q109" s="77"/>
      <c r="R109" s="77">
        <v>1</v>
      </c>
      <c r="S109" s="77">
        <v>1</v>
      </c>
      <c r="T109" s="77"/>
      <c r="U109" s="77"/>
      <c r="V109" s="77"/>
      <c r="W109" s="77"/>
      <c r="X109" s="77"/>
      <c r="Y109" s="77"/>
      <c r="Z109" s="77"/>
      <c r="AA109" s="77"/>
      <c r="AB109" s="77"/>
      <c r="AC109" s="77"/>
      <c r="AD109" s="77"/>
      <c r="AE109" s="77"/>
      <c r="AF109" s="77"/>
      <c r="AG109" s="77"/>
      <c r="AH109" s="77"/>
      <c r="AI109" s="77"/>
      <c r="AJ109" s="77"/>
      <c r="AK109" s="77"/>
      <c r="AL109" s="77"/>
      <c r="AM109" s="77"/>
      <c r="AN109" s="77"/>
      <c r="AO109" s="77"/>
      <c r="AP109" s="77"/>
      <c r="AQ109" s="77"/>
      <c r="AR109" s="77"/>
      <c r="AS109" s="77"/>
      <c r="AT109" s="77"/>
      <c r="AU109" s="77">
        <v>1</v>
      </c>
      <c r="AV109" s="77"/>
      <c r="AW109" s="77">
        <v>1</v>
      </c>
      <c r="AX109" s="77">
        <v>1</v>
      </c>
      <c r="AY109" s="77"/>
      <c r="AZ109" s="77">
        <v>1</v>
      </c>
      <c r="BA109" s="77">
        <v>1</v>
      </c>
      <c r="BB109" s="77"/>
      <c r="BC109" s="77"/>
      <c r="BD109" s="77"/>
      <c r="BE109" s="77"/>
      <c r="BF109" s="77"/>
      <c r="BG109" s="77"/>
      <c r="BH109" s="77"/>
      <c r="BI109" s="77"/>
      <c r="BJ109" s="77"/>
      <c r="BK109" s="77"/>
      <c r="BL109" s="85">
        <f t="shared" si="27"/>
        <v>0</v>
      </c>
      <c r="BM109" s="85">
        <f t="shared" si="28"/>
        <v>0</v>
      </c>
      <c r="BN109" s="85">
        <f t="shared" si="29"/>
        <v>2</v>
      </c>
      <c r="BO109" s="85">
        <f t="shared" si="30"/>
        <v>0</v>
      </c>
      <c r="BP109" s="85">
        <f t="shared" si="31"/>
        <v>0</v>
      </c>
      <c r="BQ109" s="85">
        <f t="shared" si="32"/>
        <v>0</v>
      </c>
      <c r="BR109" s="91">
        <f t="shared" si="33"/>
        <v>2</v>
      </c>
      <c r="BS109" s="94">
        <f t="shared" si="34"/>
        <v>2</v>
      </c>
      <c r="BT109" s="85">
        <f t="shared" si="35"/>
        <v>0</v>
      </c>
      <c r="BU109" s="85">
        <f t="shared" si="36"/>
        <v>0</v>
      </c>
      <c r="BV109" s="85">
        <f t="shared" si="37"/>
        <v>0</v>
      </c>
      <c r="BW109" s="85">
        <f t="shared" si="38"/>
        <v>0</v>
      </c>
      <c r="BX109" s="91">
        <f t="shared" si="39"/>
        <v>0</v>
      </c>
      <c r="BY109" s="85">
        <f t="shared" si="41"/>
        <v>0</v>
      </c>
      <c r="BZ109" s="85">
        <f t="shared" si="42"/>
        <v>3</v>
      </c>
      <c r="CA109" s="85">
        <f t="shared" si="43"/>
        <v>2</v>
      </c>
      <c r="CB109" s="85">
        <f t="shared" si="44"/>
        <v>0</v>
      </c>
      <c r="CC109" s="85">
        <f t="shared" si="45"/>
        <v>0</v>
      </c>
      <c r="CD109" s="91">
        <f t="shared" si="40"/>
        <v>5</v>
      </c>
      <c r="CE109" s="91"/>
      <c r="CF109" s="76">
        <v>102</v>
      </c>
      <c r="CG109" s="77">
        <v>3</v>
      </c>
      <c r="CH109" s="77">
        <v>1</v>
      </c>
      <c r="CI109" s="77">
        <v>4</v>
      </c>
      <c r="CJ109">
        <f t="shared" si="49"/>
        <v>12</v>
      </c>
      <c r="CK109">
        <f t="shared" si="50"/>
        <v>3</v>
      </c>
      <c r="CL109">
        <f t="shared" si="51"/>
        <v>12</v>
      </c>
      <c r="CM109">
        <f t="shared" si="52"/>
        <v>4</v>
      </c>
      <c r="CN109" s="115" t="b">
        <f t="shared" si="46"/>
        <v>0</v>
      </c>
      <c r="CO109" s="115" t="b">
        <f t="shared" si="47"/>
        <v>0</v>
      </c>
      <c r="CP109" s="115" t="b">
        <f t="shared" si="48"/>
        <v>0</v>
      </c>
    </row>
    <row r="110" spans="10:94" x14ac:dyDescent="0.2">
      <c r="J110" s="76">
        <v>108</v>
      </c>
      <c r="K110" s="77"/>
      <c r="L110" s="77"/>
      <c r="M110" s="77"/>
      <c r="N110" s="77">
        <v>1</v>
      </c>
      <c r="O110" s="77">
        <v>1</v>
      </c>
      <c r="P110" s="77"/>
      <c r="Q110" s="77"/>
      <c r="R110" s="77"/>
      <c r="S110" s="77"/>
      <c r="T110" s="77"/>
      <c r="U110" s="77"/>
      <c r="V110" s="77"/>
      <c r="W110" s="77"/>
      <c r="X110" s="77"/>
      <c r="Y110" s="77"/>
      <c r="Z110" s="77"/>
      <c r="AA110" s="77"/>
      <c r="AB110" s="77"/>
      <c r="AC110" s="77"/>
      <c r="AD110" s="77"/>
      <c r="AE110" s="77"/>
      <c r="AF110" s="77"/>
      <c r="AG110" s="77"/>
      <c r="AH110" s="77"/>
      <c r="AI110" s="77"/>
      <c r="AJ110" s="77"/>
      <c r="AK110" s="77"/>
      <c r="AL110" s="77"/>
      <c r="AM110" s="77"/>
      <c r="AN110" s="77"/>
      <c r="AO110" s="77"/>
      <c r="AP110" s="77"/>
      <c r="AQ110" s="77"/>
      <c r="AR110" s="77"/>
      <c r="AS110" s="77">
        <v>1</v>
      </c>
      <c r="AT110" s="77"/>
      <c r="AU110" s="77">
        <v>1</v>
      </c>
      <c r="AV110" s="77"/>
      <c r="AW110" s="77"/>
      <c r="AX110" s="77"/>
      <c r="AY110" s="77"/>
      <c r="AZ110" s="77"/>
      <c r="BA110" s="77"/>
      <c r="BB110" s="77"/>
      <c r="BC110" s="77"/>
      <c r="BD110" s="77"/>
      <c r="BE110" s="77"/>
      <c r="BF110" s="77"/>
      <c r="BG110" s="77"/>
      <c r="BH110" s="77"/>
      <c r="BI110" s="77"/>
      <c r="BJ110" s="77"/>
      <c r="BK110" s="77"/>
      <c r="BL110" s="85">
        <f t="shared" si="27"/>
        <v>1</v>
      </c>
      <c r="BM110" s="85">
        <f t="shared" si="28"/>
        <v>1</v>
      </c>
      <c r="BN110" s="85">
        <f t="shared" si="29"/>
        <v>0</v>
      </c>
      <c r="BO110" s="85">
        <f t="shared" si="30"/>
        <v>0</v>
      </c>
      <c r="BP110" s="85">
        <f t="shared" si="31"/>
        <v>0</v>
      </c>
      <c r="BQ110" s="85">
        <f t="shared" si="32"/>
        <v>0</v>
      </c>
      <c r="BR110" s="91">
        <f t="shared" si="33"/>
        <v>2</v>
      </c>
      <c r="BS110" s="94">
        <f t="shared" si="34"/>
        <v>1</v>
      </c>
      <c r="BT110" s="85">
        <f t="shared" si="35"/>
        <v>0</v>
      </c>
      <c r="BU110" s="85">
        <f t="shared" si="36"/>
        <v>0</v>
      </c>
      <c r="BV110" s="85">
        <f t="shared" si="37"/>
        <v>0</v>
      </c>
      <c r="BW110" s="85">
        <f t="shared" si="38"/>
        <v>0</v>
      </c>
      <c r="BX110" s="91">
        <f t="shared" si="39"/>
        <v>0</v>
      </c>
      <c r="BY110" s="85">
        <f t="shared" si="41"/>
        <v>1</v>
      </c>
      <c r="BZ110" s="85">
        <f t="shared" si="42"/>
        <v>1</v>
      </c>
      <c r="CA110" s="85">
        <f t="shared" si="43"/>
        <v>0</v>
      </c>
      <c r="CB110" s="85">
        <f t="shared" si="44"/>
        <v>0</v>
      </c>
      <c r="CC110" s="85">
        <f t="shared" si="45"/>
        <v>0</v>
      </c>
      <c r="CD110" s="91">
        <f t="shared" si="40"/>
        <v>2</v>
      </c>
      <c r="CE110" s="91"/>
      <c r="CF110" s="76">
        <v>103</v>
      </c>
      <c r="CG110" s="77">
        <v>1</v>
      </c>
      <c r="CH110" s="77">
        <v>1</v>
      </c>
      <c r="CI110" s="77">
        <v>4</v>
      </c>
      <c r="CJ110">
        <f t="shared" si="49"/>
        <v>4</v>
      </c>
      <c r="CK110">
        <f t="shared" si="50"/>
        <v>1</v>
      </c>
      <c r="CL110">
        <f t="shared" si="51"/>
        <v>4</v>
      </c>
      <c r="CM110">
        <f t="shared" si="52"/>
        <v>4</v>
      </c>
      <c r="CN110" s="115" t="b">
        <f t="shared" si="46"/>
        <v>0</v>
      </c>
      <c r="CO110" s="115" t="b">
        <f t="shared" si="47"/>
        <v>0</v>
      </c>
      <c r="CP110" s="115" t="b">
        <f t="shared" si="48"/>
        <v>0</v>
      </c>
    </row>
    <row r="111" spans="10:94" x14ac:dyDescent="0.2">
      <c r="J111" s="76">
        <v>109</v>
      </c>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v>1</v>
      </c>
      <c r="AK111" s="77"/>
      <c r="AL111" s="77"/>
      <c r="AM111" s="77"/>
      <c r="AN111" s="77"/>
      <c r="AO111" s="77"/>
      <c r="AP111" s="77"/>
      <c r="AQ111" s="77"/>
      <c r="AR111" s="77"/>
      <c r="AS111" s="77"/>
      <c r="AT111" s="77"/>
      <c r="AU111" s="77">
        <v>1</v>
      </c>
      <c r="AV111" s="77"/>
      <c r="AW111" s="77">
        <v>1</v>
      </c>
      <c r="AX111" s="77"/>
      <c r="AY111" s="77"/>
      <c r="AZ111" s="77"/>
      <c r="BA111" s="77">
        <v>1</v>
      </c>
      <c r="BB111" s="77"/>
      <c r="BC111" s="77"/>
      <c r="BD111" s="77"/>
      <c r="BE111" s="77"/>
      <c r="BF111" s="77"/>
      <c r="BG111" s="77"/>
      <c r="BH111" s="77"/>
      <c r="BI111" s="77"/>
      <c r="BJ111" s="77"/>
      <c r="BK111" s="77"/>
      <c r="BL111" s="85">
        <f t="shared" si="27"/>
        <v>0</v>
      </c>
      <c r="BM111" s="85">
        <f t="shared" si="28"/>
        <v>0</v>
      </c>
      <c r="BN111" s="85">
        <f t="shared" si="29"/>
        <v>0</v>
      </c>
      <c r="BO111" s="85">
        <f t="shared" si="30"/>
        <v>0</v>
      </c>
      <c r="BP111" s="85">
        <f t="shared" si="31"/>
        <v>0</v>
      </c>
      <c r="BQ111" s="85">
        <f t="shared" si="32"/>
        <v>0</v>
      </c>
      <c r="BR111" s="91">
        <f t="shared" si="33"/>
        <v>0</v>
      </c>
      <c r="BS111" s="94">
        <f t="shared" si="34"/>
        <v>0</v>
      </c>
      <c r="BT111" s="85">
        <f t="shared" si="35"/>
        <v>1</v>
      </c>
      <c r="BU111" s="85">
        <f t="shared" si="36"/>
        <v>0</v>
      </c>
      <c r="BV111" s="85">
        <f t="shared" si="37"/>
        <v>0</v>
      </c>
      <c r="BW111" s="85">
        <f t="shared" si="38"/>
        <v>0</v>
      </c>
      <c r="BX111" s="91">
        <f t="shared" si="39"/>
        <v>1</v>
      </c>
      <c r="BY111" s="85">
        <f t="shared" si="41"/>
        <v>0</v>
      </c>
      <c r="BZ111" s="85">
        <f t="shared" si="42"/>
        <v>2</v>
      </c>
      <c r="CA111" s="85">
        <f t="shared" si="43"/>
        <v>1</v>
      </c>
      <c r="CB111" s="85">
        <f t="shared" si="44"/>
        <v>0</v>
      </c>
      <c r="CC111" s="85">
        <f t="shared" si="45"/>
        <v>0</v>
      </c>
      <c r="CD111" s="91">
        <f t="shared" si="40"/>
        <v>3</v>
      </c>
      <c r="CE111" s="91"/>
      <c r="CF111" s="76">
        <v>104</v>
      </c>
      <c r="CG111" s="77">
        <v>1</v>
      </c>
      <c r="CH111" s="77">
        <v>0</v>
      </c>
      <c r="CI111" s="77">
        <v>3</v>
      </c>
      <c r="CJ111">
        <f t="shared" si="49"/>
        <v>0</v>
      </c>
      <c r="CK111">
        <f t="shared" si="50"/>
        <v>0</v>
      </c>
      <c r="CL111">
        <f t="shared" si="51"/>
        <v>3</v>
      </c>
      <c r="CM111">
        <f t="shared" si="52"/>
        <v>0</v>
      </c>
      <c r="CN111" s="115" t="b">
        <f t="shared" si="46"/>
        <v>0</v>
      </c>
      <c r="CO111" s="115" t="b">
        <f t="shared" si="47"/>
        <v>1</v>
      </c>
      <c r="CP111" s="115" t="b">
        <f t="shared" si="48"/>
        <v>0</v>
      </c>
    </row>
    <row r="112" spans="10:94" x14ac:dyDescent="0.2">
      <c r="J112" s="76">
        <v>110</v>
      </c>
      <c r="K112" s="77"/>
      <c r="L112" s="77"/>
      <c r="M112" s="77"/>
      <c r="N112" s="77"/>
      <c r="O112" s="77"/>
      <c r="P112" s="77"/>
      <c r="Q112" s="77"/>
      <c r="R112" s="77"/>
      <c r="S112" s="77"/>
      <c r="T112" s="77"/>
      <c r="U112" s="77"/>
      <c r="V112" s="77"/>
      <c r="W112" s="77"/>
      <c r="X112" s="77"/>
      <c r="Y112" s="77"/>
      <c r="Z112" s="77"/>
      <c r="AA112" s="77"/>
      <c r="AB112" s="77"/>
      <c r="AC112" s="77"/>
      <c r="AD112" s="77"/>
      <c r="AE112" s="77"/>
      <c r="AF112" s="77"/>
      <c r="AG112" s="77"/>
      <c r="AH112" s="77"/>
      <c r="AI112" s="77"/>
      <c r="AJ112" s="77"/>
      <c r="AK112" s="77"/>
      <c r="AL112" s="77"/>
      <c r="AM112" s="77"/>
      <c r="AN112" s="77"/>
      <c r="AO112" s="77"/>
      <c r="AP112" s="77"/>
      <c r="AQ112" s="77"/>
      <c r="AR112" s="77"/>
      <c r="AS112" s="77"/>
      <c r="AT112" s="77"/>
      <c r="AU112" s="77"/>
      <c r="AV112" s="77"/>
      <c r="AW112" s="77"/>
      <c r="AX112" s="77">
        <v>1</v>
      </c>
      <c r="AY112" s="77"/>
      <c r="AZ112" s="77"/>
      <c r="BA112" s="77"/>
      <c r="BB112" s="77"/>
      <c r="BC112" s="77"/>
      <c r="BD112" s="77"/>
      <c r="BE112" s="77"/>
      <c r="BF112" s="77"/>
      <c r="BG112" s="77"/>
      <c r="BH112" s="77"/>
      <c r="BI112" s="77"/>
      <c r="BJ112" s="77"/>
      <c r="BK112" s="77"/>
      <c r="BL112" s="85">
        <f t="shared" si="27"/>
        <v>0</v>
      </c>
      <c r="BM112" s="85">
        <f t="shared" si="28"/>
        <v>0</v>
      </c>
      <c r="BN112" s="85">
        <f t="shared" si="29"/>
        <v>0</v>
      </c>
      <c r="BO112" s="85">
        <f t="shared" si="30"/>
        <v>0</v>
      </c>
      <c r="BP112" s="85">
        <f t="shared" si="31"/>
        <v>0</v>
      </c>
      <c r="BQ112" s="85">
        <f t="shared" si="32"/>
        <v>0</v>
      </c>
      <c r="BR112" s="91">
        <f t="shared" si="33"/>
        <v>0</v>
      </c>
      <c r="BS112" s="94">
        <f t="shared" si="34"/>
        <v>0</v>
      </c>
      <c r="BT112" s="85">
        <f t="shared" si="35"/>
        <v>0</v>
      </c>
      <c r="BU112" s="85">
        <f t="shared" si="36"/>
        <v>0</v>
      </c>
      <c r="BV112" s="85">
        <f t="shared" si="37"/>
        <v>0</v>
      </c>
      <c r="BW112" s="85">
        <f t="shared" si="38"/>
        <v>0</v>
      </c>
      <c r="BX112" s="91">
        <f t="shared" si="39"/>
        <v>0</v>
      </c>
      <c r="BY112" s="85">
        <f t="shared" si="41"/>
        <v>0</v>
      </c>
      <c r="BZ112" s="85">
        <f t="shared" si="42"/>
        <v>1</v>
      </c>
      <c r="CA112" s="85">
        <f t="shared" si="43"/>
        <v>0</v>
      </c>
      <c r="CB112" s="85">
        <f t="shared" si="44"/>
        <v>0</v>
      </c>
      <c r="CC112" s="85">
        <f t="shared" si="45"/>
        <v>0</v>
      </c>
      <c r="CD112" s="91">
        <f t="shared" si="40"/>
        <v>1</v>
      </c>
      <c r="CE112" s="91"/>
      <c r="CF112" s="76">
        <v>105</v>
      </c>
      <c r="CG112" s="77">
        <v>2</v>
      </c>
      <c r="CH112" s="77">
        <v>0</v>
      </c>
      <c r="CI112" s="77">
        <v>2</v>
      </c>
      <c r="CJ112">
        <f t="shared" si="49"/>
        <v>0</v>
      </c>
      <c r="CK112">
        <f t="shared" si="50"/>
        <v>0</v>
      </c>
      <c r="CL112">
        <f t="shared" si="51"/>
        <v>4</v>
      </c>
      <c r="CM112">
        <f t="shared" si="52"/>
        <v>0</v>
      </c>
      <c r="CN112" s="115" t="b">
        <f t="shared" si="46"/>
        <v>0</v>
      </c>
      <c r="CO112" s="115" t="b">
        <f t="shared" si="47"/>
        <v>1</v>
      </c>
      <c r="CP112" s="115" t="b">
        <f t="shared" si="48"/>
        <v>0</v>
      </c>
    </row>
    <row r="113" spans="10:94" x14ac:dyDescent="0.2">
      <c r="J113" s="76">
        <v>111</v>
      </c>
      <c r="K113" s="77"/>
      <c r="L113" s="77"/>
      <c r="M113" s="77"/>
      <c r="N113" s="77">
        <v>1</v>
      </c>
      <c r="O113" s="77">
        <v>1</v>
      </c>
      <c r="P113" s="77"/>
      <c r="Q113" s="77"/>
      <c r="R113" s="77"/>
      <c r="S113" s="77"/>
      <c r="T113" s="77"/>
      <c r="U113" s="77"/>
      <c r="V113" s="77"/>
      <c r="W113" s="77"/>
      <c r="X113" s="77"/>
      <c r="Y113" s="77"/>
      <c r="Z113" s="77"/>
      <c r="AA113" s="77"/>
      <c r="AB113" s="77"/>
      <c r="AC113" s="77"/>
      <c r="AD113" s="77">
        <v>1</v>
      </c>
      <c r="AE113" s="77"/>
      <c r="AF113" s="77"/>
      <c r="AG113" s="77"/>
      <c r="AH113" s="77"/>
      <c r="AI113" s="77"/>
      <c r="AJ113" s="77">
        <v>1</v>
      </c>
      <c r="AK113" s="77"/>
      <c r="AL113" s="77"/>
      <c r="AM113" s="77"/>
      <c r="AN113" s="77"/>
      <c r="AO113" s="77"/>
      <c r="AP113" s="77"/>
      <c r="AQ113" s="77"/>
      <c r="AR113" s="77"/>
      <c r="AS113" s="77"/>
      <c r="AT113" s="77"/>
      <c r="AU113" s="77">
        <v>1</v>
      </c>
      <c r="AV113" s="77"/>
      <c r="AW113" s="77"/>
      <c r="AX113" s="77"/>
      <c r="AY113" s="77"/>
      <c r="AZ113" s="77"/>
      <c r="BA113" s="77"/>
      <c r="BB113" s="77"/>
      <c r="BC113" s="77"/>
      <c r="BD113" s="77"/>
      <c r="BE113" s="77"/>
      <c r="BF113" s="77"/>
      <c r="BG113" s="77"/>
      <c r="BH113" s="77"/>
      <c r="BI113" s="77"/>
      <c r="BJ113" s="77"/>
      <c r="BK113" s="77"/>
      <c r="BL113" s="85">
        <f t="shared" si="27"/>
        <v>1</v>
      </c>
      <c r="BM113" s="85">
        <f t="shared" si="28"/>
        <v>1</v>
      </c>
      <c r="BN113" s="85">
        <f t="shared" si="29"/>
        <v>0</v>
      </c>
      <c r="BO113" s="85">
        <f t="shared" si="30"/>
        <v>0</v>
      </c>
      <c r="BP113" s="85">
        <f t="shared" si="31"/>
        <v>1</v>
      </c>
      <c r="BQ113" s="85">
        <f t="shared" si="32"/>
        <v>0</v>
      </c>
      <c r="BR113" s="91">
        <f t="shared" si="33"/>
        <v>3</v>
      </c>
      <c r="BS113" s="94">
        <f t="shared" si="34"/>
        <v>1</v>
      </c>
      <c r="BT113" s="85">
        <f t="shared" si="35"/>
        <v>1</v>
      </c>
      <c r="BU113" s="85">
        <f t="shared" si="36"/>
        <v>0</v>
      </c>
      <c r="BV113" s="85">
        <f t="shared" si="37"/>
        <v>0</v>
      </c>
      <c r="BW113" s="85">
        <f t="shared" si="38"/>
        <v>0</v>
      </c>
      <c r="BX113" s="91">
        <f t="shared" si="39"/>
        <v>1</v>
      </c>
      <c r="BY113" s="85">
        <f t="shared" si="41"/>
        <v>0</v>
      </c>
      <c r="BZ113" s="85">
        <f t="shared" si="42"/>
        <v>1</v>
      </c>
      <c r="CA113" s="85">
        <f t="shared" si="43"/>
        <v>0</v>
      </c>
      <c r="CB113" s="85">
        <f t="shared" si="44"/>
        <v>0</v>
      </c>
      <c r="CC113" s="85">
        <f t="shared" si="45"/>
        <v>0</v>
      </c>
      <c r="CD113" s="91">
        <f t="shared" si="40"/>
        <v>1</v>
      </c>
      <c r="CE113" s="91"/>
      <c r="CF113" s="76">
        <v>106</v>
      </c>
      <c r="CG113" s="77">
        <v>0</v>
      </c>
      <c r="CH113" s="77">
        <v>1</v>
      </c>
      <c r="CI113" s="77">
        <v>4</v>
      </c>
      <c r="CJ113">
        <f t="shared" si="49"/>
        <v>0</v>
      </c>
      <c r="CK113">
        <f t="shared" si="50"/>
        <v>0</v>
      </c>
      <c r="CL113">
        <f t="shared" si="51"/>
        <v>0</v>
      </c>
      <c r="CM113">
        <f t="shared" si="52"/>
        <v>4</v>
      </c>
      <c r="CN113" s="115" t="b">
        <f t="shared" si="46"/>
        <v>0</v>
      </c>
      <c r="CO113" s="115" t="b">
        <f t="shared" si="47"/>
        <v>0</v>
      </c>
      <c r="CP113" s="115" t="b">
        <f t="shared" si="48"/>
        <v>1</v>
      </c>
    </row>
    <row r="114" spans="10:94" x14ac:dyDescent="0.2">
      <c r="J114" s="76">
        <v>112</v>
      </c>
      <c r="K114" s="77"/>
      <c r="L114" s="77"/>
      <c r="M114" s="77"/>
      <c r="N114" s="77">
        <v>1</v>
      </c>
      <c r="O114" s="77">
        <v>1</v>
      </c>
      <c r="P114" s="77"/>
      <c r="Q114" s="77"/>
      <c r="R114" s="77"/>
      <c r="S114" s="77"/>
      <c r="T114" s="77"/>
      <c r="U114" s="77"/>
      <c r="V114" s="77"/>
      <c r="W114" s="77"/>
      <c r="X114" s="77"/>
      <c r="Y114" s="77"/>
      <c r="Z114" s="77"/>
      <c r="AA114" s="77"/>
      <c r="AB114" s="77"/>
      <c r="AC114" s="77"/>
      <c r="AD114" s="77"/>
      <c r="AE114" s="77"/>
      <c r="AF114" s="77"/>
      <c r="AG114" s="77"/>
      <c r="AH114" s="77"/>
      <c r="AI114" s="77"/>
      <c r="AJ114" s="77"/>
      <c r="AK114" s="77"/>
      <c r="AL114" s="77"/>
      <c r="AM114" s="77"/>
      <c r="AN114" s="77"/>
      <c r="AO114" s="77"/>
      <c r="AP114" s="77"/>
      <c r="AQ114" s="77"/>
      <c r="AR114" s="77"/>
      <c r="AS114" s="77"/>
      <c r="AT114" s="77"/>
      <c r="AU114" s="77">
        <v>1</v>
      </c>
      <c r="AV114" s="77"/>
      <c r="AW114" s="77"/>
      <c r="AX114" s="77"/>
      <c r="AY114" s="77">
        <v>1</v>
      </c>
      <c r="AZ114" s="77"/>
      <c r="BA114" s="77">
        <v>1</v>
      </c>
      <c r="BB114" s="77"/>
      <c r="BC114" s="77"/>
      <c r="BD114" s="77"/>
      <c r="BE114" s="77"/>
      <c r="BF114" s="77"/>
      <c r="BG114" s="77"/>
      <c r="BH114" s="77"/>
      <c r="BI114" s="77"/>
      <c r="BJ114" s="77"/>
      <c r="BK114" s="77"/>
      <c r="BL114" s="85">
        <f t="shared" si="27"/>
        <v>1</v>
      </c>
      <c r="BM114" s="85">
        <f t="shared" si="28"/>
        <v>1</v>
      </c>
      <c r="BN114" s="85">
        <f t="shared" si="29"/>
        <v>0</v>
      </c>
      <c r="BO114" s="85">
        <f t="shared" si="30"/>
        <v>0</v>
      </c>
      <c r="BP114" s="85">
        <f t="shared" si="31"/>
        <v>0</v>
      </c>
      <c r="BQ114" s="85">
        <f t="shared" si="32"/>
        <v>0</v>
      </c>
      <c r="BR114" s="91">
        <f t="shared" si="33"/>
        <v>2</v>
      </c>
      <c r="BS114" s="94">
        <f t="shared" si="34"/>
        <v>1</v>
      </c>
      <c r="BT114" s="85">
        <f t="shared" si="35"/>
        <v>0</v>
      </c>
      <c r="BU114" s="85">
        <f t="shared" si="36"/>
        <v>0</v>
      </c>
      <c r="BV114" s="85">
        <f t="shared" si="37"/>
        <v>0</v>
      </c>
      <c r="BW114" s="85">
        <f t="shared" si="38"/>
        <v>0</v>
      </c>
      <c r="BX114" s="91">
        <f t="shared" si="39"/>
        <v>0</v>
      </c>
      <c r="BY114" s="85">
        <f t="shared" si="41"/>
        <v>0</v>
      </c>
      <c r="BZ114" s="85">
        <f t="shared" si="42"/>
        <v>2</v>
      </c>
      <c r="CA114" s="85">
        <f t="shared" si="43"/>
        <v>1</v>
      </c>
      <c r="CB114" s="85">
        <f t="shared" si="44"/>
        <v>0</v>
      </c>
      <c r="CC114" s="85">
        <f t="shared" si="45"/>
        <v>0</v>
      </c>
      <c r="CD114" s="91">
        <f t="shared" si="40"/>
        <v>3</v>
      </c>
      <c r="CE114" s="91"/>
      <c r="CF114" s="76">
        <v>107</v>
      </c>
      <c r="CG114" s="77">
        <v>2</v>
      </c>
      <c r="CH114" s="77">
        <v>0</v>
      </c>
      <c r="CI114" s="77">
        <v>5</v>
      </c>
      <c r="CJ114">
        <f t="shared" si="49"/>
        <v>0</v>
      </c>
      <c r="CK114">
        <f t="shared" si="50"/>
        <v>0</v>
      </c>
      <c r="CL114">
        <f t="shared" si="51"/>
        <v>10</v>
      </c>
      <c r="CM114">
        <f t="shared" si="52"/>
        <v>0</v>
      </c>
      <c r="CN114" s="115" t="b">
        <f t="shared" si="46"/>
        <v>0</v>
      </c>
      <c r="CO114" s="115" t="b">
        <f t="shared" si="47"/>
        <v>1</v>
      </c>
      <c r="CP114" s="115" t="b">
        <f t="shared" si="48"/>
        <v>0</v>
      </c>
    </row>
    <row r="115" spans="10:94" x14ac:dyDescent="0.2">
      <c r="J115" s="76">
        <v>113</v>
      </c>
      <c r="K115" s="77"/>
      <c r="L115" s="77"/>
      <c r="M115" s="77"/>
      <c r="N115" s="77">
        <v>1</v>
      </c>
      <c r="O115" s="77"/>
      <c r="P115" s="77"/>
      <c r="Q115" s="77"/>
      <c r="R115" s="77"/>
      <c r="S115" s="77"/>
      <c r="T115" s="77"/>
      <c r="U115" s="77"/>
      <c r="V115" s="77"/>
      <c r="W115" s="77"/>
      <c r="X115" s="77"/>
      <c r="Y115" s="77"/>
      <c r="Z115" s="77"/>
      <c r="AA115" s="77"/>
      <c r="AB115" s="77"/>
      <c r="AC115" s="77"/>
      <c r="AD115" s="77"/>
      <c r="AE115" s="77"/>
      <c r="AF115" s="77"/>
      <c r="AG115" s="77"/>
      <c r="AH115" s="77"/>
      <c r="AI115" s="77"/>
      <c r="AJ115" s="77"/>
      <c r="AK115" s="77"/>
      <c r="AL115" s="77"/>
      <c r="AM115" s="77"/>
      <c r="AN115" s="77"/>
      <c r="AO115" s="77"/>
      <c r="AP115" s="77"/>
      <c r="AQ115" s="77"/>
      <c r="AR115" s="77"/>
      <c r="AS115" s="77"/>
      <c r="AT115" s="77"/>
      <c r="AU115" s="77">
        <v>1</v>
      </c>
      <c r="AV115" s="77"/>
      <c r="AW115" s="77"/>
      <c r="AX115" s="77">
        <v>1</v>
      </c>
      <c r="AY115" s="77"/>
      <c r="AZ115" s="77"/>
      <c r="BA115" s="77"/>
      <c r="BB115" s="77"/>
      <c r="BC115" s="77"/>
      <c r="BD115" s="77"/>
      <c r="BE115" s="77"/>
      <c r="BF115" s="77"/>
      <c r="BG115" s="77"/>
      <c r="BH115" s="77">
        <v>1</v>
      </c>
      <c r="BI115" s="77"/>
      <c r="BJ115" s="77"/>
      <c r="BK115" s="77"/>
      <c r="BL115" s="85">
        <f t="shared" si="27"/>
        <v>1</v>
      </c>
      <c r="BM115" s="85">
        <f t="shared" si="28"/>
        <v>0</v>
      </c>
      <c r="BN115" s="85">
        <f t="shared" si="29"/>
        <v>0</v>
      </c>
      <c r="BO115" s="85">
        <f t="shared" si="30"/>
        <v>0</v>
      </c>
      <c r="BP115" s="85">
        <f t="shared" si="31"/>
        <v>0</v>
      </c>
      <c r="BQ115" s="85">
        <f t="shared" si="32"/>
        <v>0</v>
      </c>
      <c r="BR115" s="91">
        <f t="shared" si="33"/>
        <v>1</v>
      </c>
      <c r="BS115" s="94">
        <f t="shared" si="34"/>
        <v>0</v>
      </c>
      <c r="BT115" s="85">
        <f t="shared" si="35"/>
        <v>0</v>
      </c>
      <c r="BU115" s="85">
        <f t="shared" si="36"/>
        <v>0</v>
      </c>
      <c r="BV115" s="85">
        <f t="shared" si="37"/>
        <v>0</v>
      </c>
      <c r="BW115" s="85">
        <f t="shared" si="38"/>
        <v>0</v>
      </c>
      <c r="BX115" s="91">
        <f t="shared" si="39"/>
        <v>0</v>
      </c>
      <c r="BY115" s="85">
        <f t="shared" si="41"/>
        <v>0</v>
      </c>
      <c r="BZ115" s="85">
        <f t="shared" si="42"/>
        <v>2</v>
      </c>
      <c r="CA115" s="85">
        <f t="shared" si="43"/>
        <v>0</v>
      </c>
      <c r="CB115" s="85">
        <f t="shared" si="44"/>
        <v>0</v>
      </c>
      <c r="CC115" s="85">
        <f t="shared" si="45"/>
        <v>1</v>
      </c>
      <c r="CD115" s="91">
        <f t="shared" si="40"/>
        <v>3</v>
      </c>
      <c r="CE115" s="91"/>
      <c r="CF115" s="76">
        <v>108</v>
      </c>
      <c r="CG115" s="77">
        <v>2</v>
      </c>
      <c r="CH115" s="77">
        <v>0</v>
      </c>
      <c r="CI115" s="77">
        <v>2</v>
      </c>
      <c r="CJ115">
        <f t="shared" si="49"/>
        <v>0</v>
      </c>
      <c r="CK115">
        <f t="shared" si="50"/>
        <v>0</v>
      </c>
      <c r="CL115">
        <f t="shared" si="51"/>
        <v>4</v>
      </c>
      <c r="CM115">
        <f t="shared" si="52"/>
        <v>0</v>
      </c>
      <c r="CN115" s="115" t="b">
        <f t="shared" si="46"/>
        <v>0</v>
      </c>
      <c r="CO115" s="115" t="b">
        <f t="shared" si="47"/>
        <v>1</v>
      </c>
      <c r="CP115" s="115" t="b">
        <f t="shared" si="48"/>
        <v>0</v>
      </c>
    </row>
    <row r="116" spans="10:94" x14ac:dyDescent="0.2">
      <c r="J116" s="76">
        <v>114</v>
      </c>
      <c r="K116" s="77"/>
      <c r="L116" s="77"/>
      <c r="M116" s="77"/>
      <c r="N116" s="77"/>
      <c r="O116" s="77"/>
      <c r="P116" s="77"/>
      <c r="Q116" s="77"/>
      <c r="R116" s="77"/>
      <c r="S116" s="77"/>
      <c r="T116" s="77"/>
      <c r="U116" s="77"/>
      <c r="V116" s="77"/>
      <c r="W116" s="77"/>
      <c r="X116" s="77"/>
      <c r="Y116" s="77"/>
      <c r="Z116" s="77"/>
      <c r="AA116" s="77"/>
      <c r="AB116" s="77"/>
      <c r="AC116" s="77"/>
      <c r="AD116" s="77"/>
      <c r="AE116" s="77"/>
      <c r="AF116" s="77"/>
      <c r="AG116" s="77"/>
      <c r="AH116" s="77"/>
      <c r="AI116" s="77"/>
      <c r="AJ116" s="77">
        <v>1</v>
      </c>
      <c r="AK116" s="77"/>
      <c r="AL116" s="77"/>
      <c r="AM116" s="77"/>
      <c r="AN116" s="77"/>
      <c r="AO116" s="77"/>
      <c r="AP116" s="77"/>
      <c r="AQ116" s="77"/>
      <c r="AR116" s="77"/>
      <c r="AS116" s="77"/>
      <c r="AT116" s="77">
        <v>1</v>
      </c>
      <c r="AU116" s="77">
        <v>1</v>
      </c>
      <c r="AV116" s="77"/>
      <c r="AW116" s="77"/>
      <c r="AX116" s="77">
        <v>1</v>
      </c>
      <c r="AY116" s="77"/>
      <c r="AZ116" s="77"/>
      <c r="BA116" s="77"/>
      <c r="BB116" s="77"/>
      <c r="BC116" s="77"/>
      <c r="BD116" s="77"/>
      <c r="BE116" s="77"/>
      <c r="BF116" s="77"/>
      <c r="BG116" s="77"/>
      <c r="BH116" s="77"/>
      <c r="BI116" s="77"/>
      <c r="BJ116" s="77"/>
      <c r="BK116" s="77"/>
      <c r="BL116" s="85">
        <f t="shared" si="27"/>
        <v>0</v>
      </c>
      <c r="BM116" s="85">
        <f t="shared" si="28"/>
        <v>0</v>
      </c>
      <c r="BN116" s="85">
        <f t="shared" si="29"/>
        <v>0</v>
      </c>
      <c r="BO116" s="85">
        <f t="shared" si="30"/>
        <v>0</v>
      </c>
      <c r="BP116" s="85">
        <f t="shared" si="31"/>
        <v>0</v>
      </c>
      <c r="BQ116" s="85">
        <f t="shared" si="32"/>
        <v>0</v>
      </c>
      <c r="BR116" s="91">
        <f t="shared" si="33"/>
        <v>0</v>
      </c>
      <c r="BS116" s="94">
        <f t="shared" si="34"/>
        <v>0</v>
      </c>
      <c r="BT116" s="85">
        <f t="shared" si="35"/>
        <v>1</v>
      </c>
      <c r="BU116" s="85">
        <f t="shared" si="36"/>
        <v>0</v>
      </c>
      <c r="BV116" s="85">
        <f t="shared" si="37"/>
        <v>0</v>
      </c>
      <c r="BW116" s="85">
        <f t="shared" si="38"/>
        <v>0</v>
      </c>
      <c r="BX116" s="91">
        <f t="shared" si="39"/>
        <v>1</v>
      </c>
      <c r="BY116" s="85">
        <f t="shared" si="41"/>
        <v>0</v>
      </c>
      <c r="BZ116" s="85">
        <f t="shared" si="42"/>
        <v>3</v>
      </c>
      <c r="CA116" s="85">
        <f t="shared" si="43"/>
        <v>0</v>
      </c>
      <c r="CB116" s="85">
        <f t="shared" si="44"/>
        <v>0</v>
      </c>
      <c r="CC116" s="85">
        <f t="shared" si="45"/>
        <v>0</v>
      </c>
      <c r="CD116" s="91">
        <f t="shared" si="40"/>
        <v>3</v>
      </c>
      <c r="CE116" s="91"/>
      <c r="CF116" s="76">
        <v>109</v>
      </c>
      <c r="CG116" s="77">
        <v>0</v>
      </c>
      <c r="CH116" s="77">
        <v>1</v>
      </c>
      <c r="CI116" s="77">
        <v>3</v>
      </c>
      <c r="CJ116">
        <f t="shared" si="49"/>
        <v>0</v>
      </c>
      <c r="CK116">
        <f t="shared" si="50"/>
        <v>0</v>
      </c>
      <c r="CL116">
        <f t="shared" si="51"/>
        <v>0</v>
      </c>
      <c r="CM116">
        <f t="shared" si="52"/>
        <v>3</v>
      </c>
      <c r="CN116" s="115" t="b">
        <f t="shared" si="46"/>
        <v>0</v>
      </c>
      <c r="CO116" s="115" t="b">
        <f t="shared" si="47"/>
        <v>0</v>
      </c>
      <c r="CP116" s="115" t="b">
        <f t="shared" si="48"/>
        <v>1</v>
      </c>
    </row>
    <row r="117" spans="10:94" x14ac:dyDescent="0.2">
      <c r="J117" s="76">
        <v>115</v>
      </c>
      <c r="K117" s="77"/>
      <c r="L117" s="77"/>
      <c r="M117" s="77"/>
      <c r="N117" s="77"/>
      <c r="O117" s="77"/>
      <c r="P117" s="77"/>
      <c r="Q117" s="77"/>
      <c r="R117" s="77"/>
      <c r="S117" s="77"/>
      <c r="T117" s="77"/>
      <c r="U117" s="77"/>
      <c r="V117" s="77"/>
      <c r="W117" s="77"/>
      <c r="X117" s="77"/>
      <c r="Y117" s="77"/>
      <c r="Z117" s="77"/>
      <c r="AA117" s="77"/>
      <c r="AB117" s="77"/>
      <c r="AC117" s="77"/>
      <c r="AD117" s="77"/>
      <c r="AE117" s="77"/>
      <c r="AF117" s="77"/>
      <c r="AG117" s="77"/>
      <c r="AH117" s="77"/>
      <c r="AI117" s="77"/>
      <c r="AJ117" s="77">
        <v>1</v>
      </c>
      <c r="AK117" s="77"/>
      <c r="AL117" s="77">
        <v>1</v>
      </c>
      <c r="AM117" s="77"/>
      <c r="AN117" s="77"/>
      <c r="AO117" s="77"/>
      <c r="AP117" s="77"/>
      <c r="AQ117" s="77"/>
      <c r="AR117" s="77"/>
      <c r="AS117" s="77">
        <v>1</v>
      </c>
      <c r="AT117" s="77"/>
      <c r="AU117" s="77">
        <v>1</v>
      </c>
      <c r="AV117" s="77"/>
      <c r="AW117" s="77"/>
      <c r="AX117" s="77">
        <v>1</v>
      </c>
      <c r="AY117" s="77"/>
      <c r="AZ117" s="77"/>
      <c r="BA117" s="77">
        <v>1</v>
      </c>
      <c r="BB117" s="77"/>
      <c r="BC117" s="77"/>
      <c r="BD117" s="77"/>
      <c r="BE117" s="77"/>
      <c r="BF117" s="77"/>
      <c r="BG117" s="77"/>
      <c r="BH117" s="77"/>
      <c r="BI117" s="77"/>
      <c r="BJ117" s="77"/>
      <c r="BK117" s="77"/>
      <c r="BL117" s="85">
        <f t="shared" si="27"/>
        <v>0</v>
      </c>
      <c r="BM117" s="85">
        <f t="shared" si="28"/>
        <v>0</v>
      </c>
      <c r="BN117" s="85">
        <f t="shared" si="29"/>
        <v>0</v>
      </c>
      <c r="BO117" s="85">
        <f t="shared" si="30"/>
        <v>0</v>
      </c>
      <c r="BP117" s="85">
        <f t="shared" si="31"/>
        <v>0</v>
      </c>
      <c r="BQ117" s="85">
        <f t="shared" si="32"/>
        <v>0</v>
      </c>
      <c r="BR117" s="91">
        <f t="shared" si="33"/>
        <v>0</v>
      </c>
      <c r="BS117" s="94">
        <f t="shared" si="34"/>
        <v>0</v>
      </c>
      <c r="BT117" s="85">
        <f t="shared" si="35"/>
        <v>1</v>
      </c>
      <c r="BU117" s="85">
        <f t="shared" si="36"/>
        <v>1</v>
      </c>
      <c r="BV117" s="85">
        <f t="shared" si="37"/>
        <v>0</v>
      </c>
      <c r="BW117" s="85">
        <f t="shared" si="38"/>
        <v>0</v>
      </c>
      <c r="BX117" s="91">
        <f t="shared" si="39"/>
        <v>2</v>
      </c>
      <c r="BY117" s="85">
        <f t="shared" si="41"/>
        <v>1</v>
      </c>
      <c r="BZ117" s="85">
        <f t="shared" si="42"/>
        <v>2</v>
      </c>
      <c r="CA117" s="85">
        <f t="shared" si="43"/>
        <v>1</v>
      </c>
      <c r="CB117" s="85">
        <f t="shared" si="44"/>
        <v>0</v>
      </c>
      <c r="CC117" s="85">
        <f t="shared" si="45"/>
        <v>0</v>
      </c>
      <c r="CD117" s="91">
        <f t="shared" si="40"/>
        <v>4</v>
      </c>
      <c r="CE117" s="91"/>
      <c r="CF117" s="76">
        <v>110</v>
      </c>
      <c r="CG117" s="77">
        <v>0</v>
      </c>
      <c r="CH117" s="77">
        <v>0</v>
      </c>
      <c r="CI117" s="77">
        <v>1</v>
      </c>
      <c r="CJ117">
        <f t="shared" si="49"/>
        <v>0</v>
      </c>
      <c r="CK117">
        <f t="shared" si="50"/>
        <v>0</v>
      </c>
      <c r="CL117">
        <f t="shared" si="51"/>
        <v>0</v>
      </c>
      <c r="CM117">
        <f t="shared" si="52"/>
        <v>0</v>
      </c>
      <c r="CN117" s="115" t="b">
        <f t="shared" si="46"/>
        <v>0</v>
      </c>
      <c r="CO117" s="115" t="b">
        <f t="shared" si="47"/>
        <v>0</v>
      </c>
      <c r="CP117" s="115" t="b">
        <f t="shared" si="48"/>
        <v>0</v>
      </c>
    </row>
    <row r="118" spans="10:94" x14ac:dyDescent="0.2">
      <c r="J118" s="76">
        <v>116</v>
      </c>
      <c r="K118" s="77"/>
      <c r="L118" s="77">
        <v>1</v>
      </c>
      <c r="M118" s="77"/>
      <c r="N118" s="77"/>
      <c r="O118" s="77"/>
      <c r="P118" s="77"/>
      <c r="Q118" s="77"/>
      <c r="R118" s="77"/>
      <c r="S118" s="77"/>
      <c r="T118" s="77">
        <v>1</v>
      </c>
      <c r="U118" s="77"/>
      <c r="V118" s="77"/>
      <c r="W118" s="77"/>
      <c r="X118" s="77"/>
      <c r="Y118" s="77"/>
      <c r="Z118" s="77"/>
      <c r="AA118" s="77"/>
      <c r="AB118" s="77"/>
      <c r="AC118" s="77"/>
      <c r="AD118" s="77"/>
      <c r="AE118" s="77"/>
      <c r="AF118" s="77"/>
      <c r="AG118" s="77"/>
      <c r="AH118" s="77"/>
      <c r="AI118" s="77"/>
      <c r="AJ118" s="77">
        <v>1</v>
      </c>
      <c r="AK118" s="77"/>
      <c r="AL118" s="77"/>
      <c r="AM118" s="77"/>
      <c r="AN118" s="77"/>
      <c r="AO118" s="77"/>
      <c r="AP118" s="77"/>
      <c r="AQ118" s="77"/>
      <c r="AR118" s="77"/>
      <c r="AS118" s="77"/>
      <c r="AT118" s="77"/>
      <c r="AU118" s="77"/>
      <c r="AV118" s="77"/>
      <c r="AW118" s="77">
        <v>1</v>
      </c>
      <c r="AX118" s="77">
        <v>1</v>
      </c>
      <c r="AY118" s="77"/>
      <c r="AZ118" s="77"/>
      <c r="BA118" s="77"/>
      <c r="BB118" s="77"/>
      <c r="BC118" s="77"/>
      <c r="BD118" s="77"/>
      <c r="BE118" s="77"/>
      <c r="BF118" s="77"/>
      <c r="BG118" s="77"/>
      <c r="BH118" s="77"/>
      <c r="BI118" s="77"/>
      <c r="BJ118" s="77"/>
      <c r="BK118" s="77"/>
      <c r="BL118" s="85">
        <f t="shared" si="27"/>
        <v>1</v>
      </c>
      <c r="BM118" s="85">
        <f t="shared" si="28"/>
        <v>0</v>
      </c>
      <c r="BN118" s="85">
        <f t="shared" si="29"/>
        <v>1</v>
      </c>
      <c r="BO118" s="85">
        <f t="shared" si="30"/>
        <v>0</v>
      </c>
      <c r="BP118" s="85">
        <f t="shared" si="31"/>
        <v>0</v>
      </c>
      <c r="BQ118" s="85">
        <f t="shared" si="32"/>
        <v>0</v>
      </c>
      <c r="BR118" s="91">
        <f t="shared" si="33"/>
        <v>2</v>
      </c>
      <c r="BS118" s="94">
        <f t="shared" si="34"/>
        <v>1</v>
      </c>
      <c r="BT118" s="85">
        <f t="shared" si="35"/>
        <v>1</v>
      </c>
      <c r="BU118" s="85">
        <f t="shared" si="36"/>
        <v>0</v>
      </c>
      <c r="BV118" s="85">
        <f t="shared" si="37"/>
        <v>0</v>
      </c>
      <c r="BW118" s="85">
        <f t="shared" si="38"/>
        <v>0</v>
      </c>
      <c r="BX118" s="91">
        <f t="shared" si="39"/>
        <v>1</v>
      </c>
      <c r="BY118" s="85">
        <f t="shared" si="41"/>
        <v>0</v>
      </c>
      <c r="BZ118" s="85">
        <f t="shared" si="42"/>
        <v>2</v>
      </c>
      <c r="CA118" s="85">
        <f t="shared" si="43"/>
        <v>0</v>
      </c>
      <c r="CB118" s="85">
        <f t="shared" si="44"/>
        <v>0</v>
      </c>
      <c r="CC118" s="85">
        <f t="shared" si="45"/>
        <v>0</v>
      </c>
      <c r="CD118" s="91">
        <f t="shared" si="40"/>
        <v>2</v>
      </c>
      <c r="CE118" s="91"/>
      <c r="CF118" s="76">
        <v>111</v>
      </c>
      <c r="CG118" s="77">
        <v>3</v>
      </c>
      <c r="CH118" s="77">
        <v>1</v>
      </c>
      <c r="CI118" s="77">
        <v>1</v>
      </c>
      <c r="CJ118">
        <f t="shared" si="49"/>
        <v>3</v>
      </c>
      <c r="CK118">
        <f t="shared" si="50"/>
        <v>3</v>
      </c>
      <c r="CL118">
        <f t="shared" si="51"/>
        <v>3</v>
      </c>
      <c r="CM118">
        <f t="shared" si="52"/>
        <v>1</v>
      </c>
      <c r="CN118" s="115" t="b">
        <f t="shared" si="46"/>
        <v>0</v>
      </c>
      <c r="CO118" s="115" t="b">
        <f t="shared" si="47"/>
        <v>0</v>
      </c>
      <c r="CP118" s="115" t="b">
        <f t="shared" si="48"/>
        <v>0</v>
      </c>
    </row>
    <row r="119" spans="10:94" x14ac:dyDescent="0.2">
      <c r="J119" s="76">
        <v>117</v>
      </c>
      <c r="K119" s="77"/>
      <c r="L119" s="77"/>
      <c r="M119" s="77"/>
      <c r="N119" s="77"/>
      <c r="O119" s="77"/>
      <c r="P119" s="77"/>
      <c r="Q119" s="77"/>
      <c r="R119" s="77"/>
      <c r="S119" s="77"/>
      <c r="T119" s="77"/>
      <c r="U119" s="77"/>
      <c r="V119" s="77"/>
      <c r="W119" s="77"/>
      <c r="X119" s="77"/>
      <c r="Y119" s="77"/>
      <c r="Z119" s="77"/>
      <c r="AA119" s="77"/>
      <c r="AB119" s="77"/>
      <c r="AC119" s="77"/>
      <c r="AD119" s="77"/>
      <c r="AE119" s="77"/>
      <c r="AF119" s="77"/>
      <c r="AG119" s="77"/>
      <c r="AH119" s="77"/>
      <c r="AI119" s="77"/>
      <c r="AJ119" s="77">
        <v>1</v>
      </c>
      <c r="AK119" s="77"/>
      <c r="AL119" s="77">
        <v>1</v>
      </c>
      <c r="AM119" s="77"/>
      <c r="AN119" s="77"/>
      <c r="AO119" s="77"/>
      <c r="AP119" s="77"/>
      <c r="AQ119" s="77"/>
      <c r="AR119" s="77"/>
      <c r="AS119" s="77"/>
      <c r="AT119" s="77">
        <v>1</v>
      </c>
      <c r="AU119" s="77"/>
      <c r="AV119" s="77"/>
      <c r="AW119" s="77">
        <v>1</v>
      </c>
      <c r="AX119" s="77">
        <v>1</v>
      </c>
      <c r="AY119" s="77"/>
      <c r="AZ119" s="77"/>
      <c r="BA119" s="77">
        <v>1</v>
      </c>
      <c r="BB119" s="77"/>
      <c r="BC119" s="77"/>
      <c r="BD119" s="77"/>
      <c r="BE119" s="77"/>
      <c r="BF119" s="77"/>
      <c r="BG119" s="77"/>
      <c r="BH119" s="77"/>
      <c r="BI119" s="77"/>
      <c r="BJ119" s="77"/>
      <c r="BK119" s="77"/>
      <c r="BL119" s="85">
        <f t="shared" si="27"/>
        <v>0</v>
      </c>
      <c r="BM119" s="85">
        <f t="shared" si="28"/>
        <v>0</v>
      </c>
      <c r="BN119" s="85">
        <f t="shared" si="29"/>
        <v>0</v>
      </c>
      <c r="BO119" s="85">
        <f t="shared" si="30"/>
        <v>0</v>
      </c>
      <c r="BP119" s="85">
        <f t="shared" si="31"/>
        <v>0</v>
      </c>
      <c r="BQ119" s="85">
        <f t="shared" si="32"/>
        <v>0</v>
      </c>
      <c r="BR119" s="91">
        <f t="shared" si="33"/>
        <v>0</v>
      </c>
      <c r="BS119" s="94">
        <f t="shared" si="34"/>
        <v>0</v>
      </c>
      <c r="BT119" s="85">
        <f t="shared" si="35"/>
        <v>1</v>
      </c>
      <c r="BU119" s="85">
        <f t="shared" si="36"/>
        <v>1</v>
      </c>
      <c r="BV119" s="85">
        <f t="shared" si="37"/>
        <v>0</v>
      </c>
      <c r="BW119" s="85">
        <f t="shared" si="38"/>
        <v>0</v>
      </c>
      <c r="BX119" s="91">
        <f t="shared" si="39"/>
        <v>2</v>
      </c>
      <c r="BY119" s="85">
        <f t="shared" si="41"/>
        <v>0</v>
      </c>
      <c r="BZ119" s="85">
        <f t="shared" si="42"/>
        <v>3</v>
      </c>
      <c r="CA119" s="85">
        <f t="shared" si="43"/>
        <v>1</v>
      </c>
      <c r="CB119" s="85">
        <f t="shared" si="44"/>
        <v>0</v>
      </c>
      <c r="CC119" s="85">
        <f t="shared" si="45"/>
        <v>0</v>
      </c>
      <c r="CD119" s="91">
        <f t="shared" si="40"/>
        <v>4</v>
      </c>
      <c r="CE119" s="91"/>
      <c r="CF119" s="76">
        <v>112</v>
      </c>
      <c r="CG119" s="77">
        <v>2</v>
      </c>
      <c r="CH119" s="77">
        <v>0</v>
      </c>
      <c r="CI119" s="77">
        <v>2</v>
      </c>
      <c r="CJ119">
        <f t="shared" si="49"/>
        <v>0</v>
      </c>
      <c r="CK119">
        <f t="shared" si="50"/>
        <v>0</v>
      </c>
      <c r="CL119">
        <f t="shared" si="51"/>
        <v>4</v>
      </c>
      <c r="CM119">
        <f t="shared" si="52"/>
        <v>0</v>
      </c>
      <c r="CN119" s="115" t="b">
        <f t="shared" si="46"/>
        <v>0</v>
      </c>
      <c r="CO119" s="115" t="b">
        <f t="shared" si="47"/>
        <v>1</v>
      </c>
      <c r="CP119" s="115" t="b">
        <f t="shared" si="48"/>
        <v>0</v>
      </c>
    </row>
    <row r="120" spans="10:94" x14ac:dyDescent="0.2">
      <c r="J120" s="76">
        <v>118</v>
      </c>
      <c r="K120" s="77"/>
      <c r="L120" s="77">
        <v>1</v>
      </c>
      <c r="M120" s="77"/>
      <c r="N120" s="77"/>
      <c r="O120" s="77"/>
      <c r="P120" s="77"/>
      <c r="Q120" s="77"/>
      <c r="R120" s="77"/>
      <c r="S120" s="77">
        <v>1</v>
      </c>
      <c r="T120" s="77"/>
      <c r="U120" s="77"/>
      <c r="V120" s="77"/>
      <c r="W120" s="77"/>
      <c r="X120" s="77"/>
      <c r="Y120" s="77"/>
      <c r="Z120" s="77"/>
      <c r="AA120" s="77"/>
      <c r="AB120" s="77"/>
      <c r="AC120" s="77"/>
      <c r="AD120" s="77"/>
      <c r="AE120" s="77"/>
      <c r="AF120" s="77"/>
      <c r="AG120" s="77"/>
      <c r="AH120" s="77"/>
      <c r="AI120" s="77"/>
      <c r="AJ120" s="77">
        <v>1</v>
      </c>
      <c r="AK120" s="77"/>
      <c r="AL120" s="77">
        <v>1</v>
      </c>
      <c r="AM120" s="77"/>
      <c r="AN120" s="77"/>
      <c r="AO120" s="77"/>
      <c r="AP120" s="77"/>
      <c r="AQ120" s="77"/>
      <c r="AR120" s="77"/>
      <c r="AS120" s="77"/>
      <c r="AT120" s="77"/>
      <c r="AU120" s="77">
        <v>1</v>
      </c>
      <c r="AV120" s="77"/>
      <c r="AW120" s="77"/>
      <c r="AX120" s="77">
        <v>1</v>
      </c>
      <c r="AY120" s="77"/>
      <c r="AZ120" s="77">
        <v>1</v>
      </c>
      <c r="BA120" s="77"/>
      <c r="BB120" s="77"/>
      <c r="BC120" s="77"/>
      <c r="BD120" s="77"/>
      <c r="BE120" s="77"/>
      <c r="BF120" s="77"/>
      <c r="BG120" s="77"/>
      <c r="BH120" s="77"/>
      <c r="BI120" s="77"/>
      <c r="BJ120" s="77"/>
      <c r="BK120" s="77"/>
      <c r="BL120" s="85">
        <f t="shared" si="27"/>
        <v>1</v>
      </c>
      <c r="BM120" s="85">
        <f t="shared" si="28"/>
        <v>0</v>
      </c>
      <c r="BN120" s="85">
        <f t="shared" si="29"/>
        <v>1</v>
      </c>
      <c r="BO120" s="85">
        <f t="shared" si="30"/>
        <v>0</v>
      </c>
      <c r="BP120" s="85">
        <f t="shared" si="31"/>
        <v>0</v>
      </c>
      <c r="BQ120" s="85">
        <f t="shared" si="32"/>
        <v>0</v>
      </c>
      <c r="BR120" s="91">
        <f t="shared" si="33"/>
        <v>2</v>
      </c>
      <c r="BS120" s="94">
        <f t="shared" si="34"/>
        <v>1</v>
      </c>
      <c r="BT120" s="85">
        <f t="shared" si="35"/>
        <v>1</v>
      </c>
      <c r="BU120" s="85">
        <f t="shared" si="36"/>
        <v>1</v>
      </c>
      <c r="BV120" s="85">
        <f t="shared" si="37"/>
        <v>0</v>
      </c>
      <c r="BW120" s="85">
        <f t="shared" si="38"/>
        <v>0</v>
      </c>
      <c r="BX120" s="91">
        <f t="shared" si="39"/>
        <v>2</v>
      </c>
      <c r="BY120" s="85">
        <f t="shared" si="41"/>
        <v>0</v>
      </c>
      <c r="BZ120" s="85">
        <f t="shared" si="42"/>
        <v>2</v>
      </c>
      <c r="CA120" s="85">
        <f t="shared" si="43"/>
        <v>1</v>
      </c>
      <c r="CB120" s="85">
        <f t="shared" si="44"/>
        <v>0</v>
      </c>
      <c r="CC120" s="85">
        <f t="shared" si="45"/>
        <v>0</v>
      </c>
      <c r="CD120" s="91">
        <f t="shared" si="40"/>
        <v>3</v>
      </c>
      <c r="CE120" s="91"/>
      <c r="CF120" s="76">
        <v>113</v>
      </c>
      <c r="CG120" s="77">
        <v>1</v>
      </c>
      <c r="CH120" s="77">
        <v>0</v>
      </c>
      <c r="CI120" s="77">
        <v>3</v>
      </c>
      <c r="CJ120">
        <f t="shared" si="49"/>
        <v>0</v>
      </c>
      <c r="CK120">
        <f t="shared" si="50"/>
        <v>0</v>
      </c>
      <c r="CL120">
        <f t="shared" si="51"/>
        <v>3</v>
      </c>
      <c r="CM120">
        <f t="shared" si="52"/>
        <v>0</v>
      </c>
      <c r="CN120" s="115" t="b">
        <f t="shared" si="46"/>
        <v>0</v>
      </c>
      <c r="CO120" s="115" t="b">
        <f t="shared" si="47"/>
        <v>1</v>
      </c>
      <c r="CP120" s="115" t="b">
        <f t="shared" si="48"/>
        <v>0</v>
      </c>
    </row>
    <row r="121" spans="10:94" x14ac:dyDescent="0.2">
      <c r="J121" s="76">
        <v>119</v>
      </c>
      <c r="K121" s="77">
        <v>1</v>
      </c>
      <c r="L121" s="77"/>
      <c r="M121" s="77"/>
      <c r="N121" s="77">
        <v>1</v>
      </c>
      <c r="O121" s="77"/>
      <c r="P121" s="77"/>
      <c r="Q121" s="77"/>
      <c r="R121" s="77">
        <v>1</v>
      </c>
      <c r="S121" s="77">
        <v>1</v>
      </c>
      <c r="T121" s="77"/>
      <c r="U121" s="77"/>
      <c r="V121" s="77"/>
      <c r="W121" s="77"/>
      <c r="X121" s="77"/>
      <c r="Y121" s="77"/>
      <c r="Z121" s="77"/>
      <c r="AA121" s="77"/>
      <c r="AB121" s="77">
        <v>1</v>
      </c>
      <c r="AC121" s="77"/>
      <c r="AD121" s="77"/>
      <c r="AE121" s="77">
        <v>1</v>
      </c>
      <c r="AF121" s="77"/>
      <c r="AG121" s="77"/>
      <c r="AH121" s="77"/>
      <c r="AI121" s="77"/>
      <c r="AJ121" s="77">
        <v>1</v>
      </c>
      <c r="AK121" s="77">
        <v>1</v>
      </c>
      <c r="AL121" s="77">
        <v>1</v>
      </c>
      <c r="AM121" s="77"/>
      <c r="AN121" s="77"/>
      <c r="AO121" s="77"/>
      <c r="AP121" s="77"/>
      <c r="AQ121" s="77"/>
      <c r="AR121" s="77">
        <v>1</v>
      </c>
      <c r="AS121" s="77">
        <v>1</v>
      </c>
      <c r="AT121" s="77">
        <v>1</v>
      </c>
      <c r="AU121" s="77">
        <v>1</v>
      </c>
      <c r="AV121" s="77"/>
      <c r="AW121" s="77">
        <v>1</v>
      </c>
      <c r="AX121" s="77">
        <v>1</v>
      </c>
      <c r="AY121" s="77">
        <v>1</v>
      </c>
      <c r="AZ121" s="77">
        <v>1</v>
      </c>
      <c r="BA121" s="77">
        <v>1</v>
      </c>
      <c r="BB121" s="77"/>
      <c r="BC121" s="77"/>
      <c r="BD121" s="77"/>
      <c r="BE121" s="77"/>
      <c r="BF121" s="77"/>
      <c r="BG121" s="77"/>
      <c r="BH121" s="77">
        <v>1</v>
      </c>
      <c r="BI121" s="77"/>
      <c r="BJ121" s="77"/>
      <c r="BK121" s="77">
        <v>1</v>
      </c>
      <c r="BL121" s="85">
        <f t="shared" si="27"/>
        <v>2</v>
      </c>
      <c r="BM121" s="85">
        <f t="shared" si="28"/>
        <v>0</v>
      </c>
      <c r="BN121" s="85">
        <f t="shared" si="29"/>
        <v>2</v>
      </c>
      <c r="BO121" s="85">
        <f t="shared" si="30"/>
        <v>0</v>
      </c>
      <c r="BP121" s="85">
        <f t="shared" si="31"/>
        <v>2</v>
      </c>
      <c r="BQ121" s="85">
        <f t="shared" si="32"/>
        <v>0</v>
      </c>
      <c r="BR121" s="91">
        <f t="shared" si="33"/>
        <v>6</v>
      </c>
      <c r="BS121" s="94">
        <f t="shared" si="34"/>
        <v>2</v>
      </c>
      <c r="BT121" s="85">
        <f t="shared" si="35"/>
        <v>2</v>
      </c>
      <c r="BU121" s="85">
        <f t="shared" si="36"/>
        <v>1</v>
      </c>
      <c r="BV121" s="85">
        <f t="shared" si="37"/>
        <v>0</v>
      </c>
      <c r="BW121" s="85">
        <f t="shared" si="38"/>
        <v>0</v>
      </c>
      <c r="BX121" s="91">
        <f t="shared" si="39"/>
        <v>3</v>
      </c>
      <c r="BY121" s="85">
        <f t="shared" si="41"/>
        <v>2</v>
      </c>
      <c r="BZ121" s="85">
        <f t="shared" si="42"/>
        <v>5</v>
      </c>
      <c r="CA121" s="85">
        <f t="shared" si="43"/>
        <v>2</v>
      </c>
      <c r="CB121" s="85">
        <f t="shared" si="44"/>
        <v>0</v>
      </c>
      <c r="CC121" s="85">
        <f t="shared" si="45"/>
        <v>2</v>
      </c>
      <c r="CD121" s="91">
        <f t="shared" si="40"/>
        <v>11</v>
      </c>
      <c r="CE121" s="91"/>
      <c r="CF121" s="76">
        <v>114</v>
      </c>
      <c r="CG121" s="77">
        <v>0</v>
      </c>
      <c r="CH121" s="77">
        <v>1</v>
      </c>
      <c r="CI121" s="77">
        <v>3</v>
      </c>
      <c r="CJ121">
        <f t="shared" si="49"/>
        <v>0</v>
      </c>
      <c r="CK121">
        <f t="shared" si="50"/>
        <v>0</v>
      </c>
      <c r="CL121">
        <f t="shared" si="51"/>
        <v>0</v>
      </c>
      <c r="CM121">
        <f t="shared" si="52"/>
        <v>3</v>
      </c>
      <c r="CN121" s="115" t="b">
        <f t="shared" si="46"/>
        <v>0</v>
      </c>
      <c r="CO121" s="115" t="b">
        <f t="shared" si="47"/>
        <v>0</v>
      </c>
      <c r="CP121" s="115" t="b">
        <f t="shared" si="48"/>
        <v>1</v>
      </c>
    </row>
    <row r="122" spans="10:94" x14ac:dyDescent="0.2">
      <c r="J122" s="76">
        <v>120</v>
      </c>
      <c r="K122" s="77"/>
      <c r="L122" s="77"/>
      <c r="M122" s="77"/>
      <c r="N122" s="77"/>
      <c r="O122" s="77"/>
      <c r="P122" s="77"/>
      <c r="Q122" s="77"/>
      <c r="R122" s="77"/>
      <c r="S122" s="77"/>
      <c r="T122" s="77"/>
      <c r="U122" s="77"/>
      <c r="V122" s="77"/>
      <c r="W122" s="77"/>
      <c r="X122" s="77"/>
      <c r="Y122" s="77"/>
      <c r="Z122" s="77"/>
      <c r="AA122" s="77"/>
      <c r="AB122" s="77"/>
      <c r="AC122" s="77"/>
      <c r="AD122" s="77"/>
      <c r="AE122" s="77"/>
      <c r="AF122" s="77"/>
      <c r="AG122" s="77"/>
      <c r="AH122" s="77"/>
      <c r="AI122" s="77"/>
      <c r="AJ122" s="77"/>
      <c r="AK122" s="77"/>
      <c r="AL122" s="77">
        <v>1</v>
      </c>
      <c r="AM122" s="77"/>
      <c r="AN122" s="77"/>
      <c r="AO122" s="77"/>
      <c r="AP122" s="77"/>
      <c r="AQ122" s="77"/>
      <c r="AR122" s="77"/>
      <c r="AS122" s="77">
        <v>1</v>
      </c>
      <c r="AT122" s="77">
        <v>1</v>
      </c>
      <c r="AU122" s="77">
        <v>1</v>
      </c>
      <c r="AV122" s="77"/>
      <c r="AW122" s="77"/>
      <c r="AX122" s="77">
        <v>1</v>
      </c>
      <c r="AY122" s="77"/>
      <c r="AZ122" s="77"/>
      <c r="BA122" s="77">
        <v>1</v>
      </c>
      <c r="BB122" s="77"/>
      <c r="BC122" s="77"/>
      <c r="BD122" s="77"/>
      <c r="BE122" s="77"/>
      <c r="BF122" s="77"/>
      <c r="BG122" s="77"/>
      <c r="BH122" s="77"/>
      <c r="BI122" s="77"/>
      <c r="BJ122" s="77"/>
      <c r="BK122" s="77"/>
      <c r="BL122" s="85">
        <f t="shared" si="27"/>
        <v>0</v>
      </c>
      <c r="BM122" s="85">
        <f t="shared" si="28"/>
        <v>0</v>
      </c>
      <c r="BN122" s="85">
        <f t="shared" si="29"/>
        <v>0</v>
      </c>
      <c r="BO122" s="85">
        <f t="shared" si="30"/>
        <v>0</v>
      </c>
      <c r="BP122" s="85">
        <f t="shared" si="31"/>
        <v>0</v>
      </c>
      <c r="BQ122" s="85">
        <f t="shared" si="32"/>
        <v>0</v>
      </c>
      <c r="BR122" s="91">
        <f t="shared" si="33"/>
        <v>0</v>
      </c>
      <c r="BS122" s="94">
        <f t="shared" si="34"/>
        <v>0</v>
      </c>
      <c r="BT122" s="85">
        <f t="shared" si="35"/>
        <v>0</v>
      </c>
      <c r="BU122" s="85">
        <f t="shared" si="36"/>
        <v>1</v>
      </c>
      <c r="BV122" s="85">
        <f t="shared" si="37"/>
        <v>0</v>
      </c>
      <c r="BW122" s="85">
        <f t="shared" si="38"/>
        <v>0</v>
      </c>
      <c r="BX122" s="91">
        <f t="shared" si="39"/>
        <v>1</v>
      </c>
      <c r="BY122" s="85">
        <f t="shared" si="41"/>
        <v>1</v>
      </c>
      <c r="BZ122" s="85">
        <f t="shared" si="42"/>
        <v>3</v>
      </c>
      <c r="CA122" s="85">
        <f t="shared" si="43"/>
        <v>1</v>
      </c>
      <c r="CB122" s="85">
        <f t="shared" si="44"/>
        <v>0</v>
      </c>
      <c r="CC122" s="85">
        <f t="shared" si="45"/>
        <v>0</v>
      </c>
      <c r="CD122" s="91">
        <f t="shared" si="40"/>
        <v>5</v>
      </c>
      <c r="CE122" s="91"/>
      <c r="CF122" s="76">
        <v>115</v>
      </c>
      <c r="CG122" s="77">
        <v>0</v>
      </c>
      <c r="CH122" s="77">
        <v>2</v>
      </c>
      <c r="CI122" s="77">
        <v>4</v>
      </c>
      <c r="CJ122">
        <f t="shared" si="49"/>
        <v>0</v>
      </c>
      <c r="CK122">
        <f t="shared" si="50"/>
        <v>0</v>
      </c>
      <c r="CL122">
        <f t="shared" si="51"/>
        <v>0</v>
      </c>
      <c r="CM122">
        <f t="shared" si="52"/>
        <v>8</v>
      </c>
      <c r="CN122" s="115" t="b">
        <f t="shared" si="46"/>
        <v>0</v>
      </c>
      <c r="CO122" s="115" t="b">
        <f t="shared" si="47"/>
        <v>0</v>
      </c>
      <c r="CP122" s="115" t="b">
        <f t="shared" si="48"/>
        <v>1</v>
      </c>
    </row>
    <row r="123" spans="10:94" x14ac:dyDescent="0.2">
      <c r="J123" s="76">
        <v>121</v>
      </c>
      <c r="K123" s="77"/>
      <c r="L123" s="77"/>
      <c r="M123" s="77"/>
      <c r="N123" s="77"/>
      <c r="O123" s="77"/>
      <c r="P123" s="77"/>
      <c r="Q123" s="77"/>
      <c r="R123" s="77"/>
      <c r="S123" s="77"/>
      <c r="T123" s="77"/>
      <c r="U123" s="77"/>
      <c r="V123" s="77"/>
      <c r="W123" s="77"/>
      <c r="X123" s="77"/>
      <c r="Y123" s="77"/>
      <c r="Z123" s="77"/>
      <c r="AA123" s="77"/>
      <c r="AB123" s="77"/>
      <c r="AC123" s="77"/>
      <c r="AD123" s="77"/>
      <c r="AE123" s="77"/>
      <c r="AF123" s="77"/>
      <c r="AG123" s="77"/>
      <c r="AH123" s="77"/>
      <c r="AI123" s="77"/>
      <c r="AJ123" s="77">
        <v>1</v>
      </c>
      <c r="AK123" s="77"/>
      <c r="AL123" s="77"/>
      <c r="AM123" s="77"/>
      <c r="AN123" s="77"/>
      <c r="AO123" s="77"/>
      <c r="AP123" s="77"/>
      <c r="AQ123" s="77"/>
      <c r="AR123" s="77"/>
      <c r="AS123" s="77"/>
      <c r="AT123" s="77">
        <v>1</v>
      </c>
      <c r="AU123" s="77">
        <v>1</v>
      </c>
      <c r="AV123" s="77"/>
      <c r="AW123" s="77">
        <v>1</v>
      </c>
      <c r="AX123" s="77">
        <v>1</v>
      </c>
      <c r="AY123" s="77"/>
      <c r="AZ123" s="77">
        <v>1</v>
      </c>
      <c r="BA123" s="77">
        <v>1</v>
      </c>
      <c r="BB123" s="77"/>
      <c r="BC123" s="77"/>
      <c r="BD123" s="77"/>
      <c r="BE123" s="77"/>
      <c r="BF123" s="77"/>
      <c r="BG123" s="77"/>
      <c r="BH123" s="77"/>
      <c r="BI123" s="77"/>
      <c r="BJ123" s="77"/>
      <c r="BK123" s="77"/>
      <c r="BL123" s="85">
        <f t="shared" si="27"/>
        <v>0</v>
      </c>
      <c r="BM123" s="85">
        <f t="shared" si="28"/>
        <v>0</v>
      </c>
      <c r="BN123" s="85">
        <f t="shared" si="29"/>
        <v>0</v>
      </c>
      <c r="BO123" s="85">
        <f t="shared" si="30"/>
        <v>0</v>
      </c>
      <c r="BP123" s="85">
        <f t="shared" si="31"/>
        <v>0</v>
      </c>
      <c r="BQ123" s="85">
        <f t="shared" si="32"/>
        <v>0</v>
      </c>
      <c r="BR123" s="91">
        <f t="shared" si="33"/>
        <v>0</v>
      </c>
      <c r="BS123" s="94">
        <f t="shared" si="34"/>
        <v>0</v>
      </c>
      <c r="BT123" s="85">
        <f t="shared" si="35"/>
        <v>1</v>
      </c>
      <c r="BU123" s="85">
        <f t="shared" si="36"/>
        <v>0</v>
      </c>
      <c r="BV123" s="85">
        <f t="shared" si="37"/>
        <v>0</v>
      </c>
      <c r="BW123" s="85">
        <f t="shared" si="38"/>
        <v>0</v>
      </c>
      <c r="BX123" s="91">
        <f t="shared" si="39"/>
        <v>1</v>
      </c>
      <c r="BY123" s="85">
        <f t="shared" si="41"/>
        <v>0</v>
      </c>
      <c r="BZ123" s="85">
        <f t="shared" si="42"/>
        <v>4</v>
      </c>
      <c r="CA123" s="85">
        <f t="shared" si="43"/>
        <v>2</v>
      </c>
      <c r="CB123" s="85">
        <f t="shared" si="44"/>
        <v>0</v>
      </c>
      <c r="CC123" s="85">
        <f t="shared" si="45"/>
        <v>0</v>
      </c>
      <c r="CD123" s="91">
        <f t="shared" si="40"/>
        <v>6</v>
      </c>
      <c r="CE123" s="91"/>
      <c r="CF123" s="76">
        <v>116</v>
      </c>
      <c r="CG123" s="77">
        <v>2</v>
      </c>
      <c r="CH123" s="77">
        <v>1</v>
      </c>
      <c r="CI123" s="77">
        <v>2</v>
      </c>
      <c r="CJ123">
        <f t="shared" si="49"/>
        <v>4</v>
      </c>
      <c r="CK123">
        <f t="shared" si="50"/>
        <v>2</v>
      </c>
      <c r="CL123">
        <f t="shared" si="51"/>
        <v>4</v>
      </c>
      <c r="CM123">
        <f t="shared" si="52"/>
        <v>2</v>
      </c>
      <c r="CN123" s="115" t="b">
        <f t="shared" si="46"/>
        <v>0</v>
      </c>
      <c r="CO123" s="115" t="b">
        <f t="shared" si="47"/>
        <v>0</v>
      </c>
      <c r="CP123" s="115" t="b">
        <f t="shared" si="48"/>
        <v>0</v>
      </c>
    </row>
    <row r="124" spans="10:94" x14ac:dyDescent="0.2">
      <c r="J124" s="76">
        <v>122</v>
      </c>
      <c r="K124" s="77"/>
      <c r="L124" s="77">
        <v>1</v>
      </c>
      <c r="M124" s="77"/>
      <c r="N124" s="77"/>
      <c r="O124" s="77"/>
      <c r="P124" s="77"/>
      <c r="Q124" s="77"/>
      <c r="R124" s="77"/>
      <c r="S124" s="77">
        <v>1</v>
      </c>
      <c r="T124" s="77"/>
      <c r="U124" s="77"/>
      <c r="V124" s="77"/>
      <c r="W124" s="77"/>
      <c r="X124" s="77"/>
      <c r="Y124" s="77"/>
      <c r="Z124" s="77"/>
      <c r="AA124" s="77"/>
      <c r="AB124" s="77"/>
      <c r="AC124" s="77"/>
      <c r="AD124" s="77"/>
      <c r="AE124" s="77"/>
      <c r="AF124" s="77"/>
      <c r="AG124" s="77"/>
      <c r="AH124" s="77"/>
      <c r="AI124" s="77"/>
      <c r="AJ124" s="77"/>
      <c r="AK124" s="77"/>
      <c r="AL124" s="77">
        <v>1</v>
      </c>
      <c r="AM124" s="77"/>
      <c r="AN124" s="77"/>
      <c r="AO124" s="77"/>
      <c r="AP124" s="77"/>
      <c r="AQ124" s="77"/>
      <c r="AR124" s="77"/>
      <c r="AS124" s="77">
        <v>1</v>
      </c>
      <c r="AT124" s="77"/>
      <c r="AU124" s="77">
        <v>1</v>
      </c>
      <c r="AV124" s="77"/>
      <c r="AW124" s="77">
        <v>1</v>
      </c>
      <c r="AX124" s="77">
        <v>1</v>
      </c>
      <c r="AY124" s="77"/>
      <c r="AZ124" s="77">
        <v>1</v>
      </c>
      <c r="BA124" s="77">
        <v>1</v>
      </c>
      <c r="BB124" s="77"/>
      <c r="BC124" s="77"/>
      <c r="BD124" s="77"/>
      <c r="BE124" s="77"/>
      <c r="BF124" s="77"/>
      <c r="BG124" s="77"/>
      <c r="BH124" s="77"/>
      <c r="BI124" s="77"/>
      <c r="BJ124" s="77"/>
      <c r="BK124" s="77"/>
      <c r="BL124" s="85">
        <f t="shared" si="27"/>
        <v>1</v>
      </c>
      <c r="BM124" s="85">
        <f t="shared" si="28"/>
        <v>0</v>
      </c>
      <c r="BN124" s="85">
        <f t="shared" si="29"/>
        <v>1</v>
      </c>
      <c r="BO124" s="85">
        <f t="shared" si="30"/>
        <v>0</v>
      </c>
      <c r="BP124" s="85">
        <f t="shared" si="31"/>
        <v>0</v>
      </c>
      <c r="BQ124" s="85">
        <f t="shared" si="32"/>
        <v>0</v>
      </c>
      <c r="BR124" s="91">
        <f t="shared" si="33"/>
        <v>2</v>
      </c>
      <c r="BS124" s="94">
        <f t="shared" si="34"/>
        <v>1</v>
      </c>
      <c r="BT124" s="85">
        <f t="shared" si="35"/>
        <v>0</v>
      </c>
      <c r="BU124" s="85">
        <f t="shared" si="36"/>
        <v>1</v>
      </c>
      <c r="BV124" s="85">
        <f t="shared" si="37"/>
        <v>0</v>
      </c>
      <c r="BW124" s="85">
        <f t="shared" si="38"/>
        <v>0</v>
      </c>
      <c r="BX124" s="91">
        <f t="shared" si="39"/>
        <v>1</v>
      </c>
      <c r="BY124" s="85">
        <f t="shared" si="41"/>
        <v>1</v>
      </c>
      <c r="BZ124" s="85">
        <f t="shared" si="42"/>
        <v>3</v>
      </c>
      <c r="CA124" s="85">
        <f t="shared" si="43"/>
        <v>2</v>
      </c>
      <c r="CB124" s="85">
        <f t="shared" si="44"/>
        <v>0</v>
      </c>
      <c r="CC124" s="85">
        <f t="shared" si="45"/>
        <v>0</v>
      </c>
      <c r="CD124" s="91">
        <f t="shared" si="40"/>
        <v>6</v>
      </c>
      <c r="CE124" s="91"/>
      <c r="CF124" s="76">
        <v>117</v>
      </c>
      <c r="CG124" s="77">
        <v>0</v>
      </c>
      <c r="CH124" s="77">
        <v>2</v>
      </c>
      <c r="CI124" s="77">
        <v>4</v>
      </c>
      <c r="CJ124">
        <f t="shared" si="49"/>
        <v>0</v>
      </c>
      <c r="CK124">
        <f t="shared" si="50"/>
        <v>0</v>
      </c>
      <c r="CL124">
        <f t="shared" si="51"/>
        <v>0</v>
      </c>
      <c r="CM124">
        <f t="shared" si="52"/>
        <v>8</v>
      </c>
      <c r="CN124" s="115" t="b">
        <f t="shared" si="46"/>
        <v>0</v>
      </c>
      <c r="CO124" s="115" t="b">
        <f t="shared" si="47"/>
        <v>0</v>
      </c>
      <c r="CP124" s="115" t="b">
        <f t="shared" si="48"/>
        <v>1</v>
      </c>
    </row>
    <row r="125" spans="10:94" x14ac:dyDescent="0.2">
      <c r="J125" s="76">
        <v>123</v>
      </c>
      <c r="K125" s="77"/>
      <c r="L125" s="77"/>
      <c r="M125" s="77"/>
      <c r="N125" s="77">
        <v>1</v>
      </c>
      <c r="O125" s="77"/>
      <c r="P125" s="77"/>
      <c r="Q125" s="77"/>
      <c r="R125" s="77"/>
      <c r="S125" s="77">
        <v>1</v>
      </c>
      <c r="T125" s="77"/>
      <c r="U125" s="77"/>
      <c r="V125" s="77"/>
      <c r="W125" s="77"/>
      <c r="X125" s="77"/>
      <c r="Y125" s="77"/>
      <c r="Z125" s="77"/>
      <c r="AA125" s="77"/>
      <c r="AB125" s="77"/>
      <c r="AC125" s="77"/>
      <c r="AD125" s="77"/>
      <c r="AE125" s="77"/>
      <c r="AF125" s="77"/>
      <c r="AG125" s="77"/>
      <c r="AH125" s="77"/>
      <c r="AI125" s="77">
        <v>1</v>
      </c>
      <c r="AJ125" s="77">
        <v>1</v>
      </c>
      <c r="AK125" s="77"/>
      <c r="AL125" s="77">
        <v>1</v>
      </c>
      <c r="AM125" s="77"/>
      <c r="AN125" s="77"/>
      <c r="AO125" s="77">
        <v>1</v>
      </c>
      <c r="AP125" s="77"/>
      <c r="AQ125" s="77"/>
      <c r="AR125" s="77"/>
      <c r="AS125" s="77">
        <v>1</v>
      </c>
      <c r="AT125" s="77">
        <v>1</v>
      </c>
      <c r="AU125" s="77">
        <v>1</v>
      </c>
      <c r="AV125" s="77"/>
      <c r="AW125" s="77">
        <v>1</v>
      </c>
      <c r="AX125" s="77">
        <v>1</v>
      </c>
      <c r="AY125" s="77"/>
      <c r="AZ125" s="77"/>
      <c r="BA125" s="77">
        <v>1</v>
      </c>
      <c r="BB125" s="77"/>
      <c r="BC125" s="77"/>
      <c r="BD125" s="77"/>
      <c r="BE125" s="77"/>
      <c r="BF125" s="77"/>
      <c r="BG125" s="77"/>
      <c r="BH125" s="77"/>
      <c r="BI125" s="77"/>
      <c r="BJ125" s="77"/>
      <c r="BK125" s="77"/>
      <c r="BL125" s="85">
        <f t="shared" si="27"/>
        <v>1</v>
      </c>
      <c r="BM125" s="85">
        <f t="shared" si="28"/>
        <v>0</v>
      </c>
      <c r="BN125" s="85">
        <f t="shared" si="29"/>
        <v>1</v>
      </c>
      <c r="BO125" s="85">
        <f t="shared" si="30"/>
        <v>0</v>
      </c>
      <c r="BP125" s="85">
        <f t="shared" si="31"/>
        <v>0</v>
      </c>
      <c r="BQ125" s="85">
        <f t="shared" si="32"/>
        <v>1</v>
      </c>
      <c r="BR125" s="91">
        <f t="shared" si="33"/>
        <v>3</v>
      </c>
      <c r="BS125" s="94">
        <f t="shared" si="34"/>
        <v>1</v>
      </c>
      <c r="BT125" s="85">
        <f t="shared" si="35"/>
        <v>1</v>
      </c>
      <c r="BU125" s="85">
        <f t="shared" si="36"/>
        <v>1</v>
      </c>
      <c r="BV125" s="85">
        <f t="shared" si="37"/>
        <v>1</v>
      </c>
      <c r="BW125" s="85">
        <f t="shared" si="38"/>
        <v>0</v>
      </c>
      <c r="BX125" s="91">
        <f t="shared" si="39"/>
        <v>3</v>
      </c>
      <c r="BY125" s="85">
        <f t="shared" si="41"/>
        <v>1</v>
      </c>
      <c r="BZ125" s="85">
        <f t="shared" si="42"/>
        <v>4</v>
      </c>
      <c r="CA125" s="85">
        <f t="shared" si="43"/>
        <v>1</v>
      </c>
      <c r="CB125" s="85">
        <f t="shared" si="44"/>
        <v>0</v>
      </c>
      <c r="CC125" s="85">
        <f t="shared" si="45"/>
        <v>0</v>
      </c>
      <c r="CD125" s="91">
        <f t="shared" si="40"/>
        <v>6</v>
      </c>
      <c r="CE125" s="91"/>
      <c r="CF125" s="76">
        <v>118</v>
      </c>
      <c r="CG125" s="77">
        <v>2</v>
      </c>
      <c r="CH125" s="77">
        <v>2</v>
      </c>
      <c r="CI125" s="77">
        <v>3</v>
      </c>
      <c r="CJ125">
        <f t="shared" si="49"/>
        <v>12</v>
      </c>
      <c r="CK125">
        <f t="shared" si="50"/>
        <v>4</v>
      </c>
      <c r="CL125">
        <f t="shared" si="51"/>
        <v>6</v>
      </c>
      <c r="CM125">
        <f t="shared" si="52"/>
        <v>6</v>
      </c>
      <c r="CN125" s="115" t="b">
        <f t="shared" si="46"/>
        <v>0</v>
      </c>
      <c r="CO125" s="115" t="b">
        <f t="shared" si="47"/>
        <v>0</v>
      </c>
      <c r="CP125" s="115" t="b">
        <f t="shared" si="48"/>
        <v>0</v>
      </c>
    </row>
    <row r="126" spans="10:94" x14ac:dyDescent="0.2">
      <c r="J126" s="76">
        <v>124</v>
      </c>
      <c r="K126" s="77">
        <v>1</v>
      </c>
      <c r="L126" s="77"/>
      <c r="M126" s="77"/>
      <c r="N126" s="77">
        <v>1</v>
      </c>
      <c r="O126" s="77"/>
      <c r="P126" s="77"/>
      <c r="Q126" s="77"/>
      <c r="R126" s="77"/>
      <c r="S126" s="77"/>
      <c r="T126" s="77"/>
      <c r="U126" s="77"/>
      <c r="V126" s="77"/>
      <c r="W126" s="77"/>
      <c r="X126" s="77"/>
      <c r="Y126" s="77"/>
      <c r="Z126" s="77"/>
      <c r="AA126" s="77"/>
      <c r="AB126" s="77"/>
      <c r="AC126" s="77"/>
      <c r="AD126" s="77"/>
      <c r="AE126" s="77"/>
      <c r="AF126" s="77"/>
      <c r="AG126" s="77"/>
      <c r="AH126" s="77"/>
      <c r="AI126" s="77"/>
      <c r="AJ126" s="77"/>
      <c r="AK126" s="77"/>
      <c r="AL126" s="77">
        <v>1</v>
      </c>
      <c r="AM126" s="77"/>
      <c r="AN126" s="77"/>
      <c r="AO126" s="77"/>
      <c r="AP126" s="77"/>
      <c r="AQ126" s="77"/>
      <c r="AR126" s="77"/>
      <c r="AS126" s="77"/>
      <c r="AT126" s="77"/>
      <c r="AU126" s="77">
        <v>1</v>
      </c>
      <c r="AV126" s="77"/>
      <c r="AW126" s="77">
        <v>1</v>
      </c>
      <c r="AX126" s="77">
        <v>1</v>
      </c>
      <c r="AY126" s="77"/>
      <c r="AZ126" s="77"/>
      <c r="BA126" s="77"/>
      <c r="BB126" s="77"/>
      <c r="BC126" s="77"/>
      <c r="BD126" s="77"/>
      <c r="BE126" s="77"/>
      <c r="BF126" s="77"/>
      <c r="BG126" s="77"/>
      <c r="BH126" s="77"/>
      <c r="BI126" s="77"/>
      <c r="BJ126" s="77"/>
      <c r="BK126" s="77"/>
      <c r="BL126" s="85">
        <f t="shared" si="27"/>
        <v>2</v>
      </c>
      <c r="BM126" s="85">
        <f t="shared" si="28"/>
        <v>0</v>
      </c>
      <c r="BN126" s="85">
        <f t="shared" si="29"/>
        <v>0</v>
      </c>
      <c r="BO126" s="85">
        <f t="shared" si="30"/>
        <v>0</v>
      </c>
      <c r="BP126" s="85">
        <f t="shared" si="31"/>
        <v>0</v>
      </c>
      <c r="BQ126" s="85">
        <f t="shared" si="32"/>
        <v>0</v>
      </c>
      <c r="BR126" s="91">
        <f t="shared" si="33"/>
        <v>2</v>
      </c>
      <c r="BS126" s="94">
        <f t="shared" si="34"/>
        <v>0</v>
      </c>
      <c r="BT126" s="85">
        <f t="shared" si="35"/>
        <v>0</v>
      </c>
      <c r="BU126" s="85">
        <f t="shared" si="36"/>
        <v>1</v>
      </c>
      <c r="BV126" s="85">
        <f t="shared" si="37"/>
        <v>0</v>
      </c>
      <c r="BW126" s="85">
        <f t="shared" si="38"/>
        <v>0</v>
      </c>
      <c r="BX126" s="91">
        <f t="shared" si="39"/>
        <v>1</v>
      </c>
      <c r="BY126" s="85">
        <f t="shared" si="41"/>
        <v>0</v>
      </c>
      <c r="BZ126" s="85">
        <f t="shared" si="42"/>
        <v>3</v>
      </c>
      <c r="CA126" s="85">
        <f t="shared" si="43"/>
        <v>0</v>
      </c>
      <c r="CB126" s="85">
        <f t="shared" si="44"/>
        <v>0</v>
      </c>
      <c r="CC126" s="85">
        <f t="shared" si="45"/>
        <v>0</v>
      </c>
      <c r="CD126" s="91">
        <f t="shared" si="40"/>
        <v>3</v>
      </c>
      <c r="CE126" s="91"/>
      <c r="CF126" s="76">
        <v>119</v>
      </c>
      <c r="CG126" s="77">
        <v>6</v>
      </c>
      <c r="CH126" s="77">
        <v>3</v>
      </c>
      <c r="CI126" s="77">
        <v>11</v>
      </c>
      <c r="CJ126">
        <f t="shared" si="49"/>
        <v>198</v>
      </c>
      <c r="CK126">
        <f t="shared" si="50"/>
        <v>18</v>
      </c>
      <c r="CL126">
        <f t="shared" si="51"/>
        <v>66</v>
      </c>
      <c r="CM126">
        <f t="shared" si="52"/>
        <v>33</v>
      </c>
      <c r="CN126" s="115" t="b">
        <f t="shared" si="46"/>
        <v>0</v>
      </c>
      <c r="CO126" s="115" t="b">
        <f t="shared" si="47"/>
        <v>0</v>
      </c>
      <c r="CP126" s="115" t="b">
        <f t="shared" si="48"/>
        <v>0</v>
      </c>
    </row>
    <row r="127" spans="10:94" x14ac:dyDescent="0.2">
      <c r="J127" s="76">
        <v>125</v>
      </c>
      <c r="K127" s="77"/>
      <c r="L127" s="77"/>
      <c r="M127" s="77"/>
      <c r="N127" s="77"/>
      <c r="O127" s="77"/>
      <c r="P127" s="77"/>
      <c r="Q127" s="77"/>
      <c r="R127" s="77"/>
      <c r="S127" s="77"/>
      <c r="T127" s="77"/>
      <c r="U127" s="77"/>
      <c r="V127" s="77"/>
      <c r="W127" s="77"/>
      <c r="X127" s="77"/>
      <c r="Y127" s="77"/>
      <c r="Z127" s="77"/>
      <c r="AA127" s="77"/>
      <c r="AB127" s="77"/>
      <c r="AC127" s="77"/>
      <c r="AD127" s="77"/>
      <c r="AE127" s="77"/>
      <c r="AF127" s="77"/>
      <c r="AG127" s="77"/>
      <c r="AH127" s="77"/>
      <c r="AI127" s="77"/>
      <c r="AJ127" s="77"/>
      <c r="AK127" s="77"/>
      <c r="AL127" s="77"/>
      <c r="AM127" s="77"/>
      <c r="AN127" s="77"/>
      <c r="AO127" s="77"/>
      <c r="AP127" s="77"/>
      <c r="AQ127" s="77"/>
      <c r="AR127" s="77"/>
      <c r="AS127" s="77"/>
      <c r="AT127" s="77"/>
      <c r="AU127" s="77"/>
      <c r="AV127" s="77"/>
      <c r="AW127" s="77">
        <v>1</v>
      </c>
      <c r="AX127" s="77">
        <v>1</v>
      </c>
      <c r="AY127" s="77"/>
      <c r="AZ127" s="77"/>
      <c r="BA127" s="77"/>
      <c r="BB127" s="77"/>
      <c r="BC127" s="77"/>
      <c r="BD127" s="77"/>
      <c r="BE127" s="77"/>
      <c r="BF127" s="77"/>
      <c r="BG127" s="77"/>
      <c r="BH127" s="77"/>
      <c r="BI127" s="77"/>
      <c r="BJ127" s="77"/>
      <c r="BK127" s="77"/>
      <c r="BL127" s="85">
        <f t="shared" si="27"/>
        <v>0</v>
      </c>
      <c r="BM127" s="85">
        <f t="shared" si="28"/>
        <v>0</v>
      </c>
      <c r="BN127" s="85">
        <f t="shared" si="29"/>
        <v>0</v>
      </c>
      <c r="BO127" s="85">
        <f t="shared" si="30"/>
        <v>0</v>
      </c>
      <c r="BP127" s="85">
        <f t="shared" si="31"/>
        <v>0</v>
      </c>
      <c r="BQ127" s="85">
        <f t="shared" si="32"/>
        <v>0</v>
      </c>
      <c r="BR127" s="91">
        <f t="shared" si="33"/>
        <v>0</v>
      </c>
      <c r="BS127" s="94">
        <f t="shared" si="34"/>
        <v>0</v>
      </c>
      <c r="BT127" s="85">
        <f t="shared" si="35"/>
        <v>0</v>
      </c>
      <c r="BU127" s="85">
        <f t="shared" si="36"/>
        <v>0</v>
      </c>
      <c r="BV127" s="85">
        <f t="shared" si="37"/>
        <v>0</v>
      </c>
      <c r="BW127" s="85">
        <f t="shared" si="38"/>
        <v>0</v>
      </c>
      <c r="BX127" s="91">
        <f t="shared" si="39"/>
        <v>0</v>
      </c>
      <c r="BY127" s="85">
        <f t="shared" si="41"/>
        <v>0</v>
      </c>
      <c r="BZ127" s="85">
        <f t="shared" si="42"/>
        <v>2</v>
      </c>
      <c r="CA127" s="85">
        <f t="shared" si="43"/>
        <v>0</v>
      </c>
      <c r="CB127" s="85">
        <f t="shared" si="44"/>
        <v>0</v>
      </c>
      <c r="CC127" s="85">
        <f t="shared" si="45"/>
        <v>0</v>
      </c>
      <c r="CD127" s="91">
        <f t="shared" si="40"/>
        <v>2</v>
      </c>
      <c r="CE127" s="91"/>
      <c r="CF127" s="76">
        <v>120</v>
      </c>
      <c r="CG127" s="77">
        <v>0</v>
      </c>
      <c r="CH127" s="77">
        <v>1</v>
      </c>
      <c r="CI127" s="77">
        <v>5</v>
      </c>
      <c r="CJ127">
        <f t="shared" si="49"/>
        <v>0</v>
      </c>
      <c r="CK127">
        <f t="shared" si="50"/>
        <v>0</v>
      </c>
      <c r="CL127">
        <f t="shared" si="51"/>
        <v>0</v>
      </c>
      <c r="CM127">
        <f t="shared" si="52"/>
        <v>5</v>
      </c>
      <c r="CN127" s="115" t="b">
        <f t="shared" si="46"/>
        <v>0</v>
      </c>
      <c r="CO127" s="115" t="b">
        <f t="shared" si="47"/>
        <v>0</v>
      </c>
      <c r="CP127" s="115" t="b">
        <f t="shared" si="48"/>
        <v>1</v>
      </c>
    </row>
    <row r="128" spans="10:94" x14ac:dyDescent="0.2">
      <c r="J128" s="76">
        <v>126</v>
      </c>
      <c r="K128" s="77"/>
      <c r="L128" s="77"/>
      <c r="M128" s="77"/>
      <c r="N128" s="77"/>
      <c r="O128" s="77"/>
      <c r="P128" s="77"/>
      <c r="Q128" s="77"/>
      <c r="R128" s="77"/>
      <c r="S128" s="77"/>
      <c r="T128" s="77"/>
      <c r="U128" s="77"/>
      <c r="V128" s="77"/>
      <c r="W128" s="77"/>
      <c r="X128" s="77"/>
      <c r="Y128" s="77"/>
      <c r="Z128" s="77"/>
      <c r="AA128" s="77"/>
      <c r="AB128" s="77"/>
      <c r="AC128" s="77"/>
      <c r="AD128" s="77"/>
      <c r="AE128" s="77"/>
      <c r="AF128" s="77"/>
      <c r="AG128" s="77"/>
      <c r="AH128" s="77"/>
      <c r="AI128" s="77"/>
      <c r="AJ128" s="77"/>
      <c r="AK128" s="77"/>
      <c r="AL128" s="77">
        <v>1</v>
      </c>
      <c r="AM128" s="77"/>
      <c r="AN128" s="77"/>
      <c r="AO128" s="77"/>
      <c r="AP128" s="77"/>
      <c r="AQ128" s="77"/>
      <c r="AR128" s="77"/>
      <c r="AS128" s="77">
        <v>1</v>
      </c>
      <c r="AT128" s="77">
        <v>1</v>
      </c>
      <c r="AU128" s="77">
        <v>1</v>
      </c>
      <c r="AV128" s="77"/>
      <c r="AW128" s="77">
        <v>1</v>
      </c>
      <c r="AX128" s="77">
        <v>1</v>
      </c>
      <c r="AY128" s="77"/>
      <c r="AZ128" s="77">
        <v>1</v>
      </c>
      <c r="BA128" s="77"/>
      <c r="BB128" s="77"/>
      <c r="BC128" s="77"/>
      <c r="BD128" s="77"/>
      <c r="BE128" s="77"/>
      <c r="BF128" s="77"/>
      <c r="BG128" s="77"/>
      <c r="BH128" s="77"/>
      <c r="BI128" s="77"/>
      <c r="BJ128" s="77"/>
      <c r="BK128" s="77"/>
      <c r="BL128" s="85">
        <f t="shared" si="27"/>
        <v>0</v>
      </c>
      <c r="BM128" s="85">
        <f t="shared" si="28"/>
        <v>0</v>
      </c>
      <c r="BN128" s="85">
        <f t="shared" si="29"/>
        <v>0</v>
      </c>
      <c r="BO128" s="85">
        <f t="shared" si="30"/>
        <v>0</v>
      </c>
      <c r="BP128" s="85">
        <f t="shared" si="31"/>
        <v>0</v>
      </c>
      <c r="BQ128" s="85">
        <f t="shared" si="32"/>
        <v>0</v>
      </c>
      <c r="BR128" s="91">
        <f t="shared" si="33"/>
        <v>0</v>
      </c>
      <c r="BS128" s="94">
        <f t="shared" si="34"/>
        <v>0</v>
      </c>
      <c r="BT128" s="85">
        <f t="shared" si="35"/>
        <v>0</v>
      </c>
      <c r="BU128" s="85">
        <f t="shared" si="36"/>
        <v>1</v>
      </c>
      <c r="BV128" s="85">
        <f t="shared" si="37"/>
        <v>0</v>
      </c>
      <c r="BW128" s="85">
        <f t="shared" si="38"/>
        <v>0</v>
      </c>
      <c r="BX128" s="91">
        <f t="shared" si="39"/>
        <v>1</v>
      </c>
      <c r="BY128" s="85">
        <f t="shared" si="41"/>
        <v>1</v>
      </c>
      <c r="BZ128" s="85">
        <f t="shared" si="42"/>
        <v>4</v>
      </c>
      <c r="CA128" s="85">
        <f t="shared" si="43"/>
        <v>1</v>
      </c>
      <c r="CB128" s="85">
        <f t="shared" si="44"/>
        <v>0</v>
      </c>
      <c r="CC128" s="85">
        <f t="shared" si="45"/>
        <v>0</v>
      </c>
      <c r="CD128" s="91">
        <f t="shared" si="40"/>
        <v>6</v>
      </c>
      <c r="CE128" s="91"/>
      <c r="CF128" s="76">
        <v>121</v>
      </c>
      <c r="CG128" s="77">
        <v>0</v>
      </c>
      <c r="CH128" s="77">
        <v>1</v>
      </c>
      <c r="CI128" s="77">
        <v>6</v>
      </c>
      <c r="CJ128">
        <f t="shared" si="49"/>
        <v>0</v>
      </c>
      <c r="CK128">
        <f t="shared" si="50"/>
        <v>0</v>
      </c>
      <c r="CL128">
        <f t="shared" si="51"/>
        <v>0</v>
      </c>
      <c r="CM128">
        <f t="shared" si="52"/>
        <v>6</v>
      </c>
      <c r="CN128" s="115" t="b">
        <f t="shared" si="46"/>
        <v>0</v>
      </c>
      <c r="CO128" s="115" t="b">
        <f t="shared" si="47"/>
        <v>0</v>
      </c>
      <c r="CP128" s="115" t="b">
        <f t="shared" si="48"/>
        <v>1</v>
      </c>
    </row>
    <row r="129" spans="10:94" x14ac:dyDescent="0.2">
      <c r="J129" s="76">
        <v>127</v>
      </c>
      <c r="K129" s="77"/>
      <c r="L129" s="77"/>
      <c r="M129" s="77"/>
      <c r="N129" s="77"/>
      <c r="O129" s="77"/>
      <c r="P129" s="77"/>
      <c r="Q129" s="77"/>
      <c r="R129" s="77"/>
      <c r="S129" s="77"/>
      <c r="T129" s="77"/>
      <c r="U129" s="77"/>
      <c r="V129" s="77"/>
      <c r="W129" s="77"/>
      <c r="X129" s="77"/>
      <c r="Y129" s="77"/>
      <c r="Z129" s="77"/>
      <c r="AA129" s="77"/>
      <c r="AB129" s="77"/>
      <c r="AC129" s="77"/>
      <c r="AD129" s="77"/>
      <c r="AE129" s="77"/>
      <c r="AF129" s="77"/>
      <c r="AG129" s="77"/>
      <c r="AH129" s="77"/>
      <c r="AI129" s="77"/>
      <c r="AJ129" s="77">
        <v>1</v>
      </c>
      <c r="AK129" s="77"/>
      <c r="AL129" s="77">
        <v>1</v>
      </c>
      <c r="AM129" s="77"/>
      <c r="AN129" s="77"/>
      <c r="AO129" s="77"/>
      <c r="AP129" s="77"/>
      <c r="AQ129" s="77"/>
      <c r="AR129" s="77"/>
      <c r="AS129" s="77">
        <v>1</v>
      </c>
      <c r="AT129" s="77"/>
      <c r="AU129" s="77"/>
      <c r="AV129" s="77"/>
      <c r="AW129" s="77">
        <v>1</v>
      </c>
      <c r="AX129" s="77">
        <v>1</v>
      </c>
      <c r="AY129" s="77"/>
      <c r="AZ129" s="77">
        <v>1</v>
      </c>
      <c r="BA129" s="77"/>
      <c r="BB129" s="77"/>
      <c r="BC129" s="77"/>
      <c r="BD129" s="77"/>
      <c r="BE129" s="77"/>
      <c r="BF129" s="77"/>
      <c r="BG129" s="77"/>
      <c r="BH129" s="77"/>
      <c r="BI129" s="77"/>
      <c r="BJ129" s="77"/>
      <c r="BK129" s="77"/>
      <c r="BL129" s="85">
        <f t="shared" si="27"/>
        <v>0</v>
      </c>
      <c r="BM129" s="85">
        <f t="shared" si="28"/>
        <v>0</v>
      </c>
      <c r="BN129" s="85">
        <f t="shared" si="29"/>
        <v>0</v>
      </c>
      <c r="BO129" s="85">
        <f t="shared" si="30"/>
        <v>0</v>
      </c>
      <c r="BP129" s="85">
        <f t="shared" si="31"/>
        <v>0</v>
      </c>
      <c r="BQ129" s="85">
        <f t="shared" si="32"/>
        <v>0</v>
      </c>
      <c r="BR129" s="91">
        <f t="shared" si="33"/>
        <v>0</v>
      </c>
      <c r="BS129" s="94">
        <f t="shared" si="34"/>
        <v>0</v>
      </c>
      <c r="BT129" s="85">
        <f t="shared" si="35"/>
        <v>1</v>
      </c>
      <c r="BU129" s="85">
        <f t="shared" si="36"/>
        <v>1</v>
      </c>
      <c r="BV129" s="85">
        <f t="shared" si="37"/>
        <v>0</v>
      </c>
      <c r="BW129" s="85">
        <f t="shared" si="38"/>
        <v>0</v>
      </c>
      <c r="BX129" s="91">
        <f t="shared" si="39"/>
        <v>2</v>
      </c>
      <c r="BY129" s="85">
        <f t="shared" si="41"/>
        <v>1</v>
      </c>
      <c r="BZ129" s="85">
        <f t="shared" si="42"/>
        <v>2</v>
      </c>
      <c r="CA129" s="85">
        <f t="shared" si="43"/>
        <v>1</v>
      </c>
      <c r="CB129" s="85">
        <f t="shared" si="44"/>
        <v>0</v>
      </c>
      <c r="CC129" s="85">
        <f t="shared" si="45"/>
        <v>0</v>
      </c>
      <c r="CD129" s="91">
        <f t="shared" si="40"/>
        <v>4</v>
      </c>
      <c r="CE129" s="91"/>
      <c r="CF129" s="76">
        <v>122</v>
      </c>
      <c r="CG129" s="77">
        <v>2</v>
      </c>
      <c r="CH129" s="77">
        <v>1</v>
      </c>
      <c r="CI129" s="77">
        <v>6</v>
      </c>
      <c r="CJ129">
        <f t="shared" si="49"/>
        <v>12</v>
      </c>
      <c r="CK129">
        <f t="shared" si="50"/>
        <v>2</v>
      </c>
      <c r="CL129">
        <f t="shared" si="51"/>
        <v>12</v>
      </c>
      <c r="CM129">
        <f t="shared" si="52"/>
        <v>6</v>
      </c>
      <c r="CN129" s="115" t="b">
        <f t="shared" si="46"/>
        <v>0</v>
      </c>
      <c r="CO129" s="115" t="b">
        <f t="shared" si="47"/>
        <v>0</v>
      </c>
      <c r="CP129" s="115" t="b">
        <f t="shared" si="48"/>
        <v>0</v>
      </c>
    </row>
    <row r="130" spans="10:94" x14ac:dyDescent="0.2">
      <c r="J130" s="76">
        <v>128</v>
      </c>
      <c r="K130" s="77"/>
      <c r="L130" s="77"/>
      <c r="M130" s="77"/>
      <c r="N130" s="77">
        <v>1</v>
      </c>
      <c r="O130" s="77"/>
      <c r="P130" s="77"/>
      <c r="Q130" s="77"/>
      <c r="R130" s="77"/>
      <c r="S130" s="77">
        <v>1</v>
      </c>
      <c r="T130" s="77"/>
      <c r="U130" s="77"/>
      <c r="V130" s="77"/>
      <c r="W130" s="77"/>
      <c r="X130" s="77"/>
      <c r="Y130" s="77"/>
      <c r="Z130" s="77"/>
      <c r="AA130" s="77"/>
      <c r="AB130" s="77"/>
      <c r="AC130" s="77"/>
      <c r="AD130" s="77"/>
      <c r="AE130" s="77"/>
      <c r="AF130" s="77"/>
      <c r="AG130" s="77"/>
      <c r="AH130" s="77"/>
      <c r="AI130" s="77"/>
      <c r="AJ130" s="77">
        <v>1</v>
      </c>
      <c r="AK130" s="77"/>
      <c r="AL130" s="77">
        <v>1</v>
      </c>
      <c r="AM130" s="77"/>
      <c r="AN130" s="77"/>
      <c r="AO130" s="77"/>
      <c r="AP130" s="77"/>
      <c r="AQ130" s="77"/>
      <c r="AR130" s="77"/>
      <c r="AS130" s="77">
        <v>1</v>
      </c>
      <c r="AT130" s="77">
        <v>1</v>
      </c>
      <c r="AU130" s="77">
        <v>1</v>
      </c>
      <c r="AV130" s="77"/>
      <c r="AW130" s="77">
        <v>1</v>
      </c>
      <c r="AX130" s="77">
        <v>1</v>
      </c>
      <c r="AY130" s="77"/>
      <c r="AZ130" s="77"/>
      <c r="BA130" s="77">
        <v>1</v>
      </c>
      <c r="BB130" s="77"/>
      <c r="BC130" s="77"/>
      <c r="BD130" s="77"/>
      <c r="BE130" s="77"/>
      <c r="BF130" s="77"/>
      <c r="BG130" s="77"/>
      <c r="BH130" s="77"/>
      <c r="BI130" s="77"/>
      <c r="BJ130" s="77"/>
      <c r="BK130" s="77"/>
      <c r="BL130" s="85">
        <f t="shared" si="27"/>
        <v>1</v>
      </c>
      <c r="BM130" s="85">
        <f t="shared" si="28"/>
        <v>0</v>
      </c>
      <c r="BN130" s="85">
        <f t="shared" si="29"/>
        <v>1</v>
      </c>
      <c r="BO130" s="85">
        <f t="shared" si="30"/>
        <v>0</v>
      </c>
      <c r="BP130" s="85">
        <f t="shared" si="31"/>
        <v>0</v>
      </c>
      <c r="BQ130" s="85">
        <f t="shared" si="32"/>
        <v>0</v>
      </c>
      <c r="BR130" s="91">
        <f t="shared" si="33"/>
        <v>2</v>
      </c>
      <c r="BS130" s="94">
        <f t="shared" si="34"/>
        <v>1</v>
      </c>
      <c r="BT130" s="85">
        <f t="shared" si="35"/>
        <v>1</v>
      </c>
      <c r="BU130" s="85">
        <f t="shared" si="36"/>
        <v>1</v>
      </c>
      <c r="BV130" s="85">
        <f t="shared" si="37"/>
        <v>0</v>
      </c>
      <c r="BW130" s="85">
        <f t="shared" si="38"/>
        <v>0</v>
      </c>
      <c r="BX130" s="91">
        <f t="shared" si="39"/>
        <v>2</v>
      </c>
      <c r="BY130" s="85">
        <f t="shared" si="41"/>
        <v>1</v>
      </c>
      <c r="BZ130" s="85">
        <f t="shared" si="42"/>
        <v>4</v>
      </c>
      <c r="CA130" s="85">
        <f t="shared" si="43"/>
        <v>1</v>
      </c>
      <c r="CB130" s="85">
        <f t="shared" si="44"/>
        <v>0</v>
      </c>
      <c r="CC130" s="85">
        <f t="shared" si="45"/>
        <v>0</v>
      </c>
      <c r="CD130" s="91">
        <f t="shared" si="40"/>
        <v>6</v>
      </c>
      <c r="CE130" s="91"/>
      <c r="CF130" s="76">
        <v>123</v>
      </c>
      <c r="CG130" s="77">
        <v>3</v>
      </c>
      <c r="CH130" s="77">
        <v>3</v>
      </c>
      <c r="CI130" s="77">
        <v>6</v>
      </c>
      <c r="CJ130">
        <f t="shared" si="49"/>
        <v>54</v>
      </c>
      <c r="CK130">
        <f t="shared" si="50"/>
        <v>9</v>
      </c>
      <c r="CL130">
        <f t="shared" si="51"/>
        <v>18</v>
      </c>
      <c r="CM130">
        <f t="shared" si="52"/>
        <v>18</v>
      </c>
      <c r="CN130" s="115" t="b">
        <f t="shared" si="46"/>
        <v>0</v>
      </c>
      <c r="CO130" s="115" t="b">
        <f t="shared" si="47"/>
        <v>0</v>
      </c>
      <c r="CP130" s="115" t="b">
        <f t="shared" si="48"/>
        <v>0</v>
      </c>
    </row>
    <row r="131" spans="10:94" x14ac:dyDescent="0.2">
      <c r="J131" s="76">
        <v>129</v>
      </c>
      <c r="K131" s="77">
        <v>1</v>
      </c>
      <c r="L131" s="77"/>
      <c r="M131" s="77"/>
      <c r="N131" s="77"/>
      <c r="O131" s="77"/>
      <c r="P131" s="77"/>
      <c r="Q131" s="77"/>
      <c r="R131" s="77"/>
      <c r="S131" s="77"/>
      <c r="T131" s="77"/>
      <c r="U131" s="77"/>
      <c r="V131" s="77"/>
      <c r="W131" s="77"/>
      <c r="X131" s="77"/>
      <c r="Y131" s="77"/>
      <c r="Z131" s="77"/>
      <c r="AA131" s="77">
        <v>1</v>
      </c>
      <c r="AB131" s="77"/>
      <c r="AC131" s="77"/>
      <c r="AD131" s="77"/>
      <c r="AE131" s="77"/>
      <c r="AF131" s="77"/>
      <c r="AG131" s="77"/>
      <c r="AH131" s="77"/>
      <c r="AI131" s="77"/>
      <c r="AJ131" s="77">
        <v>1</v>
      </c>
      <c r="AK131" s="77"/>
      <c r="AL131" s="77">
        <v>1</v>
      </c>
      <c r="AM131" s="77"/>
      <c r="AN131" s="77"/>
      <c r="AO131" s="77">
        <v>1</v>
      </c>
      <c r="AP131" s="77"/>
      <c r="AQ131" s="77"/>
      <c r="AR131" s="77"/>
      <c r="AS131" s="77">
        <v>1</v>
      </c>
      <c r="AT131" s="77"/>
      <c r="AU131" s="77">
        <v>1</v>
      </c>
      <c r="AV131" s="77">
        <v>1</v>
      </c>
      <c r="AW131" s="77">
        <v>1</v>
      </c>
      <c r="AX131" s="77">
        <v>1</v>
      </c>
      <c r="AY131" s="77"/>
      <c r="AZ131" s="77">
        <v>1</v>
      </c>
      <c r="BA131" s="77"/>
      <c r="BB131" s="77"/>
      <c r="BC131" s="77"/>
      <c r="BD131" s="77"/>
      <c r="BE131" s="77"/>
      <c r="BF131" s="77"/>
      <c r="BG131" s="77"/>
      <c r="BH131" s="77"/>
      <c r="BI131" s="77"/>
      <c r="BJ131" s="77"/>
      <c r="BK131" s="77"/>
      <c r="BL131" s="85">
        <f t="shared" si="27"/>
        <v>1</v>
      </c>
      <c r="BM131" s="85">
        <f t="shared" si="28"/>
        <v>0</v>
      </c>
      <c r="BN131" s="85">
        <f t="shared" si="29"/>
        <v>0</v>
      </c>
      <c r="BO131" s="85">
        <f t="shared" si="30"/>
        <v>0</v>
      </c>
      <c r="BP131" s="85">
        <f t="shared" si="31"/>
        <v>1</v>
      </c>
      <c r="BQ131" s="85">
        <f t="shared" si="32"/>
        <v>0</v>
      </c>
      <c r="BR131" s="91">
        <f t="shared" si="33"/>
        <v>2</v>
      </c>
      <c r="BS131" s="94">
        <f t="shared" si="34"/>
        <v>0</v>
      </c>
      <c r="BT131" s="85">
        <f t="shared" si="35"/>
        <v>1</v>
      </c>
      <c r="BU131" s="85">
        <f t="shared" si="36"/>
        <v>1</v>
      </c>
      <c r="BV131" s="85">
        <f t="shared" si="37"/>
        <v>1</v>
      </c>
      <c r="BW131" s="85">
        <f t="shared" si="38"/>
        <v>0</v>
      </c>
      <c r="BX131" s="91">
        <f t="shared" si="39"/>
        <v>3</v>
      </c>
      <c r="BY131" s="85">
        <f t="shared" si="41"/>
        <v>1</v>
      </c>
      <c r="BZ131" s="85">
        <f t="shared" si="42"/>
        <v>4</v>
      </c>
      <c r="CA131" s="85">
        <f t="shared" si="43"/>
        <v>1</v>
      </c>
      <c r="CB131" s="85">
        <f t="shared" si="44"/>
        <v>0</v>
      </c>
      <c r="CC131" s="85">
        <f t="shared" si="45"/>
        <v>0</v>
      </c>
      <c r="CD131" s="91">
        <f t="shared" si="40"/>
        <v>6</v>
      </c>
      <c r="CE131" s="91"/>
      <c r="CF131" s="76">
        <v>124</v>
      </c>
      <c r="CG131" s="77">
        <v>2</v>
      </c>
      <c r="CH131" s="77">
        <v>1</v>
      </c>
      <c r="CI131" s="77">
        <v>3</v>
      </c>
      <c r="CJ131">
        <f t="shared" si="49"/>
        <v>6</v>
      </c>
      <c r="CK131">
        <f t="shared" si="50"/>
        <v>2</v>
      </c>
      <c r="CL131">
        <f t="shared" si="51"/>
        <v>6</v>
      </c>
      <c r="CM131">
        <f t="shared" si="52"/>
        <v>3</v>
      </c>
      <c r="CN131" s="115" t="b">
        <f t="shared" si="46"/>
        <v>0</v>
      </c>
      <c r="CO131" s="115" t="b">
        <f t="shared" si="47"/>
        <v>0</v>
      </c>
      <c r="CP131" s="115" t="b">
        <f t="shared" si="48"/>
        <v>0</v>
      </c>
    </row>
    <row r="132" spans="10:94" x14ac:dyDescent="0.2">
      <c r="J132" s="76">
        <v>130</v>
      </c>
      <c r="K132" s="77"/>
      <c r="L132" s="77"/>
      <c r="M132" s="77"/>
      <c r="N132" s="77"/>
      <c r="O132" s="77"/>
      <c r="P132" s="77"/>
      <c r="Q132" s="77"/>
      <c r="R132" s="77"/>
      <c r="S132" s="77"/>
      <c r="T132" s="77"/>
      <c r="U132" s="77"/>
      <c r="V132" s="77"/>
      <c r="W132" s="77"/>
      <c r="X132" s="77"/>
      <c r="Y132" s="77"/>
      <c r="Z132" s="77"/>
      <c r="AA132" s="77"/>
      <c r="AB132" s="77"/>
      <c r="AC132" s="77"/>
      <c r="AD132" s="77"/>
      <c r="AE132" s="77"/>
      <c r="AF132" s="77"/>
      <c r="AG132" s="77"/>
      <c r="AH132" s="77"/>
      <c r="AI132" s="77"/>
      <c r="AJ132" s="77"/>
      <c r="AK132" s="77"/>
      <c r="AL132" s="77"/>
      <c r="AM132" s="77"/>
      <c r="AN132" s="77"/>
      <c r="AO132" s="77"/>
      <c r="AP132" s="77"/>
      <c r="AQ132" s="77"/>
      <c r="AR132" s="77"/>
      <c r="AS132" s="77"/>
      <c r="AT132" s="77"/>
      <c r="AU132" s="77"/>
      <c r="AV132" s="77"/>
      <c r="AW132" s="77">
        <v>1</v>
      </c>
      <c r="AX132" s="77">
        <v>1</v>
      </c>
      <c r="AY132" s="77"/>
      <c r="AZ132" s="77">
        <v>1</v>
      </c>
      <c r="BA132" s="77">
        <v>1</v>
      </c>
      <c r="BB132" s="77"/>
      <c r="BC132" s="77"/>
      <c r="BD132" s="77"/>
      <c r="BE132" s="77"/>
      <c r="BF132" s="77"/>
      <c r="BG132" s="77"/>
      <c r="BH132" s="77"/>
      <c r="BI132" s="77"/>
      <c r="BJ132" s="77"/>
      <c r="BK132" s="77"/>
      <c r="BL132" s="85">
        <f t="shared" ref="BL132:BL195" si="53">SUM(K132:N132)</f>
        <v>0</v>
      </c>
      <c r="BM132" s="85">
        <f t="shared" ref="BM132:BM195" si="54">SUM(O132:Q132)</f>
        <v>0</v>
      </c>
      <c r="BN132" s="85">
        <f t="shared" ref="BN132:BN195" si="55">SUM(R132:V132)</f>
        <v>0</v>
      </c>
      <c r="BO132" s="85">
        <f t="shared" ref="BO132:BO195" si="56">SUM(W132:X132)</f>
        <v>0</v>
      </c>
      <c r="BP132" s="85">
        <f t="shared" ref="BP132:BP195" si="57">SUM(Y132:AF132)</f>
        <v>0</v>
      </c>
      <c r="BQ132" s="85">
        <f t="shared" ref="BQ132:BQ195" si="58">SUM(AG132:AI132)</f>
        <v>0</v>
      </c>
      <c r="BR132" s="91">
        <f t="shared" ref="BR132:BR195" si="59">SUM(BL132:BQ132)</f>
        <v>0</v>
      </c>
      <c r="BS132" s="94">
        <f t="shared" ref="BS132:BS195" si="60">SUM(BM132:BO132)</f>
        <v>0</v>
      </c>
      <c r="BT132" s="85">
        <f t="shared" ref="BT132:BT195" si="61">SUM(AJ132:AK132)</f>
        <v>0</v>
      </c>
      <c r="BU132" s="85">
        <f t="shared" ref="BU132:BU195" si="62">SUM(AL132)</f>
        <v>0</v>
      </c>
      <c r="BV132" s="85">
        <f t="shared" ref="BV132:BV195" si="63">SUM(AM132:AO132)</f>
        <v>0</v>
      </c>
      <c r="BW132" s="85">
        <f t="shared" ref="BW132:BW195" si="64">SUM(AP132:AQ132)</f>
        <v>0</v>
      </c>
      <c r="BX132" s="91">
        <f t="shared" ref="BX132:BX195" si="65">SUM(BT132:BW132)</f>
        <v>0</v>
      </c>
      <c r="BY132" s="85">
        <f t="shared" si="41"/>
        <v>0</v>
      </c>
      <c r="BZ132" s="85">
        <f t="shared" si="42"/>
        <v>2</v>
      </c>
      <c r="CA132" s="85">
        <f t="shared" si="43"/>
        <v>2</v>
      </c>
      <c r="CB132" s="85">
        <f t="shared" si="44"/>
        <v>0</v>
      </c>
      <c r="CC132" s="85">
        <f t="shared" si="45"/>
        <v>0</v>
      </c>
      <c r="CD132" s="91">
        <f t="shared" ref="CD132:CD195" si="66">SUM(BY132:CC132)</f>
        <v>4</v>
      </c>
      <c r="CE132" s="91"/>
      <c r="CF132" s="76">
        <v>125</v>
      </c>
      <c r="CG132" s="77">
        <v>0</v>
      </c>
      <c r="CH132" s="77">
        <v>0</v>
      </c>
      <c r="CI132" s="114">
        <v>2</v>
      </c>
      <c r="CJ132">
        <f t="shared" si="49"/>
        <v>0</v>
      </c>
      <c r="CK132">
        <f t="shared" si="50"/>
        <v>0</v>
      </c>
      <c r="CL132">
        <f t="shared" si="51"/>
        <v>0</v>
      </c>
      <c r="CM132">
        <f t="shared" si="52"/>
        <v>0</v>
      </c>
      <c r="CN132" s="115" t="b">
        <f t="shared" si="46"/>
        <v>0</v>
      </c>
      <c r="CO132" s="115" t="b">
        <f t="shared" si="47"/>
        <v>0</v>
      </c>
      <c r="CP132" s="115" t="b">
        <f t="shared" si="48"/>
        <v>0</v>
      </c>
    </row>
    <row r="133" spans="10:94" x14ac:dyDescent="0.2">
      <c r="J133" s="76">
        <v>131</v>
      </c>
      <c r="K133" s="77"/>
      <c r="L133" s="77"/>
      <c r="M133" s="77"/>
      <c r="N133" s="77"/>
      <c r="O133" s="77"/>
      <c r="P133" s="77"/>
      <c r="Q133" s="77"/>
      <c r="R133" s="77"/>
      <c r="S133" s="77"/>
      <c r="T133" s="77"/>
      <c r="U133" s="77"/>
      <c r="V133" s="77"/>
      <c r="W133" s="77"/>
      <c r="X133" s="77"/>
      <c r="Y133" s="77"/>
      <c r="Z133" s="77"/>
      <c r="AA133" s="77"/>
      <c r="AB133" s="77"/>
      <c r="AC133" s="77"/>
      <c r="AD133" s="77"/>
      <c r="AE133" s="77"/>
      <c r="AF133" s="77"/>
      <c r="AG133" s="77"/>
      <c r="AH133" s="77"/>
      <c r="AI133" s="77"/>
      <c r="AJ133" s="77">
        <v>1</v>
      </c>
      <c r="AK133" s="77"/>
      <c r="AL133" s="77"/>
      <c r="AM133" s="77"/>
      <c r="AN133" s="77"/>
      <c r="AO133" s="77"/>
      <c r="AP133" s="77"/>
      <c r="AQ133" s="77"/>
      <c r="AR133" s="77">
        <v>1</v>
      </c>
      <c r="AS133" s="77"/>
      <c r="AT133" s="77">
        <v>1</v>
      </c>
      <c r="AU133" s="77">
        <v>1</v>
      </c>
      <c r="AV133" s="77">
        <v>1</v>
      </c>
      <c r="AW133" s="77">
        <v>1</v>
      </c>
      <c r="AX133" s="77"/>
      <c r="AY133" s="77"/>
      <c r="AZ133" s="77">
        <v>1</v>
      </c>
      <c r="BA133" s="77">
        <v>1</v>
      </c>
      <c r="BB133" s="77"/>
      <c r="BC133" s="77"/>
      <c r="BD133" s="77"/>
      <c r="BE133" s="77"/>
      <c r="BF133" s="77"/>
      <c r="BG133" s="77"/>
      <c r="BH133" s="77"/>
      <c r="BI133" s="77"/>
      <c r="BJ133" s="77"/>
      <c r="BK133" s="77"/>
      <c r="BL133" s="85">
        <f t="shared" si="53"/>
        <v>0</v>
      </c>
      <c r="BM133" s="85">
        <f t="shared" si="54"/>
        <v>0</v>
      </c>
      <c r="BN133" s="85">
        <f t="shared" si="55"/>
        <v>0</v>
      </c>
      <c r="BO133" s="85">
        <f t="shared" si="56"/>
        <v>0</v>
      </c>
      <c r="BP133" s="85">
        <f t="shared" si="57"/>
        <v>0</v>
      </c>
      <c r="BQ133" s="85">
        <f t="shared" si="58"/>
        <v>0</v>
      </c>
      <c r="BR133" s="91">
        <f t="shared" si="59"/>
        <v>0</v>
      </c>
      <c r="BS133" s="94">
        <f t="shared" si="60"/>
        <v>0</v>
      </c>
      <c r="BT133" s="85">
        <f t="shared" si="61"/>
        <v>1</v>
      </c>
      <c r="BU133" s="85">
        <f t="shared" si="62"/>
        <v>0</v>
      </c>
      <c r="BV133" s="85">
        <f t="shared" si="63"/>
        <v>0</v>
      </c>
      <c r="BW133" s="85">
        <f t="shared" si="64"/>
        <v>0</v>
      </c>
      <c r="BX133" s="91">
        <f t="shared" si="65"/>
        <v>1</v>
      </c>
      <c r="BY133" s="85">
        <f t="shared" ref="BY133:BY196" si="67">SUM(AR133:AS133)</f>
        <v>1</v>
      </c>
      <c r="BZ133" s="85">
        <f t="shared" ref="BZ133:BZ196" si="68">SUM(AT133:AY133)</f>
        <v>4</v>
      </c>
      <c r="CA133" s="85">
        <f t="shared" ref="CA133:CA196" si="69">SUM(AZ133:BA133)</f>
        <v>2</v>
      </c>
      <c r="CB133" s="85">
        <f t="shared" ref="CB133:CB196" si="70">SUM(BB133:BG133)</f>
        <v>0</v>
      </c>
      <c r="CC133" s="85">
        <f t="shared" ref="CC133:CC196" si="71">SUM(BH133:BK133)</f>
        <v>0</v>
      </c>
      <c r="CD133" s="91">
        <f t="shared" si="66"/>
        <v>7</v>
      </c>
      <c r="CE133" s="91"/>
      <c r="CF133" s="76">
        <v>126</v>
      </c>
      <c r="CG133" s="77">
        <v>0</v>
      </c>
      <c r="CH133" s="77">
        <v>1</v>
      </c>
      <c r="CI133" s="77">
        <v>6</v>
      </c>
      <c r="CJ133">
        <f t="shared" si="49"/>
        <v>0</v>
      </c>
      <c r="CK133">
        <f t="shared" si="50"/>
        <v>0</v>
      </c>
      <c r="CL133">
        <f t="shared" si="51"/>
        <v>0</v>
      </c>
      <c r="CM133">
        <f t="shared" si="52"/>
        <v>6</v>
      </c>
      <c r="CN133" s="115" t="b">
        <f t="shared" si="46"/>
        <v>0</v>
      </c>
      <c r="CO133" s="115" t="b">
        <f t="shared" si="47"/>
        <v>0</v>
      </c>
      <c r="CP133" s="115" t="b">
        <f t="shared" si="48"/>
        <v>1</v>
      </c>
    </row>
    <row r="134" spans="10:94" x14ac:dyDescent="0.2">
      <c r="J134" s="76">
        <v>132</v>
      </c>
      <c r="K134" s="77"/>
      <c r="L134" s="77"/>
      <c r="M134" s="77"/>
      <c r="N134" s="77">
        <v>1</v>
      </c>
      <c r="O134" s="77"/>
      <c r="P134" s="77"/>
      <c r="Q134" s="77"/>
      <c r="R134" s="77"/>
      <c r="S134" s="77"/>
      <c r="T134" s="77"/>
      <c r="U134" s="77"/>
      <c r="V134" s="77">
        <v>1</v>
      </c>
      <c r="W134" s="77"/>
      <c r="X134" s="77"/>
      <c r="Y134" s="77"/>
      <c r="Z134" s="77"/>
      <c r="AA134" s="77"/>
      <c r="AB134" s="77"/>
      <c r="AC134" s="77"/>
      <c r="AD134" s="77"/>
      <c r="AE134" s="77"/>
      <c r="AF134" s="77"/>
      <c r="AG134" s="77"/>
      <c r="AH134" s="77"/>
      <c r="AI134" s="77"/>
      <c r="AJ134" s="77"/>
      <c r="AK134" s="77"/>
      <c r="AL134" s="77">
        <v>1</v>
      </c>
      <c r="AM134" s="77"/>
      <c r="AN134" s="77"/>
      <c r="AO134" s="77"/>
      <c r="AP134" s="77"/>
      <c r="AQ134" s="77"/>
      <c r="AR134" s="77"/>
      <c r="AS134" s="77">
        <v>1</v>
      </c>
      <c r="AT134" s="77"/>
      <c r="AU134" s="77">
        <v>1</v>
      </c>
      <c r="AV134" s="77"/>
      <c r="AW134" s="77">
        <v>1</v>
      </c>
      <c r="AX134" s="77">
        <v>1</v>
      </c>
      <c r="AY134" s="77">
        <v>1</v>
      </c>
      <c r="AZ134" s="77">
        <v>1</v>
      </c>
      <c r="BA134" s="77">
        <v>1</v>
      </c>
      <c r="BB134" s="77"/>
      <c r="BC134" s="77"/>
      <c r="BD134" s="77"/>
      <c r="BE134" s="77"/>
      <c r="BF134" s="77"/>
      <c r="BG134" s="77"/>
      <c r="BH134" s="77"/>
      <c r="BI134" s="77"/>
      <c r="BJ134" s="77"/>
      <c r="BK134" s="77"/>
      <c r="BL134" s="85">
        <f t="shared" si="53"/>
        <v>1</v>
      </c>
      <c r="BM134" s="85">
        <f t="shared" si="54"/>
        <v>0</v>
      </c>
      <c r="BN134" s="85">
        <f t="shared" si="55"/>
        <v>1</v>
      </c>
      <c r="BO134" s="85">
        <f t="shared" si="56"/>
        <v>0</v>
      </c>
      <c r="BP134" s="85">
        <f t="shared" si="57"/>
        <v>0</v>
      </c>
      <c r="BQ134" s="85">
        <f t="shared" si="58"/>
        <v>0</v>
      </c>
      <c r="BR134" s="91">
        <f t="shared" si="59"/>
        <v>2</v>
      </c>
      <c r="BS134" s="94">
        <f t="shared" si="60"/>
        <v>1</v>
      </c>
      <c r="BT134" s="85">
        <f t="shared" si="61"/>
        <v>0</v>
      </c>
      <c r="BU134" s="85">
        <f t="shared" si="62"/>
        <v>1</v>
      </c>
      <c r="BV134" s="85">
        <f t="shared" si="63"/>
        <v>0</v>
      </c>
      <c r="BW134" s="85">
        <f t="shared" si="64"/>
        <v>0</v>
      </c>
      <c r="BX134" s="91">
        <f t="shared" si="65"/>
        <v>1</v>
      </c>
      <c r="BY134" s="85">
        <f t="shared" si="67"/>
        <v>1</v>
      </c>
      <c r="BZ134" s="85">
        <f t="shared" si="68"/>
        <v>4</v>
      </c>
      <c r="CA134" s="85">
        <f t="shared" si="69"/>
        <v>2</v>
      </c>
      <c r="CB134" s="85">
        <f t="shared" si="70"/>
        <v>0</v>
      </c>
      <c r="CC134" s="85">
        <f t="shared" si="71"/>
        <v>0</v>
      </c>
      <c r="CD134" s="91">
        <f t="shared" si="66"/>
        <v>7</v>
      </c>
      <c r="CE134" s="91"/>
      <c r="CF134" s="76">
        <v>127</v>
      </c>
      <c r="CG134" s="77">
        <v>0</v>
      </c>
      <c r="CH134" s="77">
        <v>2</v>
      </c>
      <c r="CI134" s="77">
        <v>4</v>
      </c>
      <c r="CJ134">
        <f t="shared" si="49"/>
        <v>0</v>
      </c>
      <c r="CK134">
        <f t="shared" si="50"/>
        <v>0</v>
      </c>
      <c r="CL134">
        <f t="shared" si="51"/>
        <v>0</v>
      </c>
      <c r="CM134">
        <f t="shared" si="52"/>
        <v>8</v>
      </c>
      <c r="CN134" s="115" t="b">
        <f t="shared" si="46"/>
        <v>0</v>
      </c>
      <c r="CO134" s="115" t="b">
        <f t="shared" si="47"/>
        <v>0</v>
      </c>
      <c r="CP134" s="115" t="b">
        <f t="shared" si="48"/>
        <v>1</v>
      </c>
    </row>
    <row r="135" spans="10:94" x14ac:dyDescent="0.2">
      <c r="J135" s="76">
        <v>133</v>
      </c>
      <c r="K135" s="77"/>
      <c r="L135" s="77"/>
      <c r="M135" s="77"/>
      <c r="N135" s="77">
        <v>1</v>
      </c>
      <c r="O135" s="77">
        <v>1</v>
      </c>
      <c r="P135" s="77"/>
      <c r="Q135" s="77"/>
      <c r="R135" s="77"/>
      <c r="S135" s="77"/>
      <c r="T135" s="77"/>
      <c r="U135" s="77"/>
      <c r="V135" s="77"/>
      <c r="W135" s="77"/>
      <c r="X135" s="77"/>
      <c r="Y135" s="77"/>
      <c r="Z135" s="77"/>
      <c r="AA135" s="77"/>
      <c r="AB135" s="77"/>
      <c r="AC135" s="77"/>
      <c r="AD135" s="77"/>
      <c r="AE135" s="77"/>
      <c r="AF135" s="77"/>
      <c r="AG135" s="77"/>
      <c r="AH135" s="77"/>
      <c r="AI135" s="77"/>
      <c r="AJ135" s="77"/>
      <c r="AK135" s="77"/>
      <c r="AL135" s="77"/>
      <c r="AM135" s="77"/>
      <c r="AN135" s="77"/>
      <c r="AO135" s="77">
        <v>1</v>
      </c>
      <c r="AP135" s="77"/>
      <c r="AQ135" s="77"/>
      <c r="AR135" s="77"/>
      <c r="AS135" s="77"/>
      <c r="AT135" s="77"/>
      <c r="AU135" s="77"/>
      <c r="AV135" s="77"/>
      <c r="AW135" s="77">
        <v>1</v>
      </c>
      <c r="AX135" s="77"/>
      <c r="AY135" s="77">
        <v>1</v>
      </c>
      <c r="AZ135" s="77"/>
      <c r="BA135" s="77"/>
      <c r="BB135" s="77"/>
      <c r="BC135" s="77"/>
      <c r="BD135" s="77"/>
      <c r="BE135" s="77"/>
      <c r="BF135" s="77"/>
      <c r="BG135" s="77"/>
      <c r="BH135" s="77"/>
      <c r="BI135" s="77"/>
      <c r="BJ135" s="77"/>
      <c r="BK135" s="77"/>
      <c r="BL135" s="85">
        <f t="shared" si="53"/>
        <v>1</v>
      </c>
      <c r="BM135" s="85">
        <f t="shared" si="54"/>
        <v>1</v>
      </c>
      <c r="BN135" s="85">
        <f t="shared" si="55"/>
        <v>0</v>
      </c>
      <c r="BO135" s="85">
        <f t="shared" si="56"/>
        <v>0</v>
      </c>
      <c r="BP135" s="85">
        <f t="shared" si="57"/>
        <v>0</v>
      </c>
      <c r="BQ135" s="85">
        <f t="shared" si="58"/>
        <v>0</v>
      </c>
      <c r="BR135" s="91">
        <f t="shared" si="59"/>
        <v>2</v>
      </c>
      <c r="BS135" s="94">
        <f t="shared" si="60"/>
        <v>1</v>
      </c>
      <c r="BT135" s="85">
        <f t="shared" si="61"/>
        <v>0</v>
      </c>
      <c r="BU135" s="85">
        <f t="shared" si="62"/>
        <v>0</v>
      </c>
      <c r="BV135" s="85">
        <f t="shared" si="63"/>
        <v>1</v>
      </c>
      <c r="BW135" s="85">
        <f t="shared" si="64"/>
        <v>0</v>
      </c>
      <c r="BX135" s="91">
        <f t="shared" si="65"/>
        <v>1</v>
      </c>
      <c r="BY135" s="85">
        <f t="shared" si="67"/>
        <v>0</v>
      </c>
      <c r="BZ135" s="85">
        <f t="shared" si="68"/>
        <v>2</v>
      </c>
      <c r="CA135" s="85">
        <f t="shared" si="69"/>
        <v>0</v>
      </c>
      <c r="CB135" s="85">
        <f t="shared" si="70"/>
        <v>0</v>
      </c>
      <c r="CC135" s="85">
        <f t="shared" si="71"/>
        <v>0</v>
      </c>
      <c r="CD135" s="91">
        <f t="shared" si="66"/>
        <v>2</v>
      </c>
      <c r="CE135" s="91"/>
      <c r="CF135" s="76">
        <v>128</v>
      </c>
      <c r="CG135" s="77">
        <v>2</v>
      </c>
      <c r="CH135" s="77">
        <v>2</v>
      </c>
      <c r="CI135" s="77">
        <v>6</v>
      </c>
      <c r="CJ135">
        <f t="shared" si="49"/>
        <v>24</v>
      </c>
      <c r="CK135">
        <f t="shared" si="50"/>
        <v>4</v>
      </c>
      <c r="CL135">
        <f t="shared" si="51"/>
        <v>12</v>
      </c>
      <c r="CM135">
        <f t="shared" si="52"/>
        <v>12</v>
      </c>
      <c r="CN135" s="115" t="b">
        <f t="shared" si="46"/>
        <v>0</v>
      </c>
      <c r="CO135" s="115" t="b">
        <f t="shared" si="47"/>
        <v>0</v>
      </c>
      <c r="CP135" s="115" t="b">
        <f t="shared" si="48"/>
        <v>0</v>
      </c>
    </row>
    <row r="136" spans="10:94" x14ac:dyDescent="0.2">
      <c r="J136" s="76">
        <v>134</v>
      </c>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v>1</v>
      </c>
      <c r="AK136" s="77"/>
      <c r="AL136" s="77"/>
      <c r="AM136" s="77"/>
      <c r="AN136" s="77"/>
      <c r="AO136" s="77"/>
      <c r="AP136" s="77"/>
      <c r="AQ136" s="77"/>
      <c r="AR136" s="77"/>
      <c r="AS136" s="77">
        <v>1</v>
      </c>
      <c r="AT136" s="77">
        <v>1</v>
      </c>
      <c r="AU136" s="77"/>
      <c r="AV136" s="77"/>
      <c r="AW136" s="77">
        <v>1</v>
      </c>
      <c r="AX136" s="77"/>
      <c r="AY136" s="77"/>
      <c r="AZ136" s="77"/>
      <c r="BA136" s="77"/>
      <c r="BB136" s="77"/>
      <c r="BC136" s="77"/>
      <c r="BD136" s="77"/>
      <c r="BE136" s="77"/>
      <c r="BF136" s="77"/>
      <c r="BG136" s="77"/>
      <c r="BH136" s="77"/>
      <c r="BI136" s="77"/>
      <c r="BJ136" s="77"/>
      <c r="BK136" s="77"/>
      <c r="BL136" s="85">
        <f t="shared" si="53"/>
        <v>0</v>
      </c>
      <c r="BM136" s="85">
        <f t="shared" si="54"/>
        <v>0</v>
      </c>
      <c r="BN136" s="85">
        <f t="shared" si="55"/>
        <v>0</v>
      </c>
      <c r="BO136" s="85">
        <f t="shared" si="56"/>
        <v>0</v>
      </c>
      <c r="BP136" s="85">
        <f t="shared" si="57"/>
        <v>0</v>
      </c>
      <c r="BQ136" s="85">
        <f t="shared" si="58"/>
        <v>0</v>
      </c>
      <c r="BR136" s="91">
        <f t="shared" si="59"/>
        <v>0</v>
      </c>
      <c r="BS136" s="94">
        <f t="shared" si="60"/>
        <v>0</v>
      </c>
      <c r="BT136" s="85">
        <f t="shared" si="61"/>
        <v>1</v>
      </c>
      <c r="BU136" s="85">
        <f t="shared" si="62"/>
        <v>0</v>
      </c>
      <c r="BV136" s="85">
        <f t="shared" si="63"/>
        <v>0</v>
      </c>
      <c r="BW136" s="85">
        <f t="shared" si="64"/>
        <v>0</v>
      </c>
      <c r="BX136" s="91">
        <f t="shared" si="65"/>
        <v>1</v>
      </c>
      <c r="BY136" s="85">
        <f t="shared" si="67"/>
        <v>1</v>
      </c>
      <c r="BZ136" s="85">
        <f t="shared" si="68"/>
        <v>2</v>
      </c>
      <c r="CA136" s="85">
        <f t="shared" si="69"/>
        <v>0</v>
      </c>
      <c r="CB136" s="85">
        <f t="shared" si="70"/>
        <v>0</v>
      </c>
      <c r="CC136" s="85">
        <f t="shared" si="71"/>
        <v>0</v>
      </c>
      <c r="CD136" s="91">
        <f t="shared" si="66"/>
        <v>3</v>
      </c>
      <c r="CE136" s="91"/>
      <c r="CF136" s="76">
        <v>129</v>
      </c>
      <c r="CG136" s="77">
        <v>2</v>
      </c>
      <c r="CH136" s="77">
        <v>3</v>
      </c>
      <c r="CI136" s="77">
        <v>6</v>
      </c>
      <c r="CJ136">
        <f t="shared" si="49"/>
        <v>36</v>
      </c>
      <c r="CK136">
        <f t="shared" si="50"/>
        <v>6</v>
      </c>
      <c r="CL136">
        <f t="shared" si="51"/>
        <v>12</v>
      </c>
      <c r="CM136">
        <f t="shared" si="52"/>
        <v>18</v>
      </c>
      <c r="CN136" s="115" t="b">
        <f t="shared" ref="CN136:CN199" si="72">AND(CK136&gt;0,CI136=0)</f>
        <v>0</v>
      </c>
      <c r="CO136" s="115" t="b">
        <f t="shared" ref="CO136:CO199" si="73">AND(CL136&gt;0,CH136=0)</f>
        <v>0</v>
      </c>
      <c r="CP136" s="115" t="b">
        <f t="shared" ref="CP136:CP199" si="74">AND(CM136&gt;0,CG136=0)</f>
        <v>0</v>
      </c>
    </row>
    <row r="137" spans="10:94" x14ac:dyDescent="0.2">
      <c r="J137" s="76">
        <v>135</v>
      </c>
      <c r="K137" s="77"/>
      <c r="L137" s="77"/>
      <c r="M137" s="77"/>
      <c r="N137" s="77">
        <v>1</v>
      </c>
      <c r="O137" s="77"/>
      <c r="P137" s="77"/>
      <c r="Q137" s="77"/>
      <c r="R137" s="77"/>
      <c r="S137" s="77"/>
      <c r="T137" s="77"/>
      <c r="U137" s="77"/>
      <c r="V137" s="77"/>
      <c r="W137" s="77"/>
      <c r="X137" s="77"/>
      <c r="Y137" s="77"/>
      <c r="Z137" s="77"/>
      <c r="AA137" s="77"/>
      <c r="AB137" s="77"/>
      <c r="AC137" s="77"/>
      <c r="AD137" s="77"/>
      <c r="AE137" s="77"/>
      <c r="AF137" s="77"/>
      <c r="AG137" s="77"/>
      <c r="AH137" s="77"/>
      <c r="AI137" s="77">
        <v>1</v>
      </c>
      <c r="AJ137" s="77">
        <v>1</v>
      </c>
      <c r="AK137" s="77"/>
      <c r="AL137" s="77"/>
      <c r="AM137" s="77"/>
      <c r="AN137" s="77"/>
      <c r="AO137" s="77"/>
      <c r="AP137" s="77"/>
      <c r="AQ137" s="77"/>
      <c r="AR137" s="77"/>
      <c r="AS137" s="77">
        <v>1</v>
      </c>
      <c r="AT137" s="77">
        <v>1</v>
      </c>
      <c r="AU137" s="77">
        <v>1</v>
      </c>
      <c r="AV137" s="77">
        <v>1</v>
      </c>
      <c r="AW137" s="77"/>
      <c r="AX137" s="77">
        <v>1</v>
      </c>
      <c r="AY137" s="77"/>
      <c r="AZ137" s="77"/>
      <c r="BA137" s="77">
        <v>1</v>
      </c>
      <c r="BB137" s="77"/>
      <c r="BC137" s="77"/>
      <c r="BD137" s="77"/>
      <c r="BE137" s="77"/>
      <c r="BF137" s="77"/>
      <c r="BG137" s="77"/>
      <c r="BH137" s="77"/>
      <c r="BI137" s="77"/>
      <c r="BJ137" s="77"/>
      <c r="BK137" s="77"/>
      <c r="BL137" s="85">
        <f t="shared" si="53"/>
        <v>1</v>
      </c>
      <c r="BM137" s="85">
        <f t="shared" si="54"/>
        <v>0</v>
      </c>
      <c r="BN137" s="85">
        <f t="shared" si="55"/>
        <v>0</v>
      </c>
      <c r="BO137" s="85">
        <f t="shared" si="56"/>
        <v>0</v>
      </c>
      <c r="BP137" s="85">
        <f t="shared" si="57"/>
        <v>0</v>
      </c>
      <c r="BQ137" s="85">
        <f t="shared" si="58"/>
        <v>1</v>
      </c>
      <c r="BR137" s="91">
        <f t="shared" si="59"/>
        <v>2</v>
      </c>
      <c r="BS137" s="94">
        <f t="shared" si="60"/>
        <v>0</v>
      </c>
      <c r="BT137" s="85">
        <f t="shared" si="61"/>
        <v>1</v>
      </c>
      <c r="BU137" s="85">
        <f t="shared" si="62"/>
        <v>0</v>
      </c>
      <c r="BV137" s="85">
        <f t="shared" si="63"/>
        <v>0</v>
      </c>
      <c r="BW137" s="85">
        <f t="shared" si="64"/>
        <v>0</v>
      </c>
      <c r="BX137" s="91">
        <f t="shared" si="65"/>
        <v>1</v>
      </c>
      <c r="BY137" s="85">
        <f t="shared" si="67"/>
        <v>1</v>
      </c>
      <c r="BZ137" s="85">
        <f t="shared" si="68"/>
        <v>4</v>
      </c>
      <c r="CA137" s="85">
        <f t="shared" si="69"/>
        <v>1</v>
      </c>
      <c r="CB137" s="85">
        <f t="shared" si="70"/>
        <v>0</v>
      </c>
      <c r="CC137" s="85">
        <f t="shared" si="71"/>
        <v>0</v>
      </c>
      <c r="CD137" s="91">
        <f t="shared" si="66"/>
        <v>6</v>
      </c>
      <c r="CE137" s="91"/>
      <c r="CF137" s="76">
        <v>130</v>
      </c>
      <c r="CG137" s="77">
        <v>0</v>
      </c>
      <c r="CH137" s="77">
        <v>0</v>
      </c>
      <c r="CI137" s="114">
        <v>4</v>
      </c>
      <c r="CJ137">
        <f t="shared" ref="CJ137:CJ200" si="75">CG137*CH137*CI137</f>
        <v>0</v>
      </c>
      <c r="CK137">
        <f t="shared" ref="CK137:CK200" si="76">CG137*CH137</f>
        <v>0</v>
      </c>
      <c r="CL137">
        <f t="shared" ref="CL137:CL200" si="77">CG137*CI137</f>
        <v>0</v>
      </c>
      <c r="CM137">
        <f t="shared" ref="CM137:CM200" si="78">CH137*CI137</f>
        <v>0</v>
      </c>
      <c r="CN137" s="115" t="b">
        <f t="shared" si="72"/>
        <v>0</v>
      </c>
      <c r="CO137" s="115" t="b">
        <f t="shared" si="73"/>
        <v>0</v>
      </c>
      <c r="CP137" s="115" t="b">
        <f t="shared" si="74"/>
        <v>0</v>
      </c>
    </row>
    <row r="138" spans="10:94" x14ac:dyDescent="0.2">
      <c r="J138" s="76">
        <v>136</v>
      </c>
      <c r="K138" s="77"/>
      <c r="L138" s="77"/>
      <c r="M138" s="77"/>
      <c r="N138" s="77">
        <v>1</v>
      </c>
      <c r="O138" s="77"/>
      <c r="P138" s="77"/>
      <c r="Q138" s="77"/>
      <c r="R138" s="77">
        <v>1</v>
      </c>
      <c r="S138" s="77"/>
      <c r="T138" s="77"/>
      <c r="U138" s="77"/>
      <c r="V138" s="77"/>
      <c r="W138" s="77"/>
      <c r="X138" s="77"/>
      <c r="Y138" s="77"/>
      <c r="Z138" s="77"/>
      <c r="AA138" s="77"/>
      <c r="AB138" s="77"/>
      <c r="AC138" s="77"/>
      <c r="AD138" s="77"/>
      <c r="AE138" s="77"/>
      <c r="AF138" s="77"/>
      <c r="AG138" s="77"/>
      <c r="AH138" s="77"/>
      <c r="AI138" s="77"/>
      <c r="AJ138" s="77">
        <v>1</v>
      </c>
      <c r="AK138" s="77"/>
      <c r="AL138" s="77">
        <v>1</v>
      </c>
      <c r="AM138" s="77"/>
      <c r="AN138" s="77"/>
      <c r="AO138" s="77"/>
      <c r="AP138" s="77"/>
      <c r="AQ138" s="77"/>
      <c r="AR138" s="77"/>
      <c r="AS138" s="77"/>
      <c r="AT138" s="77"/>
      <c r="AU138" s="77"/>
      <c r="AV138" s="77"/>
      <c r="AW138" s="77"/>
      <c r="AX138" s="77">
        <v>1</v>
      </c>
      <c r="AY138" s="77"/>
      <c r="AZ138" s="77"/>
      <c r="BA138" s="77">
        <v>1</v>
      </c>
      <c r="BB138" s="77"/>
      <c r="BC138" s="77"/>
      <c r="BD138" s="77"/>
      <c r="BE138" s="77"/>
      <c r="BF138" s="77"/>
      <c r="BG138" s="77"/>
      <c r="BH138" s="77"/>
      <c r="BI138" s="77"/>
      <c r="BJ138" s="77"/>
      <c r="BK138" s="77"/>
      <c r="BL138" s="85">
        <f t="shared" si="53"/>
        <v>1</v>
      </c>
      <c r="BM138" s="85">
        <f t="shared" si="54"/>
        <v>0</v>
      </c>
      <c r="BN138" s="85">
        <f t="shared" si="55"/>
        <v>1</v>
      </c>
      <c r="BO138" s="85">
        <f t="shared" si="56"/>
        <v>0</v>
      </c>
      <c r="BP138" s="85">
        <f t="shared" si="57"/>
        <v>0</v>
      </c>
      <c r="BQ138" s="85">
        <f t="shared" si="58"/>
        <v>0</v>
      </c>
      <c r="BR138" s="91">
        <f t="shared" si="59"/>
        <v>2</v>
      </c>
      <c r="BS138" s="94">
        <f t="shared" si="60"/>
        <v>1</v>
      </c>
      <c r="BT138" s="85">
        <f t="shared" si="61"/>
        <v>1</v>
      </c>
      <c r="BU138" s="85">
        <f t="shared" si="62"/>
        <v>1</v>
      </c>
      <c r="BV138" s="85">
        <f t="shared" si="63"/>
        <v>0</v>
      </c>
      <c r="BW138" s="85">
        <f t="shared" si="64"/>
        <v>0</v>
      </c>
      <c r="BX138" s="91">
        <f t="shared" si="65"/>
        <v>2</v>
      </c>
      <c r="BY138" s="85">
        <f t="shared" si="67"/>
        <v>0</v>
      </c>
      <c r="BZ138" s="85">
        <f t="shared" si="68"/>
        <v>1</v>
      </c>
      <c r="CA138" s="85">
        <f t="shared" si="69"/>
        <v>1</v>
      </c>
      <c r="CB138" s="85">
        <f t="shared" si="70"/>
        <v>0</v>
      </c>
      <c r="CC138" s="85">
        <f t="shared" si="71"/>
        <v>0</v>
      </c>
      <c r="CD138" s="91">
        <f t="shared" si="66"/>
        <v>2</v>
      </c>
      <c r="CE138" s="91"/>
      <c r="CF138" s="76">
        <v>131</v>
      </c>
      <c r="CG138" s="77">
        <v>0</v>
      </c>
      <c r="CH138" s="77">
        <v>1</v>
      </c>
      <c r="CI138" s="77">
        <v>7</v>
      </c>
      <c r="CJ138">
        <f t="shared" si="75"/>
        <v>0</v>
      </c>
      <c r="CK138">
        <f t="shared" si="76"/>
        <v>0</v>
      </c>
      <c r="CL138">
        <f t="shared" si="77"/>
        <v>0</v>
      </c>
      <c r="CM138">
        <f t="shared" si="78"/>
        <v>7</v>
      </c>
      <c r="CN138" s="115" t="b">
        <f t="shared" si="72"/>
        <v>0</v>
      </c>
      <c r="CO138" s="115" t="b">
        <f t="shared" si="73"/>
        <v>0</v>
      </c>
      <c r="CP138" s="115" t="b">
        <f t="shared" si="74"/>
        <v>1</v>
      </c>
    </row>
    <row r="139" spans="10:94" x14ac:dyDescent="0.2">
      <c r="J139" s="76">
        <v>137</v>
      </c>
      <c r="K139" s="77"/>
      <c r="L139" s="77"/>
      <c r="M139" s="77">
        <v>1</v>
      </c>
      <c r="N139" s="77">
        <v>1</v>
      </c>
      <c r="O139" s="77"/>
      <c r="P139" s="77"/>
      <c r="Q139" s="77"/>
      <c r="R139" s="77"/>
      <c r="S139" s="77">
        <v>1</v>
      </c>
      <c r="T139" s="77"/>
      <c r="U139" s="77"/>
      <c r="V139" s="77">
        <v>1</v>
      </c>
      <c r="W139" s="77"/>
      <c r="X139" s="77"/>
      <c r="Y139" s="77"/>
      <c r="Z139" s="77"/>
      <c r="AA139" s="77"/>
      <c r="AB139" s="77"/>
      <c r="AC139" s="77"/>
      <c r="AD139" s="77"/>
      <c r="AE139" s="77"/>
      <c r="AF139" s="77"/>
      <c r="AG139" s="77"/>
      <c r="AH139" s="77"/>
      <c r="AI139" s="77"/>
      <c r="AJ139" s="77">
        <v>1</v>
      </c>
      <c r="AK139" s="77"/>
      <c r="AL139" s="77">
        <v>1</v>
      </c>
      <c r="AM139" s="77"/>
      <c r="AN139" s="77"/>
      <c r="AO139" s="77"/>
      <c r="AP139" s="77"/>
      <c r="AQ139" s="77"/>
      <c r="AR139" s="77"/>
      <c r="AS139" s="77">
        <v>1</v>
      </c>
      <c r="AT139" s="77">
        <v>1</v>
      </c>
      <c r="AU139" s="77">
        <v>1</v>
      </c>
      <c r="AV139" s="77">
        <v>1</v>
      </c>
      <c r="AW139" s="77">
        <v>1</v>
      </c>
      <c r="AX139" s="77">
        <v>1</v>
      </c>
      <c r="AY139" s="77">
        <v>1</v>
      </c>
      <c r="AZ139" s="77">
        <v>1</v>
      </c>
      <c r="BA139" s="77">
        <v>1</v>
      </c>
      <c r="BB139" s="77"/>
      <c r="BC139" s="77"/>
      <c r="BD139" s="77"/>
      <c r="BE139" s="77"/>
      <c r="BF139" s="77"/>
      <c r="BG139" s="77"/>
      <c r="BH139" s="77"/>
      <c r="BI139" s="77"/>
      <c r="BJ139" s="77"/>
      <c r="BK139" s="77"/>
      <c r="BL139" s="85">
        <f t="shared" si="53"/>
        <v>2</v>
      </c>
      <c r="BM139" s="85">
        <f t="shared" si="54"/>
        <v>0</v>
      </c>
      <c r="BN139" s="85">
        <f t="shared" si="55"/>
        <v>2</v>
      </c>
      <c r="BO139" s="85">
        <f t="shared" si="56"/>
        <v>0</v>
      </c>
      <c r="BP139" s="85">
        <f t="shared" si="57"/>
        <v>0</v>
      </c>
      <c r="BQ139" s="85">
        <f t="shared" si="58"/>
        <v>0</v>
      </c>
      <c r="BR139" s="91">
        <f t="shared" si="59"/>
        <v>4</v>
      </c>
      <c r="BS139" s="94">
        <f t="shared" si="60"/>
        <v>2</v>
      </c>
      <c r="BT139" s="85">
        <f t="shared" si="61"/>
        <v>1</v>
      </c>
      <c r="BU139" s="85">
        <f t="shared" si="62"/>
        <v>1</v>
      </c>
      <c r="BV139" s="85">
        <f t="shared" si="63"/>
        <v>0</v>
      </c>
      <c r="BW139" s="85">
        <f t="shared" si="64"/>
        <v>0</v>
      </c>
      <c r="BX139" s="91">
        <f t="shared" si="65"/>
        <v>2</v>
      </c>
      <c r="BY139" s="85">
        <f t="shared" si="67"/>
        <v>1</v>
      </c>
      <c r="BZ139" s="85">
        <f t="shared" si="68"/>
        <v>6</v>
      </c>
      <c r="CA139" s="85">
        <f t="shared" si="69"/>
        <v>2</v>
      </c>
      <c r="CB139" s="85">
        <f t="shared" si="70"/>
        <v>0</v>
      </c>
      <c r="CC139" s="85">
        <f t="shared" si="71"/>
        <v>0</v>
      </c>
      <c r="CD139" s="91">
        <f t="shared" si="66"/>
        <v>9</v>
      </c>
      <c r="CE139" s="91"/>
      <c r="CF139" s="76">
        <v>132</v>
      </c>
      <c r="CG139" s="77">
        <v>2</v>
      </c>
      <c r="CH139" s="77">
        <v>1</v>
      </c>
      <c r="CI139" s="77">
        <v>7</v>
      </c>
      <c r="CJ139">
        <f t="shared" si="75"/>
        <v>14</v>
      </c>
      <c r="CK139">
        <f t="shared" si="76"/>
        <v>2</v>
      </c>
      <c r="CL139">
        <f t="shared" si="77"/>
        <v>14</v>
      </c>
      <c r="CM139">
        <f t="shared" si="78"/>
        <v>7</v>
      </c>
      <c r="CN139" s="115" t="b">
        <f t="shared" si="72"/>
        <v>0</v>
      </c>
      <c r="CO139" s="115" t="b">
        <f t="shared" si="73"/>
        <v>0</v>
      </c>
      <c r="CP139" s="115" t="b">
        <f t="shared" si="74"/>
        <v>0</v>
      </c>
    </row>
    <row r="140" spans="10:94" x14ac:dyDescent="0.2">
      <c r="J140" s="76">
        <v>138</v>
      </c>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c r="AK140" s="77"/>
      <c r="AL140" s="77"/>
      <c r="AM140" s="77"/>
      <c r="AN140" s="77"/>
      <c r="AO140" s="77"/>
      <c r="AP140" s="77"/>
      <c r="AQ140" s="77"/>
      <c r="AR140" s="77"/>
      <c r="AS140" s="77">
        <v>1</v>
      </c>
      <c r="AT140" s="77"/>
      <c r="AU140" s="77"/>
      <c r="AV140" s="77"/>
      <c r="AW140" s="77">
        <v>1</v>
      </c>
      <c r="AX140" s="77">
        <v>1</v>
      </c>
      <c r="AY140" s="77"/>
      <c r="AZ140" s="77"/>
      <c r="BA140" s="77"/>
      <c r="BB140" s="77"/>
      <c r="BC140" s="77"/>
      <c r="BD140" s="77"/>
      <c r="BE140" s="77"/>
      <c r="BF140" s="77"/>
      <c r="BG140" s="77"/>
      <c r="BH140" s="77"/>
      <c r="BI140" s="77"/>
      <c r="BJ140" s="77"/>
      <c r="BK140" s="77"/>
      <c r="BL140" s="85">
        <f t="shared" si="53"/>
        <v>0</v>
      </c>
      <c r="BM140" s="85">
        <f t="shared" si="54"/>
        <v>0</v>
      </c>
      <c r="BN140" s="85">
        <f t="shared" si="55"/>
        <v>0</v>
      </c>
      <c r="BO140" s="85">
        <f t="shared" si="56"/>
        <v>0</v>
      </c>
      <c r="BP140" s="85">
        <f t="shared" si="57"/>
        <v>0</v>
      </c>
      <c r="BQ140" s="85">
        <f t="shared" si="58"/>
        <v>0</v>
      </c>
      <c r="BR140" s="91">
        <f t="shared" si="59"/>
        <v>0</v>
      </c>
      <c r="BS140" s="94">
        <f t="shared" si="60"/>
        <v>0</v>
      </c>
      <c r="BT140" s="85">
        <f t="shared" si="61"/>
        <v>0</v>
      </c>
      <c r="BU140" s="85">
        <f t="shared" si="62"/>
        <v>0</v>
      </c>
      <c r="BV140" s="85">
        <f t="shared" si="63"/>
        <v>0</v>
      </c>
      <c r="BW140" s="85">
        <f t="shared" si="64"/>
        <v>0</v>
      </c>
      <c r="BX140" s="91">
        <f t="shared" si="65"/>
        <v>0</v>
      </c>
      <c r="BY140" s="85">
        <f t="shared" si="67"/>
        <v>1</v>
      </c>
      <c r="BZ140" s="85">
        <f t="shared" si="68"/>
        <v>2</v>
      </c>
      <c r="CA140" s="85">
        <f t="shared" si="69"/>
        <v>0</v>
      </c>
      <c r="CB140" s="85">
        <f t="shared" si="70"/>
        <v>0</v>
      </c>
      <c r="CC140" s="85">
        <f t="shared" si="71"/>
        <v>0</v>
      </c>
      <c r="CD140" s="91">
        <f t="shared" si="66"/>
        <v>3</v>
      </c>
      <c r="CE140" s="91"/>
      <c r="CF140" s="76">
        <v>133</v>
      </c>
      <c r="CG140" s="77">
        <v>2</v>
      </c>
      <c r="CH140" s="77">
        <v>1</v>
      </c>
      <c r="CI140" s="77">
        <v>2</v>
      </c>
      <c r="CJ140">
        <f t="shared" si="75"/>
        <v>4</v>
      </c>
      <c r="CK140">
        <f t="shared" si="76"/>
        <v>2</v>
      </c>
      <c r="CL140">
        <f t="shared" si="77"/>
        <v>4</v>
      </c>
      <c r="CM140">
        <f t="shared" si="78"/>
        <v>2</v>
      </c>
      <c r="CN140" s="115" t="b">
        <f t="shared" si="72"/>
        <v>0</v>
      </c>
      <c r="CO140" s="115" t="b">
        <f t="shared" si="73"/>
        <v>0</v>
      </c>
      <c r="CP140" s="115" t="b">
        <f t="shared" si="74"/>
        <v>0</v>
      </c>
    </row>
    <row r="141" spans="10:94" x14ac:dyDescent="0.2">
      <c r="J141" s="76">
        <v>139</v>
      </c>
      <c r="K141" s="77">
        <v>1</v>
      </c>
      <c r="L141" s="77"/>
      <c r="M141" s="77"/>
      <c r="N141" s="77"/>
      <c r="O141" s="77">
        <v>1</v>
      </c>
      <c r="P141" s="77"/>
      <c r="Q141" s="77"/>
      <c r="R141" s="77"/>
      <c r="S141" s="77"/>
      <c r="T141" s="77"/>
      <c r="U141" s="77">
        <v>1</v>
      </c>
      <c r="V141" s="77">
        <v>1</v>
      </c>
      <c r="W141" s="77"/>
      <c r="X141" s="77"/>
      <c r="Y141" s="77"/>
      <c r="Z141" s="77"/>
      <c r="AA141" s="77"/>
      <c r="AB141" s="77"/>
      <c r="AC141" s="77"/>
      <c r="AD141" s="77"/>
      <c r="AE141" s="77"/>
      <c r="AF141" s="77"/>
      <c r="AG141" s="77"/>
      <c r="AH141" s="77"/>
      <c r="AI141" s="77"/>
      <c r="AJ141" s="77">
        <v>1</v>
      </c>
      <c r="AK141" s="77"/>
      <c r="AL141" s="77">
        <v>1</v>
      </c>
      <c r="AM141" s="77"/>
      <c r="AN141" s="77"/>
      <c r="AO141" s="77"/>
      <c r="AP141" s="77"/>
      <c r="AQ141" s="77"/>
      <c r="AR141" s="77">
        <v>1</v>
      </c>
      <c r="AS141" s="77"/>
      <c r="AT141" s="77">
        <v>1</v>
      </c>
      <c r="AU141" s="77">
        <v>1</v>
      </c>
      <c r="AV141" s="77"/>
      <c r="AW141" s="77">
        <v>1</v>
      </c>
      <c r="AX141" s="77">
        <v>1</v>
      </c>
      <c r="AY141" s="77"/>
      <c r="AZ141" s="77">
        <v>1</v>
      </c>
      <c r="BA141" s="77">
        <v>1</v>
      </c>
      <c r="BB141" s="77"/>
      <c r="BC141" s="77"/>
      <c r="BD141" s="77"/>
      <c r="BE141" s="77"/>
      <c r="BF141" s="77"/>
      <c r="BG141" s="77"/>
      <c r="BH141" s="77"/>
      <c r="BI141" s="77"/>
      <c r="BJ141" s="77"/>
      <c r="BK141" s="77"/>
      <c r="BL141" s="85">
        <f t="shared" si="53"/>
        <v>1</v>
      </c>
      <c r="BM141" s="85">
        <f t="shared" si="54"/>
        <v>1</v>
      </c>
      <c r="BN141" s="85">
        <f t="shared" si="55"/>
        <v>2</v>
      </c>
      <c r="BO141" s="85">
        <f t="shared" si="56"/>
        <v>0</v>
      </c>
      <c r="BP141" s="85">
        <f t="shared" si="57"/>
        <v>0</v>
      </c>
      <c r="BQ141" s="85">
        <f t="shared" si="58"/>
        <v>0</v>
      </c>
      <c r="BR141" s="91">
        <f t="shared" si="59"/>
        <v>4</v>
      </c>
      <c r="BS141" s="94">
        <f t="shared" si="60"/>
        <v>3</v>
      </c>
      <c r="BT141" s="85">
        <f t="shared" si="61"/>
        <v>1</v>
      </c>
      <c r="BU141" s="85">
        <f t="shared" si="62"/>
        <v>1</v>
      </c>
      <c r="BV141" s="85">
        <f t="shared" si="63"/>
        <v>0</v>
      </c>
      <c r="BW141" s="85">
        <f t="shared" si="64"/>
        <v>0</v>
      </c>
      <c r="BX141" s="91">
        <f t="shared" si="65"/>
        <v>2</v>
      </c>
      <c r="BY141" s="85">
        <f t="shared" si="67"/>
        <v>1</v>
      </c>
      <c r="BZ141" s="85">
        <f t="shared" si="68"/>
        <v>4</v>
      </c>
      <c r="CA141" s="85">
        <f t="shared" si="69"/>
        <v>2</v>
      </c>
      <c r="CB141" s="85">
        <f t="shared" si="70"/>
        <v>0</v>
      </c>
      <c r="CC141" s="85">
        <f t="shared" si="71"/>
        <v>0</v>
      </c>
      <c r="CD141" s="91">
        <f t="shared" si="66"/>
        <v>7</v>
      </c>
      <c r="CE141" s="91"/>
      <c r="CF141" s="76">
        <v>134</v>
      </c>
      <c r="CG141" s="77">
        <v>0</v>
      </c>
      <c r="CH141" s="77">
        <v>1</v>
      </c>
      <c r="CI141" s="77">
        <v>3</v>
      </c>
      <c r="CJ141">
        <f t="shared" si="75"/>
        <v>0</v>
      </c>
      <c r="CK141">
        <f t="shared" si="76"/>
        <v>0</v>
      </c>
      <c r="CL141">
        <f t="shared" si="77"/>
        <v>0</v>
      </c>
      <c r="CM141">
        <f t="shared" si="78"/>
        <v>3</v>
      </c>
      <c r="CN141" s="115" t="b">
        <f t="shared" si="72"/>
        <v>0</v>
      </c>
      <c r="CO141" s="115" t="b">
        <f t="shared" si="73"/>
        <v>0</v>
      </c>
      <c r="CP141" s="115" t="b">
        <f t="shared" si="74"/>
        <v>1</v>
      </c>
    </row>
    <row r="142" spans="10:94" x14ac:dyDescent="0.2">
      <c r="J142" s="76">
        <v>140</v>
      </c>
      <c r="K142" s="77"/>
      <c r="L142" s="77">
        <v>1</v>
      </c>
      <c r="M142" s="77"/>
      <c r="N142" s="77"/>
      <c r="O142" s="77"/>
      <c r="P142" s="77"/>
      <c r="Q142" s="77"/>
      <c r="R142" s="77"/>
      <c r="S142" s="77"/>
      <c r="T142" s="77">
        <v>1</v>
      </c>
      <c r="U142" s="77"/>
      <c r="V142" s="77"/>
      <c r="W142" s="77"/>
      <c r="X142" s="77"/>
      <c r="Y142" s="77"/>
      <c r="Z142" s="77"/>
      <c r="AA142" s="77"/>
      <c r="AB142" s="77"/>
      <c r="AC142" s="77"/>
      <c r="AD142" s="77"/>
      <c r="AE142" s="77"/>
      <c r="AF142" s="77"/>
      <c r="AG142" s="77"/>
      <c r="AH142" s="77"/>
      <c r="AI142" s="77"/>
      <c r="AJ142" s="77"/>
      <c r="AK142" s="77"/>
      <c r="AL142" s="77">
        <v>1</v>
      </c>
      <c r="AM142" s="77"/>
      <c r="AN142" s="77"/>
      <c r="AO142" s="77"/>
      <c r="AP142" s="77"/>
      <c r="AQ142" s="77">
        <v>1</v>
      </c>
      <c r="AR142" s="77"/>
      <c r="AS142" s="77"/>
      <c r="AT142" s="77"/>
      <c r="AU142" s="77"/>
      <c r="AV142" s="77"/>
      <c r="AW142" s="77">
        <v>1</v>
      </c>
      <c r="AX142" s="77">
        <v>1</v>
      </c>
      <c r="AY142" s="77"/>
      <c r="AZ142" s="77"/>
      <c r="BA142" s="77"/>
      <c r="BB142" s="77"/>
      <c r="BC142" s="77"/>
      <c r="BD142" s="77"/>
      <c r="BE142" s="77"/>
      <c r="BF142" s="77"/>
      <c r="BG142" s="77"/>
      <c r="BH142" s="77"/>
      <c r="BI142" s="77"/>
      <c r="BJ142" s="77"/>
      <c r="BK142" s="77"/>
      <c r="BL142" s="85">
        <f t="shared" si="53"/>
        <v>1</v>
      </c>
      <c r="BM142" s="85">
        <f t="shared" si="54"/>
        <v>0</v>
      </c>
      <c r="BN142" s="85">
        <f t="shared" si="55"/>
        <v>1</v>
      </c>
      <c r="BO142" s="85">
        <f t="shared" si="56"/>
        <v>0</v>
      </c>
      <c r="BP142" s="85">
        <f t="shared" si="57"/>
        <v>0</v>
      </c>
      <c r="BQ142" s="85">
        <f t="shared" si="58"/>
        <v>0</v>
      </c>
      <c r="BR142" s="91">
        <f t="shared" si="59"/>
        <v>2</v>
      </c>
      <c r="BS142" s="94">
        <f t="shared" si="60"/>
        <v>1</v>
      </c>
      <c r="BT142" s="85">
        <f t="shared" si="61"/>
        <v>0</v>
      </c>
      <c r="BU142" s="85">
        <f t="shared" si="62"/>
        <v>1</v>
      </c>
      <c r="BV142" s="85">
        <f t="shared" si="63"/>
        <v>0</v>
      </c>
      <c r="BW142" s="85">
        <f t="shared" si="64"/>
        <v>1</v>
      </c>
      <c r="BX142" s="91">
        <f t="shared" si="65"/>
        <v>2</v>
      </c>
      <c r="BY142" s="85">
        <f t="shared" si="67"/>
        <v>0</v>
      </c>
      <c r="BZ142" s="85">
        <f t="shared" si="68"/>
        <v>2</v>
      </c>
      <c r="CA142" s="85">
        <f t="shared" si="69"/>
        <v>0</v>
      </c>
      <c r="CB142" s="85">
        <f t="shared" si="70"/>
        <v>0</v>
      </c>
      <c r="CC142" s="85">
        <f t="shared" si="71"/>
        <v>0</v>
      </c>
      <c r="CD142" s="91">
        <f t="shared" si="66"/>
        <v>2</v>
      </c>
      <c r="CE142" s="91"/>
      <c r="CF142" s="76">
        <v>135</v>
      </c>
      <c r="CG142" s="77">
        <v>2</v>
      </c>
      <c r="CH142" s="77">
        <v>1</v>
      </c>
      <c r="CI142" s="77">
        <v>6</v>
      </c>
      <c r="CJ142">
        <f t="shared" si="75"/>
        <v>12</v>
      </c>
      <c r="CK142">
        <f t="shared" si="76"/>
        <v>2</v>
      </c>
      <c r="CL142">
        <f t="shared" si="77"/>
        <v>12</v>
      </c>
      <c r="CM142">
        <f t="shared" si="78"/>
        <v>6</v>
      </c>
      <c r="CN142" s="115" t="b">
        <f t="shared" si="72"/>
        <v>0</v>
      </c>
      <c r="CO142" s="115" t="b">
        <f t="shared" si="73"/>
        <v>0</v>
      </c>
      <c r="CP142" s="115" t="b">
        <f t="shared" si="74"/>
        <v>0</v>
      </c>
    </row>
    <row r="143" spans="10:94" x14ac:dyDescent="0.2">
      <c r="J143" s="76">
        <v>141</v>
      </c>
      <c r="K143" s="77"/>
      <c r="L143" s="77"/>
      <c r="M143" s="77"/>
      <c r="N143" s="77">
        <v>1</v>
      </c>
      <c r="O143" s="77"/>
      <c r="P143" s="77"/>
      <c r="Q143" s="77">
        <v>1</v>
      </c>
      <c r="R143" s="77"/>
      <c r="S143" s="77"/>
      <c r="T143" s="77"/>
      <c r="U143" s="77"/>
      <c r="V143" s="77"/>
      <c r="W143" s="77"/>
      <c r="X143" s="77"/>
      <c r="Y143" s="77"/>
      <c r="Z143" s="77"/>
      <c r="AA143" s="77"/>
      <c r="AB143" s="77"/>
      <c r="AC143" s="77"/>
      <c r="AD143" s="77"/>
      <c r="AE143" s="77"/>
      <c r="AF143" s="77"/>
      <c r="AG143" s="77"/>
      <c r="AH143" s="77"/>
      <c r="AI143" s="77"/>
      <c r="AJ143" s="77">
        <v>1</v>
      </c>
      <c r="AK143" s="77"/>
      <c r="AL143" s="77">
        <v>1</v>
      </c>
      <c r="AM143" s="77"/>
      <c r="AN143" s="77"/>
      <c r="AO143" s="77"/>
      <c r="AP143" s="77"/>
      <c r="AQ143" s="77"/>
      <c r="AR143" s="77"/>
      <c r="AS143" s="77"/>
      <c r="AT143" s="77">
        <v>1</v>
      </c>
      <c r="AU143" s="77">
        <v>1</v>
      </c>
      <c r="AV143" s="77"/>
      <c r="AW143" s="77">
        <v>1</v>
      </c>
      <c r="AX143" s="77">
        <v>1</v>
      </c>
      <c r="AY143" s="77"/>
      <c r="AZ143" s="77">
        <v>1</v>
      </c>
      <c r="BA143" s="77"/>
      <c r="BB143" s="77"/>
      <c r="BC143" s="77"/>
      <c r="BD143" s="77"/>
      <c r="BE143" s="77"/>
      <c r="BF143" s="77"/>
      <c r="BG143" s="77"/>
      <c r="BH143" s="77"/>
      <c r="BI143" s="77"/>
      <c r="BJ143" s="77"/>
      <c r="BK143" s="77"/>
      <c r="BL143" s="85">
        <f t="shared" si="53"/>
        <v>1</v>
      </c>
      <c r="BM143" s="85">
        <f t="shared" si="54"/>
        <v>1</v>
      </c>
      <c r="BN143" s="85">
        <f t="shared" si="55"/>
        <v>0</v>
      </c>
      <c r="BO143" s="85">
        <f t="shared" si="56"/>
        <v>0</v>
      </c>
      <c r="BP143" s="85">
        <f t="shared" si="57"/>
        <v>0</v>
      </c>
      <c r="BQ143" s="85">
        <f t="shared" si="58"/>
        <v>0</v>
      </c>
      <c r="BR143" s="91">
        <f t="shared" si="59"/>
        <v>2</v>
      </c>
      <c r="BS143" s="94">
        <f t="shared" si="60"/>
        <v>1</v>
      </c>
      <c r="BT143" s="85">
        <f t="shared" si="61"/>
        <v>1</v>
      </c>
      <c r="BU143" s="85">
        <f t="shared" si="62"/>
        <v>1</v>
      </c>
      <c r="BV143" s="85">
        <f t="shared" si="63"/>
        <v>0</v>
      </c>
      <c r="BW143" s="85">
        <f t="shared" si="64"/>
        <v>0</v>
      </c>
      <c r="BX143" s="91">
        <f t="shared" si="65"/>
        <v>2</v>
      </c>
      <c r="BY143" s="85">
        <f t="shared" si="67"/>
        <v>0</v>
      </c>
      <c r="BZ143" s="85">
        <f t="shared" si="68"/>
        <v>4</v>
      </c>
      <c r="CA143" s="85">
        <f t="shared" si="69"/>
        <v>1</v>
      </c>
      <c r="CB143" s="85">
        <f t="shared" si="70"/>
        <v>0</v>
      </c>
      <c r="CC143" s="85">
        <f t="shared" si="71"/>
        <v>0</v>
      </c>
      <c r="CD143" s="91">
        <f t="shared" si="66"/>
        <v>5</v>
      </c>
      <c r="CE143" s="91"/>
      <c r="CF143" s="76">
        <v>136</v>
      </c>
      <c r="CG143" s="77">
        <v>2</v>
      </c>
      <c r="CH143" s="77">
        <v>2</v>
      </c>
      <c r="CI143" s="77">
        <v>2</v>
      </c>
      <c r="CJ143">
        <f t="shared" si="75"/>
        <v>8</v>
      </c>
      <c r="CK143">
        <f t="shared" si="76"/>
        <v>4</v>
      </c>
      <c r="CL143">
        <f t="shared" si="77"/>
        <v>4</v>
      </c>
      <c r="CM143">
        <f t="shared" si="78"/>
        <v>4</v>
      </c>
      <c r="CN143" s="115" t="b">
        <f t="shared" si="72"/>
        <v>0</v>
      </c>
      <c r="CO143" s="115" t="b">
        <f t="shared" si="73"/>
        <v>0</v>
      </c>
      <c r="CP143" s="115" t="b">
        <f t="shared" si="74"/>
        <v>0</v>
      </c>
    </row>
    <row r="144" spans="10:94" x14ac:dyDescent="0.2">
      <c r="J144" s="76">
        <v>142</v>
      </c>
      <c r="K144" s="77"/>
      <c r="L144" s="77">
        <v>1</v>
      </c>
      <c r="M144" s="77"/>
      <c r="N144" s="77"/>
      <c r="O144" s="77">
        <v>1</v>
      </c>
      <c r="P144" s="77"/>
      <c r="Q144" s="77">
        <v>1</v>
      </c>
      <c r="R144" s="77"/>
      <c r="S144" s="77">
        <v>1</v>
      </c>
      <c r="T144" s="77"/>
      <c r="U144" s="77"/>
      <c r="V144" s="77"/>
      <c r="W144" s="77"/>
      <c r="X144" s="77">
        <v>1</v>
      </c>
      <c r="Y144" s="77"/>
      <c r="Z144" s="77"/>
      <c r="AA144" s="77"/>
      <c r="AB144" s="77"/>
      <c r="AC144" s="77"/>
      <c r="AD144" s="77"/>
      <c r="AE144" s="77"/>
      <c r="AF144" s="77"/>
      <c r="AG144" s="77"/>
      <c r="AH144" s="77"/>
      <c r="AI144" s="77">
        <v>1</v>
      </c>
      <c r="AJ144" s="77"/>
      <c r="AK144" s="77"/>
      <c r="AL144" s="77"/>
      <c r="AM144" s="77"/>
      <c r="AN144" s="77">
        <v>1</v>
      </c>
      <c r="AO144" s="77"/>
      <c r="AP144" s="77"/>
      <c r="AQ144" s="77"/>
      <c r="AR144" s="77"/>
      <c r="AS144" s="77"/>
      <c r="AT144" s="77">
        <v>1</v>
      </c>
      <c r="AU144" s="77">
        <v>1</v>
      </c>
      <c r="AV144" s="77"/>
      <c r="AW144" s="77">
        <v>1</v>
      </c>
      <c r="AX144" s="77"/>
      <c r="AY144" s="77"/>
      <c r="AZ144" s="77"/>
      <c r="BA144" s="77"/>
      <c r="BB144" s="77"/>
      <c r="BC144" s="77"/>
      <c r="BD144" s="77"/>
      <c r="BE144" s="77"/>
      <c r="BF144" s="77"/>
      <c r="BG144" s="77"/>
      <c r="BH144" s="77"/>
      <c r="BI144" s="77"/>
      <c r="BJ144" s="77"/>
      <c r="BK144" s="77"/>
      <c r="BL144" s="85">
        <f t="shared" si="53"/>
        <v>1</v>
      </c>
      <c r="BM144" s="85">
        <f t="shared" si="54"/>
        <v>2</v>
      </c>
      <c r="BN144" s="85">
        <f t="shared" si="55"/>
        <v>1</v>
      </c>
      <c r="BO144" s="85">
        <f t="shared" si="56"/>
        <v>1</v>
      </c>
      <c r="BP144" s="85">
        <f t="shared" si="57"/>
        <v>0</v>
      </c>
      <c r="BQ144" s="85">
        <f t="shared" si="58"/>
        <v>1</v>
      </c>
      <c r="BR144" s="91">
        <f t="shared" si="59"/>
        <v>6</v>
      </c>
      <c r="BS144" s="94">
        <f t="shared" si="60"/>
        <v>4</v>
      </c>
      <c r="BT144" s="85">
        <f t="shared" si="61"/>
        <v>0</v>
      </c>
      <c r="BU144" s="85">
        <f t="shared" si="62"/>
        <v>0</v>
      </c>
      <c r="BV144" s="85">
        <f t="shared" si="63"/>
        <v>1</v>
      </c>
      <c r="BW144" s="85">
        <f t="shared" si="64"/>
        <v>0</v>
      </c>
      <c r="BX144" s="91">
        <f t="shared" si="65"/>
        <v>1</v>
      </c>
      <c r="BY144" s="85">
        <f t="shared" si="67"/>
        <v>0</v>
      </c>
      <c r="BZ144" s="85">
        <f t="shared" si="68"/>
        <v>3</v>
      </c>
      <c r="CA144" s="85">
        <f t="shared" si="69"/>
        <v>0</v>
      </c>
      <c r="CB144" s="85">
        <f t="shared" si="70"/>
        <v>0</v>
      </c>
      <c r="CC144" s="85">
        <f t="shared" si="71"/>
        <v>0</v>
      </c>
      <c r="CD144" s="91">
        <f t="shared" si="66"/>
        <v>3</v>
      </c>
      <c r="CE144" s="91"/>
      <c r="CF144" s="76">
        <v>137</v>
      </c>
      <c r="CG144" s="77">
        <v>4</v>
      </c>
      <c r="CH144" s="77">
        <v>2</v>
      </c>
      <c r="CI144" s="77">
        <v>9</v>
      </c>
      <c r="CJ144">
        <f t="shared" si="75"/>
        <v>72</v>
      </c>
      <c r="CK144">
        <f t="shared" si="76"/>
        <v>8</v>
      </c>
      <c r="CL144">
        <f t="shared" si="77"/>
        <v>36</v>
      </c>
      <c r="CM144">
        <f t="shared" si="78"/>
        <v>18</v>
      </c>
      <c r="CN144" s="115" t="b">
        <f t="shared" si="72"/>
        <v>0</v>
      </c>
      <c r="CO144" s="115" t="b">
        <f t="shared" si="73"/>
        <v>0</v>
      </c>
      <c r="CP144" s="115" t="b">
        <f t="shared" si="74"/>
        <v>0</v>
      </c>
    </row>
    <row r="145" spans="10:94" x14ac:dyDescent="0.2">
      <c r="J145" s="76">
        <v>143</v>
      </c>
      <c r="K145" s="77"/>
      <c r="L145" s="77"/>
      <c r="M145" s="77"/>
      <c r="N145" s="77">
        <v>1</v>
      </c>
      <c r="O145" s="77">
        <v>1</v>
      </c>
      <c r="P145" s="77"/>
      <c r="Q145" s="77"/>
      <c r="R145" s="77"/>
      <c r="S145" s="77"/>
      <c r="T145" s="77"/>
      <c r="U145" s="77"/>
      <c r="V145" s="77"/>
      <c r="W145" s="77"/>
      <c r="X145" s="77"/>
      <c r="Y145" s="77"/>
      <c r="Z145" s="77"/>
      <c r="AA145" s="77"/>
      <c r="AB145" s="77"/>
      <c r="AC145" s="77"/>
      <c r="AD145" s="77"/>
      <c r="AE145" s="77"/>
      <c r="AF145" s="77"/>
      <c r="AG145" s="77"/>
      <c r="AH145" s="77"/>
      <c r="AI145" s="77"/>
      <c r="AJ145" s="77"/>
      <c r="AK145" s="77">
        <v>1</v>
      </c>
      <c r="AL145" s="77">
        <v>1</v>
      </c>
      <c r="AM145" s="77"/>
      <c r="AN145" s="77"/>
      <c r="AO145" s="77"/>
      <c r="AP145" s="77"/>
      <c r="AQ145" s="77"/>
      <c r="AR145" s="77">
        <v>1</v>
      </c>
      <c r="AS145" s="77"/>
      <c r="AT145" s="77">
        <v>1</v>
      </c>
      <c r="AU145" s="77">
        <v>1</v>
      </c>
      <c r="AV145" s="77"/>
      <c r="AW145" s="77">
        <v>1</v>
      </c>
      <c r="AX145" s="77">
        <v>1</v>
      </c>
      <c r="AY145" s="77">
        <v>1</v>
      </c>
      <c r="AZ145" s="77">
        <v>1</v>
      </c>
      <c r="BA145" s="77"/>
      <c r="BB145" s="77"/>
      <c r="BC145" s="77"/>
      <c r="BD145" s="77"/>
      <c r="BE145" s="77"/>
      <c r="BF145" s="77"/>
      <c r="BG145" s="77"/>
      <c r="BH145" s="77"/>
      <c r="BI145" s="77"/>
      <c r="BJ145" s="77"/>
      <c r="BK145" s="77"/>
      <c r="BL145" s="85">
        <f t="shared" si="53"/>
        <v>1</v>
      </c>
      <c r="BM145" s="85">
        <f t="shared" si="54"/>
        <v>1</v>
      </c>
      <c r="BN145" s="85">
        <f t="shared" si="55"/>
        <v>0</v>
      </c>
      <c r="BO145" s="85">
        <f t="shared" si="56"/>
        <v>0</v>
      </c>
      <c r="BP145" s="85">
        <f t="shared" si="57"/>
        <v>0</v>
      </c>
      <c r="BQ145" s="85">
        <f t="shared" si="58"/>
        <v>0</v>
      </c>
      <c r="BR145" s="91">
        <f t="shared" si="59"/>
        <v>2</v>
      </c>
      <c r="BS145" s="94">
        <f t="shared" si="60"/>
        <v>1</v>
      </c>
      <c r="BT145" s="85">
        <f t="shared" si="61"/>
        <v>1</v>
      </c>
      <c r="BU145" s="85">
        <f t="shared" si="62"/>
        <v>1</v>
      </c>
      <c r="BV145" s="85">
        <f t="shared" si="63"/>
        <v>0</v>
      </c>
      <c r="BW145" s="85">
        <f t="shared" si="64"/>
        <v>0</v>
      </c>
      <c r="BX145" s="91">
        <f t="shared" si="65"/>
        <v>2</v>
      </c>
      <c r="BY145" s="85">
        <f t="shared" si="67"/>
        <v>1</v>
      </c>
      <c r="BZ145" s="85">
        <f t="shared" si="68"/>
        <v>5</v>
      </c>
      <c r="CA145" s="85">
        <f t="shared" si="69"/>
        <v>1</v>
      </c>
      <c r="CB145" s="85">
        <f t="shared" si="70"/>
        <v>0</v>
      </c>
      <c r="CC145" s="85">
        <f t="shared" si="71"/>
        <v>0</v>
      </c>
      <c r="CD145" s="91">
        <f t="shared" si="66"/>
        <v>7</v>
      </c>
      <c r="CE145" s="91"/>
      <c r="CF145" s="76">
        <v>138</v>
      </c>
      <c r="CG145" s="77">
        <v>0</v>
      </c>
      <c r="CH145" s="77">
        <v>0</v>
      </c>
      <c r="CI145" s="114">
        <v>3</v>
      </c>
      <c r="CJ145">
        <f t="shared" si="75"/>
        <v>0</v>
      </c>
      <c r="CK145">
        <f t="shared" si="76"/>
        <v>0</v>
      </c>
      <c r="CL145">
        <f t="shared" si="77"/>
        <v>0</v>
      </c>
      <c r="CM145">
        <f t="shared" si="78"/>
        <v>0</v>
      </c>
      <c r="CN145" s="115" t="b">
        <f t="shared" si="72"/>
        <v>0</v>
      </c>
      <c r="CO145" s="115" t="b">
        <f t="shared" si="73"/>
        <v>0</v>
      </c>
      <c r="CP145" s="115" t="b">
        <f t="shared" si="74"/>
        <v>0</v>
      </c>
    </row>
    <row r="146" spans="10:94" x14ac:dyDescent="0.2">
      <c r="J146" s="76">
        <v>144</v>
      </c>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c r="AK146" s="77"/>
      <c r="AL146" s="77">
        <v>1</v>
      </c>
      <c r="AM146" s="77"/>
      <c r="AN146" s="77"/>
      <c r="AO146" s="77"/>
      <c r="AP146" s="77"/>
      <c r="AQ146" s="77"/>
      <c r="AR146" s="77"/>
      <c r="AS146" s="77">
        <v>1</v>
      </c>
      <c r="AT146" s="77">
        <v>1</v>
      </c>
      <c r="AU146" s="77">
        <v>1</v>
      </c>
      <c r="AV146" s="77"/>
      <c r="AW146" s="77">
        <v>1</v>
      </c>
      <c r="AX146" s="77">
        <v>1</v>
      </c>
      <c r="AY146" s="77">
        <v>1</v>
      </c>
      <c r="AZ146" s="77">
        <v>1</v>
      </c>
      <c r="BA146" s="77">
        <v>1</v>
      </c>
      <c r="BB146" s="77"/>
      <c r="BC146" s="77"/>
      <c r="BD146" s="77"/>
      <c r="BE146" s="77"/>
      <c r="BF146" s="77"/>
      <c r="BG146" s="77"/>
      <c r="BH146" s="77"/>
      <c r="BI146" s="77"/>
      <c r="BJ146" s="77"/>
      <c r="BK146" s="77"/>
      <c r="BL146" s="85">
        <f t="shared" si="53"/>
        <v>0</v>
      </c>
      <c r="BM146" s="85">
        <f t="shared" si="54"/>
        <v>0</v>
      </c>
      <c r="BN146" s="85">
        <f t="shared" si="55"/>
        <v>0</v>
      </c>
      <c r="BO146" s="85">
        <f t="shared" si="56"/>
        <v>0</v>
      </c>
      <c r="BP146" s="85">
        <f t="shared" si="57"/>
        <v>0</v>
      </c>
      <c r="BQ146" s="85">
        <f t="shared" si="58"/>
        <v>0</v>
      </c>
      <c r="BR146" s="91">
        <f t="shared" si="59"/>
        <v>0</v>
      </c>
      <c r="BS146" s="94">
        <f t="shared" si="60"/>
        <v>0</v>
      </c>
      <c r="BT146" s="85">
        <f t="shared" si="61"/>
        <v>0</v>
      </c>
      <c r="BU146" s="85">
        <f t="shared" si="62"/>
        <v>1</v>
      </c>
      <c r="BV146" s="85">
        <f t="shared" si="63"/>
        <v>0</v>
      </c>
      <c r="BW146" s="85">
        <f t="shared" si="64"/>
        <v>0</v>
      </c>
      <c r="BX146" s="91">
        <f t="shared" si="65"/>
        <v>1</v>
      </c>
      <c r="BY146" s="85">
        <f t="shared" si="67"/>
        <v>1</v>
      </c>
      <c r="BZ146" s="85">
        <f t="shared" si="68"/>
        <v>5</v>
      </c>
      <c r="CA146" s="85">
        <f t="shared" si="69"/>
        <v>2</v>
      </c>
      <c r="CB146" s="85">
        <f t="shared" si="70"/>
        <v>0</v>
      </c>
      <c r="CC146" s="85">
        <f t="shared" si="71"/>
        <v>0</v>
      </c>
      <c r="CD146" s="91">
        <f t="shared" si="66"/>
        <v>8</v>
      </c>
      <c r="CE146" s="91"/>
      <c r="CF146" s="76">
        <v>139</v>
      </c>
      <c r="CG146" s="77">
        <v>4</v>
      </c>
      <c r="CH146" s="77">
        <v>2</v>
      </c>
      <c r="CI146" s="77">
        <v>7</v>
      </c>
      <c r="CJ146">
        <f t="shared" si="75"/>
        <v>56</v>
      </c>
      <c r="CK146">
        <f t="shared" si="76"/>
        <v>8</v>
      </c>
      <c r="CL146">
        <f t="shared" si="77"/>
        <v>28</v>
      </c>
      <c r="CM146">
        <f t="shared" si="78"/>
        <v>14</v>
      </c>
      <c r="CN146" s="115" t="b">
        <f t="shared" si="72"/>
        <v>0</v>
      </c>
      <c r="CO146" s="115" t="b">
        <f t="shared" si="73"/>
        <v>0</v>
      </c>
      <c r="CP146" s="115" t="b">
        <f t="shared" si="74"/>
        <v>0</v>
      </c>
    </row>
    <row r="147" spans="10:94" x14ac:dyDescent="0.2">
      <c r="J147" s="76">
        <v>145</v>
      </c>
      <c r="K147" s="77"/>
      <c r="L147" s="77">
        <v>1</v>
      </c>
      <c r="M147" s="77"/>
      <c r="N147" s="77"/>
      <c r="O147" s="77"/>
      <c r="P147" s="77"/>
      <c r="Q147" s="77"/>
      <c r="R147" s="77"/>
      <c r="S147" s="77">
        <v>1</v>
      </c>
      <c r="T147" s="77"/>
      <c r="U147" s="77"/>
      <c r="V147" s="77"/>
      <c r="W147" s="77"/>
      <c r="X147" s="77"/>
      <c r="Y147" s="77"/>
      <c r="Z147" s="77"/>
      <c r="AA147" s="77"/>
      <c r="AB147" s="77"/>
      <c r="AC147" s="77"/>
      <c r="AD147" s="77"/>
      <c r="AE147" s="77"/>
      <c r="AF147" s="77"/>
      <c r="AG147" s="77"/>
      <c r="AH147" s="77"/>
      <c r="AI147" s="77"/>
      <c r="AJ147" s="77">
        <v>1</v>
      </c>
      <c r="AK147" s="77"/>
      <c r="AL147" s="77"/>
      <c r="AM147" s="77"/>
      <c r="AN147" s="77"/>
      <c r="AO147" s="77"/>
      <c r="AP147" s="77"/>
      <c r="AQ147" s="77"/>
      <c r="AR147" s="77"/>
      <c r="AS147" s="77"/>
      <c r="AT147" s="77"/>
      <c r="AU147" s="77"/>
      <c r="AV147" s="77"/>
      <c r="AW147" s="77">
        <v>1</v>
      </c>
      <c r="AX147" s="77"/>
      <c r="AY147" s="77"/>
      <c r="AZ147" s="77">
        <v>1</v>
      </c>
      <c r="BA147" s="77">
        <v>1</v>
      </c>
      <c r="BB147" s="77"/>
      <c r="BC147" s="77"/>
      <c r="BD147" s="77"/>
      <c r="BE147" s="77"/>
      <c r="BF147" s="77"/>
      <c r="BG147" s="77"/>
      <c r="BH147" s="77"/>
      <c r="BI147" s="77"/>
      <c r="BJ147" s="77"/>
      <c r="BK147" s="77"/>
      <c r="BL147" s="85">
        <f t="shared" si="53"/>
        <v>1</v>
      </c>
      <c r="BM147" s="85">
        <f t="shared" si="54"/>
        <v>0</v>
      </c>
      <c r="BN147" s="85">
        <f t="shared" si="55"/>
        <v>1</v>
      </c>
      <c r="BO147" s="85">
        <f t="shared" si="56"/>
        <v>0</v>
      </c>
      <c r="BP147" s="85">
        <f t="shared" si="57"/>
        <v>0</v>
      </c>
      <c r="BQ147" s="85">
        <f t="shared" si="58"/>
        <v>0</v>
      </c>
      <c r="BR147" s="91">
        <f t="shared" si="59"/>
        <v>2</v>
      </c>
      <c r="BS147" s="94">
        <f t="shared" si="60"/>
        <v>1</v>
      </c>
      <c r="BT147" s="85">
        <f t="shared" si="61"/>
        <v>1</v>
      </c>
      <c r="BU147" s="85">
        <f t="shared" si="62"/>
        <v>0</v>
      </c>
      <c r="BV147" s="85">
        <f t="shared" si="63"/>
        <v>0</v>
      </c>
      <c r="BW147" s="85">
        <f t="shared" si="64"/>
        <v>0</v>
      </c>
      <c r="BX147" s="91">
        <f t="shared" si="65"/>
        <v>1</v>
      </c>
      <c r="BY147" s="85">
        <f t="shared" si="67"/>
        <v>0</v>
      </c>
      <c r="BZ147" s="85">
        <f t="shared" si="68"/>
        <v>1</v>
      </c>
      <c r="CA147" s="85">
        <f t="shared" si="69"/>
        <v>2</v>
      </c>
      <c r="CB147" s="85">
        <f t="shared" si="70"/>
        <v>0</v>
      </c>
      <c r="CC147" s="85">
        <f t="shared" si="71"/>
        <v>0</v>
      </c>
      <c r="CD147" s="91">
        <f t="shared" si="66"/>
        <v>3</v>
      </c>
      <c r="CE147" s="91"/>
      <c r="CF147" s="76">
        <v>140</v>
      </c>
      <c r="CG147" s="77">
        <v>2</v>
      </c>
      <c r="CH147" s="77">
        <v>2</v>
      </c>
      <c r="CI147" s="77">
        <v>2</v>
      </c>
      <c r="CJ147">
        <f t="shared" si="75"/>
        <v>8</v>
      </c>
      <c r="CK147">
        <f t="shared" si="76"/>
        <v>4</v>
      </c>
      <c r="CL147">
        <f t="shared" si="77"/>
        <v>4</v>
      </c>
      <c r="CM147">
        <f t="shared" si="78"/>
        <v>4</v>
      </c>
      <c r="CN147" s="115" t="b">
        <f t="shared" si="72"/>
        <v>0</v>
      </c>
      <c r="CO147" s="115" t="b">
        <f t="shared" si="73"/>
        <v>0</v>
      </c>
      <c r="CP147" s="115" t="b">
        <f t="shared" si="74"/>
        <v>0</v>
      </c>
    </row>
    <row r="148" spans="10:94" x14ac:dyDescent="0.2">
      <c r="J148" s="76">
        <v>146</v>
      </c>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v>1</v>
      </c>
      <c r="AK148" s="77"/>
      <c r="AL148" s="77"/>
      <c r="AM148" s="77"/>
      <c r="AN148" s="77"/>
      <c r="AO148" s="77"/>
      <c r="AP148" s="77"/>
      <c r="AQ148" s="77"/>
      <c r="AR148" s="77"/>
      <c r="AS148" s="77"/>
      <c r="AT148" s="77">
        <v>1</v>
      </c>
      <c r="AU148" s="77">
        <v>1</v>
      </c>
      <c r="AV148" s="77"/>
      <c r="AW148" s="77">
        <v>1</v>
      </c>
      <c r="AX148" s="77">
        <v>1</v>
      </c>
      <c r="AY148" s="77">
        <v>1</v>
      </c>
      <c r="AZ148" s="77"/>
      <c r="BA148" s="77">
        <v>1</v>
      </c>
      <c r="BB148" s="77"/>
      <c r="BC148" s="77"/>
      <c r="BD148" s="77"/>
      <c r="BE148" s="77"/>
      <c r="BF148" s="77"/>
      <c r="BG148" s="77"/>
      <c r="BH148" s="77"/>
      <c r="BI148" s="77"/>
      <c r="BJ148" s="77"/>
      <c r="BK148" s="77"/>
      <c r="BL148" s="85">
        <f t="shared" si="53"/>
        <v>0</v>
      </c>
      <c r="BM148" s="85">
        <f t="shared" si="54"/>
        <v>0</v>
      </c>
      <c r="BN148" s="85">
        <f t="shared" si="55"/>
        <v>0</v>
      </c>
      <c r="BO148" s="85">
        <f t="shared" si="56"/>
        <v>0</v>
      </c>
      <c r="BP148" s="85">
        <f t="shared" si="57"/>
        <v>0</v>
      </c>
      <c r="BQ148" s="85">
        <f t="shared" si="58"/>
        <v>0</v>
      </c>
      <c r="BR148" s="91">
        <f t="shared" si="59"/>
        <v>0</v>
      </c>
      <c r="BS148" s="94">
        <f t="shared" si="60"/>
        <v>0</v>
      </c>
      <c r="BT148" s="85">
        <f t="shared" si="61"/>
        <v>1</v>
      </c>
      <c r="BU148" s="85">
        <f t="shared" si="62"/>
        <v>0</v>
      </c>
      <c r="BV148" s="85">
        <f t="shared" si="63"/>
        <v>0</v>
      </c>
      <c r="BW148" s="85">
        <f t="shared" si="64"/>
        <v>0</v>
      </c>
      <c r="BX148" s="91">
        <f t="shared" si="65"/>
        <v>1</v>
      </c>
      <c r="BY148" s="85">
        <f t="shared" si="67"/>
        <v>0</v>
      </c>
      <c r="BZ148" s="85">
        <f t="shared" si="68"/>
        <v>5</v>
      </c>
      <c r="CA148" s="85">
        <f t="shared" si="69"/>
        <v>1</v>
      </c>
      <c r="CB148" s="85">
        <f t="shared" si="70"/>
        <v>0</v>
      </c>
      <c r="CC148" s="85">
        <f t="shared" si="71"/>
        <v>0</v>
      </c>
      <c r="CD148" s="91">
        <f t="shared" si="66"/>
        <v>6</v>
      </c>
      <c r="CE148" s="91"/>
      <c r="CF148" s="76">
        <v>141</v>
      </c>
      <c r="CG148" s="77">
        <v>2</v>
      </c>
      <c r="CH148" s="77">
        <v>2</v>
      </c>
      <c r="CI148" s="77">
        <v>5</v>
      </c>
      <c r="CJ148">
        <f t="shared" si="75"/>
        <v>20</v>
      </c>
      <c r="CK148">
        <f t="shared" si="76"/>
        <v>4</v>
      </c>
      <c r="CL148">
        <f t="shared" si="77"/>
        <v>10</v>
      </c>
      <c r="CM148">
        <f t="shared" si="78"/>
        <v>10</v>
      </c>
      <c r="CN148" s="115" t="b">
        <f t="shared" si="72"/>
        <v>0</v>
      </c>
      <c r="CO148" s="115" t="b">
        <f t="shared" si="73"/>
        <v>0</v>
      </c>
      <c r="CP148" s="115" t="b">
        <f t="shared" si="74"/>
        <v>0</v>
      </c>
    </row>
    <row r="149" spans="10:94" x14ac:dyDescent="0.2">
      <c r="J149" s="76">
        <v>147</v>
      </c>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c r="AK149" s="77"/>
      <c r="AL149" s="77"/>
      <c r="AM149" s="77"/>
      <c r="AN149" s="77"/>
      <c r="AO149" s="77"/>
      <c r="AP149" s="77"/>
      <c r="AQ149" s="77"/>
      <c r="AR149" s="77"/>
      <c r="AS149" s="77"/>
      <c r="AT149" s="77"/>
      <c r="AU149" s="77">
        <v>1</v>
      </c>
      <c r="AV149" s="77"/>
      <c r="AW149" s="77">
        <v>1</v>
      </c>
      <c r="AX149" s="77">
        <v>1</v>
      </c>
      <c r="AY149" s="77"/>
      <c r="AZ149" s="77"/>
      <c r="BA149" s="77"/>
      <c r="BB149" s="77"/>
      <c r="BC149" s="77"/>
      <c r="BD149" s="77"/>
      <c r="BE149" s="77"/>
      <c r="BF149" s="77"/>
      <c r="BG149" s="77"/>
      <c r="BH149" s="77"/>
      <c r="BI149" s="77"/>
      <c r="BJ149" s="77"/>
      <c r="BK149" s="77"/>
      <c r="BL149" s="85">
        <f t="shared" si="53"/>
        <v>0</v>
      </c>
      <c r="BM149" s="85">
        <f t="shared" si="54"/>
        <v>0</v>
      </c>
      <c r="BN149" s="85">
        <f t="shared" si="55"/>
        <v>0</v>
      </c>
      <c r="BO149" s="85">
        <f t="shared" si="56"/>
        <v>0</v>
      </c>
      <c r="BP149" s="85">
        <f t="shared" si="57"/>
        <v>0</v>
      </c>
      <c r="BQ149" s="85">
        <f t="shared" si="58"/>
        <v>0</v>
      </c>
      <c r="BR149" s="91">
        <f t="shared" si="59"/>
        <v>0</v>
      </c>
      <c r="BS149" s="94">
        <f t="shared" si="60"/>
        <v>0</v>
      </c>
      <c r="BT149" s="85">
        <f t="shared" si="61"/>
        <v>0</v>
      </c>
      <c r="BU149" s="85">
        <f t="shared" si="62"/>
        <v>0</v>
      </c>
      <c r="BV149" s="85">
        <f t="shared" si="63"/>
        <v>0</v>
      </c>
      <c r="BW149" s="85">
        <f t="shared" si="64"/>
        <v>0</v>
      </c>
      <c r="BX149" s="91">
        <f t="shared" si="65"/>
        <v>0</v>
      </c>
      <c r="BY149" s="85">
        <f t="shared" si="67"/>
        <v>0</v>
      </c>
      <c r="BZ149" s="85">
        <f t="shared" si="68"/>
        <v>3</v>
      </c>
      <c r="CA149" s="85">
        <f t="shared" si="69"/>
        <v>0</v>
      </c>
      <c r="CB149" s="85">
        <f t="shared" si="70"/>
        <v>0</v>
      </c>
      <c r="CC149" s="85">
        <f t="shared" si="71"/>
        <v>0</v>
      </c>
      <c r="CD149" s="91">
        <f t="shared" si="66"/>
        <v>3</v>
      </c>
      <c r="CE149" s="91"/>
      <c r="CF149" s="76">
        <v>142</v>
      </c>
      <c r="CG149" s="77">
        <v>6</v>
      </c>
      <c r="CH149" s="77">
        <v>1</v>
      </c>
      <c r="CI149" s="77">
        <v>3</v>
      </c>
      <c r="CJ149">
        <f t="shared" si="75"/>
        <v>18</v>
      </c>
      <c r="CK149">
        <f t="shared" si="76"/>
        <v>6</v>
      </c>
      <c r="CL149">
        <f t="shared" si="77"/>
        <v>18</v>
      </c>
      <c r="CM149">
        <f t="shared" si="78"/>
        <v>3</v>
      </c>
      <c r="CN149" s="115" t="b">
        <f t="shared" si="72"/>
        <v>0</v>
      </c>
      <c r="CO149" s="115" t="b">
        <f t="shared" si="73"/>
        <v>0</v>
      </c>
      <c r="CP149" s="115" t="b">
        <f t="shared" si="74"/>
        <v>0</v>
      </c>
    </row>
    <row r="150" spans="10:94" x14ac:dyDescent="0.2">
      <c r="J150" s="76">
        <v>148</v>
      </c>
      <c r="K150" s="77"/>
      <c r="L150" s="77"/>
      <c r="M150" s="77"/>
      <c r="N150" s="77">
        <v>1</v>
      </c>
      <c r="O150" s="77"/>
      <c r="P150" s="77"/>
      <c r="Q150" s="77">
        <v>1</v>
      </c>
      <c r="R150" s="77"/>
      <c r="S150" s="77">
        <v>1</v>
      </c>
      <c r="T150" s="77"/>
      <c r="U150" s="77"/>
      <c r="V150" s="77"/>
      <c r="W150" s="77"/>
      <c r="X150" s="77"/>
      <c r="Y150" s="77"/>
      <c r="Z150" s="77"/>
      <c r="AA150" s="77"/>
      <c r="AB150" s="77"/>
      <c r="AC150" s="77"/>
      <c r="AD150" s="77"/>
      <c r="AE150" s="77"/>
      <c r="AF150" s="77"/>
      <c r="AG150" s="77"/>
      <c r="AH150" s="77"/>
      <c r="AI150" s="77"/>
      <c r="AJ150" s="77">
        <v>1</v>
      </c>
      <c r="AK150" s="77"/>
      <c r="AL150" s="77">
        <v>1</v>
      </c>
      <c r="AM150" s="77"/>
      <c r="AN150" s="77"/>
      <c r="AO150" s="77"/>
      <c r="AP150" s="77"/>
      <c r="AQ150" s="77">
        <v>1</v>
      </c>
      <c r="AR150" s="77"/>
      <c r="AS150" s="77"/>
      <c r="AT150" s="77">
        <v>1</v>
      </c>
      <c r="AU150" s="77">
        <v>1</v>
      </c>
      <c r="AV150" s="77"/>
      <c r="AW150" s="77">
        <v>1</v>
      </c>
      <c r="AX150" s="77">
        <v>1</v>
      </c>
      <c r="AY150" s="77"/>
      <c r="AZ150" s="77"/>
      <c r="BA150" s="77"/>
      <c r="BB150" s="77"/>
      <c r="BC150" s="77"/>
      <c r="BD150" s="77"/>
      <c r="BE150" s="77"/>
      <c r="BF150" s="77"/>
      <c r="BG150" s="77"/>
      <c r="BH150" s="77"/>
      <c r="BI150" s="77"/>
      <c r="BJ150" s="77"/>
      <c r="BK150" s="77"/>
      <c r="BL150" s="85">
        <f t="shared" si="53"/>
        <v>1</v>
      </c>
      <c r="BM150" s="85">
        <f t="shared" si="54"/>
        <v>1</v>
      </c>
      <c r="BN150" s="85">
        <f t="shared" si="55"/>
        <v>1</v>
      </c>
      <c r="BO150" s="85">
        <f t="shared" si="56"/>
        <v>0</v>
      </c>
      <c r="BP150" s="85">
        <f t="shared" si="57"/>
        <v>0</v>
      </c>
      <c r="BQ150" s="85">
        <f t="shared" si="58"/>
        <v>0</v>
      </c>
      <c r="BR150" s="91">
        <f t="shared" si="59"/>
        <v>3</v>
      </c>
      <c r="BS150" s="94">
        <f t="shared" si="60"/>
        <v>2</v>
      </c>
      <c r="BT150" s="85">
        <f t="shared" si="61"/>
        <v>1</v>
      </c>
      <c r="BU150" s="85">
        <f t="shared" si="62"/>
        <v>1</v>
      </c>
      <c r="BV150" s="85">
        <f t="shared" si="63"/>
        <v>0</v>
      </c>
      <c r="BW150" s="85">
        <f t="shared" si="64"/>
        <v>1</v>
      </c>
      <c r="BX150" s="91">
        <f t="shared" si="65"/>
        <v>3</v>
      </c>
      <c r="BY150" s="85">
        <f t="shared" si="67"/>
        <v>0</v>
      </c>
      <c r="BZ150" s="85">
        <f t="shared" si="68"/>
        <v>4</v>
      </c>
      <c r="CA150" s="85">
        <f t="shared" si="69"/>
        <v>0</v>
      </c>
      <c r="CB150" s="85">
        <f t="shared" si="70"/>
        <v>0</v>
      </c>
      <c r="CC150" s="85">
        <f t="shared" si="71"/>
        <v>0</v>
      </c>
      <c r="CD150" s="91">
        <f t="shared" si="66"/>
        <v>4</v>
      </c>
      <c r="CE150" s="91"/>
      <c r="CF150" s="76">
        <v>143</v>
      </c>
      <c r="CG150" s="77">
        <v>2</v>
      </c>
      <c r="CH150" s="77">
        <v>2</v>
      </c>
      <c r="CI150" s="77">
        <v>7</v>
      </c>
      <c r="CJ150">
        <f t="shared" si="75"/>
        <v>28</v>
      </c>
      <c r="CK150">
        <f t="shared" si="76"/>
        <v>4</v>
      </c>
      <c r="CL150">
        <f t="shared" si="77"/>
        <v>14</v>
      </c>
      <c r="CM150">
        <f t="shared" si="78"/>
        <v>14</v>
      </c>
      <c r="CN150" s="115" t="b">
        <f t="shared" si="72"/>
        <v>0</v>
      </c>
      <c r="CO150" s="115" t="b">
        <f t="shared" si="73"/>
        <v>0</v>
      </c>
      <c r="CP150" s="115" t="b">
        <f t="shared" si="74"/>
        <v>0</v>
      </c>
    </row>
    <row r="151" spans="10:94" x14ac:dyDescent="0.2">
      <c r="J151" s="76">
        <v>149</v>
      </c>
      <c r="K151" s="77"/>
      <c r="L151" s="77"/>
      <c r="M151" s="77"/>
      <c r="N151" s="77">
        <v>1</v>
      </c>
      <c r="O151" s="77"/>
      <c r="P151" s="77"/>
      <c r="Q151" s="77"/>
      <c r="R151" s="77">
        <v>1</v>
      </c>
      <c r="S151" s="77"/>
      <c r="T151" s="77"/>
      <c r="U151" s="77"/>
      <c r="V151" s="77"/>
      <c r="W151" s="77"/>
      <c r="X151" s="77"/>
      <c r="Y151" s="77"/>
      <c r="Z151" s="77"/>
      <c r="AA151" s="77"/>
      <c r="AB151" s="77"/>
      <c r="AC151" s="77"/>
      <c r="AD151" s="77"/>
      <c r="AE151" s="77"/>
      <c r="AF151" s="77"/>
      <c r="AG151" s="77"/>
      <c r="AH151" s="77"/>
      <c r="AI151" s="77">
        <v>1</v>
      </c>
      <c r="AJ151" s="77">
        <v>1</v>
      </c>
      <c r="AK151" s="77"/>
      <c r="AL151" s="77">
        <v>1</v>
      </c>
      <c r="AM151" s="77"/>
      <c r="AN151" s="77"/>
      <c r="AO151" s="77"/>
      <c r="AP151" s="77"/>
      <c r="AQ151" s="77"/>
      <c r="AR151" s="77">
        <v>1</v>
      </c>
      <c r="AS151" s="77"/>
      <c r="AT151" s="77">
        <v>1</v>
      </c>
      <c r="AU151" s="77">
        <v>1</v>
      </c>
      <c r="AV151" s="77">
        <v>1</v>
      </c>
      <c r="AW151" s="77">
        <v>1</v>
      </c>
      <c r="AX151" s="77">
        <v>1</v>
      </c>
      <c r="AY151" s="77"/>
      <c r="AZ151" s="77"/>
      <c r="BA151" s="77"/>
      <c r="BB151" s="77"/>
      <c r="BC151" s="77"/>
      <c r="BD151" s="77"/>
      <c r="BE151" s="77"/>
      <c r="BF151" s="77"/>
      <c r="BG151" s="77"/>
      <c r="BH151" s="77"/>
      <c r="BI151" s="77"/>
      <c r="BJ151" s="77"/>
      <c r="BK151" s="77"/>
      <c r="BL151" s="85">
        <f t="shared" si="53"/>
        <v>1</v>
      </c>
      <c r="BM151" s="85">
        <f t="shared" si="54"/>
        <v>0</v>
      </c>
      <c r="BN151" s="85">
        <f t="shared" si="55"/>
        <v>1</v>
      </c>
      <c r="BO151" s="85">
        <f t="shared" si="56"/>
        <v>0</v>
      </c>
      <c r="BP151" s="85">
        <f t="shared" si="57"/>
        <v>0</v>
      </c>
      <c r="BQ151" s="85">
        <f t="shared" si="58"/>
        <v>1</v>
      </c>
      <c r="BR151" s="91">
        <f t="shared" si="59"/>
        <v>3</v>
      </c>
      <c r="BS151" s="94">
        <f t="shared" si="60"/>
        <v>1</v>
      </c>
      <c r="BT151" s="85">
        <f t="shared" si="61"/>
        <v>1</v>
      </c>
      <c r="BU151" s="85">
        <f t="shared" si="62"/>
        <v>1</v>
      </c>
      <c r="BV151" s="85">
        <f t="shared" si="63"/>
        <v>0</v>
      </c>
      <c r="BW151" s="85">
        <f t="shared" si="64"/>
        <v>0</v>
      </c>
      <c r="BX151" s="91">
        <f t="shared" si="65"/>
        <v>2</v>
      </c>
      <c r="BY151" s="85">
        <f t="shared" si="67"/>
        <v>1</v>
      </c>
      <c r="BZ151" s="85">
        <f t="shared" si="68"/>
        <v>5</v>
      </c>
      <c r="CA151" s="85">
        <f t="shared" si="69"/>
        <v>0</v>
      </c>
      <c r="CB151" s="85">
        <f t="shared" si="70"/>
        <v>0</v>
      </c>
      <c r="CC151" s="85">
        <f t="shared" si="71"/>
        <v>0</v>
      </c>
      <c r="CD151" s="91">
        <f t="shared" si="66"/>
        <v>6</v>
      </c>
      <c r="CE151" s="91"/>
      <c r="CF151" s="76">
        <v>144</v>
      </c>
      <c r="CG151" s="77">
        <v>0</v>
      </c>
      <c r="CH151" s="77">
        <v>1</v>
      </c>
      <c r="CI151" s="77">
        <v>8</v>
      </c>
      <c r="CJ151">
        <f t="shared" si="75"/>
        <v>0</v>
      </c>
      <c r="CK151">
        <f t="shared" si="76"/>
        <v>0</v>
      </c>
      <c r="CL151">
        <f t="shared" si="77"/>
        <v>0</v>
      </c>
      <c r="CM151">
        <f t="shared" si="78"/>
        <v>8</v>
      </c>
      <c r="CN151" s="115" t="b">
        <f t="shared" si="72"/>
        <v>0</v>
      </c>
      <c r="CO151" s="115" t="b">
        <f t="shared" si="73"/>
        <v>0</v>
      </c>
      <c r="CP151" s="115" t="b">
        <f t="shared" si="74"/>
        <v>1</v>
      </c>
    </row>
    <row r="152" spans="10:94" x14ac:dyDescent="0.2">
      <c r="J152" s="76">
        <v>150</v>
      </c>
      <c r="K152" s="77"/>
      <c r="L152" s="77"/>
      <c r="M152" s="77"/>
      <c r="N152" s="77">
        <v>1</v>
      </c>
      <c r="O152" s="77"/>
      <c r="P152" s="77"/>
      <c r="Q152" s="77"/>
      <c r="R152" s="77">
        <v>1</v>
      </c>
      <c r="S152" s="77"/>
      <c r="T152" s="77"/>
      <c r="U152" s="77"/>
      <c r="V152" s="77"/>
      <c r="W152" s="77"/>
      <c r="X152" s="77"/>
      <c r="Y152" s="77"/>
      <c r="Z152" s="77"/>
      <c r="AA152" s="77"/>
      <c r="AB152" s="77"/>
      <c r="AC152" s="77"/>
      <c r="AD152" s="77"/>
      <c r="AE152" s="77"/>
      <c r="AF152" s="77"/>
      <c r="AG152" s="77"/>
      <c r="AH152" s="77"/>
      <c r="AI152" s="77"/>
      <c r="AJ152" s="77"/>
      <c r="AK152" s="77"/>
      <c r="AL152" s="77">
        <v>1</v>
      </c>
      <c r="AM152" s="77"/>
      <c r="AN152" s="77">
        <v>1</v>
      </c>
      <c r="AO152" s="77"/>
      <c r="AP152" s="77"/>
      <c r="AQ152" s="77"/>
      <c r="AR152" s="77"/>
      <c r="AS152" s="77"/>
      <c r="AT152" s="77"/>
      <c r="AU152" s="77">
        <v>1</v>
      </c>
      <c r="AV152" s="77"/>
      <c r="AW152" s="77"/>
      <c r="AX152" s="77">
        <v>1</v>
      </c>
      <c r="AY152" s="77"/>
      <c r="AZ152" s="77">
        <v>1</v>
      </c>
      <c r="BA152" s="77"/>
      <c r="BB152" s="77"/>
      <c r="BC152" s="77"/>
      <c r="BD152" s="77"/>
      <c r="BE152" s="77"/>
      <c r="BF152" s="77"/>
      <c r="BG152" s="77"/>
      <c r="BH152" s="77"/>
      <c r="BI152" s="77"/>
      <c r="BJ152" s="77"/>
      <c r="BK152" s="77"/>
      <c r="BL152" s="85">
        <f t="shared" si="53"/>
        <v>1</v>
      </c>
      <c r="BM152" s="85">
        <f t="shared" si="54"/>
        <v>0</v>
      </c>
      <c r="BN152" s="85">
        <f t="shared" si="55"/>
        <v>1</v>
      </c>
      <c r="BO152" s="85">
        <f t="shared" si="56"/>
        <v>0</v>
      </c>
      <c r="BP152" s="85">
        <f t="shared" si="57"/>
        <v>0</v>
      </c>
      <c r="BQ152" s="85">
        <f t="shared" si="58"/>
        <v>0</v>
      </c>
      <c r="BR152" s="91">
        <f t="shared" si="59"/>
        <v>2</v>
      </c>
      <c r="BS152" s="94">
        <f t="shared" si="60"/>
        <v>1</v>
      </c>
      <c r="BT152" s="85">
        <f t="shared" si="61"/>
        <v>0</v>
      </c>
      <c r="BU152" s="85">
        <f t="shared" si="62"/>
        <v>1</v>
      </c>
      <c r="BV152" s="85">
        <f t="shared" si="63"/>
        <v>1</v>
      </c>
      <c r="BW152" s="85">
        <f t="shared" si="64"/>
        <v>0</v>
      </c>
      <c r="BX152" s="91">
        <f t="shared" si="65"/>
        <v>2</v>
      </c>
      <c r="BY152" s="85">
        <f t="shared" si="67"/>
        <v>0</v>
      </c>
      <c r="BZ152" s="85">
        <f t="shared" si="68"/>
        <v>2</v>
      </c>
      <c r="CA152" s="85">
        <f t="shared" si="69"/>
        <v>1</v>
      </c>
      <c r="CB152" s="85">
        <f t="shared" si="70"/>
        <v>0</v>
      </c>
      <c r="CC152" s="85">
        <f t="shared" si="71"/>
        <v>0</v>
      </c>
      <c r="CD152" s="91">
        <f t="shared" si="66"/>
        <v>3</v>
      </c>
      <c r="CE152" s="91"/>
      <c r="CF152" s="76">
        <v>145</v>
      </c>
      <c r="CG152" s="77">
        <v>2</v>
      </c>
      <c r="CH152" s="77">
        <v>1</v>
      </c>
      <c r="CI152" s="77">
        <v>3</v>
      </c>
      <c r="CJ152">
        <f t="shared" si="75"/>
        <v>6</v>
      </c>
      <c r="CK152">
        <f t="shared" si="76"/>
        <v>2</v>
      </c>
      <c r="CL152">
        <f t="shared" si="77"/>
        <v>6</v>
      </c>
      <c r="CM152">
        <f t="shared" si="78"/>
        <v>3</v>
      </c>
      <c r="CN152" s="115" t="b">
        <f t="shared" si="72"/>
        <v>0</v>
      </c>
      <c r="CO152" s="115" t="b">
        <f t="shared" si="73"/>
        <v>0</v>
      </c>
      <c r="CP152" s="115" t="b">
        <f t="shared" si="74"/>
        <v>0</v>
      </c>
    </row>
    <row r="153" spans="10:94" x14ac:dyDescent="0.2">
      <c r="J153" s="76">
        <v>151</v>
      </c>
      <c r="K153" s="77"/>
      <c r="L153" s="77"/>
      <c r="M153" s="77"/>
      <c r="N153" s="77"/>
      <c r="O153" s="77"/>
      <c r="P153" s="77"/>
      <c r="Q153" s="77"/>
      <c r="R153" s="77"/>
      <c r="S153" s="77"/>
      <c r="T153" s="77"/>
      <c r="U153" s="77"/>
      <c r="V153" s="77"/>
      <c r="W153" s="77"/>
      <c r="X153" s="77"/>
      <c r="Y153" s="77"/>
      <c r="Z153" s="77"/>
      <c r="AA153" s="77"/>
      <c r="AB153" s="77"/>
      <c r="AC153" s="77"/>
      <c r="AD153" s="77"/>
      <c r="AE153" s="77"/>
      <c r="AF153" s="77"/>
      <c r="AG153" s="77"/>
      <c r="AH153" s="77"/>
      <c r="AI153" s="77"/>
      <c r="AJ153" s="77">
        <v>1</v>
      </c>
      <c r="AK153" s="77"/>
      <c r="AL153" s="77">
        <v>1</v>
      </c>
      <c r="AM153" s="77"/>
      <c r="AN153" s="77"/>
      <c r="AO153" s="77"/>
      <c r="AP153" s="77"/>
      <c r="AQ153" s="77"/>
      <c r="AR153" s="77"/>
      <c r="AS153" s="77"/>
      <c r="AT153" s="77"/>
      <c r="AU153" s="77"/>
      <c r="AV153" s="77"/>
      <c r="AW153" s="77"/>
      <c r="AX153" s="77">
        <v>1</v>
      </c>
      <c r="AY153" s="77">
        <v>1</v>
      </c>
      <c r="AZ153" s="77"/>
      <c r="BA153" s="77"/>
      <c r="BB153" s="77"/>
      <c r="BC153" s="77"/>
      <c r="BD153" s="77"/>
      <c r="BE153" s="77"/>
      <c r="BF153" s="77"/>
      <c r="BG153" s="77"/>
      <c r="BH153" s="77"/>
      <c r="BI153" s="77"/>
      <c r="BJ153" s="77"/>
      <c r="BK153" s="77"/>
      <c r="BL153" s="85">
        <f t="shared" si="53"/>
        <v>0</v>
      </c>
      <c r="BM153" s="85">
        <f t="shared" si="54"/>
        <v>0</v>
      </c>
      <c r="BN153" s="85">
        <f t="shared" si="55"/>
        <v>0</v>
      </c>
      <c r="BO153" s="85">
        <f t="shared" si="56"/>
        <v>0</v>
      </c>
      <c r="BP153" s="85">
        <f t="shared" si="57"/>
        <v>0</v>
      </c>
      <c r="BQ153" s="85">
        <f t="shared" si="58"/>
        <v>0</v>
      </c>
      <c r="BR153" s="91">
        <f t="shared" si="59"/>
        <v>0</v>
      </c>
      <c r="BS153" s="94">
        <f t="shared" si="60"/>
        <v>0</v>
      </c>
      <c r="BT153" s="85">
        <f t="shared" si="61"/>
        <v>1</v>
      </c>
      <c r="BU153" s="85">
        <f t="shared" si="62"/>
        <v>1</v>
      </c>
      <c r="BV153" s="85">
        <f t="shared" si="63"/>
        <v>0</v>
      </c>
      <c r="BW153" s="85">
        <f t="shared" si="64"/>
        <v>0</v>
      </c>
      <c r="BX153" s="91">
        <f t="shared" si="65"/>
        <v>2</v>
      </c>
      <c r="BY153" s="85">
        <f t="shared" si="67"/>
        <v>0</v>
      </c>
      <c r="BZ153" s="85">
        <f t="shared" si="68"/>
        <v>2</v>
      </c>
      <c r="CA153" s="85">
        <f t="shared" si="69"/>
        <v>0</v>
      </c>
      <c r="CB153" s="85">
        <f t="shared" si="70"/>
        <v>0</v>
      </c>
      <c r="CC153" s="85">
        <f t="shared" si="71"/>
        <v>0</v>
      </c>
      <c r="CD153" s="91">
        <f t="shared" si="66"/>
        <v>2</v>
      </c>
      <c r="CE153" s="91"/>
      <c r="CF153" s="76">
        <v>146</v>
      </c>
      <c r="CG153" s="77">
        <v>0</v>
      </c>
      <c r="CH153" s="77">
        <v>1</v>
      </c>
      <c r="CI153" s="77">
        <v>6</v>
      </c>
      <c r="CJ153">
        <f t="shared" si="75"/>
        <v>0</v>
      </c>
      <c r="CK153">
        <f t="shared" si="76"/>
        <v>0</v>
      </c>
      <c r="CL153">
        <f t="shared" si="77"/>
        <v>0</v>
      </c>
      <c r="CM153">
        <f t="shared" si="78"/>
        <v>6</v>
      </c>
      <c r="CN153" s="115" t="b">
        <f t="shared" si="72"/>
        <v>0</v>
      </c>
      <c r="CO153" s="115" t="b">
        <f t="shared" si="73"/>
        <v>0</v>
      </c>
      <c r="CP153" s="115" t="b">
        <f t="shared" si="74"/>
        <v>1</v>
      </c>
    </row>
    <row r="154" spans="10:94" x14ac:dyDescent="0.2">
      <c r="J154" s="76">
        <v>152</v>
      </c>
      <c r="K154" s="77"/>
      <c r="L154" s="77"/>
      <c r="M154" s="77"/>
      <c r="N154" s="77">
        <v>1</v>
      </c>
      <c r="O154" s="77"/>
      <c r="P154" s="77"/>
      <c r="Q154" s="77"/>
      <c r="R154" s="77">
        <v>1</v>
      </c>
      <c r="S154" s="77"/>
      <c r="T154" s="77"/>
      <c r="U154" s="77"/>
      <c r="V154" s="77"/>
      <c r="W154" s="77">
        <v>1</v>
      </c>
      <c r="X154" s="77"/>
      <c r="Y154" s="77"/>
      <c r="Z154" s="77"/>
      <c r="AA154" s="77">
        <v>1</v>
      </c>
      <c r="AB154" s="77"/>
      <c r="AC154" s="77"/>
      <c r="AD154" s="77"/>
      <c r="AE154" s="77"/>
      <c r="AF154" s="77"/>
      <c r="AG154" s="77"/>
      <c r="AH154" s="77"/>
      <c r="AI154" s="77">
        <v>1</v>
      </c>
      <c r="AJ154" s="77"/>
      <c r="AK154" s="77"/>
      <c r="AL154" s="77">
        <v>1</v>
      </c>
      <c r="AM154" s="77"/>
      <c r="AN154" s="77"/>
      <c r="AO154" s="77">
        <v>1</v>
      </c>
      <c r="AP154" s="77"/>
      <c r="AQ154" s="77"/>
      <c r="AR154" s="77"/>
      <c r="AS154" s="77"/>
      <c r="AT154" s="77"/>
      <c r="AU154" s="77">
        <v>1</v>
      </c>
      <c r="AV154" s="77">
        <v>1</v>
      </c>
      <c r="AW154" s="77">
        <v>1</v>
      </c>
      <c r="AX154" s="77">
        <v>1</v>
      </c>
      <c r="AY154" s="77">
        <v>1</v>
      </c>
      <c r="AZ154" s="77"/>
      <c r="BA154" s="77">
        <v>1</v>
      </c>
      <c r="BB154" s="77"/>
      <c r="BC154" s="77"/>
      <c r="BD154" s="77"/>
      <c r="BE154" s="77"/>
      <c r="BF154" s="77"/>
      <c r="BG154" s="77"/>
      <c r="BH154" s="77"/>
      <c r="BI154" s="77"/>
      <c r="BJ154" s="77"/>
      <c r="BK154" s="77"/>
      <c r="BL154" s="85">
        <f t="shared" si="53"/>
        <v>1</v>
      </c>
      <c r="BM154" s="85">
        <f t="shared" si="54"/>
        <v>0</v>
      </c>
      <c r="BN154" s="85">
        <f t="shared" si="55"/>
        <v>1</v>
      </c>
      <c r="BO154" s="85">
        <f t="shared" si="56"/>
        <v>1</v>
      </c>
      <c r="BP154" s="85">
        <f t="shared" si="57"/>
        <v>1</v>
      </c>
      <c r="BQ154" s="85">
        <f t="shared" si="58"/>
        <v>1</v>
      </c>
      <c r="BR154" s="91">
        <f t="shared" si="59"/>
        <v>5</v>
      </c>
      <c r="BS154" s="94">
        <f t="shared" si="60"/>
        <v>2</v>
      </c>
      <c r="BT154" s="85">
        <f t="shared" si="61"/>
        <v>0</v>
      </c>
      <c r="BU154" s="85">
        <f t="shared" si="62"/>
        <v>1</v>
      </c>
      <c r="BV154" s="85">
        <f t="shared" si="63"/>
        <v>1</v>
      </c>
      <c r="BW154" s="85">
        <f t="shared" si="64"/>
        <v>0</v>
      </c>
      <c r="BX154" s="91">
        <f t="shared" si="65"/>
        <v>2</v>
      </c>
      <c r="BY154" s="85">
        <f t="shared" si="67"/>
        <v>0</v>
      </c>
      <c r="BZ154" s="85">
        <f t="shared" si="68"/>
        <v>5</v>
      </c>
      <c r="CA154" s="85">
        <f t="shared" si="69"/>
        <v>1</v>
      </c>
      <c r="CB154" s="85">
        <f t="shared" si="70"/>
        <v>0</v>
      </c>
      <c r="CC154" s="85">
        <f t="shared" si="71"/>
        <v>0</v>
      </c>
      <c r="CD154" s="91">
        <f t="shared" si="66"/>
        <v>6</v>
      </c>
      <c r="CE154" s="91"/>
      <c r="CF154" s="76">
        <v>147</v>
      </c>
      <c r="CG154" s="77">
        <v>0</v>
      </c>
      <c r="CH154" s="77">
        <v>0</v>
      </c>
      <c r="CI154" s="114">
        <v>3</v>
      </c>
      <c r="CJ154">
        <f t="shared" si="75"/>
        <v>0</v>
      </c>
      <c r="CK154">
        <f t="shared" si="76"/>
        <v>0</v>
      </c>
      <c r="CL154">
        <f t="shared" si="77"/>
        <v>0</v>
      </c>
      <c r="CM154">
        <f t="shared" si="78"/>
        <v>0</v>
      </c>
      <c r="CN154" s="115" t="b">
        <f t="shared" si="72"/>
        <v>0</v>
      </c>
      <c r="CO154" s="115" t="b">
        <f t="shared" si="73"/>
        <v>0</v>
      </c>
      <c r="CP154" s="115" t="b">
        <f t="shared" si="74"/>
        <v>0</v>
      </c>
    </row>
    <row r="155" spans="10:94" x14ac:dyDescent="0.2">
      <c r="J155" s="76">
        <v>153</v>
      </c>
      <c r="K155" s="77"/>
      <c r="L155" s="77"/>
      <c r="M155" s="77"/>
      <c r="N155" s="77"/>
      <c r="O155" s="77"/>
      <c r="P155" s="77"/>
      <c r="Q155" s="77"/>
      <c r="R155" s="77"/>
      <c r="S155" s="77"/>
      <c r="T155" s="77"/>
      <c r="U155" s="77"/>
      <c r="V155" s="77"/>
      <c r="W155" s="77"/>
      <c r="X155" s="77"/>
      <c r="Y155" s="77"/>
      <c r="Z155" s="77"/>
      <c r="AA155" s="77"/>
      <c r="AB155" s="77"/>
      <c r="AC155" s="77"/>
      <c r="AD155" s="77"/>
      <c r="AE155" s="77"/>
      <c r="AF155" s="77"/>
      <c r="AG155" s="77"/>
      <c r="AH155" s="77"/>
      <c r="AI155" s="77">
        <v>1</v>
      </c>
      <c r="AJ155" s="77">
        <v>1</v>
      </c>
      <c r="AK155" s="77"/>
      <c r="AL155" s="77"/>
      <c r="AM155" s="77"/>
      <c r="AN155" s="77"/>
      <c r="AO155" s="77"/>
      <c r="AP155" s="77"/>
      <c r="AQ155" s="77"/>
      <c r="AR155" s="77">
        <v>1</v>
      </c>
      <c r="AS155" s="77">
        <v>1</v>
      </c>
      <c r="AT155" s="77">
        <v>1</v>
      </c>
      <c r="AU155" s="77"/>
      <c r="AV155" s="77"/>
      <c r="AW155" s="77">
        <v>1</v>
      </c>
      <c r="AX155" s="77">
        <v>1</v>
      </c>
      <c r="AY155" s="77"/>
      <c r="AZ155" s="77"/>
      <c r="BA155" s="77">
        <v>1</v>
      </c>
      <c r="BB155" s="77"/>
      <c r="BC155" s="77"/>
      <c r="BD155" s="77"/>
      <c r="BE155" s="77"/>
      <c r="BF155" s="77"/>
      <c r="BG155" s="77"/>
      <c r="BH155" s="77"/>
      <c r="BI155" s="77"/>
      <c r="BJ155" s="77"/>
      <c r="BK155" s="77"/>
      <c r="BL155" s="85">
        <f t="shared" si="53"/>
        <v>0</v>
      </c>
      <c r="BM155" s="85">
        <f t="shared" si="54"/>
        <v>0</v>
      </c>
      <c r="BN155" s="85">
        <f t="shared" si="55"/>
        <v>0</v>
      </c>
      <c r="BO155" s="85">
        <f t="shared" si="56"/>
        <v>0</v>
      </c>
      <c r="BP155" s="85">
        <f t="shared" si="57"/>
        <v>0</v>
      </c>
      <c r="BQ155" s="85">
        <f t="shared" si="58"/>
        <v>1</v>
      </c>
      <c r="BR155" s="91">
        <f t="shared" si="59"/>
        <v>1</v>
      </c>
      <c r="BS155" s="94">
        <f t="shared" si="60"/>
        <v>0</v>
      </c>
      <c r="BT155" s="85">
        <f t="shared" si="61"/>
        <v>1</v>
      </c>
      <c r="BU155" s="85">
        <f t="shared" si="62"/>
        <v>0</v>
      </c>
      <c r="BV155" s="85">
        <f t="shared" si="63"/>
        <v>0</v>
      </c>
      <c r="BW155" s="85">
        <f t="shared" si="64"/>
        <v>0</v>
      </c>
      <c r="BX155" s="91">
        <f t="shared" si="65"/>
        <v>1</v>
      </c>
      <c r="BY155" s="85">
        <f t="shared" si="67"/>
        <v>2</v>
      </c>
      <c r="BZ155" s="85">
        <f t="shared" si="68"/>
        <v>3</v>
      </c>
      <c r="CA155" s="85">
        <f t="shared" si="69"/>
        <v>1</v>
      </c>
      <c r="CB155" s="85">
        <f t="shared" si="70"/>
        <v>0</v>
      </c>
      <c r="CC155" s="85">
        <f t="shared" si="71"/>
        <v>0</v>
      </c>
      <c r="CD155" s="91">
        <f t="shared" si="66"/>
        <v>6</v>
      </c>
      <c r="CE155" s="91"/>
      <c r="CF155" s="76">
        <v>148</v>
      </c>
      <c r="CG155" s="77">
        <v>3</v>
      </c>
      <c r="CH155" s="77">
        <v>3</v>
      </c>
      <c r="CI155" s="77">
        <v>4</v>
      </c>
      <c r="CJ155">
        <f t="shared" si="75"/>
        <v>36</v>
      </c>
      <c r="CK155">
        <f t="shared" si="76"/>
        <v>9</v>
      </c>
      <c r="CL155">
        <f t="shared" si="77"/>
        <v>12</v>
      </c>
      <c r="CM155">
        <f t="shared" si="78"/>
        <v>12</v>
      </c>
      <c r="CN155" s="115" t="b">
        <f t="shared" si="72"/>
        <v>0</v>
      </c>
      <c r="CO155" s="115" t="b">
        <f t="shared" si="73"/>
        <v>0</v>
      </c>
      <c r="CP155" s="115" t="b">
        <f t="shared" si="74"/>
        <v>0</v>
      </c>
    </row>
    <row r="156" spans="10:94" x14ac:dyDescent="0.2">
      <c r="J156" s="76">
        <v>154</v>
      </c>
      <c r="K156" s="77"/>
      <c r="L156" s="77"/>
      <c r="M156" s="77"/>
      <c r="N156" s="77"/>
      <c r="O156" s="77"/>
      <c r="P156" s="77"/>
      <c r="Q156" s="77"/>
      <c r="R156" s="77"/>
      <c r="S156" s="77"/>
      <c r="T156" s="77"/>
      <c r="U156" s="77"/>
      <c r="V156" s="77"/>
      <c r="W156" s="77"/>
      <c r="X156" s="77"/>
      <c r="Y156" s="77"/>
      <c r="Z156" s="77"/>
      <c r="AA156" s="77"/>
      <c r="AB156" s="77"/>
      <c r="AC156" s="77"/>
      <c r="AD156" s="77"/>
      <c r="AE156" s="77"/>
      <c r="AF156" s="77"/>
      <c r="AG156" s="77"/>
      <c r="AH156" s="77"/>
      <c r="AI156" s="77"/>
      <c r="AJ156" s="77"/>
      <c r="AK156" s="77"/>
      <c r="AL156" s="77"/>
      <c r="AM156" s="77"/>
      <c r="AN156" s="77"/>
      <c r="AO156" s="77">
        <v>1</v>
      </c>
      <c r="AP156" s="77"/>
      <c r="AQ156" s="77"/>
      <c r="AR156" s="77"/>
      <c r="AS156" s="77">
        <v>1</v>
      </c>
      <c r="AT156" s="77"/>
      <c r="AU156" s="77"/>
      <c r="AV156" s="77"/>
      <c r="AW156" s="77"/>
      <c r="AX156" s="77">
        <v>1</v>
      </c>
      <c r="AY156" s="77"/>
      <c r="AZ156" s="77">
        <v>1</v>
      </c>
      <c r="BA156" s="77">
        <v>1</v>
      </c>
      <c r="BB156" s="77"/>
      <c r="BC156" s="77"/>
      <c r="BD156" s="77"/>
      <c r="BE156" s="77"/>
      <c r="BF156" s="77"/>
      <c r="BG156" s="77"/>
      <c r="BH156" s="77"/>
      <c r="BI156" s="77"/>
      <c r="BJ156" s="77"/>
      <c r="BK156" s="77"/>
      <c r="BL156" s="85">
        <f t="shared" si="53"/>
        <v>0</v>
      </c>
      <c r="BM156" s="85">
        <f t="shared" si="54"/>
        <v>0</v>
      </c>
      <c r="BN156" s="85">
        <f t="shared" si="55"/>
        <v>0</v>
      </c>
      <c r="BO156" s="85">
        <f t="shared" si="56"/>
        <v>0</v>
      </c>
      <c r="BP156" s="85">
        <f t="shared" si="57"/>
        <v>0</v>
      </c>
      <c r="BQ156" s="85">
        <f t="shared" si="58"/>
        <v>0</v>
      </c>
      <c r="BR156" s="91">
        <f t="shared" si="59"/>
        <v>0</v>
      </c>
      <c r="BS156" s="94">
        <f t="shared" si="60"/>
        <v>0</v>
      </c>
      <c r="BT156" s="85">
        <f t="shared" si="61"/>
        <v>0</v>
      </c>
      <c r="BU156" s="85">
        <f t="shared" si="62"/>
        <v>0</v>
      </c>
      <c r="BV156" s="85">
        <f t="shared" si="63"/>
        <v>1</v>
      </c>
      <c r="BW156" s="85">
        <f t="shared" si="64"/>
        <v>0</v>
      </c>
      <c r="BX156" s="91">
        <f t="shared" si="65"/>
        <v>1</v>
      </c>
      <c r="BY156" s="85">
        <f t="shared" si="67"/>
        <v>1</v>
      </c>
      <c r="BZ156" s="85">
        <f t="shared" si="68"/>
        <v>1</v>
      </c>
      <c r="CA156" s="85">
        <f t="shared" si="69"/>
        <v>2</v>
      </c>
      <c r="CB156" s="85">
        <f t="shared" si="70"/>
        <v>0</v>
      </c>
      <c r="CC156" s="85">
        <f t="shared" si="71"/>
        <v>0</v>
      </c>
      <c r="CD156" s="91">
        <f t="shared" si="66"/>
        <v>4</v>
      </c>
      <c r="CE156" s="91"/>
      <c r="CF156" s="76">
        <v>149</v>
      </c>
      <c r="CG156" s="77">
        <v>3</v>
      </c>
      <c r="CH156" s="77">
        <v>2</v>
      </c>
      <c r="CI156" s="77">
        <v>6</v>
      </c>
      <c r="CJ156">
        <f t="shared" si="75"/>
        <v>36</v>
      </c>
      <c r="CK156">
        <f t="shared" si="76"/>
        <v>6</v>
      </c>
      <c r="CL156">
        <f t="shared" si="77"/>
        <v>18</v>
      </c>
      <c r="CM156">
        <f t="shared" si="78"/>
        <v>12</v>
      </c>
      <c r="CN156" s="115" t="b">
        <f t="shared" si="72"/>
        <v>0</v>
      </c>
      <c r="CO156" s="115" t="b">
        <f t="shared" si="73"/>
        <v>0</v>
      </c>
      <c r="CP156" s="115" t="b">
        <f t="shared" si="74"/>
        <v>0</v>
      </c>
    </row>
    <row r="157" spans="10:94" x14ac:dyDescent="0.2">
      <c r="J157" s="76">
        <v>155</v>
      </c>
      <c r="K157" s="77"/>
      <c r="L157" s="77"/>
      <c r="M157" s="77"/>
      <c r="N157" s="77"/>
      <c r="O157" s="77"/>
      <c r="P157" s="77"/>
      <c r="Q157" s="77"/>
      <c r="R157" s="77"/>
      <c r="S157" s="77"/>
      <c r="T157" s="77"/>
      <c r="U157" s="77"/>
      <c r="V157" s="77"/>
      <c r="W157" s="77"/>
      <c r="X157" s="77"/>
      <c r="Y157" s="77"/>
      <c r="Z157" s="77"/>
      <c r="AA157" s="77"/>
      <c r="AB157" s="77"/>
      <c r="AC157" s="77"/>
      <c r="AD157" s="77"/>
      <c r="AE157" s="77"/>
      <c r="AF157" s="77"/>
      <c r="AG157" s="77"/>
      <c r="AH157" s="77"/>
      <c r="AI157" s="77"/>
      <c r="AJ157" s="77"/>
      <c r="AK157" s="77"/>
      <c r="AL157" s="77"/>
      <c r="AM157" s="77"/>
      <c r="AN157" s="77"/>
      <c r="AO157" s="77"/>
      <c r="AP157" s="77"/>
      <c r="AQ157" s="77"/>
      <c r="AR157" s="77"/>
      <c r="AS157" s="77"/>
      <c r="AT157" s="77"/>
      <c r="AU157" s="77"/>
      <c r="AV157" s="77"/>
      <c r="AW157" s="77"/>
      <c r="AX157" s="77">
        <v>1</v>
      </c>
      <c r="AY157" s="77"/>
      <c r="AZ157" s="77"/>
      <c r="BA157" s="77"/>
      <c r="BB157" s="77"/>
      <c r="BC157" s="77"/>
      <c r="BD157" s="77"/>
      <c r="BE157" s="77"/>
      <c r="BF157" s="77"/>
      <c r="BG157" s="77"/>
      <c r="BH157" s="77"/>
      <c r="BI157" s="77"/>
      <c r="BJ157" s="77"/>
      <c r="BK157" s="77"/>
      <c r="BL157" s="85">
        <f t="shared" si="53"/>
        <v>0</v>
      </c>
      <c r="BM157" s="85">
        <f t="shared" si="54"/>
        <v>0</v>
      </c>
      <c r="BN157" s="85">
        <f t="shared" si="55"/>
        <v>0</v>
      </c>
      <c r="BO157" s="85">
        <f t="shared" si="56"/>
        <v>0</v>
      </c>
      <c r="BP157" s="85">
        <f t="shared" si="57"/>
        <v>0</v>
      </c>
      <c r="BQ157" s="85">
        <f t="shared" si="58"/>
        <v>0</v>
      </c>
      <c r="BR157" s="91">
        <f t="shared" si="59"/>
        <v>0</v>
      </c>
      <c r="BS157" s="94">
        <f t="shared" si="60"/>
        <v>0</v>
      </c>
      <c r="BT157" s="85">
        <f t="shared" si="61"/>
        <v>0</v>
      </c>
      <c r="BU157" s="85">
        <f t="shared" si="62"/>
        <v>0</v>
      </c>
      <c r="BV157" s="85">
        <f t="shared" si="63"/>
        <v>0</v>
      </c>
      <c r="BW157" s="85">
        <f t="shared" si="64"/>
        <v>0</v>
      </c>
      <c r="BX157" s="91">
        <f t="shared" si="65"/>
        <v>0</v>
      </c>
      <c r="BY157" s="85">
        <f t="shared" si="67"/>
        <v>0</v>
      </c>
      <c r="BZ157" s="85">
        <f t="shared" si="68"/>
        <v>1</v>
      </c>
      <c r="CA157" s="85">
        <f t="shared" si="69"/>
        <v>0</v>
      </c>
      <c r="CB157" s="85">
        <f t="shared" si="70"/>
        <v>0</v>
      </c>
      <c r="CC157" s="85">
        <f t="shared" si="71"/>
        <v>0</v>
      </c>
      <c r="CD157" s="91">
        <f t="shared" si="66"/>
        <v>1</v>
      </c>
      <c r="CE157" s="91"/>
      <c r="CF157" s="76">
        <v>150</v>
      </c>
      <c r="CG157" s="77">
        <v>2</v>
      </c>
      <c r="CH157" s="77">
        <v>2</v>
      </c>
      <c r="CI157" s="77">
        <v>3</v>
      </c>
      <c r="CJ157">
        <f t="shared" si="75"/>
        <v>12</v>
      </c>
      <c r="CK157">
        <f t="shared" si="76"/>
        <v>4</v>
      </c>
      <c r="CL157">
        <f t="shared" si="77"/>
        <v>6</v>
      </c>
      <c r="CM157">
        <f t="shared" si="78"/>
        <v>6</v>
      </c>
      <c r="CN157" s="115" t="b">
        <f t="shared" si="72"/>
        <v>0</v>
      </c>
      <c r="CO157" s="115" t="b">
        <f t="shared" si="73"/>
        <v>0</v>
      </c>
      <c r="CP157" s="115" t="b">
        <f t="shared" si="74"/>
        <v>0</v>
      </c>
    </row>
    <row r="158" spans="10:94" x14ac:dyDescent="0.2">
      <c r="J158" s="76">
        <v>156</v>
      </c>
      <c r="K158" s="77"/>
      <c r="L158" s="77"/>
      <c r="M158" s="77"/>
      <c r="N158" s="77"/>
      <c r="O158" s="77"/>
      <c r="P158" s="77"/>
      <c r="Q158" s="77"/>
      <c r="R158" s="77"/>
      <c r="S158" s="77"/>
      <c r="T158" s="77"/>
      <c r="U158" s="77"/>
      <c r="V158" s="77"/>
      <c r="W158" s="77"/>
      <c r="X158" s="77"/>
      <c r="Y158" s="77"/>
      <c r="Z158" s="77"/>
      <c r="AA158" s="77"/>
      <c r="AB158" s="77"/>
      <c r="AC158" s="77"/>
      <c r="AD158" s="77"/>
      <c r="AE158" s="77"/>
      <c r="AF158" s="77"/>
      <c r="AG158" s="77"/>
      <c r="AH158" s="77"/>
      <c r="AI158" s="77"/>
      <c r="AJ158" s="77"/>
      <c r="AK158" s="77"/>
      <c r="AL158" s="77"/>
      <c r="AM158" s="77"/>
      <c r="AN158" s="77"/>
      <c r="AO158" s="77"/>
      <c r="AP158" s="77"/>
      <c r="AQ158" s="77"/>
      <c r="AR158" s="77"/>
      <c r="AS158" s="77"/>
      <c r="AT158" s="77"/>
      <c r="AU158" s="77"/>
      <c r="AV158" s="77"/>
      <c r="AW158" s="77"/>
      <c r="AX158" s="77">
        <v>1</v>
      </c>
      <c r="AY158" s="77"/>
      <c r="AZ158" s="77">
        <v>1</v>
      </c>
      <c r="BA158" s="77"/>
      <c r="BB158" s="77"/>
      <c r="BC158" s="77"/>
      <c r="BD158" s="77"/>
      <c r="BE158" s="77"/>
      <c r="BF158" s="77"/>
      <c r="BG158" s="77"/>
      <c r="BH158" s="77"/>
      <c r="BI158" s="77"/>
      <c r="BJ158" s="77"/>
      <c r="BK158" s="77"/>
      <c r="BL158" s="85">
        <f t="shared" si="53"/>
        <v>0</v>
      </c>
      <c r="BM158" s="85">
        <f t="shared" si="54"/>
        <v>0</v>
      </c>
      <c r="BN158" s="85">
        <f t="shared" si="55"/>
        <v>0</v>
      </c>
      <c r="BO158" s="85">
        <f t="shared" si="56"/>
        <v>0</v>
      </c>
      <c r="BP158" s="85">
        <f t="shared" si="57"/>
        <v>0</v>
      </c>
      <c r="BQ158" s="85">
        <f t="shared" si="58"/>
        <v>0</v>
      </c>
      <c r="BR158" s="91">
        <f t="shared" si="59"/>
        <v>0</v>
      </c>
      <c r="BS158" s="94">
        <f t="shared" si="60"/>
        <v>0</v>
      </c>
      <c r="BT158" s="85">
        <f t="shared" si="61"/>
        <v>0</v>
      </c>
      <c r="BU158" s="85">
        <f t="shared" si="62"/>
        <v>0</v>
      </c>
      <c r="BV158" s="85">
        <f t="shared" si="63"/>
        <v>0</v>
      </c>
      <c r="BW158" s="85">
        <f t="shared" si="64"/>
        <v>0</v>
      </c>
      <c r="BX158" s="91">
        <f t="shared" si="65"/>
        <v>0</v>
      </c>
      <c r="BY158" s="85">
        <f t="shared" si="67"/>
        <v>0</v>
      </c>
      <c r="BZ158" s="85">
        <f t="shared" si="68"/>
        <v>1</v>
      </c>
      <c r="CA158" s="85">
        <f t="shared" si="69"/>
        <v>1</v>
      </c>
      <c r="CB158" s="85">
        <f t="shared" si="70"/>
        <v>0</v>
      </c>
      <c r="CC158" s="85">
        <f t="shared" si="71"/>
        <v>0</v>
      </c>
      <c r="CD158" s="91">
        <f t="shared" si="66"/>
        <v>2</v>
      </c>
      <c r="CE158" s="91"/>
      <c r="CF158" s="76">
        <v>151</v>
      </c>
      <c r="CG158" s="77">
        <v>0</v>
      </c>
      <c r="CH158" s="77">
        <v>2</v>
      </c>
      <c r="CI158" s="77">
        <v>2</v>
      </c>
      <c r="CJ158">
        <f t="shared" si="75"/>
        <v>0</v>
      </c>
      <c r="CK158">
        <f t="shared" si="76"/>
        <v>0</v>
      </c>
      <c r="CL158">
        <f t="shared" si="77"/>
        <v>0</v>
      </c>
      <c r="CM158">
        <f t="shared" si="78"/>
        <v>4</v>
      </c>
      <c r="CN158" s="115" t="b">
        <f t="shared" si="72"/>
        <v>0</v>
      </c>
      <c r="CO158" s="115" t="b">
        <f t="shared" si="73"/>
        <v>0</v>
      </c>
      <c r="CP158" s="115" t="b">
        <f t="shared" si="74"/>
        <v>1</v>
      </c>
    </row>
    <row r="159" spans="10:94" x14ac:dyDescent="0.2">
      <c r="J159" s="76">
        <v>157</v>
      </c>
      <c r="K159" s="77">
        <v>1</v>
      </c>
      <c r="L159" s="77"/>
      <c r="M159" s="77"/>
      <c r="N159" s="77"/>
      <c r="O159" s="77">
        <v>1</v>
      </c>
      <c r="P159" s="77"/>
      <c r="Q159" s="77"/>
      <c r="R159" s="77"/>
      <c r="S159" s="77"/>
      <c r="T159" s="77"/>
      <c r="U159" s="77"/>
      <c r="V159" s="77"/>
      <c r="W159" s="77"/>
      <c r="X159" s="77"/>
      <c r="Y159" s="77"/>
      <c r="Z159" s="77"/>
      <c r="AA159" s="77"/>
      <c r="AB159" s="77"/>
      <c r="AC159" s="77"/>
      <c r="AD159" s="77"/>
      <c r="AE159" s="77"/>
      <c r="AF159" s="77"/>
      <c r="AG159" s="77"/>
      <c r="AH159" s="77"/>
      <c r="AI159" s="77"/>
      <c r="AJ159" s="77">
        <v>1</v>
      </c>
      <c r="AK159" s="77"/>
      <c r="AL159" s="77"/>
      <c r="AM159" s="77"/>
      <c r="AN159" s="77"/>
      <c r="AO159" s="77"/>
      <c r="AP159" s="77"/>
      <c r="AQ159" s="77"/>
      <c r="AR159" s="77"/>
      <c r="AS159" s="77"/>
      <c r="AT159" s="77"/>
      <c r="AU159" s="77">
        <v>1</v>
      </c>
      <c r="AV159" s="77"/>
      <c r="AW159" s="77">
        <v>1</v>
      </c>
      <c r="AX159" s="77"/>
      <c r="AY159" s="77"/>
      <c r="AZ159" s="77">
        <v>1</v>
      </c>
      <c r="BA159" s="77">
        <v>1</v>
      </c>
      <c r="BB159" s="77"/>
      <c r="BC159" s="77"/>
      <c r="BD159" s="77"/>
      <c r="BE159" s="77"/>
      <c r="BF159" s="77"/>
      <c r="BG159" s="77"/>
      <c r="BH159" s="77"/>
      <c r="BI159" s="77"/>
      <c r="BJ159" s="77">
        <v>1</v>
      </c>
      <c r="BK159" s="77"/>
      <c r="BL159" s="85">
        <f t="shared" si="53"/>
        <v>1</v>
      </c>
      <c r="BM159" s="85">
        <f t="shared" si="54"/>
        <v>1</v>
      </c>
      <c r="BN159" s="85">
        <f t="shared" si="55"/>
        <v>0</v>
      </c>
      <c r="BO159" s="85">
        <f t="shared" si="56"/>
        <v>0</v>
      </c>
      <c r="BP159" s="85">
        <f t="shared" si="57"/>
        <v>0</v>
      </c>
      <c r="BQ159" s="85">
        <f t="shared" si="58"/>
        <v>0</v>
      </c>
      <c r="BR159" s="91">
        <f t="shared" si="59"/>
        <v>2</v>
      </c>
      <c r="BS159" s="94">
        <f t="shared" si="60"/>
        <v>1</v>
      </c>
      <c r="BT159" s="85">
        <f t="shared" si="61"/>
        <v>1</v>
      </c>
      <c r="BU159" s="85">
        <f t="shared" si="62"/>
        <v>0</v>
      </c>
      <c r="BV159" s="85">
        <f t="shared" si="63"/>
        <v>0</v>
      </c>
      <c r="BW159" s="85">
        <f t="shared" si="64"/>
        <v>0</v>
      </c>
      <c r="BX159" s="91">
        <f t="shared" si="65"/>
        <v>1</v>
      </c>
      <c r="BY159" s="85">
        <f t="shared" si="67"/>
        <v>0</v>
      </c>
      <c r="BZ159" s="85">
        <f t="shared" si="68"/>
        <v>2</v>
      </c>
      <c r="CA159" s="85">
        <f t="shared" si="69"/>
        <v>2</v>
      </c>
      <c r="CB159" s="85">
        <f t="shared" si="70"/>
        <v>0</v>
      </c>
      <c r="CC159" s="85">
        <f t="shared" si="71"/>
        <v>1</v>
      </c>
      <c r="CD159" s="91">
        <f t="shared" si="66"/>
        <v>5</v>
      </c>
      <c r="CE159" s="91"/>
      <c r="CF159" s="76">
        <v>152</v>
      </c>
      <c r="CG159" s="77">
        <v>5</v>
      </c>
      <c r="CH159" s="77">
        <v>2</v>
      </c>
      <c r="CI159" s="77">
        <v>6</v>
      </c>
      <c r="CJ159">
        <f t="shared" si="75"/>
        <v>60</v>
      </c>
      <c r="CK159">
        <f t="shared" si="76"/>
        <v>10</v>
      </c>
      <c r="CL159">
        <f t="shared" si="77"/>
        <v>30</v>
      </c>
      <c r="CM159">
        <f t="shared" si="78"/>
        <v>12</v>
      </c>
      <c r="CN159" s="115" t="b">
        <f t="shared" si="72"/>
        <v>0</v>
      </c>
      <c r="CO159" s="115" t="b">
        <f t="shared" si="73"/>
        <v>0</v>
      </c>
      <c r="CP159" s="115" t="b">
        <f t="shared" si="74"/>
        <v>0</v>
      </c>
    </row>
    <row r="160" spans="10:94" x14ac:dyDescent="0.2">
      <c r="J160" s="76">
        <v>158</v>
      </c>
      <c r="K160" s="77"/>
      <c r="L160" s="77">
        <v>1</v>
      </c>
      <c r="M160" s="77"/>
      <c r="N160" s="77"/>
      <c r="O160" s="77"/>
      <c r="P160" s="77"/>
      <c r="Q160" s="77"/>
      <c r="R160" s="77"/>
      <c r="S160" s="77">
        <v>1</v>
      </c>
      <c r="T160" s="77"/>
      <c r="U160" s="77"/>
      <c r="V160" s="77"/>
      <c r="W160" s="77"/>
      <c r="X160" s="77"/>
      <c r="Y160" s="77"/>
      <c r="Z160" s="77"/>
      <c r="AA160" s="77"/>
      <c r="AB160" s="77"/>
      <c r="AC160" s="77"/>
      <c r="AD160" s="77"/>
      <c r="AE160" s="77"/>
      <c r="AF160" s="77"/>
      <c r="AG160" s="77"/>
      <c r="AH160" s="77"/>
      <c r="AI160" s="77"/>
      <c r="AJ160" s="77">
        <v>1</v>
      </c>
      <c r="AK160" s="77"/>
      <c r="AL160" s="77"/>
      <c r="AM160" s="77"/>
      <c r="AN160" s="77"/>
      <c r="AO160" s="77"/>
      <c r="AP160" s="77"/>
      <c r="AQ160" s="77"/>
      <c r="AR160" s="77"/>
      <c r="AS160" s="77"/>
      <c r="AT160" s="77"/>
      <c r="AU160" s="77">
        <v>1</v>
      </c>
      <c r="AV160" s="77"/>
      <c r="AW160" s="77">
        <v>1</v>
      </c>
      <c r="AX160" s="77">
        <v>1</v>
      </c>
      <c r="AY160" s="77"/>
      <c r="AZ160" s="77"/>
      <c r="BA160" s="77">
        <v>1</v>
      </c>
      <c r="BB160" s="77"/>
      <c r="BC160" s="77"/>
      <c r="BD160" s="77"/>
      <c r="BE160" s="77"/>
      <c r="BF160" s="77"/>
      <c r="BG160" s="77"/>
      <c r="BH160" s="77"/>
      <c r="BI160" s="77"/>
      <c r="BJ160" s="77"/>
      <c r="BK160" s="77"/>
      <c r="BL160" s="85">
        <f t="shared" si="53"/>
        <v>1</v>
      </c>
      <c r="BM160" s="85">
        <f t="shared" si="54"/>
        <v>0</v>
      </c>
      <c r="BN160" s="85">
        <f t="shared" si="55"/>
        <v>1</v>
      </c>
      <c r="BO160" s="85">
        <f t="shared" si="56"/>
        <v>0</v>
      </c>
      <c r="BP160" s="85">
        <f t="shared" si="57"/>
        <v>0</v>
      </c>
      <c r="BQ160" s="85">
        <f t="shared" si="58"/>
        <v>0</v>
      </c>
      <c r="BR160" s="91">
        <f t="shared" si="59"/>
        <v>2</v>
      </c>
      <c r="BS160" s="94">
        <f t="shared" si="60"/>
        <v>1</v>
      </c>
      <c r="BT160" s="85">
        <f t="shared" si="61"/>
        <v>1</v>
      </c>
      <c r="BU160" s="85">
        <f t="shared" si="62"/>
        <v>0</v>
      </c>
      <c r="BV160" s="85">
        <f t="shared" si="63"/>
        <v>0</v>
      </c>
      <c r="BW160" s="85">
        <f t="shared" si="64"/>
        <v>0</v>
      </c>
      <c r="BX160" s="91">
        <f t="shared" si="65"/>
        <v>1</v>
      </c>
      <c r="BY160" s="85">
        <f t="shared" si="67"/>
        <v>0</v>
      </c>
      <c r="BZ160" s="85">
        <f t="shared" si="68"/>
        <v>3</v>
      </c>
      <c r="CA160" s="85">
        <f t="shared" si="69"/>
        <v>1</v>
      </c>
      <c r="CB160" s="85">
        <f t="shared" si="70"/>
        <v>0</v>
      </c>
      <c r="CC160" s="85">
        <f t="shared" si="71"/>
        <v>0</v>
      </c>
      <c r="CD160" s="91">
        <f t="shared" si="66"/>
        <v>4</v>
      </c>
      <c r="CE160" s="91"/>
      <c r="CF160" s="76">
        <v>153</v>
      </c>
      <c r="CG160" s="77">
        <v>1</v>
      </c>
      <c r="CH160" s="77">
        <v>1</v>
      </c>
      <c r="CI160" s="77">
        <v>6</v>
      </c>
      <c r="CJ160">
        <f t="shared" si="75"/>
        <v>6</v>
      </c>
      <c r="CK160">
        <f t="shared" si="76"/>
        <v>1</v>
      </c>
      <c r="CL160">
        <f t="shared" si="77"/>
        <v>6</v>
      </c>
      <c r="CM160">
        <f t="shared" si="78"/>
        <v>6</v>
      </c>
      <c r="CN160" s="115" t="b">
        <f t="shared" si="72"/>
        <v>0</v>
      </c>
      <c r="CO160" s="115" t="b">
        <f t="shared" si="73"/>
        <v>0</v>
      </c>
      <c r="CP160" s="115" t="b">
        <f t="shared" si="74"/>
        <v>0</v>
      </c>
    </row>
    <row r="161" spans="10:94" x14ac:dyDescent="0.2">
      <c r="J161" s="76">
        <v>159</v>
      </c>
      <c r="K161" s="77"/>
      <c r="L161" s="77"/>
      <c r="M161" s="77"/>
      <c r="N161" s="77"/>
      <c r="O161" s="77"/>
      <c r="P161" s="77"/>
      <c r="Q161" s="77"/>
      <c r="R161" s="77"/>
      <c r="S161" s="77"/>
      <c r="T161" s="77"/>
      <c r="U161" s="77"/>
      <c r="V161" s="77"/>
      <c r="W161" s="77"/>
      <c r="X161" s="77"/>
      <c r="Y161" s="77"/>
      <c r="Z161" s="77"/>
      <c r="AA161" s="77"/>
      <c r="AB161" s="77"/>
      <c r="AC161" s="77"/>
      <c r="AD161" s="77"/>
      <c r="AE161" s="77"/>
      <c r="AF161" s="77"/>
      <c r="AG161" s="77"/>
      <c r="AH161" s="77"/>
      <c r="AI161" s="77"/>
      <c r="AJ161" s="77"/>
      <c r="AK161" s="77"/>
      <c r="AL161" s="77"/>
      <c r="AM161" s="77"/>
      <c r="AN161" s="77"/>
      <c r="AO161" s="77"/>
      <c r="AP161" s="77"/>
      <c r="AQ161" s="77"/>
      <c r="AR161" s="77"/>
      <c r="AS161" s="77"/>
      <c r="AT161" s="77"/>
      <c r="AU161" s="77">
        <v>1</v>
      </c>
      <c r="AV161" s="77"/>
      <c r="AW161" s="77">
        <v>1</v>
      </c>
      <c r="AX161" s="77">
        <v>1</v>
      </c>
      <c r="AY161" s="77"/>
      <c r="AZ161" s="77">
        <v>1</v>
      </c>
      <c r="BA161" s="77">
        <v>1</v>
      </c>
      <c r="BB161" s="77"/>
      <c r="BC161" s="77"/>
      <c r="BD161" s="77"/>
      <c r="BE161" s="77"/>
      <c r="BF161" s="77"/>
      <c r="BG161" s="77"/>
      <c r="BH161" s="77"/>
      <c r="BI161" s="77"/>
      <c r="BJ161" s="77"/>
      <c r="BK161" s="77"/>
      <c r="BL161" s="85">
        <f t="shared" si="53"/>
        <v>0</v>
      </c>
      <c r="BM161" s="85">
        <f t="shared" si="54"/>
        <v>0</v>
      </c>
      <c r="BN161" s="85">
        <f t="shared" si="55"/>
        <v>0</v>
      </c>
      <c r="BO161" s="85">
        <f t="shared" si="56"/>
        <v>0</v>
      </c>
      <c r="BP161" s="85">
        <f t="shared" si="57"/>
        <v>0</v>
      </c>
      <c r="BQ161" s="85">
        <f t="shared" si="58"/>
        <v>0</v>
      </c>
      <c r="BR161" s="91">
        <f t="shared" si="59"/>
        <v>0</v>
      </c>
      <c r="BS161" s="94">
        <f t="shared" si="60"/>
        <v>0</v>
      </c>
      <c r="BT161" s="85">
        <f t="shared" si="61"/>
        <v>0</v>
      </c>
      <c r="BU161" s="85">
        <f t="shared" si="62"/>
        <v>0</v>
      </c>
      <c r="BV161" s="85">
        <f t="shared" si="63"/>
        <v>0</v>
      </c>
      <c r="BW161" s="85">
        <f t="shared" si="64"/>
        <v>0</v>
      </c>
      <c r="BX161" s="91">
        <f t="shared" si="65"/>
        <v>0</v>
      </c>
      <c r="BY161" s="85">
        <f t="shared" si="67"/>
        <v>0</v>
      </c>
      <c r="BZ161" s="85">
        <f t="shared" si="68"/>
        <v>3</v>
      </c>
      <c r="CA161" s="85">
        <f t="shared" si="69"/>
        <v>2</v>
      </c>
      <c r="CB161" s="85">
        <f t="shared" si="70"/>
        <v>0</v>
      </c>
      <c r="CC161" s="85">
        <f t="shared" si="71"/>
        <v>0</v>
      </c>
      <c r="CD161" s="91">
        <f t="shared" si="66"/>
        <v>5</v>
      </c>
      <c r="CE161" s="91"/>
      <c r="CF161" s="76">
        <v>154</v>
      </c>
      <c r="CG161" s="77">
        <v>0</v>
      </c>
      <c r="CH161" s="77">
        <v>1</v>
      </c>
      <c r="CI161" s="77">
        <v>4</v>
      </c>
      <c r="CJ161">
        <f t="shared" si="75"/>
        <v>0</v>
      </c>
      <c r="CK161">
        <f t="shared" si="76"/>
        <v>0</v>
      </c>
      <c r="CL161">
        <f t="shared" si="77"/>
        <v>0</v>
      </c>
      <c r="CM161">
        <f t="shared" si="78"/>
        <v>4</v>
      </c>
      <c r="CN161" s="115" t="b">
        <f t="shared" si="72"/>
        <v>0</v>
      </c>
      <c r="CO161" s="115" t="b">
        <f t="shared" si="73"/>
        <v>0</v>
      </c>
      <c r="CP161" s="115" t="b">
        <f t="shared" si="74"/>
        <v>1</v>
      </c>
    </row>
    <row r="162" spans="10:94" x14ac:dyDescent="0.2">
      <c r="J162" s="76">
        <v>160</v>
      </c>
      <c r="K162" s="77"/>
      <c r="L162" s="77"/>
      <c r="M162" s="77"/>
      <c r="N162" s="77"/>
      <c r="O162" s="77"/>
      <c r="P162" s="77"/>
      <c r="Q162" s="77"/>
      <c r="R162" s="77"/>
      <c r="S162" s="77"/>
      <c r="T162" s="77"/>
      <c r="U162" s="77"/>
      <c r="V162" s="77"/>
      <c r="W162" s="77"/>
      <c r="X162" s="77"/>
      <c r="Y162" s="77"/>
      <c r="Z162" s="77"/>
      <c r="AA162" s="77"/>
      <c r="AB162" s="77"/>
      <c r="AC162" s="77"/>
      <c r="AD162" s="77"/>
      <c r="AE162" s="77"/>
      <c r="AF162" s="77"/>
      <c r="AG162" s="77"/>
      <c r="AH162" s="77"/>
      <c r="AI162" s="77"/>
      <c r="AJ162" s="77"/>
      <c r="AK162" s="77"/>
      <c r="AL162" s="77">
        <v>1</v>
      </c>
      <c r="AM162" s="77"/>
      <c r="AN162" s="77"/>
      <c r="AO162" s="77">
        <v>1</v>
      </c>
      <c r="AP162" s="77"/>
      <c r="AQ162" s="77"/>
      <c r="AR162" s="77">
        <v>1</v>
      </c>
      <c r="AS162" s="77"/>
      <c r="AT162" s="77"/>
      <c r="AU162" s="77"/>
      <c r="AV162" s="77"/>
      <c r="AW162" s="77">
        <v>1</v>
      </c>
      <c r="AX162" s="77">
        <v>1</v>
      </c>
      <c r="AY162" s="77"/>
      <c r="AZ162" s="77">
        <v>1</v>
      </c>
      <c r="BA162" s="77">
        <v>1</v>
      </c>
      <c r="BB162" s="77"/>
      <c r="BC162" s="77"/>
      <c r="BD162" s="77"/>
      <c r="BE162" s="77"/>
      <c r="BF162" s="77"/>
      <c r="BG162" s="77"/>
      <c r="BH162" s="77"/>
      <c r="BI162" s="77"/>
      <c r="BJ162" s="77"/>
      <c r="BK162" s="77"/>
      <c r="BL162" s="85">
        <f t="shared" si="53"/>
        <v>0</v>
      </c>
      <c r="BM162" s="85">
        <f t="shared" si="54"/>
        <v>0</v>
      </c>
      <c r="BN162" s="85">
        <f t="shared" si="55"/>
        <v>0</v>
      </c>
      <c r="BO162" s="85">
        <f t="shared" si="56"/>
        <v>0</v>
      </c>
      <c r="BP162" s="85">
        <f t="shared" si="57"/>
        <v>0</v>
      </c>
      <c r="BQ162" s="85">
        <f t="shared" si="58"/>
        <v>0</v>
      </c>
      <c r="BR162" s="91">
        <f t="shared" si="59"/>
        <v>0</v>
      </c>
      <c r="BS162" s="94">
        <f t="shared" si="60"/>
        <v>0</v>
      </c>
      <c r="BT162" s="85">
        <f t="shared" si="61"/>
        <v>0</v>
      </c>
      <c r="BU162" s="85">
        <f t="shared" si="62"/>
        <v>1</v>
      </c>
      <c r="BV162" s="85">
        <f t="shared" si="63"/>
        <v>1</v>
      </c>
      <c r="BW162" s="85">
        <f t="shared" si="64"/>
        <v>0</v>
      </c>
      <c r="BX162" s="91">
        <f t="shared" si="65"/>
        <v>2</v>
      </c>
      <c r="BY162" s="85">
        <f t="shared" si="67"/>
        <v>1</v>
      </c>
      <c r="BZ162" s="85">
        <f t="shared" si="68"/>
        <v>2</v>
      </c>
      <c r="CA162" s="85">
        <f t="shared" si="69"/>
        <v>2</v>
      </c>
      <c r="CB162" s="85">
        <f t="shared" si="70"/>
        <v>0</v>
      </c>
      <c r="CC162" s="85">
        <f t="shared" si="71"/>
        <v>0</v>
      </c>
      <c r="CD162" s="91">
        <f t="shared" si="66"/>
        <v>5</v>
      </c>
      <c r="CE162" s="91"/>
      <c r="CF162" s="76">
        <v>155</v>
      </c>
      <c r="CG162" s="77">
        <v>0</v>
      </c>
      <c r="CH162" s="77">
        <v>0</v>
      </c>
      <c r="CI162" s="114">
        <v>1</v>
      </c>
      <c r="CJ162">
        <f t="shared" si="75"/>
        <v>0</v>
      </c>
      <c r="CK162">
        <f t="shared" si="76"/>
        <v>0</v>
      </c>
      <c r="CL162">
        <f t="shared" si="77"/>
        <v>0</v>
      </c>
      <c r="CM162">
        <f t="shared" si="78"/>
        <v>0</v>
      </c>
      <c r="CN162" s="115" t="b">
        <f t="shared" si="72"/>
        <v>0</v>
      </c>
      <c r="CO162" s="115" t="b">
        <f t="shared" si="73"/>
        <v>0</v>
      </c>
      <c r="CP162" s="115" t="b">
        <f t="shared" si="74"/>
        <v>0</v>
      </c>
    </row>
    <row r="163" spans="10:94" x14ac:dyDescent="0.2">
      <c r="J163" s="76">
        <v>161</v>
      </c>
      <c r="K163" s="77">
        <v>1</v>
      </c>
      <c r="L163" s="77"/>
      <c r="M163" s="77"/>
      <c r="N163" s="77">
        <v>1</v>
      </c>
      <c r="O163" s="77"/>
      <c r="P163" s="77"/>
      <c r="Q163" s="77"/>
      <c r="R163" s="77">
        <v>1</v>
      </c>
      <c r="S163" s="77"/>
      <c r="T163" s="77"/>
      <c r="U163" s="77"/>
      <c r="V163" s="77"/>
      <c r="W163" s="77">
        <v>1</v>
      </c>
      <c r="X163" s="77"/>
      <c r="Y163" s="77"/>
      <c r="Z163" s="77"/>
      <c r="AA163" s="77"/>
      <c r="AB163" s="77"/>
      <c r="AC163" s="77"/>
      <c r="AD163" s="77"/>
      <c r="AE163" s="77"/>
      <c r="AF163" s="77"/>
      <c r="AG163" s="77"/>
      <c r="AH163" s="77"/>
      <c r="AI163" s="77"/>
      <c r="AJ163" s="77"/>
      <c r="AK163" s="77"/>
      <c r="AL163" s="77">
        <v>1</v>
      </c>
      <c r="AM163" s="77"/>
      <c r="AN163" s="77"/>
      <c r="AO163" s="77"/>
      <c r="AP163" s="77"/>
      <c r="AQ163" s="77"/>
      <c r="AR163" s="77"/>
      <c r="AS163" s="77"/>
      <c r="AT163" s="77">
        <v>1</v>
      </c>
      <c r="AU163" s="77">
        <v>1</v>
      </c>
      <c r="AV163" s="77"/>
      <c r="AW163" s="77">
        <v>1</v>
      </c>
      <c r="AX163" s="77">
        <v>1</v>
      </c>
      <c r="AY163" s="77"/>
      <c r="AZ163" s="77"/>
      <c r="BA163" s="77">
        <v>1</v>
      </c>
      <c r="BB163" s="77"/>
      <c r="BC163" s="77"/>
      <c r="BD163" s="77"/>
      <c r="BE163" s="77"/>
      <c r="BF163" s="77"/>
      <c r="BG163" s="77"/>
      <c r="BH163" s="77"/>
      <c r="BI163" s="77"/>
      <c r="BJ163" s="77"/>
      <c r="BK163" s="77"/>
      <c r="BL163" s="85">
        <f t="shared" si="53"/>
        <v>2</v>
      </c>
      <c r="BM163" s="85">
        <f t="shared" si="54"/>
        <v>0</v>
      </c>
      <c r="BN163" s="85">
        <f t="shared" si="55"/>
        <v>1</v>
      </c>
      <c r="BO163" s="85">
        <f t="shared" si="56"/>
        <v>1</v>
      </c>
      <c r="BP163" s="85">
        <f t="shared" si="57"/>
        <v>0</v>
      </c>
      <c r="BQ163" s="85">
        <f t="shared" si="58"/>
        <v>0</v>
      </c>
      <c r="BR163" s="91">
        <f t="shared" si="59"/>
        <v>4</v>
      </c>
      <c r="BS163" s="94">
        <f t="shared" si="60"/>
        <v>2</v>
      </c>
      <c r="BT163" s="85">
        <f t="shared" si="61"/>
        <v>0</v>
      </c>
      <c r="BU163" s="85">
        <f t="shared" si="62"/>
        <v>1</v>
      </c>
      <c r="BV163" s="85">
        <f t="shared" si="63"/>
        <v>0</v>
      </c>
      <c r="BW163" s="85">
        <f t="shared" si="64"/>
        <v>0</v>
      </c>
      <c r="BX163" s="91">
        <f t="shared" si="65"/>
        <v>1</v>
      </c>
      <c r="BY163" s="85">
        <f t="shared" si="67"/>
        <v>0</v>
      </c>
      <c r="BZ163" s="85">
        <f t="shared" si="68"/>
        <v>4</v>
      </c>
      <c r="CA163" s="85">
        <f t="shared" si="69"/>
        <v>1</v>
      </c>
      <c r="CB163" s="85">
        <f t="shared" si="70"/>
        <v>0</v>
      </c>
      <c r="CC163" s="85">
        <f t="shared" si="71"/>
        <v>0</v>
      </c>
      <c r="CD163" s="91">
        <f t="shared" si="66"/>
        <v>5</v>
      </c>
      <c r="CE163" s="91"/>
      <c r="CF163" s="76">
        <v>156</v>
      </c>
      <c r="CG163" s="77">
        <v>0</v>
      </c>
      <c r="CH163" s="77">
        <v>0</v>
      </c>
      <c r="CI163" s="114">
        <v>2</v>
      </c>
      <c r="CJ163">
        <f t="shared" si="75"/>
        <v>0</v>
      </c>
      <c r="CK163">
        <f t="shared" si="76"/>
        <v>0</v>
      </c>
      <c r="CL163">
        <f t="shared" si="77"/>
        <v>0</v>
      </c>
      <c r="CM163">
        <f t="shared" si="78"/>
        <v>0</v>
      </c>
      <c r="CN163" s="115" t="b">
        <f t="shared" si="72"/>
        <v>0</v>
      </c>
      <c r="CO163" s="115" t="b">
        <f t="shared" si="73"/>
        <v>0</v>
      </c>
      <c r="CP163" s="115" t="b">
        <f t="shared" si="74"/>
        <v>0</v>
      </c>
    </row>
    <row r="164" spans="10:94" x14ac:dyDescent="0.2">
      <c r="J164" s="76">
        <v>162</v>
      </c>
      <c r="K164" s="77"/>
      <c r="L164" s="77"/>
      <c r="M164" s="77"/>
      <c r="N164" s="77"/>
      <c r="O164" s="77"/>
      <c r="P164" s="77"/>
      <c r="Q164" s="77"/>
      <c r="R164" s="77"/>
      <c r="S164" s="77"/>
      <c r="T164" s="77"/>
      <c r="U164" s="77"/>
      <c r="V164" s="77"/>
      <c r="W164" s="77">
        <v>1</v>
      </c>
      <c r="X164" s="77"/>
      <c r="Y164" s="77"/>
      <c r="Z164" s="77"/>
      <c r="AA164" s="77"/>
      <c r="AB164" s="77"/>
      <c r="AC164" s="77"/>
      <c r="AD164" s="77"/>
      <c r="AE164" s="77"/>
      <c r="AF164" s="77"/>
      <c r="AG164" s="77"/>
      <c r="AH164" s="77"/>
      <c r="AI164" s="77"/>
      <c r="AJ164" s="77">
        <v>1</v>
      </c>
      <c r="AK164" s="77"/>
      <c r="AL164" s="77"/>
      <c r="AM164" s="77"/>
      <c r="AN164" s="77"/>
      <c r="AO164" s="77"/>
      <c r="AP164" s="77"/>
      <c r="AQ164" s="77"/>
      <c r="AR164" s="77"/>
      <c r="AS164" s="77"/>
      <c r="AT164" s="77"/>
      <c r="AU164" s="77">
        <v>1</v>
      </c>
      <c r="AV164" s="77"/>
      <c r="AW164" s="77">
        <v>1</v>
      </c>
      <c r="AX164" s="77">
        <v>1</v>
      </c>
      <c r="AY164" s="77"/>
      <c r="AZ164" s="77"/>
      <c r="BA164" s="77"/>
      <c r="BB164" s="77"/>
      <c r="BC164" s="77"/>
      <c r="BD164" s="77"/>
      <c r="BE164" s="77"/>
      <c r="BF164" s="77"/>
      <c r="BG164" s="77"/>
      <c r="BH164" s="77"/>
      <c r="BI164" s="77"/>
      <c r="BJ164" s="77"/>
      <c r="BK164" s="77"/>
      <c r="BL164" s="85">
        <f t="shared" si="53"/>
        <v>0</v>
      </c>
      <c r="BM164" s="85">
        <f t="shared" si="54"/>
        <v>0</v>
      </c>
      <c r="BN164" s="85">
        <f t="shared" si="55"/>
        <v>0</v>
      </c>
      <c r="BO164" s="85">
        <f t="shared" si="56"/>
        <v>1</v>
      </c>
      <c r="BP164" s="85">
        <f t="shared" si="57"/>
        <v>0</v>
      </c>
      <c r="BQ164" s="85">
        <f t="shared" si="58"/>
        <v>0</v>
      </c>
      <c r="BR164" s="91">
        <f t="shared" si="59"/>
        <v>1</v>
      </c>
      <c r="BS164" s="94">
        <f t="shared" si="60"/>
        <v>1</v>
      </c>
      <c r="BT164" s="85">
        <f t="shared" si="61"/>
        <v>1</v>
      </c>
      <c r="BU164" s="85">
        <f t="shared" si="62"/>
        <v>0</v>
      </c>
      <c r="BV164" s="85">
        <f t="shared" si="63"/>
        <v>0</v>
      </c>
      <c r="BW164" s="85">
        <f t="shared" si="64"/>
        <v>0</v>
      </c>
      <c r="BX164" s="91">
        <f t="shared" si="65"/>
        <v>1</v>
      </c>
      <c r="BY164" s="85">
        <f t="shared" si="67"/>
        <v>0</v>
      </c>
      <c r="BZ164" s="85">
        <f t="shared" si="68"/>
        <v>3</v>
      </c>
      <c r="CA164" s="85">
        <f t="shared" si="69"/>
        <v>0</v>
      </c>
      <c r="CB164" s="85">
        <f t="shared" si="70"/>
        <v>0</v>
      </c>
      <c r="CC164" s="85">
        <f t="shared" si="71"/>
        <v>0</v>
      </c>
      <c r="CD164" s="91">
        <f t="shared" si="66"/>
        <v>3</v>
      </c>
      <c r="CE164" s="91"/>
      <c r="CF164" s="76">
        <v>157</v>
      </c>
      <c r="CG164" s="77">
        <v>2</v>
      </c>
      <c r="CH164" s="77">
        <v>1</v>
      </c>
      <c r="CI164" s="77">
        <v>5</v>
      </c>
      <c r="CJ164">
        <f t="shared" si="75"/>
        <v>10</v>
      </c>
      <c r="CK164">
        <f t="shared" si="76"/>
        <v>2</v>
      </c>
      <c r="CL164">
        <f t="shared" si="77"/>
        <v>10</v>
      </c>
      <c r="CM164">
        <f t="shared" si="78"/>
        <v>5</v>
      </c>
      <c r="CN164" s="115" t="b">
        <f t="shared" si="72"/>
        <v>0</v>
      </c>
      <c r="CO164" s="115" t="b">
        <f t="shared" si="73"/>
        <v>0</v>
      </c>
      <c r="CP164" s="115" t="b">
        <f t="shared" si="74"/>
        <v>0</v>
      </c>
    </row>
    <row r="165" spans="10:94" x14ac:dyDescent="0.2">
      <c r="J165" s="76">
        <v>163</v>
      </c>
      <c r="K165" s="77"/>
      <c r="L165" s="77"/>
      <c r="M165" s="77"/>
      <c r="N165" s="77"/>
      <c r="O165" s="77"/>
      <c r="P165" s="77"/>
      <c r="Q165" s="77"/>
      <c r="R165" s="77"/>
      <c r="S165" s="77"/>
      <c r="T165" s="77"/>
      <c r="U165" s="77"/>
      <c r="V165" s="77"/>
      <c r="W165" s="77"/>
      <c r="X165" s="77"/>
      <c r="Y165" s="77"/>
      <c r="Z165" s="77"/>
      <c r="AA165" s="77"/>
      <c r="AB165" s="77"/>
      <c r="AC165" s="77"/>
      <c r="AD165" s="77"/>
      <c r="AE165" s="77"/>
      <c r="AF165" s="77"/>
      <c r="AG165" s="77"/>
      <c r="AH165" s="77"/>
      <c r="AI165" s="77"/>
      <c r="AJ165" s="77"/>
      <c r="AK165" s="77"/>
      <c r="AL165" s="77">
        <v>1</v>
      </c>
      <c r="AM165" s="77"/>
      <c r="AN165" s="77"/>
      <c r="AO165" s="77"/>
      <c r="AP165" s="77"/>
      <c r="AQ165" s="77"/>
      <c r="AR165" s="77"/>
      <c r="AS165" s="77"/>
      <c r="AT165" s="77"/>
      <c r="AU165" s="77">
        <v>1</v>
      </c>
      <c r="AV165" s="77"/>
      <c r="AW165" s="77">
        <v>1</v>
      </c>
      <c r="AX165" s="77">
        <v>1</v>
      </c>
      <c r="AY165" s="77"/>
      <c r="AZ165" s="77">
        <v>1</v>
      </c>
      <c r="BA165" s="77">
        <v>1</v>
      </c>
      <c r="BB165" s="77"/>
      <c r="BC165" s="77"/>
      <c r="BD165" s="77"/>
      <c r="BE165" s="77"/>
      <c r="BF165" s="77"/>
      <c r="BG165" s="77"/>
      <c r="BH165" s="77"/>
      <c r="BI165" s="77"/>
      <c r="BJ165" s="77"/>
      <c r="BK165" s="77"/>
      <c r="BL165" s="85">
        <f t="shared" si="53"/>
        <v>0</v>
      </c>
      <c r="BM165" s="85">
        <f t="shared" si="54"/>
        <v>0</v>
      </c>
      <c r="BN165" s="85">
        <f t="shared" si="55"/>
        <v>0</v>
      </c>
      <c r="BO165" s="85">
        <f t="shared" si="56"/>
        <v>0</v>
      </c>
      <c r="BP165" s="85">
        <f t="shared" si="57"/>
        <v>0</v>
      </c>
      <c r="BQ165" s="85">
        <f t="shared" si="58"/>
        <v>0</v>
      </c>
      <c r="BR165" s="91">
        <f t="shared" si="59"/>
        <v>0</v>
      </c>
      <c r="BS165" s="94">
        <f t="shared" si="60"/>
        <v>0</v>
      </c>
      <c r="BT165" s="85">
        <f t="shared" si="61"/>
        <v>0</v>
      </c>
      <c r="BU165" s="85">
        <f t="shared" si="62"/>
        <v>1</v>
      </c>
      <c r="BV165" s="85">
        <f t="shared" si="63"/>
        <v>0</v>
      </c>
      <c r="BW165" s="85">
        <f t="shared" si="64"/>
        <v>0</v>
      </c>
      <c r="BX165" s="91">
        <f t="shared" si="65"/>
        <v>1</v>
      </c>
      <c r="BY165" s="85">
        <f t="shared" si="67"/>
        <v>0</v>
      </c>
      <c r="BZ165" s="85">
        <f t="shared" si="68"/>
        <v>3</v>
      </c>
      <c r="CA165" s="85">
        <f t="shared" si="69"/>
        <v>2</v>
      </c>
      <c r="CB165" s="85">
        <f t="shared" si="70"/>
        <v>0</v>
      </c>
      <c r="CC165" s="85">
        <f t="shared" si="71"/>
        <v>0</v>
      </c>
      <c r="CD165" s="91">
        <f t="shared" si="66"/>
        <v>5</v>
      </c>
      <c r="CE165" s="91"/>
      <c r="CF165" s="76">
        <v>158</v>
      </c>
      <c r="CG165" s="77">
        <v>2</v>
      </c>
      <c r="CH165" s="77">
        <v>1</v>
      </c>
      <c r="CI165" s="77">
        <v>4</v>
      </c>
      <c r="CJ165">
        <f t="shared" si="75"/>
        <v>8</v>
      </c>
      <c r="CK165">
        <f t="shared" si="76"/>
        <v>2</v>
      </c>
      <c r="CL165">
        <f t="shared" si="77"/>
        <v>8</v>
      </c>
      <c r="CM165">
        <f t="shared" si="78"/>
        <v>4</v>
      </c>
      <c r="CN165" s="115" t="b">
        <f t="shared" si="72"/>
        <v>0</v>
      </c>
      <c r="CO165" s="115" t="b">
        <f t="shared" si="73"/>
        <v>0</v>
      </c>
      <c r="CP165" s="115" t="b">
        <f t="shared" si="74"/>
        <v>0</v>
      </c>
    </row>
    <row r="166" spans="10:94" x14ac:dyDescent="0.2">
      <c r="J166" s="76">
        <v>164</v>
      </c>
      <c r="K166" s="77"/>
      <c r="L166" s="77"/>
      <c r="M166" s="77">
        <v>1</v>
      </c>
      <c r="N166" s="77"/>
      <c r="O166" s="77"/>
      <c r="P166" s="77">
        <v>1</v>
      </c>
      <c r="Q166" s="77"/>
      <c r="R166" s="77"/>
      <c r="S166" s="77"/>
      <c r="T166" s="77"/>
      <c r="U166" s="77"/>
      <c r="V166" s="77"/>
      <c r="W166" s="77"/>
      <c r="X166" s="77"/>
      <c r="Y166" s="77"/>
      <c r="Z166" s="77"/>
      <c r="AA166" s="77"/>
      <c r="AB166" s="77"/>
      <c r="AC166" s="77"/>
      <c r="AD166" s="77"/>
      <c r="AE166" s="77"/>
      <c r="AF166" s="77"/>
      <c r="AG166" s="77"/>
      <c r="AH166" s="77"/>
      <c r="AI166" s="77"/>
      <c r="AJ166" s="77">
        <v>1</v>
      </c>
      <c r="AK166" s="77"/>
      <c r="AL166" s="77">
        <v>1</v>
      </c>
      <c r="AM166" s="77"/>
      <c r="AN166" s="77"/>
      <c r="AO166" s="77"/>
      <c r="AP166" s="77"/>
      <c r="AQ166" s="77"/>
      <c r="AR166" s="77"/>
      <c r="AS166" s="77">
        <v>1</v>
      </c>
      <c r="AT166" s="77">
        <v>1</v>
      </c>
      <c r="AU166" s="77">
        <v>1</v>
      </c>
      <c r="AV166" s="77"/>
      <c r="AW166" s="77">
        <v>1</v>
      </c>
      <c r="AX166" s="77">
        <v>1</v>
      </c>
      <c r="AY166" s="77"/>
      <c r="AZ166" s="77"/>
      <c r="BA166" s="77"/>
      <c r="BB166" s="77"/>
      <c r="BC166" s="77"/>
      <c r="BD166" s="77"/>
      <c r="BE166" s="77"/>
      <c r="BF166" s="77"/>
      <c r="BG166" s="77"/>
      <c r="BH166" s="77"/>
      <c r="BI166" s="77"/>
      <c r="BJ166" s="77"/>
      <c r="BK166" s="77"/>
      <c r="BL166" s="85">
        <f t="shared" si="53"/>
        <v>1</v>
      </c>
      <c r="BM166" s="85">
        <f t="shared" si="54"/>
        <v>1</v>
      </c>
      <c r="BN166" s="85">
        <f t="shared" si="55"/>
        <v>0</v>
      </c>
      <c r="BO166" s="85">
        <f t="shared" si="56"/>
        <v>0</v>
      </c>
      <c r="BP166" s="85">
        <f t="shared" si="57"/>
        <v>0</v>
      </c>
      <c r="BQ166" s="85">
        <f t="shared" si="58"/>
        <v>0</v>
      </c>
      <c r="BR166" s="91">
        <f t="shared" si="59"/>
        <v>2</v>
      </c>
      <c r="BS166" s="94">
        <f t="shared" si="60"/>
        <v>1</v>
      </c>
      <c r="BT166" s="85">
        <f t="shared" si="61"/>
        <v>1</v>
      </c>
      <c r="BU166" s="85">
        <f t="shared" si="62"/>
        <v>1</v>
      </c>
      <c r="BV166" s="85">
        <f t="shared" si="63"/>
        <v>0</v>
      </c>
      <c r="BW166" s="85">
        <f t="shared" si="64"/>
        <v>0</v>
      </c>
      <c r="BX166" s="91">
        <f t="shared" si="65"/>
        <v>2</v>
      </c>
      <c r="BY166" s="85">
        <f t="shared" si="67"/>
        <v>1</v>
      </c>
      <c r="BZ166" s="85">
        <f t="shared" si="68"/>
        <v>4</v>
      </c>
      <c r="CA166" s="85">
        <f t="shared" si="69"/>
        <v>0</v>
      </c>
      <c r="CB166" s="85">
        <f t="shared" si="70"/>
        <v>0</v>
      </c>
      <c r="CC166" s="85">
        <f t="shared" si="71"/>
        <v>0</v>
      </c>
      <c r="CD166" s="91">
        <f t="shared" si="66"/>
        <v>5</v>
      </c>
      <c r="CE166" s="91"/>
      <c r="CF166" s="76">
        <v>159</v>
      </c>
      <c r="CG166" s="77">
        <v>0</v>
      </c>
      <c r="CH166" s="77">
        <v>0</v>
      </c>
      <c r="CI166" s="114">
        <v>5</v>
      </c>
      <c r="CJ166">
        <f t="shared" si="75"/>
        <v>0</v>
      </c>
      <c r="CK166">
        <f t="shared" si="76"/>
        <v>0</v>
      </c>
      <c r="CL166">
        <f t="shared" si="77"/>
        <v>0</v>
      </c>
      <c r="CM166">
        <f t="shared" si="78"/>
        <v>0</v>
      </c>
      <c r="CN166" s="115" t="b">
        <f t="shared" si="72"/>
        <v>0</v>
      </c>
      <c r="CO166" s="115" t="b">
        <f t="shared" si="73"/>
        <v>0</v>
      </c>
      <c r="CP166" s="115" t="b">
        <f t="shared" si="74"/>
        <v>0</v>
      </c>
    </row>
    <row r="167" spans="10:94" x14ac:dyDescent="0.2">
      <c r="J167" s="76">
        <v>165</v>
      </c>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c r="AK167" s="77"/>
      <c r="AL167" s="77"/>
      <c r="AM167" s="77"/>
      <c r="AN167" s="77"/>
      <c r="AO167" s="77"/>
      <c r="AP167" s="77"/>
      <c r="AQ167" s="77"/>
      <c r="AR167" s="77"/>
      <c r="AS167" s="77"/>
      <c r="AT167" s="77"/>
      <c r="AU167" s="77"/>
      <c r="AV167" s="77"/>
      <c r="AW167" s="77">
        <v>1</v>
      </c>
      <c r="AX167" s="77"/>
      <c r="AY167" s="77"/>
      <c r="AZ167" s="77"/>
      <c r="BA167" s="77"/>
      <c r="BB167" s="77"/>
      <c r="BC167" s="77"/>
      <c r="BD167" s="77"/>
      <c r="BE167" s="77"/>
      <c r="BF167" s="77"/>
      <c r="BG167" s="77"/>
      <c r="BH167" s="77"/>
      <c r="BI167" s="77"/>
      <c r="BJ167" s="77"/>
      <c r="BK167" s="77"/>
      <c r="BL167" s="85">
        <f t="shared" si="53"/>
        <v>0</v>
      </c>
      <c r="BM167" s="85">
        <f t="shared" si="54"/>
        <v>0</v>
      </c>
      <c r="BN167" s="85">
        <f t="shared" si="55"/>
        <v>0</v>
      </c>
      <c r="BO167" s="85">
        <f t="shared" si="56"/>
        <v>0</v>
      </c>
      <c r="BP167" s="85">
        <f t="shared" si="57"/>
        <v>0</v>
      </c>
      <c r="BQ167" s="85">
        <f t="shared" si="58"/>
        <v>0</v>
      </c>
      <c r="BR167" s="91">
        <f t="shared" si="59"/>
        <v>0</v>
      </c>
      <c r="BS167" s="94">
        <f t="shared" si="60"/>
        <v>0</v>
      </c>
      <c r="BT167" s="85">
        <f t="shared" si="61"/>
        <v>0</v>
      </c>
      <c r="BU167" s="85">
        <f t="shared" si="62"/>
        <v>0</v>
      </c>
      <c r="BV167" s="85">
        <f t="shared" si="63"/>
        <v>0</v>
      </c>
      <c r="BW167" s="85">
        <f t="shared" si="64"/>
        <v>0</v>
      </c>
      <c r="BX167" s="91">
        <f t="shared" si="65"/>
        <v>0</v>
      </c>
      <c r="BY167" s="85">
        <f t="shared" si="67"/>
        <v>0</v>
      </c>
      <c r="BZ167" s="85">
        <f t="shared" si="68"/>
        <v>1</v>
      </c>
      <c r="CA167" s="85">
        <f t="shared" si="69"/>
        <v>0</v>
      </c>
      <c r="CB167" s="85">
        <f t="shared" si="70"/>
        <v>0</v>
      </c>
      <c r="CC167" s="85">
        <f t="shared" si="71"/>
        <v>0</v>
      </c>
      <c r="CD167" s="91">
        <f t="shared" si="66"/>
        <v>1</v>
      </c>
      <c r="CE167" s="91"/>
      <c r="CF167" s="76">
        <v>160</v>
      </c>
      <c r="CG167" s="77">
        <v>0</v>
      </c>
      <c r="CH167" s="77">
        <v>2</v>
      </c>
      <c r="CI167" s="77">
        <v>5</v>
      </c>
      <c r="CJ167">
        <f t="shared" si="75"/>
        <v>0</v>
      </c>
      <c r="CK167">
        <f t="shared" si="76"/>
        <v>0</v>
      </c>
      <c r="CL167">
        <f t="shared" si="77"/>
        <v>0</v>
      </c>
      <c r="CM167">
        <f t="shared" si="78"/>
        <v>10</v>
      </c>
      <c r="CN167" s="115" t="b">
        <f t="shared" si="72"/>
        <v>0</v>
      </c>
      <c r="CO167" s="115" t="b">
        <f t="shared" si="73"/>
        <v>0</v>
      </c>
      <c r="CP167" s="115" t="b">
        <f t="shared" si="74"/>
        <v>1</v>
      </c>
    </row>
    <row r="168" spans="10:94" x14ac:dyDescent="0.2">
      <c r="J168" s="76">
        <v>166</v>
      </c>
      <c r="K168" s="77"/>
      <c r="L168" s="77"/>
      <c r="M168" s="77"/>
      <c r="N168" s="77">
        <v>1</v>
      </c>
      <c r="O168" s="77">
        <v>1</v>
      </c>
      <c r="P168" s="77"/>
      <c r="Q168" s="77"/>
      <c r="R168" s="77">
        <v>1</v>
      </c>
      <c r="S168" s="77"/>
      <c r="T168" s="77"/>
      <c r="U168" s="77"/>
      <c r="V168" s="77"/>
      <c r="W168" s="77"/>
      <c r="X168" s="77"/>
      <c r="Y168" s="77"/>
      <c r="Z168" s="77"/>
      <c r="AA168" s="77"/>
      <c r="AB168" s="77"/>
      <c r="AC168" s="77"/>
      <c r="AD168" s="77"/>
      <c r="AE168" s="77"/>
      <c r="AF168" s="77"/>
      <c r="AG168" s="77"/>
      <c r="AH168" s="77"/>
      <c r="AI168" s="77"/>
      <c r="AJ168" s="77"/>
      <c r="AK168" s="77"/>
      <c r="AL168" s="77">
        <v>1</v>
      </c>
      <c r="AM168" s="77"/>
      <c r="AN168" s="77"/>
      <c r="AO168" s="77"/>
      <c r="AP168" s="77">
        <v>1</v>
      </c>
      <c r="AQ168" s="77"/>
      <c r="AR168" s="77"/>
      <c r="AS168" s="77"/>
      <c r="AT168" s="77"/>
      <c r="AU168" s="77">
        <v>1</v>
      </c>
      <c r="AV168" s="77"/>
      <c r="AW168" s="77">
        <v>1</v>
      </c>
      <c r="AX168" s="77">
        <v>1</v>
      </c>
      <c r="AY168" s="77"/>
      <c r="AZ168" s="77"/>
      <c r="BA168" s="77">
        <v>1</v>
      </c>
      <c r="BB168" s="77"/>
      <c r="BC168" s="77"/>
      <c r="BD168" s="77"/>
      <c r="BE168" s="77"/>
      <c r="BF168" s="77"/>
      <c r="BG168" s="77"/>
      <c r="BH168" s="77"/>
      <c r="BI168" s="77"/>
      <c r="BJ168" s="77"/>
      <c r="BK168" s="77"/>
      <c r="BL168" s="85">
        <f t="shared" si="53"/>
        <v>1</v>
      </c>
      <c r="BM168" s="85">
        <f t="shared" si="54"/>
        <v>1</v>
      </c>
      <c r="BN168" s="85">
        <f t="shared" si="55"/>
        <v>1</v>
      </c>
      <c r="BO168" s="85">
        <f t="shared" si="56"/>
        <v>0</v>
      </c>
      <c r="BP168" s="85">
        <f t="shared" si="57"/>
        <v>0</v>
      </c>
      <c r="BQ168" s="85">
        <f t="shared" si="58"/>
        <v>0</v>
      </c>
      <c r="BR168" s="91">
        <f t="shared" si="59"/>
        <v>3</v>
      </c>
      <c r="BS168" s="94">
        <f t="shared" si="60"/>
        <v>2</v>
      </c>
      <c r="BT168" s="85">
        <f t="shared" si="61"/>
        <v>0</v>
      </c>
      <c r="BU168" s="85">
        <f t="shared" si="62"/>
        <v>1</v>
      </c>
      <c r="BV168" s="85">
        <f t="shared" si="63"/>
        <v>0</v>
      </c>
      <c r="BW168" s="85">
        <f t="shared" si="64"/>
        <v>1</v>
      </c>
      <c r="BX168" s="91">
        <f t="shared" si="65"/>
        <v>2</v>
      </c>
      <c r="BY168" s="85">
        <f t="shared" si="67"/>
        <v>0</v>
      </c>
      <c r="BZ168" s="85">
        <f t="shared" si="68"/>
        <v>3</v>
      </c>
      <c r="CA168" s="85">
        <f t="shared" si="69"/>
        <v>1</v>
      </c>
      <c r="CB168" s="85">
        <f t="shared" si="70"/>
        <v>0</v>
      </c>
      <c r="CC168" s="85">
        <f t="shared" si="71"/>
        <v>0</v>
      </c>
      <c r="CD168" s="91">
        <f t="shared" si="66"/>
        <v>4</v>
      </c>
      <c r="CE168" s="91"/>
      <c r="CF168" s="76">
        <v>161</v>
      </c>
      <c r="CG168" s="77">
        <v>4</v>
      </c>
      <c r="CH168" s="77">
        <v>1</v>
      </c>
      <c r="CI168" s="77">
        <v>5</v>
      </c>
      <c r="CJ168">
        <f t="shared" si="75"/>
        <v>20</v>
      </c>
      <c r="CK168">
        <f t="shared" si="76"/>
        <v>4</v>
      </c>
      <c r="CL168">
        <f t="shared" si="77"/>
        <v>20</v>
      </c>
      <c r="CM168">
        <f t="shared" si="78"/>
        <v>5</v>
      </c>
      <c r="CN168" s="115" t="b">
        <f t="shared" si="72"/>
        <v>0</v>
      </c>
      <c r="CO168" s="115" t="b">
        <f t="shared" si="73"/>
        <v>0</v>
      </c>
      <c r="CP168" s="115" t="b">
        <f t="shared" si="74"/>
        <v>0</v>
      </c>
    </row>
    <row r="169" spans="10:94" x14ac:dyDescent="0.2">
      <c r="J169" s="76">
        <v>167</v>
      </c>
      <c r="K169" s="77"/>
      <c r="L169" s="77"/>
      <c r="M169" s="77"/>
      <c r="N169" s="77">
        <v>1</v>
      </c>
      <c r="O169" s="77">
        <v>1</v>
      </c>
      <c r="P169" s="77"/>
      <c r="Q169" s="77"/>
      <c r="R169" s="77">
        <v>1</v>
      </c>
      <c r="S169" s="77">
        <v>1</v>
      </c>
      <c r="T169" s="77"/>
      <c r="U169" s="77"/>
      <c r="V169" s="77"/>
      <c r="W169" s="77"/>
      <c r="X169" s="77"/>
      <c r="Y169" s="77"/>
      <c r="Z169" s="77"/>
      <c r="AA169" s="77">
        <v>1</v>
      </c>
      <c r="AB169" s="77"/>
      <c r="AC169" s="77"/>
      <c r="AD169" s="77"/>
      <c r="AE169" s="77"/>
      <c r="AF169" s="77"/>
      <c r="AG169" s="77"/>
      <c r="AH169" s="77"/>
      <c r="AI169" s="77"/>
      <c r="AJ169" s="77"/>
      <c r="AK169" s="77"/>
      <c r="AL169" s="77">
        <v>1</v>
      </c>
      <c r="AM169" s="77"/>
      <c r="AN169" s="77"/>
      <c r="AO169" s="77"/>
      <c r="AP169" s="77"/>
      <c r="AQ169" s="77"/>
      <c r="AR169" s="77"/>
      <c r="AS169" s="77"/>
      <c r="AT169" s="77"/>
      <c r="AU169" s="77">
        <v>1</v>
      </c>
      <c r="AV169" s="77"/>
      <c r="AW169" s="77">
        <v>1</v>
      </c>
      <c r="AX169" s="77">
        <v>1</v>
      </c>
      <c r="AY169" s="77">
        <v>1</v>
      </c>
      <c r="AZ169" s="77">
        <v>1</v>
      </c>
      <c r="BA169" s="77">
        <v>1</v>
      </c>
      <c r="BB169" s="77"/>
      <c r="BC169" s="77"/>
      <c r="BD169" s="77"/>
      <c r="BE169" s="77"/>
      <c r="BF169" s="77"/>
      <c r="BG169" s="77"/>
      <c r="BH169" s="77"/>
      <c r="BI169" s="77"/>
      <c r="BJ169" s="77"/>
      <c r="BK169" s="77"/>
      <c r="BL169" s="85">
        <f t="shared" si="53"/>
        <v>1</v>
      </c>
      <c r="BM169" s="85">
        <f t="shared" si="54"/>
        <v>1</v>
      </c>
      <c r="BN169" s="85">
        <f t="shared" si="55"/>
        <v>2</v>
      </c>
      <c r="BO169" s="85">
        <f t="shared" si="56"/>
        <v>0</v>
      </c>
      <c r="BP169" s="85">
        <f t="shared" si="57"/>
        <v>1</v>
      </c>
      <c r="BQ169" s="85">
        <f t="shared" si="58"/>
        <v>0</v>
      </c>
      <c r="BR169" s="91">
        <f t="shared" si="59"/>
        <v>5</v>
      </c>
      <c r="BS169" s="94">
        <f t="shared" si="60"/>
        <v>3</v>
      </c>
      <c r="BT169" s="85">
        <f t="shared" si="61"/>
        <v>0</v>
      </c>
      <c r="BU169" s="85">
        <f t="shared" si="62"/>
        <v>1</v>
      </c>
      <c r="BV169" s="85">
        <f t="shared" si="63"/>
        <v>0</v>
      </c>
      <c r="BW169" s="85">
        <f t="shared" si="64"/>
        <v>0</v>
      </c>
      <c r="BX169" s="91">
        <f t="shared" si="65"/>
        <v>1</v>
      </c>
      <c r="BY169" s="85">
        <f t="shared" si="67"/>
        <v>0</v>
      </c>
      <c r="BZ169" s="85">
        <f t="shared" si="68"/>
        <v>4</v>
      </c>
      <c r="CA169" s="85">
        <f t="shared" si="69"/>
        <v>2</v>
      </c>
      <c r="CB169" s="85">
        <f t="shared" si="70"/>
        <v>0</v>
      </c>
      <c r="CC169" s="85">
        <f t="shared" si="71"/>
        <v>0</v>
      </c>
      <c r="CD169" s="91">
        <f t="shared" si="66"/>
        <v>6</v>
      </c>
      <c r="CE169" s="91"/>
      <c r="CF169" s="76">
        <v>162</v>
      </c>
      <c r="CG169" s="77">
        <v>1</v>
      </c>
      <c r="CH169" s="77">
        <v>1</v>
      </c>
      <c r="CI169" s="77">
        <v>3</v>
      </c>
      <c r="CJ169">
        <f t="shared" si="75"/>
        <v>3</v>
      </c>
      <c r="CK169">
        <f t="shared" si="76"/>
        <v>1</v>
      </c>
      <c r="CL169">
        <f t="shared" si="77"/>
        <v>3</v>
      </c>
      <c r="CM169">
        <f t="shared" si="78"/>
        <v>3</v>
      </c>
      <c r="CN169" s="115" t="b">
        <f t="shared" si="72"/>
        <v>0</v>
      </c>
      <c r="CO169" s="115" t="b">
        <f t="shared" si="73"/>
        <v>0</v>
      </c>
      <c r="CP169" s="115" t="b">
        <f t="shared" si="74"/>
        <v>0</v>
      </c>
    </row>
    <row r="170" spans="10:94" x14ac:dyDescent="0.2">
      <c r="J170" s="76">
        <v>168</v>
      </c>
      <c r="K170" s="77"/>
      <c r="L170" s="77">
        <v>1</v>
      </c>
      <c r="M170" s="77"/>
      <c r="N170" s="77"/>
      <c r="O170" s="77">
        <v>1</v>
      </c>
      <c r="P170" s="77"/>
      <c r="Q170" s="77"/>
      <c r="R170" s="77"/>
      <c r="S170" s="77"/>
      <c r="T170" s="77"/>
      <c r="U170" s="77"/>
      <c r="V170" s="77"/>
      <c r="W170" s="77"/>
      <c r="X170" s="77"/>
      <c r="Y170" s="77"/>
      <c r="Z170" s="77"/>
      <c r="AA170" s="77"/>
      <c r="AB170" s="77"/>
      <c r="AC170" s="77"/>
      <c r="AD170" s="77"/>
      <c r="AE170" s="77"/>
      <c r="AF170" s="77"/>
      <c r="AG170" s="77"/>
      <c r="AH170" s="77"/>
      <c r="AI170" s="77"/>
      <c r="AJ170" s="77">
        <v>1</v>
      </c>
      <c r="AK170" s="77"/>
      <c r="AL170" s="77">
        <v>1</v>
      </c>
      <c r="AM170" s="77"/>
      <c r="AN170" s="77"/>
      <c r="AO170" s="77"/>
      <c r="AP170" s="77"/>
      <c r="AQ170" s="77"/>
      <c r="AR170" s="77"/>
      <c r="AS170" s="77"/>
      <c r="AT170" s="77"/>
      <c r="AU170" s="77">
        <v>1</v>
      </c>
      <c r="AV170" s="77"/>
      <c r="AW170" s="77">
        <v>1</v>
      </c>
      <c r="AX170" s="77">
        <v>1</v>
      </c>
      <c r="AY170" s="77"/>
      <c r="AZ170" s="77">
        <v>1</v>
      </c>
      <c r="BA170" s="77"/>
      <c r="BB170" s="77"/>
      <c r="BC170" s="77"/>
      <c r="BD170" s="77"/>
      <c r="BE170" s="77"/>
      <c r="BF170" s="77"/>
      <c r="BG170" s="77"/>
      <c r="BH170" s="77"/>
      <c r="BI170" s="77"/>
      <c r="BJ170" s="77"/>
      <c r="BK170" s="77"/>
      <c r="BL170" s="85">
        <f t="shared" si="53"/>
        <v>1</v>
      </c>
      <c r="BM170" s="85">
        <f t="shared" si="54"/>
        <v>1</v>
      </c>
      <c r="BN170" s="85">
        <f t="shared" si="55"/>
        <v>0</v>
      </c>
      <c r="BO170" s="85">
        <f t="shared" si="56"/>
        <v>0</v>
      </c>
      <c r="BP170" s="85">
        <f t="shared" si="57"/>
        <v>0</v>
      </c>
      <c r="BQ170" s="85">
        <f t="shared" si="58"/>
        <v>0</v>
      </c>
      <c r="BR170" s="91">
        <f t="shared" si="59"/>
        <v>2</v>
      </c>
      <c r="BS170" s="94">
        <f t="shared" si="60"/>
        <v>1</v>
      </c>
      <c r="BT170" s="85">
        <f t="shared" si="61"/>
        <v>1</v>
      </c>
      <c r="BU170" s="85">
        <f t="shared" si="62"/>
        <v>1</v>
      </c>
      <c r="BV170" s="85">
        <f t="shared" si="63"/>
        <v>0</v>
      </c>
      <c r="BW170" s="85">
        <f t="shared" si="64"/>
        <v>0</v>
      </c>
      <c r="BX170" s="91">
        <f t="shared" si="65"/>
        <v>2</v>
      </c>
      <c r="BY170" s="85">
        <f t="shared" si="67"/>
        <v>0</v>
      </c>
      <c r="BZ170" s="85">
        <f t="shared" si="68"/>
        <v>3</v>
      </c>
      <c r="CA170" s="85">
        <f t="shared" si="69"/>
        <v>1</v>
      </c>
      <c r="CB170" s="85">
        <f t="shared" si="70"/>
        <v>0</v>
      </c>
      <c r="CC170" s="85">
        <f t="shared" si="71"/>
        <v>0</v>
      </c>
      <c r="CD170" s="91">
        <f t="shared" si="66"/>
        <v>4</v>
      </c>
      <c r="CE170" s="91"/>
      <c r="CF170" s="76">
        <v>163</v>
      </c>
      <c r="CG170" s="77">
        <v>0</v>
      </c>
      <c r="CH170" s="77">
        <v>1</v>
      </c>
      <c r="CI170" s="77">
        <v>5</v>
      </c>
      <c r="CJ170">
        <f t="shared" si="75"/>
        <v>0</v>
      </c>
      <c r="CK170">
        <f t="shared" si="76"/>
        <v>0</v>
      </c>
      <c r="CL170">
        <f t="shared" si="77"/>
        <v>0</v>
      </c>
      <c r="CM170">
        <f t="shared" si="78"/>
        <v>5</v>
      </c>
      <c r="CN170" s="115" t="b">
        <f t="shared" si="72"/>
        <v>0</v>
      </c>
      <c r="CO170" s="115" t="b">
        <f t="shared" si="73"/>
        <v>0</v>
      </c>
      <c r="CP170" s="115" t="b">
        <f t="shared" si="74"/>
        <v>1</v>
      </c>
    </row>
    <row r="171" spans="10:94" x14ac:dyDescent="0.2">
      <c r="J171" s="76">
        <v>169</v>
      </c>
      <c r="K171" s="77"/>
      <c r="L171" s="77"/>
      <c r="M171" s="77"/>
      <c r="N171" s="77">
        <v>1</v>
      </c>
      <c r="O171" s="77"/>
      <c r="P171" s="77"/>
      <c r="Q171" s="77"/>
      <c r="R171" s="77">
        <v>1</v>
      </c>
      <c r="S171" s="77">
        <v>1</v>
      </c>
      <c r="T171" s="77">
        <v>1</v>
      </c>
      <c r="U171" s="77"/>
      <c r="V171" s="77"/>
      <c r="W171" s="77"/>
      <c r="X171" s="77"/>
      <c r="Y171" s="77"/>
      <c r="Z171" s="77"/>
      <c r="AA171" s="77"/>
      <c r="AB171" s="77"/>
      <c r="AC171" s="77"/>
      <c r="AD171" s="77"/>
      <c r="AE171" s="77"/>
      <c r="AF171" s="77"/>
      <c r="AG171" s="77"/>
      <c r="AH171" s="77"/>
      <c r="AI171" s="77">
        <v>1</v>
      </c>
      <c r="AJ171" s="77"/>
      <c r="AK171" s="77">
        <v>1</v>
      </c>
      <c r="AL171" s="77"/>
      <c r="AM171" s="77"/>
      <c r="AN171" s="77"/>
      <c r="AO171" s="77">
        <v>1</v>
      </c>
      <c r="AP171" s="77"/>
      <c r="AQ171" s="77"/>
      <c r="AR171" s="77"/>
      <c r="AS171" s="77"/>
      <c r="AT171" s="77">
        <v>1</v>
      </c>
      <c r="AU171" s="77"/>
      <c r="AV171" s="77"/>
      <c r="AW171" s="77">
        <v>1</v>
      </c>
      <c r="AX171" s="77">
        <v>1</v>
      </c>
      <c r="AY171" s="77"/>
      <c r="AZ171" s="77">
        <v>1</v>
      </c>
      <c r="BA171" s="77">
        <v>1</v>
      </c>
      <c r="BB171" s="77"/>
      <c r="BC171" s="77"/>
      <c r="BD171" s="77"/>
      <c r="BE171" s="77"/>
      <c r="BF171" s="77"/>
      <c r="BG171" s="77"/>
      <c r="BH171" s="77"/>
      <c r="BI171" s="77"/>
      <c r="BJ171" s="77"/>
      <c r="BK171" s="77"/>
      <c r="BL171" s="85">
        <f t="shared" si="53"/>
        <v>1</v>
      </c>
      <c r="BM171" s="85">
        <f t="shared" si="54"/>
        <v>0</v>
      </c>
      <c r="BN171" s="85">
        <f t="shared" si="55"/>
        <v>3</v>
      </c>
      <c r="BO171" s="85">
        <f t="shared" si="56"/>
        <v>0</v>
      </c>
      <c r="BP171" s="85">
        <f t="shared" si="57"/>
        <v>0</v>
      </c>
      <c r="BQ171" s="85">
        <f t="shared" si="58"/>
        <v>1</v>
      </c>
      <c r="BR171" s="91">
        <f t="shared" si="59"/>
        <v>5</v>
      </c>
      <c r="BS171" s="94">
        <f t="shared" si="60"/>
        <v>3</v>
      </c>
      <c r="BT171" s="85">
        <f t="shared" si="61"/>
        <v>1</v>
      </c>
      <c r="BU171" s="85">
        <f t="shared" si="62"/>
        <v>0</v>
      </c>
      <c r="BV171" s="85">
        <f t="shared" si="63"/>
        <v>1</v>
      </c>
      <c r="BW171" s="85">
        <f t="shared" si="64"/>
        <v>0</v>
      </c>
      <c r="BX171" s="91">
        <f t="shared" si="65"/>
        <v>2</v>
      </c>
      <c r="BY171" s="85">
        <f t="shared" si="67"/>
        <v>0</v>
      </c>
      <c r="BZ171" s="85">
        <f t="shared" si="68"/>
        <v>3</v>
      </c>
      <c r="CA171" s="85">
        <f t="shared" si="69"/>
        <v>2</v>
      </c>
      <c r="CB171" s="85">
        <f t="shared" si="70"/>
        <v>0</v>
      </c>
      <c r="CC171" s="85">
        <f t="shared" si="71"/>
        <v>0</v>
      </c>
      <c r="CD171" s="91">
        <f t="shared" si="66"/>
        <v>5</v>
      </c>
      <c r="CE171" s="91"/>
      <c r="CF171" s="76">
        <v>164</v>
      </c>
      <c r="CG171" s="77">
        <v>2</v>
      </c>
      <c r="CH171" s="77">
        <v>2</v>
      </c>
      <c r="CI171" s="77">
        <v>5</v>
      </c>
      <c r="CJ171">
        <f t="shared" si="75"/>
        <v>20</v>
      </c>
      <c r="CK171">
        <f t="shared" si="76"/>
        <v>4</v>
      </c>
      <c r="CL171">
        <f t="shared" si="77"/>
        <v>10</v>
      </c>
      <c r="CM171">
        <f t="shared" si="78"/>
        <v>10</v>
      </c>
      <c r="CN171" s="115" t="b">
        <f t="shared" si="72"/>
        <v>0</v>
      </c>
      <c r="CO171" s="115" t="b">
        <f t="shared" si="73"/>
        <v>0</v>
      </c>
      <c r="CP171" s="115" t="b">
        <f t="shared" si="74"/>
        <v>0</v>
      </c>
    </row>
    <row r="172" spans="10:94" x14ac:dyDescent="0.2">
      <c r="J172" s="76">
        <v>170</v>
      </c>
      <c r="K172" s="77"/>
      <c r="L172" s="77">
        <v>1</v>
      </c>
      <c r="M172" s="77"/>
      <c r="N172" s="77"/>
      <c r="O172" s="77"/>
      <c r="P172" s="77"/>
      <c r="Q172" s="77"/>
      <c r="R172" s="77"/>
      <c r="S172" s="77">
        <v>1</v>
      </c>
      <c r="T172" s="77"/>
      <c r="U172" s="77"/>
      <c r="V172" s="77">
        <v>1</v>
      </c>
      <c r="W172" s="77"/>
      <c r="X172" s="77">
        <v>1</v>
      </c>
      <c r="Y172" s="77"/>
      <c r="Z172" s="77"/>
      <c r="AA172" s="77"/>
      <c r="AB172" s="77"/>
      <c r="AC172" s="77"/>
      <c r="AD172" s="77"/>
      <c r="AE172" s="77"/>
      <c r="AF172" s="77"/>
      <c r="AG172" s="77"/>
      <c r="AH172" s="77"/>
      <c r="AI172" s="77"/>
      <c r="AJ172" s="77"/>
      <c r="AK172" s="77"/>
      <c r="AL172" s="77"/>
      <c r="AM172" s="77"/>
      <c r="AN172" s="77"/>
      <c r="AO172" s="77">
        <v>1</v>
      </c>
      <c r="AP172" s="77"/>
      <c r="AQ172" s="77"/>
      <c r="AR172" s="77"/>
      <c r="AS172" s="77">
        <v>1</v>
      </c>
      <c r="AT172" s="77">
        <v>1</v>
      </c>
      <c r="AU172" s="77">
        <v>1</v>
      </c>
      <c r="AV172" s="77"/>
      <c r="AW172" s="77">
        <v>1</v>
      </c>
      <c r="AX172" s="77">
        <v>1</v>
      </c>
      <c r="AY172" s="77">
        <v>1</v>
      </c>
      <c r="AZ172" s="77">
        <v>1</v>
      </c>
      <c r="BA172" s="77">
        <v>1</v>
      </c>
      <c r="BB172" s="77"/>
      <c r="BC172" s="77"/>
      <c r="BD172" s="77"/>
      <c r="BE172" s="77"/>
      <c r="BF172" s="77"/>
      <c r="BG172" s="77"/>
      <c r="BH172" s="77"/>
      <c r="BI172" s="77"/>
      <c r="BJ172" s="77">
        <v>1</v>
      </c>
      <c r="BK172" s="77"/>
      <c r="BL172" s="85">
        <f t="shared" si="53"/>
        <v>1</v>
      </c>
      <c r="BM172" s="85">
        <f t="shared" si="54"/>
        <v>0</v>
      </c>
      <c r="BN172" s="85">
        <f t="shared" si="55"/>
        <v>2</v>
      </c>
      <c r="BO172" s="85">
        <f t="shared" si="56"/>
        <v>1</v>
      </c>
      <c r="BP172" s="85">
        <f t="shared" si="57"/>
        <v>0</v>
      </c>
      <c r="BQ172" s="85">
        <f t="shared" si="58"/>
        <v>0</v>
      </c>
      <c r="BR172" s="91">
        <f t="shared" si="59"/>
        <v>4</v>
      </c>
      <c r="BS172" s="94">
        <f t="shared" si="60"/>
        <v>3</v>
      </c>
      <c r="BT172" s="85">
        <f t="shared" si="61"/>
        <v>0</v>
      </c>
      <c r="BU172" s="85">
        <f t="shared" si="62"/>
        <v>0</v>
      </c>
      <c r="BV172" s="85">
        <f t="shared" si="63"/>
        <v>1</v>
      </c>
      <c r="BW172" s="85">
        <f t="shared" si="64"/>
        <v>0</v>
      </c>
      <c r="BX172" s="91">
        <f t="shared" si="65"/>
        <v>1</v>
      </c>
      <c r="BY172" s="85">
        <f t="shared" si="67"/>
        <v>1</v>
      </c>
      <c r="BZ172" s="85">
        <f t="shared" si="68"/>
        <v>5</v>
      </c>
      <c r="CA172" s="85">
        <f t="shared" si="69"/>
        <v>2</v>
      </c>
      <c r="CB172" s="85">
        <f t="shared" si="70"/>
        <v>0</v>
      </c>
      <c r="CC172" s="85">
        <f t="shared" si="71"/>
        <v>1</v>
      </c>
      <c r="CD172" s="91">
        <f t="shared" si="66"/>
        <v>9</v>
      </c>
      <c r="CE172" s="91"/>
      <c r="CF172" s="76">
        <v>165</v>
      </c>
      <c r="CG172" s="77">
        <v>0</v>
      </c>
      <c r="CH172" s="77">
        <v>0</v>
      </c>
      <c r="CI172" s="114">
        <v>1</v>
      </c>
      <c r="CJ172">
        <f t="shared" si="75"/>
        <v>0</v>
      </c>
      <c r="CK172">
        <f t="shared" si="76"/>
        <v>0</v>
      </c>
      <c r="CL172">
        <f t="shared" si="77"/>
        <v>0</v>
      </c>
      <c r="CM172">
        <f t="shared" si="78"/>
        <v>0</v>
      </c>
      <c r="CN172" s="115" t="b">
        <f t="shared" si="72"/>
        <v>0</v>
      </c>
      <c r="CO172" s="115" t="b">
        <f t="shared" si="73"/>
        <v>0</v>
      </c>
      <c r="CP172" s="115" t="b">
        <f t="shared" si="74"/>
        <v>0</v>
      </c>
    </row>
    <row r="173" spans="10:94" x14ac:dyDescent="0.2">
      <c r="J173" s="76">
        <v>171</v>
      </c>
      <c r="K173" s="77"/>
      <c r="L173" s="77"/>
      <c r="M173" s="77"/>
      <c r="N173" s="77"/>
      <c r="O173" s="77"/>
      <c r="P173" s="77"/>
      <c r="Q173" s="77"/>
      <c r="R173" s="77"/>
      <c r="S173" s="77"/>
      <c r="T173" s="77"/>
      <c r="U173" s="77"/>
      <c r="V173" s="77"/>
      <c r="W173" s="77"/>
      <c r="X173" s="77"/>
      <c r="Y173" s="77"/>
      <c r="Z173" s="77"/>
      <c r="AA173" s="77"/>
      <c r="AB173" s="77"/>
      <c r="AC173" s="77"/>
      <c r="AD173" s="77"/>
      <c r="AE173" s="77"/>
      <c r="AF173" s="77"/>
      <c r="AG173" s="77"/>
      <c r="AH173" s="77"/>
      <c r="AI173" s="77"/>
      <c r="AJ173" s="77">
        <v>1</v>
      </c>
      <c r="AK173" s="77"/>
      <c r="AL173" s="77"/>
      <c r="AM173" s="77"/>
      <c r="AN173" s="77"/>
      <c r="AO173" s="77"/>
      <c r="AP173" s="77"/>
      <c r="AQ173" s="77"/>
      <c r="AR173" s="77"/>
      <c r="AS173" s="77"/>
      <c r="AT173" s="77">
        <v>1</v>
      </c>
      <c r="AU173" s="77"/>
      <c r="AV173" s="77"/>
      <c r="AW173" s="77">
        <v>1</v>
      </c>
      <c r="AX173" s="77">
        <v>1</v>
      </c>
      <c r="AY173" s="77"/>
      <c r="AZ173" s="77">
        <v>1</v>
      </c>
      <c r="BA173" s="77">
        <v>1</v>
      </c>
      <c r="BB173" s="77"/>
      <c r="BC173" s="77"/>
      <c r="BD173" s="77"/>
      <c r="BE173" s="77"/>
      <c r="BF173" s="77"/>
      <c r="BG173" s="77"/>
      <c r="BH173" s="77"/>
      <c r="BI173" s="77"/>
      <c r="BJ173" s="77"/>
      <c r="BK173" s="77"/>
      <c r="BL173" s="85">
        <f t="shared" si="53"/>
        <v>0</v>
      </c>
      <c r="BM173" s="85">
        <f t="shared" si="54"/>
        <v>0</v>
      </c>
      <c r="BN173" s="85">
        <f t="shared" si="55"/>
        <v>0</v>
      </c>
      <c r="BO173" s="85">
        <f t="shared" si="56"/>
        <v>0</v>
      </c>
      <c r="BP173" s="85">
        <f t="shared" si="57"/>
        <v>0</v>
      </c>
      <c r="BQ173" s="85">
        <f t="shared" si="58"/>
        <v>0</v>
      </c>
      <c r="BR173" s="91">
        <f t="shared" si="59"/>
        <v>0</v>
      </c>
      <c r="BS173" s="94">
        <f t="shared" si="60"/>
        <v>0</v>
      </c>
      <c r="BT173" s="85">
        <f t="shared" si="61"/>
        <v>1</v>
      </c>
      <c r="BU173" s="85">
        <f t="shared" si="62"/>
        <v>0</v>
      </c>
      <c r="BV173" s="85">
        <f t="shared" si="63"/>
        <v>0</v>
      </c>
      <c r="BW173" s="85">
        <f t="shared" si="64"/>
        <v>0</v>
      </c>
      <c r="BX173" s="91">
        <f t="shared" si="65"/>
        <v>1</v>
      </c>
      <c r="BY173" s="85">
        <f t="shared" si="67"/>
        <v>0</v>
      </c>
      <c r="BZ173" s="85">
        <f t="shared" si="68"/>
        <v>3</v>
      </c>
      <c r="CA173" s="85">
        <f t="shared" si="69"/>
        <v>2</v>
      </c>
      <c r="CB173" s="85">
        <f t="shared" si="70"/>
        <v>0</v>
      </c>
      <c r="CC173" s="85">
        <f t="shared" si="71"/>
        <v>0</v>
      </c>
      <c r="CD173" s="91">
        <f t="shared" si="66"/>
        <v>5</v>
      </c>
      <c r="CE173" s="91"/>
      <c r="CF173" s="76">
        <v>166</v>
      </c>
      <c r="CG173" s="77">
        <v>3</v>
      </c>
      <c r="CH173" s="77">
        <v>2</v>
      </c>
      <c r="CI173" s="77">
        <v>4</v>
      </c>
      <c r="CJ173">
        <f t="shared" si="75"/>
        <v>24</v>
      </c>
      <c r="CK173">
        <f t="shared" si="76"/>
        <v>6</v>
      </c>
      <c r="CL173">
        <f t="shared" si="77"/>
        <v>12</v>
      </c>
      <c r="CM173">
        <f t="shared" si="78"/>
        <v>8</v>
      </c>
      <c r="CN173" s="115" t="b">
        <f t="shared" si="72"/>
        <v>0</v>
      </c>
      <c r="CO173" s="115" t="b">
        <f t="shared" si="73"/>
        <v>0</v>
      </c>
      <c r="CP173" s="115" t="b">
        <f t="shared" si="74"/>
        <v>0</v>
      </c>
    </row>
    <row r="174" spans="10:94" x14ac:dyDescent="0.2">
      <c r="J174" s="76">
        <v>172</v>
      </c>
      <c r="K174" s="77"/>
      <c r="L174" s="77"/>
      <c r="M174" s="77"/>
      <c r="N174" s="77">
        <v>1</v>
      </c>
      <c r="O174" s="77"/>
      <c r="P174" s="77">
        <v>1</v>
      </c>
      <c r="Q174" s="77"/>
      <c r="R174" s="77"/>
      <c r="S174" s="77"/>
      <c r="T174" s="77"/>
      <c r="U174" s="77"/>
      <c r="V174" s="77"/>
      <c r="W174" s="77"/>
      <c r="X174" s="77"/>
      <c r="Y174" s="77"/>
      <c r="Z174" s="77"/>
      <c r="AA174" s="77"/>
      <c r="AB174" s="77"/>
      <c r="AC174" s="77"/>
      <c r="AD174" s="77"/>
      <c r="AE174" s="77"/>
      <c r="AF174" s="77"/>
      <c r="AG174" s="77"/>
      <c r="AH174" s="77"/>
      <c r="AI174" s="77"/>
      <c r="AJ174" s="77"/>
      <c r="AK174" s="77"/>
      <c r="AL174" s="77">
        <v>1</v>
      </c>
      <c r="AM174" s="77"/>
      <c r="AN174" s="77"/>
      <c r="AO174" s="77"/>
      <c r="AP174" s="77"/>
      <c r="AQ174" s="77"/>
      <c r="AR174" s="77"/>
      <c r="AS174" s="77"/>
      <c r="AT174" s="77">
        <v>1</v>
      </c>
      <c r="AU174" s="77">
        <v>1</v>
      </c>
      <c r="AV174" s="77"/>
      <c r="AW174" s="77">
        <v>1</v>
      </c>
      <c r="AX174" s="77">
        <v>1</v>
      </c>
      <c r="AY174" s="77"/>
      <c r="AZ174" s="77">
        <v>1</v>
      </c>
      <c r="BA174" s="77"/>
      <c r="BB174" s="77"/>
      <c r="BC174" s="77"/>
      <c r="BD174" s="77"/>
      <c r="BE174" s="77"/>
      <c r="BF174" s="77"/>
      <c r="BG174" s="77"/>
      <c r="BH174" s="77"/>
      <c r="BI174" s="77"/>
      <c r="BJ174" s="77"/>
      <c r="BK174" s="77"/>
      <c r="BL174" s="85">
        <f t="shared" si="53"/>
        <v>1</v>
      </c>
      <c r="BM174" s="85">
        <f t="shared" si="54"/>
        <v>1</v>
      </c>
      <c r="BN174" s="85">
        <f t="shared" si="55"/>
        <v>0</v>
      </c>
      <c r="BO174" s="85">
        <f t="shared" si="56"/>
        <v>0</v>
      </c>
      <c r="BP174" s="85">
        <f t="shared" si="57"/>
        <v>0</v>
      </c>
      <c r="BQ174" s="85">
        <f t="shared" si="58"/>
        <v>0</v>
      </c>
      <c r="BR174" s="91">
        <f t="shared" si="59"/>
        <v>2</v>
      </c>
      <c r="BS174" s="94">
        <f t="shared" si="60"/>
        <v>1</v>
      </c>
      <c r="BT174" s="85">
        <f t="shared" si="61"/>
        <v>0</v>
      </c>
      <c r="BU174" s="85">
        <f t="shared" si="62"/>
        <v>1</v>
      </c>
      <c r="BV174" s="85">
        <f t="shared" si="63"/>
        <v>0</v>
      </c>
      <c r="BW174" s="85">
        <f t="shared" si="64"/>
        <v>0</v>
      </c>
      <c r="BX174" s="91">
        <f t="shared" si="65"/>
        <v>1</v>
      </c>
      <c r="BY174" s="85">
        <f t="shared" si="67"/>
        <v>0</v>
      </c>
      <c r="BZ174" s="85">
        <f t="shared" si="68"/>
        <v>4</v>
      </c>
      <c r="CA174" s="85">
        <f t="shared" si="69"/>
        <v>1</v>
      </c>
      <c r="CB174" s="85">
        <f t="shared" si="70"/>
        <v>0</v>
      </c>
      <c r="CC174" s="85">
        <f t="shared" si="71"/>
        <v>0</v>
      </c>
      <c r="CD174" s="91">
        <f t="shared" si="66"/>
        <v>5</v>
      </c>
      <c r="CE174" s="91"/>
      <c r="CF174" s="76">
        <v>167</v>
      </c>
      <c r="CG174" s="77">
        <v>5</v>
      </c>
      <c r="CH174" s="77">
        <v>1</v>
      </c>
      <c r="CI174" s="77">
        <v>6</v>
      </c>
      <c r="CJ174">
        <f t="shared" si="75"/>
        <v>30</v>
      </c>
      <c r="CK174">
        <f t="shared" si="76"/>
        <v>5</v>
      </c>
      <c r="CL174">
        <f t="shared" si="77"/>
        <v>30</v>
      </c>
      <c r="CM174">
        <f t="shared" si="78"/>
        <v>6</v>
      </c>
      <c r="CN174" s="115" t="b">
        <f t="shared" si="72"/>
        <v>0</v>
      </c>
      <c r="CO174" s="115" t="b">
        <f t="shared" si="73"/>
        <v>0</v>
      </c>
      <c r="CP174" s="115" t="b">
        <f t="shared" si="74"/>
        <v>0</v>
      </c>
    </row>
    <row r="175" spans="10:94" x14ac:dyDescent="0.2">
      <c r="J175" s="76">
        <v>173</v>
      </c>
      <c r="K175" s="77"/>
      <c r="L175" s="77">
        <v>1</v>
      </c>
      <c r="M175" s="77"/>
      <c r="N175" s="77"/>
      <c r="O175" s="77"/>
      <c r="P175" s="77"/>
      <c r="Q175" s="77"/>
      <c r="R175" s="77"/>
      <c r="S175" s="77">
        <v>1</v>
      </c>
      <c r="T175" s="77"/>
      <c r="U175" s="77"/>
      <c r="V175" s="77"/>
      <c r="W175" s="77"/>
      <c r="X175" s="77">
        <v>1</v>
      </c>
      <c r="Y175" s="77">
        <v>1</v>
      </c>
      <c r="Z175" s="77"/>
      <c r="AA175" s="77"/>
      <c r="AB175" s="77"/>
      <c r="AC175" s="77"/>
      <c r="AD175" s="77"/>
      <c r="AE175" s="77"/>
      <c r="AF175" s="77"/>
      <c r="AG175" s="77"/>
      <c r="AH175" s="77"/>
      <c r="AI175" s="77">
        <v>1</v>
      </c>
      <c r="AJ175" s="77"/>
      <c r="AK175" s="77"/>
      <c r="AL175" s="77">
        <v>1</v>
      </c>
      <c r="AM175" s="77"/>
      <c r="AN175" s="77"/>
      <c r="AO175" s="77">
        <v>1</v>
      </c>
      <c r="AP175" s="77"/>
      <c r="AQ175" s="77"/>
      <c r="AR175" s="77"/>
      <c r="AS175" s="77"/>
      <c r="AT175" s="77"/>
      <c r="AU175" s="77"/>
      <c r="AV175" s="77"/>
      <c r="AW175" s="77"/>
      <c r="AX175" s="77">
        <v>1</v>
      </c>
      <c r="AY175" s="77"/>
      <c r="AZ175" s="77"/>
      <c r="BA175" s="77">
        <v>1</v>
      </c>
      <c r="BB175" s="77"/>
      <c r="BC175" s="77"/>
      <c r="BD175" s="77"/>
      <c r="BE175" s="77"/>
      <c r="BF175" s="77"/>
      <c r="BG175" s="77"/>
      <c r="BH175" s="77"/>
      <c r="BI175" s="77"/>
      <c r="BJ175" s="77"/>
      <c r="BK175" s="77"/>
      <c r="BL175" s="85">
        <f t="shared" si="53"/>
        <v>1</v>
      </c>
      <c r="BM175" s="85">
        <f t="shared" si="54"/>
        <v>0</v>
      </c>
      <c r="BN175" s="85">
        <f t="shared" si="55"/>
        <v>1</v>
      </c>
      <c r="BO175" s="85">
        <f t="shared" si="56"/>
        <v>1</v>
      </c>
      <c r="BP175" s="85">
        <f t="shared" si="57"/>
        <v>1</v>
      </c>
      <c r="BQ175" s="85">
        <f t="shared" si="58"/>
        <v>1</v>
      </c>
      <c r="BR175" s="91">
        <f t="shared" si="59"/>
        <v>5</v>
      </c>
      <c r="BS175" s="94">
        <f t="shared" si="60"/>
        <v>2</v>
      </c>
      <c r="BT175" s="85">
        <f t="shared" si="61"/>
        <v>0</v>
      </c>
      <c r="BU175" s="85">
        <f t="shared" si="62"/>
        <v>1</v>
      </c>
      <c r="BV175" s="85">
        <f t="shared" si="63"/>
        <v>1</v>
      </c>
      <c r="BW175" s="85">
        <f t="shared" si="64"/>
        <v>0</v>
      </c>
      <c r="BX175" s="91">
        <f t="shared" si="65"/>
        <v>2</v>
      </c>
      <c r="BY175" s="85">
        <f t="shared" si="67"/>
        <v>0</v>
      </c>
      <c r="BZ175" s="85">
        <f t="shared" si="68"/>
        <v>1</v>
      </c>
      <c r="CA175" s="85">
        <f t="shared" si="69"/>
        <v>1</v>
      </c>
      <c r="CB175" s="85">
        <f t="shared" si="70"/>
        <v>0</v>
      </c>
      <c r="CC175" s="85">
        <f t="shared" si="71"/>
        <v>0</v>
      </c>
      <c r="CD175" s="91">
        <f t="shared" si="66"/>
        <v>2</v>
      </c>
      <c r="CE175" s="91"/>
      <c r="CF175" s="76">
        <v>168</v>
      </c>
      <c r="CG175" s="77">
        <v>2</v>
      </c>
      <c r="CH175" s="77">
        <v>2</v>
      </c>
      <c r="CI175" s="77">
        <v>4</v>
      </c>
      <c r="CJ175">
        <f t="shared" si="75"/>
        <v>16</v>
      </c>
      <c r="CK175">
        <f t="shared" si="76"/>
        <v>4</v>
      </c>
      <c r="CL175">
        <f t="shared" si="77"/>
        <v>8</v>
      </c>
      <c r="CM175">
        <f t="shared" si="78"/>
        <v>8</v>
      </c>
      <c r="CN175" s="115" t="b">
        <f t="shared" si="72"/>
        <v>0</v>
      </c>
      <c r="CO175" s="115" t="b">
        <f t="shared" si="73"/>
        <v>0</v>
      </c>
      <c r="CP175" s="115" t="b">
        <f t="shared" si="74"/>
        <v>0</v>
      </c>
    </row>
    <row r="176" spans="10:94" x14ac:dyDescent="0.2">
      <c r="J176" s="76">
        <v>174</v>
      </c>
      <c r="K176" s="77"/>
      <c r="L176" s="77"/>
      <c r="M176" s="77"/>
      <c r="N176" s="77"/>
      <c r="O176" s="77"/>
      <c r="P176" s="77"/>
      <c r="Q176" s="77"/>
      <c r="R176" s="77"/>
      <c r="S176" s="77"/>
      <c r="T176" s="77"/>
      <c r="U176" s="77"/>
      <c r="V176" s="77"/>
      <c r="W176" s="77"/>
      <c r="X176" s="77"/>
      <c r="Y176" s="77"/>
      <c r="Z176" s="77"/>
      <c r="AA176" s="77"/>
      <c r="AB176" s="77"/>
      <c r="AC176" s="77"/>
      <c r="AD176" s="77"/>
      <c r="AE176" s="77"/>
      <c r="AF176" s="77"/>
      <c r="AG176" s="77"/>
      <c r="AH176" s="77"/>
      <c r="AI176" s="77"/>
      <c r="AJ176" s="77"/>
      <c r="AK176" s="77"/>
      <c r="AL176" s="77"/>
      <c r="AM176" s="77"/>
      <c r="AN176" s="77"/>
      <c r="AO176" s="77"/>
      <c r="AP176" s="77"/>
      <c r="AQ176" s="77"/>
      <c r="AR176" s="77"/>
      <c r="AS176" s="77"/>
      <c r="AT176" s="77"/>
      <c r="AU176" s="77"/>
      <c r="AV176" s="77"/>
      <c r="AW176" s="77">
        <v>1</v>
      </c>
      <c r="AX176" s="77">
        <v>1</v>
      </c>
      <c r="AY176" s="77"/>
      <c r="AZ176" s="77"/>
      <c r="BA176" s="77"/>
      <c r="BB176" s="77"/>
      <c r="BC176" s="77"/>
      <c r="BD176" s="77"/>
      <c r="BE176" s="77"/>
      <c r="BF176" s="77"/>
      <c r="BG176" s="77"/>
      <c r="BH176" s="77"/>
      <c r="BI176" s="77"/>
      <c r="BJ176" s="77"/>
      <c r="BK176" s="77"/>
      <c r="BL176" s="85">
        <f t="shared" si="53"/>
        <v>0</v>
      </c>
      <c r="BM176" s="85">
        <f t="shared" si="54"/>
        <v>0</v>
      </c>
      <c r="BN176" s="85">
        <f t="shared" si="55"/>
        <v>0</v>
      </c>
      <c r="BO176" s="85">
        <f t="shared" si="56"/>
        <v>0</v>
      </c>
      <c r="BP176" s="85">
        <f t="shared" si="57"/>
        <v>0</v>
      </c>
      <c r="BQ176" s="85">
        <f t="shared" si="58"/>
        <v>0</v>
      </c>
      <c r="BR176" s="91">
        <f t="shared" si="59"/>
        <v>0</v>
      </c>
      <c r="BS176" s="94">
        <f t="shared" si="60"/>
        <v>0</v>
      </c>
      <c r="BT176" s="85">
        <f t="shared" si="61"/>
        <v>0</v>
      </c>
      <c r="BU176" s="85">
        <f t="shared" si="62"/>
        <v>0</v>
      </c>
      <c r="BV176" s="85">
        <f t="shared" si="63"/>
        <v>0</v>
      </c>
      <c r="BW176" s="85">
        <f t="shared" si="64"/>
        <v>0</v>
      </c>
      <c r="BX176" s="91">
        <f t="shared" si="65"/>
        <v>0</v>
      </c>
      <c r="BY176" s="85">
        <f t="shared" si="67"/>
        <v>0</v>
      </c>
      <c r="BZ176" s="85">
        <f t="shared" si="68"/>
        <v>2</v>
      </c>
      <c r="CA176" s="85">
        <f t="shared" si="69"/>
        <v>0</v>
      </c>
      <c r="CB176" s="85">
        <f t="shared" si="70"/>
        <v>0</v>
      </c>
      <c r="CC176" s="85">
        <f t="shared" si="71"/>
        <v>0</v>
      </c>
      <c r="CD176" s="91">
        <f t="shared" si="66"/>
        <v>2</v>
      </c>
      <c r="CE176" s="91"/>
      <c r="CF176" s="76">
        <v>169</v>
      </c>
      <c r="CG176" s="77">
        <v>5</v>
      </c>
      <c r="CH176" s="77">
        <v>2</v>
      </c>
      <c r="CI176" s="77">
        <v>5</v>
      </c>
      <c r="CJ176">
        <f t="shared" si="75"/>
        <v>50</v>
      </c>
      <c r="CK176">
        <f t="shared" si="76"/>
        <v>10</v>
      </c>
      <c r="CL176">
        <f t="shared" si="77"/>
        <v>25</v>
      </c>
      <c r="CM176">
        <f t="shared" si="78"/>
        <v>10</v>
      </c>
      <c r="CN176" s="115" t="b">
        <f t="shared" si="72"/>
        <v>0</v>
      </c>
      <c r="CO176" s="115" t="b">
        <f t="shared" si="73"/>
        <v>0</v>
      </c>
      <c r="CP176" s="115" t="b">
        <f t="shared" si="74"/>
        <v>0</v>
      </c>
    </row>
    <row r="177" spans="10:94" x14ac:dyDescent="0.2">
      <c r="J177" s="76">
        <v>175</v>
      </c>
      <c r="K177" s="77"/>
      <c r="L177" s="77"/>
      <c r="M177" s="77"/>
      <c r="N177" s="77">
        <v>1</v>
      </c>
      <c r="O177" s="77"/>
      <c r="P177" s="77"/>
      <c r="Q177" s="77"/>
      <c r="R177" s="77"/>
      <c r="S177" s="77"/>
      <c r="T177" s="77">
        <v>1</v>
      </c>
      <c r="U177" s="77"/>
      <c r="V177" s="77"/>
      <c r="W177" s="77"/>
      <c r="X177" s="77">
        <v>1</v>
      </c>
      <c r="Y177" s="77"/>
      <c r="Z177" s="77"/>
      <c r="AA177" s="77"/>
      <c r="AB177" s="77"/>
      <c r="AC177" s="77"/>
      <c r="AD177" s="77"/>
      <c r="AE177" s="77"/>
      <c r="AF177" s="77"/>
      <c r="AG177" s="77"/>
      <c r="AH177" s="77"/>
      <c r="AI177" s="77"/>
      <c r="AJ177" s="77"/>
      <c r="AK177" s="77"/>
      <c r="AL177" s="77">
        <v>1</v>
      </c>
      <c r="AM177" s="77"/>
      <c r="AN177" s="77"/>
      <c r="AO177" s="77"/>
      <c r="AP177" s="77"/>
      <c r="AQ177" s="77"/>
      <c r="AR177" s="77"/>
      <c r="AS177" s="77"/>
      <c r="AT177" s="77">
        <v>1</v>
      </c>
      <c r="AU177" s="77">
        <v>1</v>
      </c>
      <c r="AV177" s="77"/>
      <c r="AW177" s="77"/>
      <c r="AX177" s="77">
        <v>1</v>
      </c>
      <c r="AY177" s="77"/>
      <c r="AZ177" s="77"/>
      <c r="BA177" s="77"/>
      <c r="BB177" s="77"/>
      <c r="BC177" s="77"/>
      <c r="BD177" s="77"/>
      <c r="BE177" s="77"/>
      <c r="BF177" s="77"/>
      <c r="BG177" s="77"/>
      <c r="BH177" s="77"/>
      <c r="BI177" s="77"/>
      <c r="BJ177" s="77"/>
      <c r="BK177" s="77"/>
      <c r="BL177" s="85">
        <f t="shared" si="53"/>
        <v>1</v>
      </c>
      <c r="BM177" s="85">
        <f t="shared" si="54"/>
        <v>0</v>
      </c>
      <c r="BN177" s="85">
        <f t="shared" si="55"/>
        <v>1</v>
      </c>
      <c r="BO177" s="85">
        <f t="shared" si="56"/>
        <v>1</v>
      </c>
      <c r="BP177" s="85">
        <f t="shared" si="57"/>
        <v>0</v>
      </c>
      <c r="BQ177" s="85">
        <f t="shared" si="58"/>
        <v>0</v>
      </c>
      <c r="BR177" s="91">
        <f t="shared" si="59"/>
        <v>3</v>
      </c>
      <c r="BS177" s="94">
        <f t="shared" si="60"/>
        <v>2</v>
      </c>
      <c r="BT177" s="85">
        <f t="shared" si="61"/>
        <v>0</v>
      </c>
      <c r="BU177" s="85">
        <f t="shared" si="62"/>
        <v>1</v>
      </c>
      <c r="BV177" s="85">
        <f t="shared" si="63"/>
        <v>0</v>
      </c>
      <c r="BW177" s="85">
        <f t="shared" si="64"/>
        <v>0</v>
      </c>
      <c r="BX177" s="91">
        <f t="shared" si="65"/>
        <v>1</v>
      </c>
      <c r="BY177" s="85">
        <f t="shared" si="67"/>
        <v>0</v>
      </c>
      <c r="BZ177" s="85">
        <f t="shared" si="68"/>
        <v>3</v>
      </c>
      <c r="CA177" s="85">
        <f t="shared" si="69"/>
        <v>0</v>
      </c>
      <c r="CB177" s="85">
        <f t="shared" si="70"/>
        <v>0</v>
      </c>
      <c r="CC177" s="85">
        <f t="shared" si="71"/>
        <v>0</v>
      </c>
      <c r="CD177" s="91">
        <f t="shared" si="66"/>
        <v>3</v>
      </c>
      <c r="CE177" s="91"/>
      <c r="CF177" s="76">
        <v>170</v>
      </c>
      <c r="CG177" s="77">
        <v>4</v>
      </c>
      <c r="CH177" s="77">
        <v>1</v>
      </c>
      <c r="CI177" s="77">
        <v>9</v>
      </c>
      <c r="CJ177">
        <f t="shared" si="75"/>
        <v>36</v>
      </c>
      <c r="CK177">
        <f t="shared" si="76"/>
        <v>4</v>
      </c>
      <c r="CL177">
        <f t="shared" si="77"/>
        <v>36</v>
      </c>
      <c r="CM177">
        <f t="shared" si="78"/>
        <v>9</v>
      </c>
      <c r="CN177" s="115" t="b">
        <f t="shared" si="72"/>
        <v>0</v>
      </c>
      <c r="CO177" s="115" t="b">
        <f t="shared" si="73"/>
        <v>0</v>
      </c>
      <c r="CP177" s="115" t="b">
        <f t="shared" si="74"/>
        <v>0</v>
      </c>
    </row>
    <row r="178" spans="10:94" x14ac:dyDescent="0.2">
      <c r="J178" s="76">
        <v>176</v>
      </c>
      <c r="K178" s="77"/>
      <c r="L178" s="77"/>
      <c r="M178" s="77"/>
      <c r="N178" s="77">
        <v>1</v>
      </c>
      <c r="O178" s="77"/>
      <c r="P178" s="77"/>
      <c r="Q178" s="77"/>
      <c r="R178" s="77"/>
      <c r="S178" s="77"/>
      <c r="T178" s="77">
        <v>1</v>
      </c>
      <c r="U178" s="77"/>
      <c r="V178" s="77"/>
      <c r="W178" s="77"/>
      <c r="X178" s="77"/>
      <c r="Y178" s="77">
        <v>1</v>
      </c>
      <c r="Z178" s="77"/>
      <c r="AA178" s="77"/>
      <c r="AB178" s="77"/>
      <c r="AC178" s="77"/>
      <c r="AD178" s="77"/>
      <c r="AE178" s="77"/>
      <c r="AF178" s="77"/>
      <c r="AG178" s="77"/>
      <c r="AH178" s="77"/>
      <c r="AI178" s="77"/>
      <c r="AJ178" s="77"/>
      <c r="AK178" s="77"/>
      <c r="AL178" s="77">
        <v>1</v>
      </c>
      <c r="AM178" s="77"/>
      <c r="AN178" s="77"/>
      <c r="AO178" s="77"/>
      <c r="AP178" s="77"/>
      <c r="AQ178" s="77"/>
      <c r="AR178" s="77"/>
      <c r="AS178" s="77"/>
      <c r="AT178" s="77"/>
      <c r="AU178" s="77"/>
      <c r="AV178" s="77"/>
      <c r="AW178" s="77"/>
      <c r="AX178" s="77">
        <v>1</v>
      </c>
      <c r="AY178" s="77"/>
      <c r="AZ178" s="77"/>
      <c r="BA178" s="77"/>
      <c r="BB178" s="77"/>
      <c r="BC178" s="77"/>
      <c r="BD178" s="77"/>
      <c r="BE178" s="77"/>
      <c r="BF178" s="77"/>
      <c r="BG178" s="77"/>
      <c r="BH178" s="77"/>
      <c r="BI178" s="77">
        <v>1</v>
      </c>
      <c r="BJ178" s="77"/>
      <c r="BK178" s="77"/>
      <c r="BL178" s="85">
        <f t="shared" si="53"/>
        <v>1</v>
      </c>
      <c r="BM178" s="85">
        <f t="shared" si="54"/>
        <v>0</v>
      </c>
      <c r="BN178" s="85">
        <f t="shared" si="55"/>
        <v>1</v>
      </c>
      <c r="BO178" s="85">
        <f t="shared" si="56"/>
        <v>0</v>
      </c>
      <c r="BP178" s="85">
        <f t="shared" si="57"/>
        <v>1</v>
      </c>
      <c r="BQ178" s="85">
        <f t="shared" si="58"/>
        <v>0</v>
      </c>
      <c r="BR178" s="91">
        <f t="shared" si="59"/>
        <v>3</v>
      </c>
      <c r="BS178" s="94">
        <f t="shared" si="60"/>
        <v>1</v>
      </c>
      <c r="BT178" s="85">
        <f t="shared" si="61"/>
        <v>0</v>
      </c>
      <c r="BU178" s="85">
        <f t="shared" si="62"/>
        <v>1</v>
      </c>
      <c r="BV178" s="85">
        <f t="shared" si="63"/>
        <v>0</v>
      </c>
      <c r="BW178" s="85">
        <f t="shared" si="64"/>
        <v>0</v>
      </c>
      <c r="BX178" s="91">
        <f t="shared" si="65"/>
        <v>1</v>
      </c>
      <c r="BY178" s="85">
        <f t="shared" si="67"/>
        <v>0</v>
      </c>
      <c r="BZ178" s="85">
        <f t="shared" si="68"/>
        <v>1</v>
      </c>
      <c r="CA178" s="85">
        <f t="shared" si="69"/>
        <v>0</v>
      </c>
      <c r="CB178" s="85">
        <f t="shared" si="70"/>
        <v>0</v>
      </c>
      <c r="CC178" s="85">
        <f t="shared" si="71"/>
        <v>1</v>
      </c>
      <c r="CD178" s="91">
        <f t="shared" si="66"/>
        <v>2</v>
      </c>
      <c r="CE178" s="91"/>
      <c r="CF178" s="76">
        <v>171</v>
      </c>
      <c r="CG178" s="77">
        <v>0</v>
      </c>
      <c r="CH178" s="77">
        <v>1</v>
      </c>
      <c r="CI178" s="77">
        <v>5</v>
      </c>
      <c r="CJ178">
        <f t="shared" si="75"/>
        <v>0</v>
      </c>
      <c r="CK178">
        <f t="shared" si="76"/>
        <v>0</v>
      </c>
      <c r="CL178">
        <f t="shared" si="77"/>
        <v>0</v>
      </c>
      <c r="CM178">
        <f t="shared" si="78"/>
        <v>5</v>
      </c>
      <c r="CN178" s="115" t="b">
        <f t="shared" si="72"/>
        <v>0</v>
      </c>
      <c r="CO178" s="115" t="b">
        <f t="shared" si="73"/>
        <v>0</v>
      </c>
      <c r="CP178" s="115" t="b">
        <f t="shared" si="74"/>
        <v>1</v>
      </c>
    </row>
    <row r="179" spans="10:94" x14ac:dyDescent="0.2">
      <c r="J179" s="76">
        <v>177</v>
      </c>
      <c r="K179" s="77"/>
      <c r="L179" s="77"/>
      <c r="M179" s="77"/>
      <c r="N179" s="77"/>
      <c r="O179" s="77"/>
      <c r="P179" s="77"/>
      <c r="Q179" s="77"/>
      <c r="R179" s="77"/>
      <c r="S179" s="77"/>
      <c r="T179" s="77"/>
      <c r="U179" s="77"/>
      <c r="V179" s="77"/>
      <c r="W179" s="77"/>
      <c r="X179" s="77"/>
      <c r="Y179" s="77"/>
      <c r="Z179" s="77"/>
      <c r="AA179" s="77"/>
      <c r="AB179" s="77"/>
      <c r="AC179" s="77"/>
      <c r="AD179" s="77"/>
      <c r="AE179" s="77"/>
      <c r="AF179" s="77"/>
      <c r="AG179" s="77"/>
      <c r="AH179" s="77"/>
      <c r="AI179" s="77"/>
      <c r="AJ179" s="77">
        <v>1</v>
      </c>
      <c r="AK179" s="77"/>
      <c r="AL179" s="77">
        <v>1</v>
      </c>
      <c r="AM179" s="77"/>
      <c r="AN179" s="77"/>
      <c r="AO179" s="77"/>
      <c r="AP179" s="77"/>
      <c r="AQ179" s="77"/>
      <c r="AR179" s="77"/>
      <c r="AS179" s="77"/>
      <c r="AT179" s="77">
        <v>1</v>
      </c>
      <c r="AU179" s="77">
        <v>1</v>
      </c>
      <c r="AV179" s="77"/>
      <c r="AW179" s="77">
        <v>1</v>
      </c>
      <c r="AX179" s="77">
        <v>1</v>
      </c>
      <c r="AY179" s="77"/>
      <c r="AZ179" s="77">
        <v>1</v>
      </c>
      <c r="BA179" s="77"/>
      <c r="BB179" s="77"/>
      <c r="BC179" s="77"/>
      <c r="BD179" s="77"/>
      <c r="BE179" s="77"/>
      <c r="BF179" s="77"/>
      <c r="BG179" s="77"/>
      <c r="BH179" s="77"/>
      <c r="BI179" s="77"/>
      <c r="BJ179" s="77"/>
      <c r="BK179" s="77"/>
      <c r="BL179" s="85">
        <f t="shared" si="53"/>
        <v>0</v>
      </c>
      <c r="BM179" s="85">
        <f t="shared" si="54"/>
        <v>0</v>
      </c>
      <c r="BN179" s="85">
        <f t="shared" si="55"/>
        <v>0</v>
      </c>
      <c r="BO179" s="85">
        <f t="shared" si="56"/>
        <v>0</v>
      </c>
      <c r="BP179" s="85">
        <f t="shared" si="57"/>
        <v>0</v>
      </c>
      <c r="BQ179" s="85">
        <f t="shared" si="58"/>
        <v>0</v>
      </c>
      <c r="BR179" s="91">
        <f t="shared" si="59"/>
        <v>0</v>
      </c>
      <c r="BS179" s="94">
        <f t="shared" si="60"/>
        <v>0</v>
      </c>
      <c r="BT179" s="85">
        <f t="shared" si="61"/>
        <v>1</v>
      </c>
      <c r="BU179" s="85">
        <f t="shared" si="62"/>
        <v>1</v>
      </c>
      <c r="BV179" s="85">
        <f t="shared" si="63"/>
        <v>0</v>
      </c>
      <c r="BW179" s="85">
        <f t="shared" si="64"/>
        <v>0</v>
      </c>
      <c r="BX179" s="91">
        <f t="shared" si="65"/>
        <v>2</v>
      </c>
      <c r="BY179" s="85">
        <f t="shared" si="67"/>
        <v>0</v>
      </c>
      <c r="BZ179" s="85">
        <f t="shared" si="68"/>
        <v>4</v>
      </c>
      <c r="CA179" s="85">
        <f t="shared" si="69"/>
        <v>1</v>
      </c>
      <c r="CB179" s="85">
        <f t="shared" si="70"/>
        <v>0</v>
      </c>
      <c r="CC179" s="85">
        <f t="shared" si="71"/>
        <v>0</v>
      </c>
      <c r="CD179" s="91">
        <f t="shared" si="66"/>
        <v>5</v>
      </c>
      <c r="CE179" s="91"/>
      <c r="CF179" s="76">
        <v>172</v>
      </c>
      <c r="CG179" s="77">
        <v>2</v>
      </c>
      <c r="CH179" s="77">
        <v>1</v>
      </c>
      <c r="CI179" s="77">
        <v>5</v>
      </c>
      <c r="CJ179">
        <f t="shared" si="75"/>
        <v>10</v>
      </c>
      <c r="CK179">
        <f t="shared" si="76"/>
        <v>2</v>
      </c>
      <c r="CL179">
        <f t="shared" si="77"/>
        <v>10</v>
      </c>
      <c r="CM179">
        <f t="shared" si="78"/>
        <v>5</v>
      </c>
      <c r="CN179" s="115" t="b">
        <f t="shared" si="72"/>
        <v>0</v>
      </c>
      <c r="CO179" s="115" t="b">
        <f t="shared" si="73"/>
        <v>0</v>
      </c>
      <c r="CP179" s="115" t="b">
        <f t="shared" si="74"/>
        <v>0</v>
      </c>
    </row>
    <row r="180" spans="10:94" x14ac:dyDescent="0.2">
      <c r="J180" s="76">
        <v>178</v>
      </c>
      <c r="K180" s="77">
        <v>1</v>
      </c>
      <c r="L180" s="77"/>
      <c r="M180" s="77"/>
      <c r="N180" s="77"/>
      <c r="O180" s="77"/>
      <c r="P180" s="77"/>
      <c r="Q180" s="77"/>
      <c r="R180" s="77"/>
      <c r="S180" s="77"/>
      <c r="T180" s="77">
        <v>1</v>
      </c>
      <c r="U180" s="77"/>
      <c r="V180" s="77"/>
      <c r="W180" s="77">
        <v>1</v>
      </c>
      <c r="X180" s="77"/>
      <c r="Y180" s="77"/>
      <c r="Z180" s="77"/>
      <c r="AA180" s="77"/>
      <c r="AB180" s="77"/>
      <c r="AC180" s="77"/>
      <c r="AD180" s="77"/>
      <c r="AE180" s="77"/>
      <c r="AF180" s="77">
        <v>1</v>
      </c>
      <c r="AG180" s="77"/>
      <c r="AH180" s="77"/>
      <c r="AI180" s="77"/>
      <c r="AJ180" s="77"/>
      <c r="AK180" s="77"/>
      <c r="AL180" s="77">
        <v>1</v>
      </c>
      <c r="AM180" s="77"/>
      <c r="AN180" s="77"/>
      <c r="AO180" s="77"/>
      <c r="AP180" s="77"/>
      <c r="AQ180" s="77"/>
      <c r="AR180" s="77"/>
      <c r="AS180" s="77">
        <v>1</v>
      </c>
      <c r="AT180" s="77"/>
      <c r="AU180" s="77"/>
      <c r="AV180" s="77"/>
      <c r="AW180" s="77"/>
      <c r="AX180" s="77">
        <v>1</v>
      </c>
      <c r="AY180" s="77"/>
      <c r="AZ180" s="77">
        <v>1</v>
      </c>
      <c r="BA180" s="77"/>
      <c r="BB180" s="77"/>
      <c r="BC180" s="77"/>
      <c r="BD180" s="77"/>
      <c r="BE180" s="77"/>
      <c r="BF180" s="77"/>
      <c r="BG180" s="77"/>
      <c r="BH180" s="77">
        <v>1</v>
      </c>
      <c r="BI180" s="77">
        <v>1</v>
      </c>
      <c r="BJ180" s="77"/>
      <c r="BK180" s="77"/>
      <c r="BL180" s="85">
        <f t="shared" si="53"/>
        <v>1</v>
      </c>
      <c r="BM180" s="85">
        <f t="shared" si="54"/>
        <v>0</v>
      </c>
      <c r="BN180" s="85">
        <f t="shared" si="55"/>
        <v>1</v>
      </c>
      <c r="BO180" s="85">
        <f t="shared" si="56"/>
        <v>1</v>
      </c>
      <c r="BP180" s="85">
        <f t="shared" si="57"/>
        <v>1</v>
      </c>
      <c r="BQ180" s="85">
        <f t="shared" si="58"/>
        <v>0</v>
      </c>
      <c r="BR180" s="91">
        <f t="shared" si="59"/>
        <v>4</v>
      </c>
      <c r="BS180" s="94">
        <f t="shared" si="60"/>
        <v>2</v>
      </c>
      <c r="BT180" s="85">
        <f t="shared" si="61"/>
        <v>0</v>
      </c>
      <c r="BU180" s="85">
        <f t="shared" si="62"/>
        <v>1</v>
      </c>
      <c r="BV180" s="85">
        <f t="shared" si="63"/>
        <v>0</v>
      </c>
      <c r="BW180" s="85">
        <f t="shared" si="64"/>
        <v>0</v>
      </c>
      <c r="BX180" s="91">
        <f t="shared" si="65"/>
        <v>1</v>
      </c>
      <c r="BY180" s="85">
        <f t="shared" si="67"/>
        <v>1</v>
      </c>
      <c r="BZ180" s="85">
        <f t="shared" si="68"/>
        <v>1</v>
      </c>
      <c r="CA180" s="85">
        <f t="shared" si="69"/>
        <v>1</v>
      </c>
      <c r="CB180" s="85">
        <f t="shared" si="70"/>
        <v>0</v>
      </c>
      <c r="CC180" s="85">
        <f t="shared" si="71"/>
        <v>2</v>
      </c>
      <c r="CD180" s="91">
        <f t="shared" si="66"/>
        <v>5</v>
      </c>
      <c r="CE180" s="91"/>
      <c r="CF180" s="76">
        <v>173</v>
      </c>
      <c r="CG180" s="77">
        <v>5</v>
      </c>
      <c r="CH180" s="77">
        <v>2</v>
      </c>
      <c r="CI180" s="77">
        <v>2</v>
      </c>
      <c r="CJ180">
        <f t="shared" si="75"/>
        <v>20</v>
      </c>
      <c r="CK180">
        <f t="shared" si="76"/>
        <v>10</v>
      </c>
      <c r="CL180">
        <f t="shared" si="77"/>
        <v>10</v>
      </c>
      <c r="CM180">
        <f t="shared" si="78"/>
        <v>4</v>
      </c>
      <c r="CN180" s="115" t="b">
        <f t="shared" si="72"/>
        <v>0</v>
      </c>
      <c r="CO180" s="115" t="b">
        <f t="shared" si="73"/>
        <v>0</v>
      </c>
      <c r="CP180" s="115" t="b">
        <f t="shared" si="74"/>
        <v>0</v>
      </c>
    </row>
    <row r="181" spans="10:94" x14ac:dyDescent="0.2">
      <c r="J181" s="76">
        <v>179</v>
      </c>
      <c r="K181" s="77"/>
      <c r="L181" s="77"/>
      <c r="M181" s="77">
        <v>1</v>
      </c>
      <c r="N181" s="77">
        <v>1</v>
      </c>
      <c r="O181" s="77"/>
      <c r="P181" s="77"/>
      <c r="Q181" s="77"/>
      <c r="R181" s="77"/>
      <c r="S181" s="77"/>
      <c r="T181" s="77">
        <v>1</v>
      </c>
      <c r="U181" s="77"/>
      <c r="V181" s="77"/>
      <c r="W181" s="77"/>
      <c r="X181" s="77"/>
      <c r="Y181" s="77"/>
      <c r="Z181" s="77"/>
      <c r="AA181" s="77"/>
      <c r="AB181" s="77"/>
      <c r="AC181" s="77"/>
      <c r="AD181" s="77"/>
      <c r="AE181" s="77"/>
      <c r="AF181" s="77"/>
      <c r="AG181" s="77"/>
      <c r="AH181" s="77"/>
      <c r="AI181" s="77"/>
      <c r="AJ181" s="77"/>
      <c r="AK181" s="77"/>
      <c r="AL181" s="77"/>
      <c r="AM181" s="77"/>
      <c r="AN181" s="77"/>
      <c r="AO181" s="77"/>
      <c r="AP181" s="77"/>
      <c r="AQ181" s="77"/>
      <c r="AR181" s="77"/>
      <c r="AS181" s="77"/>
      <c r="AT181" s="77"/>
      <c r="AU181" s="77"/>
      <c r="AV181" s="77"/>
      <c r="AW181" s="77">
        <v>1</v>
      </c>
      <c r="AX181" s="77">
        <v>1</v>
      </c>
      <c r="AY181" s="77"/>
      <c r="AZ181" s="77"/>
      <c r="BA181" s="77"/>
      <c r="BB181" s="77"/>
      <c r="BC181" s="77"/>
      <c r="BD181" s="77"/>
      <c r="BE181" s="77"/>
      <c r="BF181" s="77"/>
      <c r="BG181" s="77"/>
      <c r="BH181" s="77"/>
      <c r="BI181" s="77"/>
      <c r="BJ181" s="77"/>
      <c r="BK181" s="77"/>
      <c r="BL181" s="85">
        <f t="shared" si="53"/>
        <v>2</v>
      </c>
      <c r="BM181" s="85">
        <f t="shared" si="54"/>
        <v>0</v>
      </c>
      <c r="BN181" s="85">
        <f t="shared" si="55"/>
        <v>1</v>
      </c>
      <c r="BO181" s="85">
        <f t="shared" si="56"/>
        <v>0</v>
      </c>
      <c r="BP181" s="85">
        <f t="shared" si="57"/>
        <v>0</v>
      </c>
      <c r="BQ181" s="85">
        <f t="shared" si="58"/>
        <v>0</v>
      </c>
      <c r="BR181" s="91">
        <f t="shared" si="59"/>
        <v>3</v>
      </c>
      <c r="BS181" s="94">
        <f t="shared" si="60"/>
        <v>1</v>
      </c>
      <c r="BT181" s="85">
        <f t="shared" si="61"/>
        <v>0</v>
      </c>
      <c r="BU181" s="85">
        <f t="shared" si="62"/>
        <v>0</v>
      </c>
      <c r="BV181" s="85">
        <f t="shared" si="63"/>
        <v>0</v>
      </c>
      <c r="BW181" s="85">
        <f t="shared" si="64"/>
        <v>0</v>
      </c>
      <c r="BX181" s="91">
        <f t="shared" si="65"/>
        <v>0</v>
      </c>
      <c r="BY181" s="85">
        <f t="shared" si="67"/>
        <v>0</v>
      </c>
      <c r="BZ181" s="85">
        <f t="shared" si="68"/>
        <v>2</v>
      </c>
      <c r="CA181" s="85">
        <f t="shared" si="69"/>
        <v>0</v>
      </c>
      <c r="CB181" s="85">
        <f t="shared" si="70"/>
        <v>0</v>
      </c>
      <c r="CC181" s="85">
        <f t="shared" si="71"/>
        <v>0</v>
      </c>
      <c r="CD181" s="91">
        <f t="shared" si="66"/>
        <v>2</v>
      </c>
      <c r="CE181" s="91"/>
      <c r="CF181" s="76">
        <v>174</v>
      </c>
      <c r="CG181" s="77">
        <v>0</v>
      </c>
      <c r="CH181" s="77">
        <v>0</v>
      </c>
      <c r="CI181" s="114">
        <v>2</v>
      </c>
      <c r="CJ181">
        <f t="shared" si="75"/>
        <v>0</v>
      </c>
      <c r="CK181">
        <f t="shared" si="76"/>
        <v>0</v>
      </c>
      <c r="CL181">
        <f t="shared" si="77"/>
        <v>0</v>
      </c>
      <c r="CM181">
        <f t="shared" si="78"/>
        <v>0</v>
      </c>
      <c r="CN181" s="115" t="b">
        <f t="shared" si="72"/>
        <v>0</v>
      </c>
      <c r="CO181" s="115" t="b">
        <f t="shared" si="73"/>
        <v>0</v>
      </c>
      <c r="CP181" s="115" t="b">
        <f t="shared" si="74"/>
        <v>0</v>
      </c>
    </row>
    <row r="182" spans="10:94" x14ac:dyDescent="0.2">
      <c r="J182" s="76">
        <v>180</v>
      </c>
      <c r="K182" s="77"/>
      <c r="L182" s="77"/>
      <c r="M182" s="77"/>
      <c r="N182" s="77"/>
      <c r="O182" s="77"/>
      <c r="P182" s="77"/>
      <c r="Q182" s="77"/>
      <c r="R182" s="77"/>
      <c r="S182" s="77"/>
      <c r="T182" s="77"/>
      <c r="U182" s="77"/>
      <c r="V182" s="77"/>
      <c r="W182" s="77"/>
      <c r="X182" s="77"/>
      <c r="Y182" s="77"/>
      <c r="Z182" s="77"/>
      <c r="AA182" s="77"/>
      <c r="AB182" s="77"/>
      <c r="AC182" s="77"/>
      <c r="AD182" s="77"/>
      <c r="AE182" s="77"/>
      <c r="AF182" s="77"/>
      <c r="AG182" s="77"/>
      <c r="AH182" s="77"/>
      <c r="AI182" s="77"/>
      <c r="AJ182" s="77"/>
      <c r="AK182" s="77"/>
      <c r="AL182" s="77"/>
      <c r="AM182" s="77"/>
      <c r="AN182" s="77"/>
      <c r="AO182" s="77"/>
      <c r="AP182" s="77"/>
      <c r="AQ182" s="77"/>
      <c r="AR182" s="77"/>
      <c r="AS182" s="77">
        <v>1</v>
      </c>
      <c r="AT182" s="77">
        <v>1</v>
      </c>
      <c r="AU182" s="77">
        <v>1</v>
      </c>
      <c r="AV182" s="77"/>
      <c r="AW182" s="77">
        <v>1</v>
      </c>
      <c r="AX182" s="77">
        <v>1</v>
      </c>
      <c r="AY182" s="77"/>
      <c r="AZ182" s="77"/>
      <c r="BA182" s="77">
        <v>1</v>
      </c>
      <c r="BB182" s="77"/>
      <c r="BC182" s="77"/>
      <c r="BD182" s="77"/>
      <c r="BE182" s="77"/>
      <c r="BF182" s="77"/>
      <c r="BG182" s="77"/>
      <c r="BH182" s="77"/>
      <c r="BI182" s="77"/>
      <c r="BJ182" s="77"/>
      <c r="BK182" s="77"/>
      <c r="BL182" s="85">
        <f t="shared" si="53"/>
        <v>0</v>
      </c>
      <c r="BM182" s="85">
        <f t="shared" si="54"/>
        <v>0</v>
      </c>
      <c r="BN182" s="85">
        <f t="shared" si="55"/>
        <v>0</v>
      </c>
      <c r="BO182" s="85">
        <f t="shared" si="56"/>
        <v>0</v>
      </c>
      <c r="BP182" s="85">
        <f t="shared" si="57"/>
        <v>0</v>
      </c>
      <c r="BQ182" s="85">
        <f t="shared" si="58"/>
        <v>0</v>
      </c>
      <c r="BR182" s="91">
        <f t="shared" si="59"/>
        <v>0</v>
      </c>
      <c r="BS182" s="94">
        <f t="shared" si="60"/>
        <v>0</v>
      </c>
      <c r="BT182" s="85">
        <f t="shared" si="61"/>
        <v>0</v>
      </c>
      <c r="BU182" s="85">
        <f t="shared" si="62"/>
        <v>0</v>
      </c>
      <c r="BV182" s="85">
        <f t="shared" si="63"/>
        <v>0</v>
      </c>
      <c r="BW182" s="85">
        <f t="shared" si="64"/>
        <v>0</v>
      </c>
      <c r="BX182" s="91">
        <f t="shared" si="65"/>
        <v>0</v>
      </c>
      <c r="BY182" s="85">
        <f t="shared" si="67"/>
        <v>1</v>
      </c>
      <c r="BZ182" s="85">
        <f t="shared" si="68"/>
        <v>4</v>
      </c>
      <c r="CA182" s="85">
        <f t="shared" si="69"/>
        <v>1</v>
      </c>
      <c r="CB182" s="85">
        <f t="shared" si="70"/>
        <v>0</v>
      </c>
      <c r="CC182" s="85">
        <f t="shared" si="71"/>
        <v>0</v>
      </c>
      <c r="CD182" s="91">
        <f t="shared" si="66"/>
        <v>6</v>
      </c>
      <c r="CE182" s="91"/>
      <c r="CF182" s="76">
        <v>175</v>
      </c>
      <c r="CG182" s="77">
        <v>3</v>
      </c>
      <c r="CH182" s="77">
        <v>1</v>
      </c>
      <c r="CI182" s="77">
        <v>3</v>
      </c>
      <c r="CJ182">
        <f t="shared" si="75"/>
        <v>9</v>
      </c>
      <c r="CK182">
        <f t="shared" si="76"/>
        <v>3</v>
      </c>
      <c r="CL182">
        <f t="shared" si="77"/>
        <v>9</v>
      </c>
      <c r="CM182">
        <f t="shared" si="78"/>
        <v>3</v>
      </c>
      <c r="CN182" s="115" t="b">
        <f t="shared" si="72"/>
        <v>0</v>
      </c>
      <c r="CO182" s="115" t="b">
        <f t="shared" si="73"/>
        <v>0</v>
      </c>
      <c r="CP182" s="115" t="b">
        <f t="shared" si="74"/>
        <v>0</v>
      </c>
    </row>
    <row r="183" spans="10:94" x14ac:dyDescent="0.2">
      <c r="J183" s="76">
        <v>181</v>
      </c>
      <c r="K183" s="77"/>
      <c r="L183" s="77"/>
      <c r="M183" s="77"/>
      <c r="N183" s="77">
        <v>1</v>
      </c>
      <c r="O183" s="77"/>
      <c r="P183" s="77"/>
      <c r="Q183" s="77"/>
      <c r="R183" s="77"/>
      <c r="S183" s="77"/>
      <c r="T183" s="77"/>
      <c r="U183" s="77"/>
      <c r="V183" s="77"/>
      <c r="W183" s="77"/>
      <c r="X183" s="77"/>
      <c r="Y183" s="77"/>
      <c r="Z183" s="77"/>
      <c r="AA183" s="77"/>
      <c r="AB183" s="77"/>
      <c r="AC183" s="77"/>
      <c r="AD183" s="77"/>
      <c r="AE183" s="77"/>
      <c r="AF183" s="77"/>
      <c r="AG183" s="77"/>
      <c r="AH183" s="77"/>
      <c r="AI183" s="77"/>
      <c r="AJ183" s="77"/>
      <c r="AK183" s="77"/>
      <c r="AL183" s="77">
        <v>1</v>
      </c>
      <c r="AM183" s="77"/>
      <c r="AN183" s="77"/>
      <c r="AO183" s="77"/>
      <c r="AP183" s="77"/>
      <c r="AQ183" s="77"/>
      <c r="AR183" s="77"/>
      <c r="AS183" s="77"/>
      <c r="AT183" s="77">
        <v>1</v>
      </c>
      <c r="AU183" s="77">
        <v>1</v>
      </c>
      <c r="AV183" s="77"/>
      <c r="AW183" s="77"/>
      <c r="AX183" s="77">
        <v>1</v>
      </c>
      <c r="AY183" s="77"/>
      <c r="AZ183" s="77">
        <v>1</v>
      </c>
      <c r="BA183" s="77"/>
      <c r="BB183" s="77"/>
      <c r="BC183" s="77"/>
      <c r="BD183" s="77"/>
      <c r="BE183" s="77"/>
      <c r="BF183" s="77"/>
      <c r="BG183" s="77"/>
      <c r="BH183" s="77">
        <v>1</v>
      </c>
      <c r="BI183" s="77">
        <v>1</v>
      </c>
      <c r="BJ183" s="77"/>
      <c r="BK183" s="77">
        <v>1</v>
      </c>
      <c r="BL183" s="85">
        <f t="shared" si="53"/>
        <v>1</v>
      </c>
      <c r="BM183" s="85">
        <f t="shared" si="54"/>
        <v>0</v>
      </c>
      <c r="BN183" s="85">
        <f t="shared" si="55"/>
        <v>0</v>
      </c>
      <c r="BO183" s="85">
        <f t="shared" si="56"/>
        <v>0</v>
      </c>
      <c r="BP183" s="85">
        <f t="shared" si="57"/>
        <v>0</v>
      </c>
      <c r="BQ183" s="85">
        <f t="shared" si="58"/>
        <v>0</v>
      </c>
      <c r="BR183" s="91">
        <f t="shared" si="59"/>
        <v>1</v>
      </c>
      <c r="BS183" s="94">
        <f t="shared" si="60"/>
        <v>0</v>
      </c>
      <c r="BT183" s="85">
        <f t="shared" si="61"/>
        <v>0</v>
      </c>
      <c r="BU183" s="85">
        <f t="shared" si="62"/>
        <v>1</v>
      </c>
      <c r="BV183" s="85">
        <f t="shared" si="63"/>
        <v>0</v>
      </c>
      <c r="BW183" s="85">
        <f t="shared" si="64"/>
        <v>0</v>
      </c>
      <c r="BX183" s="91">
        <f t="shared" si="65"/>
        <v>1</v>
      </c>
      <c r="BY183" s="85">
        <f t="shared" si="67"/>
        <v>0</v>
      </c>
      <c r="BZ183" s="85">
        <f t="shared" si="68"/>
        <v>3</v>
      </c>
      <c r="CA183" s="85">
        <f t="shared" si="69"/>
        <v>1</v>
      </c>
      <c r="CB183" s="85">
        <f t="shared" si="70"/>
        <v>0</v>
      </c>
      <c r="CC183" s="85">
        <f t="shared" si="71"/>
        <v>3</v>
      </c>
      <c r="CD183" s="91">
        <f t="shared" si="66"/>
        <v>7</v>
      </c>
      <c r="CE183" s="91"/>
      <c r="CF183" s="76">
        <v>176</v>
      </c>
      <c r="CG183" s="77">
        <v>3</v>
      </c>
      <c r="CH183" s="77">
        <v>1</v>
      </c>
      <c r="CI183" s="77">
        <v>2</v>
      </c>
      <c r="CJ183">
        <f t="shared" si="75"/>
        <v>6</v>
      </c>
      <c r="CK183">
        <f t="shared" si="76"/>
        <v>3</v>
      </c>
      <c r="CL183">
        <f t="shared" si="77"/>
        <v>6</v>
      </c>
      <c r="CM183">
        <f t="shared" si="78"/>
        <v>2</v>
      </c>
      <c r="CN183" s="115" t="b">
        <f t="shared" si="72"/>
        <v>0</v>
      </c>
      <c r="CO183" s="115" t="b">
        <f t="shared" si="73"/>
        <v>0</v>
      </c>
      <c r="CP183" s="115" t="b">
        <f t="shared" si="74"/>
        <v>0</v>
      </c>
    </row>
    <row r="184" spans="10:94" x14ac:dyDescent="0.2">
      <c r="J184" s="76">
        <v>182</v>
      </c>
      <c r="K184" s="77"/>
      <c r="L184" s="77"/>
      <c r="M184" s="77"/>
      <c r="N184" s="77"/>
      <c r="O184" s="77"/>
      <c r="P184" s="77"/>
      <c r="Q184" s="77"/>
      <c r="R184" s="77"/>
      <c r="S184" s="77"/>
      <c r="T184" s="77"/>
      <c r="U184" s="77"/>
      <c r="V184" s="77"/>
      <c r="W184" s="77"/>
      <c r="X184" s="77"/>
      <c r="Y184" s="77"/>
      <c r="Z184" s="77"/>
      <c r="AA184" s="77"/>
      <c r="AB184" s="77"/>
      <c r="AC184" s="77"/>
      <c r="AD184" s="77"/>
      <c r="AE184" s="77"/>
      <c r="AF184" s="77">
        <v>1</v>
      </c>
      <c r="AG184" s="77"/>
      <c r="AH184" s="77"/>
      <c r="AI184" s="77"/>
      <c r="AJ184" s="77"/>
      <c r="AK184" s="77"/>
      <c r="AL184" s="77"/>
      <c r="AM184" s="77"/>
      <c r="AN184" s="77"/>
      <c r="AO184" s="77"/>
      <c r="AP184" s="77"/>
      <c r="AQ184" s="77"/>
      <c r="AR184" s="77"/>
      <c r="AS184" s="77">
        <v>1</v>
      </c>
      <c r="AT184" s="77">
        <v>1</v>
      </c>
      <c r="AU184" s="77">
        <v>1</v>
      </c>
      <c r="AV184" s="77">
        <v>1</v>
      </c>
      <c r="AW184" s="77"/>
      <c r="AX184" s="77">
        <v>1</v>
      </c>
      <c r="AY184" s="77"/>
      <c r="AZ184" s="77">
        <v>1</v>
      </c>
      <c r="BA184" s="77"/>
      <c r="BB184" s="77"/>
      <c r="BC184" s="77"/>
      <c r="BD184" s="77"/>
      <c r="BE184" s="77"/>
      <c r="BF184" s="77"/>
      <c r="BG184" s="77"/>
      <c r="BH184" s="77"/>
      <c r="BI184" s="77"/>
      <c r="BJ184" s="77">
        <v>1</v>
      </c>
      <c r="BK184" s="77"/>
      <c r="BL184" s="85">
        <f t="shared" si="53"/>
        <v>0</v>
      </c>
      <c r="BM184" s="85">
        <f t="shared" si="54"/>
        <v>0</v>
      </c>
      <c r="BN184" s="85">
        <f t="shared" si="55"/>
        <v>0</v>
      </c>
      <c r="BO184" s="85">
        <f t="shared" si="56"/>
        <v>0</v>
      </c>
      <c r="BP184" s="85">
        <f t="shared" si="57"/>
        <v>1</v>
      </c>
      <c r="BQ184" s="85">
        <f t="shared" si="58"/>
        <v>0</v>
      </c>
      <c r="BR184" s="91">
        <f t="shared" si="59"/>
        <v>1</v>
      </c>
      <c r="BS184" s="94">
        <f t="shared" si="60"/>
        <v>0</v>
      </c>
      <c r="BT184" s="85">
        <f t="shared" si="61"/>
        <v>0</v>
      </c>
      <c r="BU184" s="85">
        <f t="shared" si="62"/>
        <v>0</v>
      </c>
      <c r="BV184" s="85">
        <f t="shared" si="63"/>
        <v>0</v>
      </c>
      <c r="BW184" s="85">
        <f t="shared" si="64"/>
        <v>0</v>
      </c>
      <c r="BX184" s="91">
        <f t="shared" si="65"/>
        <v>0</v>
      </c>
      <c r="BY184" s="85">
        <f t="shared" si="67"/>
        <v>1</v>
      </c>
      <c r="BZ184" s="85">
        <f t="shared" si="68"/>
        <v>4</v>
      </c>
      <c r="CA184" s="85">
        <f t="shared" si="69"/>
        <v>1</v>
      </c>
      <c r="CB184" s="85">
        <f t="shared" si="70"/>
        <v>0</v>
      </c>
      <c r="CC184" s="85">
        <f t="shared" si="71"/>
        <v>1</v>
      </c>
      <c r="CD184" s="91">
        <f t="shared" si="66"/>
        <v>7</v>
      </c>
      <c r="CE184" s="91"/>
      <c r="CF184" s="76">
        <v>177</v>
      </c>
      <c r="CG184" s="77">
        <v>0</v>
      </c>
      <c r="CH184" s="77">
        <v>2</v>
      </c>
      <c r="CI184" s="77">
        <v>5</v>
      </c>
      <c r="CJ184">
        <f t="shared" si="75"/>
        <v>0</v>
      </c>
      <c r="CK184">
        <f t="shared" si="76"/>
        <v>0</v>
      </c>
      <c r="CL184">
        <f t="shared" si="77"/>
        <v>0</v>
      </c>
      <c r="CM184">
        <f t="shared" si="78"/>
        <v>10</v>
      </c>
      <c r="CN184" s="115" t="b">
        <f t="shared" si="72"/>
        <v>0</v>
      </c>
      <c r="CO184" s="115" t="b">
        <f t="shared" si="73"/>
        <v>0</v>
      </c>
      <c r="CP184" s="115" t="b">
        <f t="shared" si="74"/>
        <v>1</v>
      </c>
    </row>
    <row r="185" spans="10:94" x14ac:dyDescent="0.2">
      <c r="J185" s="76">
        <v>183</v>
      </c>
      <c r="K185" s="77"/>
      <c r="L185" s="77"/>
      <c r="M185" s="77"/>
      <c r="N185" s="77"/>
      <c r="O185" s="77"/>
      <c r="P185" s="77"/>
      <c r="Q185" s="77"/>
      <c r="R185" s="77"/>
      <c r="S185" s="77"/>
      <c r="T185" s="77"/>
      <c r="U185" s="77"/>
      <c r="V185" s="77"/>
      <c r="W185" s="77"/>
      <c r="X185" s="77"/>
      <c r="Y185" s="77"/>
      <c r="Z185" s="77"/>
      <c r="AA185" s="77"/>
      <c r="AB185" s="77"/>
      <c r="AC185" s="77"/>
      <c r="AD185" s="77"/>
      <c r="AE185" s="77"/>
      <c r="AF185" s="77"/>
      <c r="AG185" s="77"/>
      <c r="AH185" s="77"/>
      <c r="AI185" s="77"/>
      <c r="AJ185" s="77">
        <v>1</v>
      </c>
      <c r="AK185" s="77"/>
      <c r="AL185" s="77">
        <v>1</v>
      </c>
      <c r="AM185" s="77"/>
      <c r="AN185" s="77"/>
      <c r="AO185" s="77"/>
      <c r="AP185" s="77"/>
      <c r="AQ185" s="77"/>
      <c r="AR185" s="77"/>
      <c r="AS185" s="77"/>
      <c r="AT185" s="77">
        <v>1</v>
      </c>
      <c r="AU185" s="77">
        <v>1</v>
      </c>
      <c r="AV185" s="77"/>
      <c r="AW185" s="77">
        <v>1</v>
      </c>
      <c r="AX185" s="77">
        <v>1</v>
      </c>
      <c r="AY185" s="77"/>
      <c r="AZ185" s="77"/>
      <c r="BA185" s="77"/>
      <c r="BB185" s="77"/>
      <c r="BC185" s="77"/>
      <c r="BD185" s="77"/>
      <c r="BE185" s="77"/>
      <c r="BF185" s="77"/>
      <c r="BG185" s="77"/>
      <c r="BH185" s="77"/>
      <c r="BI185" s="77"/>
      <c r="BJ185" s="77"/>
      <c r="BK185" s="77"/>
      <c r="BL185" s="85">
        <f t="shared" si="53"/>
        <v>0</v>
      </c>
      <c r="BM185" s="85">
        <f t="shared" si="54"/>
        <v>0</v>
      </c>
      <c r="BN185" s="85">
        <f t="shared" si="55"/>
        <v>0</v>
      </c>
      <c r="BO185" s="85">
        <f t="shared" si="56"/>
        <v>0</v>
      </c>
      <c r="BP185" s="85">
        <f t="shared" si="57"/>
        <v>0</v>
      </c>
      <c r="BQ185" s="85">
        <f t="shared" si="58"/>
        <v>0</v>
      </c>
      <c r="BR185" s="91">
        <f t="shared" si="59"/>
        <v>0</v>
      </c>
      <c r="BS185" s="94">
        <f t="shared" si="60"/>
        <v>0</v>
      </c>
      <c r="BT185" s="85">
        <f t="shared" si="61"/>
        <v>1</v>
      </c>
      <c r="BU185" s="85">
        <f t="shared" si="62"/>
        <v>1</v>
      </c>
      <c r="BV185" s="85">
        <f t="shared" si="63"/>
        <v>0</v>
      </c>
      <c r="BW185" s="85">
        <f t="shared" si="64"/>
        <v>0</v>
      </c>
      <c r="BX185" s="91">
        <f t="shared" si="65"/>
        <v>2</v>
      </c>
      <c r="BY185" s="85">
        <f t="shared" si="67"/>
        <v>0</v>
      </c>
      <c r="BZ185" s="85">
        <f t="shared" si="68"/>
        <v>4</v>
      </c>
      <c r="CA185" s="85">
        <f t="shared" si="69"/>
        <v>0</v>
      </c>
      <c r="CB185" s="85">
        <f t="shared" si="70"/>
        <v>0</v>
      </c>
      <c r="CC185" s="85">
        <f t="shared" si="71"/>
        <v>0</v>
      </c>
      <c r="CD185" s="91">
        <f t="shared" si="66"/>
        <v>4</v>
      </c>
      <c r="CE185" s="91"/>
      <c r="CF185" s="76">
        <v>178</v>
      </c>
      <c r="CG185" s="77">
        <v>4</v>
      </c>
      <c r="CH185" s="77">
        <v>1</v>
      </c>
      <c r="CI185" s="77">
        <v>5</v>
      </c>
      <c r="CJ185">
        <f t="shared" si="75"/>
        <v>20</v>
      </c>
      <c r="CK185">
        <f t="shared" si="76"/>
        <v>4</v>
      </c>
      <c r="CL185">
        <f t="shared" si="77"/>
        <v>20</v>
      </c>
      <c r="CM185">
        <f t="shared" si="78"/>
        <v>5</v>
      </c>
      <c r="CN185" s="115" t="b">
        <f t="shared" si="72"/>
        <v>0</v>
      </c>
      <c r="CO185" s="115" t="b">
        <f t="shared" si="73"/>
        <v>0</v>
      </c>
      <c r="CP185" s="115" t="b">
        <f t="shared" si="74"/>
        <v>0</v>
      </c>
    </row>
    <row r="186" spans="10:94" x14ac:dyDescent="0.2">
      <c r="J186" s="76">
        <v>184</v>
      </c>
      <c r="K186" s="77"/>
      <c r="L186" s="77"/>
      <c r="M186" s="77"/>
      <c r="N186" s="77">
        <v>1</v>
      </c>
      <c r="O186" s="77"/>
      <c r="P186" s="77"/>
      <c r="Q186" s="77"/>
      <c r="R186" s="77"/>
      <c r="S186" s="77"/>
      <c r="T186" s="77"/>
      <c r="U186" s="77"/>
      <c r="V186" s="77"/>
      <c r="W186" s="77">
        <v>1</v>
      </c>
      <c r="X186" s="77"/>
      <c r="Y186" s="77"/>
      <c r="Z186" s="77"/>
      <c r="AA186" s="77"/>
      <c r="AB186" s="77"/>
      <c r="AC186" s="77"/>
      <c r="AD186" s="77"/>
      <c r="AE186" s="77"/>
      <c r="AF186" s="77"/>
      <c r="AG186" s="77"/>
      <c r="AH186" s="77"/>
      <c r="AI186" s="77"/>
      <c r="AJ186" s="77"/>
      <c r="AK186" s="77"/>
      <c r="AL186" s="77"/>
      <c r="AM186" s="77"/>
      <c r="AN186" s="77"/>
      <c r="AO186" s="77"/>
      <c r="AP186" s="77"/>
      <c r="AQ186" s="77"/>
      <c r="AR186" s="77"/>
      <c r="AS186" s="77">
        <v>1</v>
      </c>
      <c r="AT186" s="77"/>
      <c r="AU186" s="77">
        <v>1</v>
      </c>
      <c r="AV186" s="77">
        <v>1</v>
      </c>
      <c r="AW186" s="77"/>
      <c r="AX186" s="77">
        <v>1</v>
      </c>
      <c r="AY186" s="77"/>
      <c r="AZ186" s="77">
        <v>1</v>
      </c>
      <c r="BA186" s="77"/>
      <c r="BB186" s="77"/>
      <c r="BC186" s="77"/>
      <c r="BD186" s="77"/>
      <c r="BE186" s="77">
        <v>1</v>
      </c>
      <c r="BF186" s="77"/>
      <c r="BG186" s="77"/>
      <c r="BH186" s="77"/>
      <c r="BI186" s="77">
        <v>1</v>
      </c>
      <c r="BJ186" s="77"/>
      <c r="BK186" s="77"/>
      <c r="BL186" s="85">
        <f t="shared" si="53"/>
        <v>1</v>
      </c>
      <c r="BM186" s="85">
        <f t="shared" si="54"/>
        <v>0</v>
      </c>
      <c r="BN186" s="85">
        <f t="shared" si="55"/>
        <v>0</v>
      </c>
      <c r="BO186" s="85">
        <f t="shared" si="56"/>
        <v>1</v>
      </c>
      <c r="BP186" s="85">
        <f t="shared" si="57"/>
        <v>0</v>
      </c>
      <c r="BQ186" s="85">
        <f t="shared" si="58"/>
        <v>0</v>
      </c>
      <c r="BR186" s="91">
        <f t="shared" si="59"/>
        <v>2</v>
      </c>
      <c r="BS186" s="94">
        <f t="shared" si="60"/>
        <v>1</v>
      </c>
      <c r="BT186" s="85">
        <f t="shared" si="61"/>
        <v>0</v>
      </c>
      <c r="BU186" s="85">
        <f t="shared" si="62"/>
        <v>0</v>
      </c>
      <c r="BV186" s="85">
        <f t="shared" si="63"/>
        <v>0</v>
      </c>
      <c r="BW186" s="85">
        <f t="shared" si="64"/>
        <v>0</v>
      </c>
      <c r="BX186" s="91">
        <f t="shared" si="65"/>
        <v>0</v>
      </c>
      <c r="BY186" s="85">
        <f t="shared" si="67"/>
        <v>1</v>
      </c>
      <c r="BZ186" s="85">
        <f t="shared" si="68"/>
        <v>3</v>
      </c>
      <c r="CA186" s="85">
        <f t="shared" si="69"/>
        <v>1</v>
      </c>
      <c r="CB186" s="85">
        <f t="shared" si="70"/>
        <v>1</v>
      </c>
      <c r="CC186" s="85">
        <f t="shared" si="71"/>
        <v>1</v>
      </c>
      <c r="CD186" s="91">
        <f t="shared" si="66"/>
        <v>7</v>
      </c>
      <c r="CE186" s="91"/>
      <c r="CF186" s="76">
        <v>179</v>
      </c>
      <c r="CG186" s="77">
        <v>3</v>
      </c>
      <c r="CH186" s="77">
        <v>0</v>
      </c>
      <c r="CI186" s="77">
        <v>2</v>
      </c>
      <c r="CJ186">
        <f t="shared" si="75"/>
        <v>0</v>
      </c>
      <c r="CK186">
        <f t="shared" si="76"/>
        <v>0</v>
      </c>
      <c r="CL186">
        <f t="shared" si="77"/>
        <v>6</v>
      </c>
      <c r="CM186">
        <f t="shared" si="78"/>
        <v>0</v>
      </c>
      <c r="CN186" s="115" t="b">
        <f t="shared" si="72"/>
        <v>0</v>
      </c>
      <c r="CO186" s="115" t="b">
        <f t="shared" si="73"/>
        <v>1</v>
      </c>
      <c r="CP186" s="115" t="b">
        <f t="shared" si="74"/>
        <v>0</v>
      </c>
    </row>
    <row r="187" spans="10:94" x14ac:dyDescent="0.2">
      <c r="J187" s="76">
        <v>185</v>
      </c>
      <c r="K187" s="77"/>
      <c r="L187" s="77"/>
      <c r="M187" s="77"/>
      <c r="N187" s="77">
        <v>1</v>
      </c>
      <c r="O187" s="77"/>
      <c r="P187" s="77"/>
      <c r="Q187" s="77">
        <v>1</v>
      </c>
      <c r="R187" s="77"/>
      <c r="S187" s="77"/>
      <c r="T187" s="77"/>
      <c r="U187" s="77"/>
      <c r="V187" s="77"/>
      <c r="W187" s="77"/>
      <c r="X187" s="77"/>
      <c r="Y187" s="77"/>
      <c r="Z187" s="77"/>
      <c r="AA187" s="77"/>
      <c r="AB187" s="77"/>
      <c r="AC187" s="77"/>
      <c r="AD187" s="77"/>
      <c r="AE187" s="77"/>
      <c r="AF187" s="77"/>
      <c r="AG187" s="77"/>
      <c r="AH187" s="77"/>
      <c r="AI187" s="77"/>
      <c r="AJ187" s="77"/>
      <c r="AK187" s="77"/>
      <c r="AL187" s="77">
        <v>1</v>
      </c>
      <c r="AM187" s="77"/>
      <c r="AN187" s="77"/>
      <c r="AO187" s="77"/>
      <c r="AP187" s="77"/>
      <c r="AQ187" s="77"/>
      <c r="AR187" s="77"/>
      <c r="AS187" s="77"/>
      <c r="AT187" s="77"/>
      <c r="AU187" s="77">
        <v>1</v>
      </c>
      <c r="AV187" s="77"/>
      <c r="AW187" s="77">
        <v>1</v>
      </c>
      <c r="AX187" s="77">
        <v>1</v>
      </c>
      <c r="AY187" s="77">
        <v>1</v>
      </c>
      <c r="AZ187" s="77">
        <v>1</v>
      </c>
      <c r="BA187" s="77"/>
      <c r="BB187" s="77"/>
      <c r="BC187" s="77"/>
      <c r="BD187" s="77"/>
      <c r="BE187" s="77"/>
      <c r="BF187" s="77">
        <v>1</v>
      </c>
      <c r="BG187" s="77"/>
      <c r="BH187" s="77">
        <v>1</v>
      </c>
      <c r="BI187" s="77"/>
      <c r="BJ187" s="77"/>
      <c r="BK187" s="77"/>
      <c r="BL187" s="85">
        <f t="shared" si="53"/>
        <v>1</v>
      </c>
      <c r="BM187" s="85">
        <f t="shared" si="54"/>
        <v>1</v>
      </c>
      <c r="BN187" s="85">
        <f t="shared" si="55"/>
        <v>0</v>
      </c>
      <c r="BO187" s="85">
        <f t="shared" si="56"/>
        <v>0</v>
      </c>
      <c r="BP187" s="85">
        <f t="shared" si="57"/>
        <v>0</v>
      </c>
      <c r="BQ187" s="85">
        <f t="shared" si="58"/>
        <v>0</v>
      </c>
      <c r="BR187" s="91">
        <f t="shared" si="59"/>
        <v>2</v>
      </c>
      <c r="BS187" s="94">
        <f t="shared" si="60"/>
        <v>1</v>
      </c>
      <c r="BT187" s="85">
        <f t="shared" si="61"/>
        <v>0</v>
      </c>
      <c r="BU187" s="85">
        <f t="shared" si="62"/>
        <v>1</v>
      </c>
      <c r="BV187" s="85">
        <f t="shared" si="63"/>
        <v>0</v>
      </c>
      <c r="BW187" s="85">
        <f t="shared" si="64"/>
        <v>0</v>
      </c>
      <c r="BX187" s="91">
        <f t="shared" si="65"/>
        <v>1</v>
      </c>
      <c r="BY187" s="85">
        <f t="shared" si="67"/>
        <v>0</v>
      </c>
      <c r="BZ187" s="85">
        <f t="shared" si="68"/>
        <v>4</v>
      </c>
      <c r="CA187" s="85">
        <f t="shared" si="69"/>
        <v>1</v>
      </c>
      <c r="CB187" s="85">
        <f t="shared" si="70"/>
        <v>1</v>
      </c>
      <c r="CC187" s="85">
        <f t="shared" si="71"/>
        <v>1</v>
      </c>
      <c r="CD187" s="91">
        <f t="shared" si="66"/>
        <v>7</v>
      </c>
      <c r="CE187" s="91"/>
      <c r="CF187" s="76">
        <v>180</v>
      </c>
      <c r="CG187" s="77">
        <v>0</v>
      </c>
      <c r="CH187" s="77">
        <v>0</v>
      </c>
      <c r="CI187" s="114">
        <v>6</v>
      </c>
      <c r="CJ187">
        <f t="shared" si="75"/>
        <v>0</v>
      </c>
      <c r="CK187">
        <f t="shared" si="76"/>
        <v>0</v>
      </c>
      <c r="CL187">
        <f t="shared" si="77"/>
        <v>0</v>
      </c>
      <c r="CM187">
        <f t="shared" si="78"/>
        <v>0</v>
      </c>
      <c r="CN187" s="115" t="b">
        <f t="shared" si="72"/>
        <v>0</v>
      </c>
      <c r="CO187" s="115" t="b">
        <f t="shared" si="73"/>
        <v>0</v>
      </c>
      <c r="CP187" s="115" t="b">
        <f t="shared" si="74"/>
        <v>0</v>
      </c>
    </row>
    <row r="188" spans="10:94" x14ac:dyDescent="0.2">
      <c r="J188" s="76">
        <v>186</v>
      </c>
      <c r="K188" s="77"/>
      <c r="L188" s="77"/>
      <c r="M188" s="77"/>
      <c r="N188" s="77"/>
      <c r="O188" s="77"/>
      <c r="P188" s="77"/>
      <c r="Q188" s="77"/>
      <c r="R188" s="77"/>
      <c r="S188" s="77"/>
      <c r="T188" s="77"/>
      <c r="U188" s="77"/>
      <c r="V188" s="77"/>
      <c r="W188" s="77"/>
      <c r="X188" s="77"/>
      <c r="Y188" s="77"/>
      <c r="Z188" s="77"/>
      <c r="AA188" s="77"/>
      <c r="AB188" s="77"/>
      <c r="AC188" s="77"/>
      <c r="AD188" s="77"/>
      <c r="AE188" s="77"/>
      <c r="AF188" s="77"/>
      <c r="AG188" s="77"/>
      <c r="AH188" s="77"/>
      <c r="AI188" s="77"/>
      <c r="AJ188" s="77">
        <v>1</v>
      </c>
      <c r="AK188" s="77"/>
      <c r="AL188" s="77"/>
      <c r="AM188" s="77"/>
      <c r="AN188" s="77"/>
      <c r="AO188" s="77"/>
      <c r="AP188" s="77"/>
      <c r="AQ188" s="77"/>
      <c r="AR188" s="77"/>
      <c r="AS188" s="77"/>
      <c r="AT188" s="77"/>
      <c r="AU188" s="77">
        <v>1</v>
      </c>
      <c r="AV188" s="77"/>
      <c r="AW188" s="77"/>
      <c r="AX188" s="77">
        <v>1</v>
      </c>
      <c r="AY188" s="77"/>
      <c r="AZ188" s="77"/>
      <c r="BA188" s="77"/>
      <c r="BB188" s="77"/>
      <c r="BC188" s="77"/>
      <c r="BD188" s="77"/>
      <c r="BE188" s="77"/>
      <c r="BF188" s="77"/>
      <c r="BG188" s="77"/>
      <c r="BH188" s="77"/>
      <c r="BI188" s="77"/>
      <c r="BJ188" s="77"/>
      <c r="BK188" s="77"/>
      <c r="BL188" s="85">
        <f t="shared" si="53"/>
        <v>0</v>
      </c>
      <c r="BM188" s="85">
        <f t="shared" si="54"/>
        <v>0</v>
      </c>
      <c r="BN188" s="85">
        <f t="shared" si="55"/>
        <v>0</v>
      </c>
      <c r="BO188" s="85">
        <f t="shared" si="56"/>
        <v>0</v>
      </c>
      <c r="BP188" s="85">
        <f t="shared" si="57"/>
        <v>0</v>
      </c>
      <c r="BQ188" s="85">
        <f t="shared" si="58"/>
        <v>0</v>
      </c>
      <c r="BR188" s="91">
        <f t="shared" si="59"/>
        <v>0</v>
      </c>
      <c r="BS188" s="94">
        <f t="shared" si="60"/>
        <v>0</v>
      </c>
      <c r="BT188" s="85">
        <f t="shared" si="61"/>
        <v>1</v>
      </c>
      <c r="BU188" s="85">
        <f t="shared" si="62"/>
        <v>0</v>
      </c>
      <c r="BV188" s="85">
        <f t="shared" si="63"/>
        <v>0</v>
      </c>
      <c r="BW188" s="85">
        <f t="shared" si="64"/>
        <v>0</v>
      </c>
      <c r="BX188" s="91">
        <f t="shared" si="65"/>
        <v>1</v>
      </c>
      <c r="BY188" s="85">
        <f t="shared" si="67"/>
        <v>0</v>
      </c>
      <c r="BZ188" s="85">
        <f t="shared" si="68"/>
        <v>2</v>
      </c>
      <c r="CA188" s="85">
        <f t="shared" si="69"/>
        <v>0</v>
      </c>
      <c r="CB188" s="85">
        <f t="shared" si="70"/>
        <v>0</v>
      </c>
      <c r="CC188" s="85">
        <f t="shared" si="71"/>
        <v>0</v>
      </c>
      <c r="CD188" s="91">
        <f t="shared" si="66"/>
        <v>2</v>
      </c>
      <c r="CE188" s="91"/>
      <c r="CF188" s="76">
        <v>181</v>
      </c>
      <c r="CG188" s="77">
        <v>1</v>
      </c>
      <c r="CH188" s="77">
        <v>1</v>
      </c>
      <c r="CI188" s="77">
        <v>7</v>
      </c>
      <c r="CJ188">
        <f t="shared" si="75"/>
        <v>7</v>
      </c>
      <c r="CK188">
        <f t="shared" si="76"/>
        <v>1</v>
      </c>
      <c r="CL188">
        <f t="shared" si="77"/>
        <v>7</v>
      </c>
      <c r="CM188">
        <f t="shared" si="78"/>
        <v>7</v>
      </c>
      <c r="CN188" s="115" t="b">
        <f t="shared" si="72"/>
        <v>0</v>
      </c>
      <c r="CO188" s="115" t="b">
        <f t="shared" si="73"/>
        <v>0</v>
      </c>
      <c r="CP188" s="115" t="b">
        <f t="shared" si="74"/>
        <v>0</v>
      </c>
    </row>
    <row r="189" spans="10:94" x14ac:dyDescent="0.2">
      <c r="J189" s="76">
        <v>187</v>
      </c>
      <c r="K189" s="77"/>
      <c r="L189" s="77"/>
      <c r="M189" s="77"/>
      <c r="N189" s="77">
        <v>1</v>
      </c>
      <c r="O189" s="77"/>
      <c r="P189" s="77"/>
      <c r="Q189" s="77"/>
      <c r="R189" s="77"/>
      <c r="S189" s="77"/>
      <c r="T189" s="77"/>
      <c r="U189" s="77"/>
      <c r="V189" s="77"/>
      <c r="W189" s="77"/>
      <c r="X189" s="77"/>
      <c r="Y189" s="77"/>
      <c r="Z189" s="77"/>
      <c r="AA189" s="77"/>
      <c r="AB189" s="77"/>
      <c r="AC189" s="77"/>
      <c r="AD189" s="77"/>
      <c r="AE189" s="77"/>
      <c r="AF189" s="77"/>
      <c r="AG189" s="77"/>
      <c r="AH189" s="77"/>
      <c r="AI189" s="77"/>
      <c r="AJ189" s="77"/>
      <c r="AK189" s="77"/>
      <c r="AL189" s="77">
        <v>1</v>
      </c>
      <c r="AM189" s="77"/>
      <c r="AN189" s="77"/>
      <c r="AO189" s="77">
        <v>1</v>
      </c>
      <c r="AP189" s="77"/>
      <c r="AQ189" s="77"/>
      <c r="AR189" s="77"/>
      <c r="AS189" s="77"/>
      <c r="AT189" s="77">
        <v>1</v>
      </c>
      <c r="AU189" s="77">
        <v>1</v>
      </c>
      <c r="AV189" s="77"/>
      <c r="AW189" s="77">
        <v>1</v>
      </c>
      <c r="AX189" s="77">
        <v>1</v>
      </c>
      <c r="AY189" s="77"/>
      <c r="AZ189" s="77">
        <v>1</v>
      </c>
      <c r="BA189" s="77"/>
      <c r="BB189" s="77"/>
      <c r="BC189" s="77"/>
      <c r="BD189" s="77"/>
      <c r="BE189" s="77"/>
      <c r="BF189" s="77"/>
      <c r="BG189" s="77"/>
      <c r="BH189" s="77"/>
      <c r="BI189" s="77">
        <v>1</v>
      </c>
      <c r="BJ189" s="77"/>
      <c r="BK189" s="77"/>
      <c r="BL189" s="85">
        <f t="shared" si="53"/>
        <v>1</v>
      </c>
      <c r="BM189" s="85">
        <f t="shared" si="54"/>
        <v>0</v>
      </c>
      <c r="BN189" s="85">
        <f t="shared" si="55"/>
        <v>0</v>
      </c>
      <c r="BO189" s="85">
        <f t="shared" si="56"/>
        <v>0</v>
      </c>
      <c r="BP189" s="85">
        <f t="shared" si="57"/>
        <v>0</v>
      </c>
      <c r="BQ189" s="85">
        <f t="shared" si="58"/>
        <v>0</v>
      </c>
      <c r="BR189" s="91">
        <f t="shared" si="59"/>
        <v>1</v>
      </c>
      <c r="BS189" s="94">
        <f t="shared" si="60"/>
        <v>0</v>
      </c>
      <c r="BT189" s="85">
        <f t="shared" si="61"/>
        <v>0</v>
      </c>
      <c r="BU189" s="85">
        <f t="shared" si="62"/>
        <v>1</v>
      </c>
      <c r="BV189" s="85">
        <f t="shared" si="63"/>
        <v>1</v>
      </c>
      <c r="BW189" s="85">
        <f t="shared" si="64"/>
        <v>0</v>
      </c>
      <c r="BX189" s="91">
        <f t="shared" si="65"/>
        <v>2</v>
      </c>
      <c r="BY189" s="85">
        <f t="shared" si="67"/>
        <v>0</v>
      </c>
      <c r="BZ189" s="85">
        <f t="shared" si="68"/>
        <v>4</v>
      </c>
      <c r="CA189" s="85">
        <f t="shared" si="69"/>
        <v>1</v>
      </c>
      <c r="CB189" s="85">
        <f t="shared" si="70"/>
        <v>0</v>
      </c>
      <c r="CC189" s="85">
        <f t="shared" si="71"/>
        <v>1</v>
      </c>
      <c r="CD189" s="91">
        <f t="shared" si="66"/>
        <v>6</v>
      </c>
      <c r="CE189" s="91"/>
      <c r="CF189" s="76">
        <v>182</v>
      </c>
      <c r="CG189" s="77">
        <v>1</v>
      </c>
      <c r="CH189" s="77">
        <v>0</v>
      </c>
      <c r="CI189" s="77">
        <v>7</v>
      </c>
      <c r="CJ189">
        <f t="shared" si="75"/>
        <v>0</v>
      </c>
      <c r="CK189">
        <f t="shared" si="76"/>
        <v>0</v>
      </c>
      <c r="CL189">
        <f t="shared" si="77"/>
        <v>7</v>
      </c>
      <c r="CM189">
        <f t="shared" si="78"/>
        <v>0</v>
      </c>
      <c r="CN189" s="115" t="b">
        <f t="shared" si="72"/>
        <v>0</v>
      </c>
      <c r="CO189" s="115" t="b">
        <f t="shared" si="73"/>
        <v>1</v>
      </c>
      <c r="CP189" s="115" t="b">
        <f t="shared" si="74"/>
        <v>0</v>
      </c>
    </row>
    <row r="190" spans="10:94" x14ac:dyDescent="0.2">
      <c r="J190" s="76">
        <v>188</v>
      </c>
      <c r="K190" s="77"/>
      <c r="L190" s="77"/>
      <c r="M190" s="77"/>
      <c r="N190" s="77">
        <v>1</v>
      </c>
      <c r="O190" s="77">
        <v>1</v>
      </c>
      <c r="P190" s="77">
        <v>1</v>
      </c>
      <c r="Q190" s="77"/>
      <c r="R190" s="77"/>
      <c r="S190" s="77">
        <v>1</v>
      </c>
      <c r="T190" s="77"/>
      <c r="U190" s="77"/>
      <c r="V190" s="77"/>
      <c r="W190" s="77">
        <v>1</v>
      </c>
      <c r="X190" s="77"/>
      <c r="Y190" s="77"/>
      <c r="Z190" s="77"/>
      <c r="AA190" s="77"/>
      <c r="AB190" s="77">
        <v>1</v>
      </c>
      <c r="AC190" s="77"/>
      <c r="AD190" s="77"/>
      <c r="AE190" s="77"/>
      <c r="AF190" s="77"/>
      <c r="AG190" s="77"/>
      <c r="AH190" s="77"/>
      <c r="AI190" s="77"/>
      <c r="AJ190" s="77"/>
      <c r="AK190" s="77"/>
      <c r="AL190" s="77">
        <v>1</v>
      </c>
      <c r="AM190" s="77"/>
      <c r="AN190" s="77"/>
      <c r="AO190" s="77"/>
      <c r="AP190" s="77"/>
      <c r="AQ190" s="77"/>
      <c r="AR190" s="77">
        <v>1</v>
      </c>
      <c r="AS190" s="77"/>
      <c r="AT190" s="77"/>
      <c r="AU190" s="77"/>
      <c r="AV190" s="77">
        <v>1</v>
      </c>
      <c r="AW190" s="77">
        <v>1</v>
      </c>
      <c r="AX190" s="77">
        <v>1</v>
      </c>
      <c r="AY190" s="77"/>
      <c r="AZ190" s="77">
        <v>1</v>
      </c>
      <c r="BA190" s="77"/>
      <c r="BB190" s="77"/>
      <c r="BC190" s="77"/>
      <c r="BD190" s="77"/>
      <c r="BE190" s="77"/>
      <c r="BF190" s="77"/>
      <c r="BG190" s="77"/>
      <c r="BH190" s="77"/>
      <c r="BI190" s="77"/>
      <c r="BJ190" s="77"/>
      <c r="BK190" s="77">
        <v>1</v>
      </c>
      <c r="BL190" s="85">
        <f t="shared" si="53"/>
        <v>1</v>
      </c>
      <c r="BM190" s="85">
        <f t="shared" si="54"/>
        <v>2</v>
      </c>
      <c r="BN190" s="85">
        <f t="shared" si="55"/>
        <v>1</v>
      </c>
      <c r="BO190" s="85">
        <f t="shared" si="56"/>
        <v>1</v>
      </c>
      <c r="BP190" s="85">
        <f t="shared" si="57"/>
        <v>1</v>
      </c>
      <c r="BQ190" s="85">
        <f t="shared" si="58"/>
        <v>0</v>
      </c>
      <c r="BR190" s="91">
        <f t="shared" si="59"/>
        <v>6</v>
      </c>
      <c r="BS190" s="94">
        <f t="shared" si="60"/>
        <v>4</v>
      </c>
      <c r="BT190" s="85">
        <f t="shared" si="61"/>
        <v>0</v>
      </c>
      <c r="BU190" s="85">
        <f t="shared" si="62"/>
        <v>1</v>
      </c>
      <c r="BV190" s="85">
        <f t="shared" si="63"/>
        <v>0</v>
      </c>
      <c r="BW190" s="85">
        <f t="shared" si="64"/>
        <v>0</v>
      </c>
      <c r="BX190" s="91">
        <f t="shared" si="65"/>
        <v>1</v>
      </c>
      <c r="BY190" s="85">
        <f t="shared" si="67"/>
        <v>1</v>
      </c>
      <c r="BZ190" s="85">
        <f t="shared" si="68"/>
        <v>3</v>
      </c>
      <c r="CA190" s="85">
        <f t="shared" si="69"/>
        <v>1</v>
      </c>
      <c r="CB190" s="85">
        <f t="shared" si="70"/>
        <v>0</v>
      </c>
      <c r="CC190" s="85">
        <f t="shared" si="71"/>
        <v>1</v>
      </c>
      <c r="CD190" s="91">
        <f t="shared" si="66"/>
        <v>6</v>
      </c>
      <c r="CE190" s="91"/>
      <c r="CF190" s="76">
        <v>183</v>
      </c>
      <c r="CG190" s="77">
        <v>0</v>
      </c>
      <c r="CH190" s="77">
        <v>2</v>
      </c>
      <c r="CI190" s="77">
        <v>4</v>
      </c>
      <c r="CJ190">
        <f t="shared" si="75"/>
        <v>0</v>
      </c>
      <c r="CK190">
        <f t="shared" si="76"/>
        <v>0</v>
      </c>
      <c r="CL190">
        <f t="shared" si="77"/>
        <v>0</v>
      </c>
      <c r="CM190">
        <f t="shared" si="78"/>
        <v>8</v>
      </c>
      <c r="CN190" s="115" t="b">
        <f t="shared" si="72"/>
        <v>0</v>
      </c>
      <c r="CO190" s="115" t="b">
        <f t="shared" si="73"/>
        <v>0</v>
      </c>
      <c r="CP190" s="115" t="b">
        <f t="shared" si="74"/>
        <v>1</v>
      </c>
    </row>
    <row r="191" spans="10:94" x14ac:dyDescent="0.2">
      <c r="J191" s="76">
        <v>189</v>
      </c>
      <c r="K191" s="77">
        <v>1</v>
      </c>
      <c r="L191" s="77"/>
      <c r="M191" s="77"/>
      <c r="N191" s="77"/>
      <c r="O191" s="77"/>
      <c r="P191" s="77"/>
      <c r="Q191" s="77"/>
      <c r="R191" s="77"/>
      <c r="S191" s="77"/>
      <c r="T191" s="77"/>
      <c r="U191" s="77">
        <v>1</v>
      </c>
      <c r="V191" s="77"/>
      <c r="W191" s="77"/>
      <c r="X191" s="77"/>
      <c r="Y191" s="77"/>
      <c r="Z191" s="77"/>
      <c r="AA191" s="77"/>
      <c r="AB191" s="77"/>
      <c r="AC191" s="77"/>
      <c r="AD191" s="77"/>
      <c r="AE191" s="77"/>
      <c r="AF191" s="77"/>
      <c r="AG191" s="77"/>
      <c r="AH191" s="77"/>
      <c r="AI191" s="77"/>
      <c r="AJ191" s="77">
        <v>1</v>
      </c>
      <c r="AK191" s="77"/>
      <c r="AL191" s="77">
        <v>1</v>
      </c>
      <c r="AM191" s="77"/>
      <c r="AN191" s="77"/>
      <c r="AO191" s="77">
        <v>1</v>
      </c>
      <c r="AP191" s="77">
        <v>1</v>
      </c>
      <c r="AQ191" s="77"/>
      <c r="AR191" s="77"/>
      <c r="AS191" s="77"/>
      <c r="AT191" s="77"/>
      <c r="AU191" s="77">
        <v>1</v>
      </c>
      <c r="AV191" s="77">
        <v>1</v>
      </c>
      <c r="AW191" s="77">
        <v>1</v>
      </c>
      <c r="AX191" s="77"/>
      <c r="AY191" s="77"/>
      <c r="AZ191" s="77"/>
      <c r="BA191" s="77"/>
      <c r="BB191" s="77"/>
      <c r="BC191" s="77"/>
      <c r="BD191" s="77"/>
      <c r="BE191" s="77"/>
      <c r="BF191" s="77"/>
      <c r="BG191" s="77"/>
      <c r="BH191" s="77"/>
      <c r="BI191" s="77"/>
      <c r="BJ191" s="77"/>
      <c r="BK191" s="77"/>
      <c r="BL191" s="85">
        <f t="shared" si="53"/>
        <v>1</v>
      </c>
      <c r="BM191" s="85">
        <f t="shared" si="54"/>
        <v>0</v>
      </c>
      <c r="BN191" s="85">
        <f t="shared" si="55"/>
        <v>1</v>
      </c>
      <c r="BO191" s="85">
        <f t="shared" si="56"/>
        <v>0</v>
      </c>
      <c r="BP191" s="85">
        <f t="shared" si="57"/>
        <v>0</v>
      </c>
      <c r="BQ191" s="85">
        <f t="shared" si="58"/>
        <v>0</v>
      </c>
      <c r="BR191" s="91">
        <f t="shared" si="59"/>
        <v>2</v>
      </c>
      <c r="BS191" s="94">
        <f t="shared" si="60"/>
        <v>1</v>
      </c>
      <c r="BT191" s="85">
        <f t="shared" si="61"/>
        <v>1</v>
      </c>
      <c r="BU191" s="85">
        <f t="shared" si="62"/>
        <v>1</v>
      </c>
      <c r="BV191" s="85">
        <f t="shared" si="63"/>
        <v>1</v>
      </c>
      <c r="BW191" s="85">
        <f t="shared" si="64"/>
        <v>1</v>
      </c>
      <c r="BX191" s="91">
        <f t="shared" si="65"/>
        <v>4</v>
      </c>
      <c r="BY191" s="85">
        <f t="shared" si="67"/>
        <v>0</v>
      </c>
      <c r="BZ191" s="85">
        <f t="shared" si="68"/>
        <v>3</v>
      </c>
      <c r="CA191" s="85">
        <f t="shared" si="69"/>
        <v>0</v>
      </c>
      <c r="CB191" s="85">
        <f t="shared" si="70"/>
        <v>0</v>
      </c>
      <c r="CC191" s="85">
        <f t="shared" si="71"/>
        <v>0</v>
      </c>
      <c r="CD191" s="91">
        <f t="shared" si="66"/>
        <v>3</v>
      </c>
      <c r="CE191" s="91"/>
      <c r="CF191" s="76">
        <v>184</v>
      </c>
      <c r="CG191" s="77">
        <v>2</v>
      </c>
      <c r="CH191" s="77">
        <v>0</v>
      </c>
      <c r="CI191" s="77">
        <v>7</v>
      </c>
      <c r="CJ191">
        <f t="shared" si="75"/>
        <v>0</v>
      </c>
      <c r="CK191">
        <f t="shared" si="76"/>
        <v>0</v>
      </c>
      <c r="CL191">
        <f t="shared" si="77"/>
        <v>14</v>
      </c>
      <c r="CM191">
        <f t="shared" si="78"/>
        <v>0</v>
      </c>
      <c r="CN191" s="115" t="b">
        <f t="shared" si="72"/>
        <v>0</v>
      </c>
      <c r="CO191" s="115" t="b">
        <f t="shared" si="73"/>
        <v>1</v>
      </c>
      <c r="CP191" s="115" t="b">
        <f t="shared" si="74"/>
        <v>0</v>
      </c>
    </row>
    <row r="192" spans="10:94" x14ac:dyDescent="0.2">
      <c r="J192" s="76">
        <v>190</v>
      </c>
      <c r="K192" s="77"/>
      <c r="L192" s="77"/>
      <c r="M192" s="77"/>
      <c r="N192" s="77"/>
      <c r="O192" s="77"/>
      <c r="P192" s="77"/>
      <c r="Q192" s="77"/>
      <c r="R192" s="77"/>
      <c r="S192" s="77"/>
      <c r="T192" s="77"/>
      <c r="U192" s="77"/>
      <c r="V192" s="77"/>
      <c r="W192" s="77"/>
      <c r="X192" s="77"/>
      <c r="Y192" s="77"/>
      <c r="Z192" s="77"/>
      <c r="AA192" s="77"/>
      <c r="AB192" s="77"/>
      <c r="AC192" s="77"/>
      <c r="AD192" s="77"/>
      <c r="AE192" s="77"/>
      <c r="AF192" s="77"/>
      <c r="AG192" s="77"/>
      <c r="AH192" s="77"/>
      <c r="AI192" s="77"/>
      <c r="AJ192" s="77">
        <v>1</v>
      </c>
      <c r="AK192" s="77"/>
      <c r="AL192" s="77"/>
      <c r="AM192" s="77"/>
      <c r="AN192" s="77"/>
      <c r="AO192" s="77"/>
      <c r="AP192" s="77"/>
      <c r="AQ192" s="77"/>
      <c r="AR192" s="77">
        <v>1</v>
      </c>
      <c r="AS192" s="77"/>
      <c r="AT192" s="77"/>
      <c r="AU192" s="77">
        <v>1</v>
      </c>
      <c r="AV192" s="77"/>
      <c r="AW192" s="77"/>
      <c r="AX192" s="77">
        <v>1</v>
      </c>
      <c r="AY192" s="77"/>
      <c r="AZ192" s="77"/>
      <c r="BA192" s="77"/>
      <c r="BB192" s="77"/>
      <c r="BC192" s="77"/>
      <c r="BD192" s="77"/>
      <c r="BE192" s="77"/>
      <c r="BF192" s="77"/>
      <c r="BG192" s="77"/>
      <c r="BH192" s="77"/>
      <c r="BI192" s="77"/>
      <c r="BJ192" s="77"/>
      <c r="BK192" s="77"/>
      <c r="BL192" s="85">
        <f t="shared" si="53"/>
        <v>0</v>
      </c>
      <c r="BM192" s="85">
        <f t="shared" si="54"/>
        <v>0</v>
      </c>
      <c r="BN192" s="85">
        <f t="shared" si="55"/>
        <v>0</v>
      </c>
      <c r="BO192" s="85">
        <f t="shared" si="56"/>
        <v>0</v>
      </c>
      <c r="BP192" s="85">
        <f t="shared" si="57"/>
        <v>0</v>
      </c>
      <c r="BQ192" s="85">
        <f t="shared" si="58"/>
        <v>0</v>
      </c>
      <c r="BR192" s="91">
        <f t="shared" si="59"/>
        <v>0</v>
      </c>
      <c r="BS192" s="94">
        <f t="shared" si="60"/>
        <v>0</v>
      </c>
      <c r="BT192" s="85">
        <f t="shared" si="61"/>
        <v>1</v>
      </c>
      <c r="BU192" s="85">
        <f t="shared" si="62"/>
        <v>0</v>
      </c>
      <c r="BV192" s="85">
        <f t="shared" si="63"/>
        <v>0</v>
      </c>
      <c r="BW192" s="85">
        <f t="shared" si="64"/>
        <v>0</v>
      </c>
      <c r="BX192" s="91">
        <f t="shared" si="65"/>
        <v>1</v>
      </c>
      <c r="BY192" s="85">
        <f t="shared" si="67"/>
        <v>1</v>
      </c>
      <c r="BZ192" s="85">
        <f t="shared" si="68"/>
        <v>2</v>
      </c>
      <c r="CA192" s="85">
        <f t="shared" si="69"/>
        <v>0</v>
      </c>
      <c r="CB192" s="85">
        <f t="shared" si="70"/>
        <v>0</v>
      </c>
      <c r="CC192" s="85">
        <f t="shared" si="71"/>
        <v>0</v>
      </c>
      <c r="CD192" s="91">
        <f t="shared" si="66"/>
        <v>3</v>
      </c>
      <c r="CE192" s="91"/>
      <c r="CF192" s="76">
        <v>185</v>
      </c>
      <c r="CG192" s="77">
        <v>2</v>
      </c>
      <c r="CH192" s="77">
        <v>1</v>
      </c>
      <c r="CI192" s="77">
        <v>7</v>
      </c>
      <c r="CJ192">
        <f t="shared" si="75"/>
        <v>14</v>
      </c>
      <c r="CK192">
        <f t="shared" si="76"/>
        <v>2</v>
      </c>
      <c r="CL192">
        <f t="shared" si="77"/>
        <v>14</v>
      </c>
      <c r="CM192">
        <f t="shared" si="78"/>
        <v>7</v>
      </c>
      <c r="CN192" s="115" t="b">
        <f t="shared" si="72"/>
        <v>0</v>
      </c>
      <c r="CO192" s="115" t="b">
        <f t="shared" si="73"/>
        <v>0</v>
      </c>
      <c r="CP192" s="115" t="b">
        <f t="shared" si="74"/>
        <v>0</v>
      </c>
    </row>
    <row r="193" spans="4:94" x14ac:dyDescent="0.2">
      <c r="J193" s="76">
        <v>191</v>
      </c>
      <c r="K193" s="77"/>
      <c r="L193" s="77"/>
      <c r="M193" s="77"/>
      <c r="N193" s="77"/>
      <c r="O193" s="77"/>
      <c r="P193" s="77"/>
      <c r="Q193" s="77"/>
      <c r="R193" s="77"/>
      <c r="S193" s="77"/>
      <c r="T193" s="77"/>
      <c r="U193" s="77"/>
      <c r="V193" s="77"/>
      <c r="W193" s="77"/>
      <c r="X193" s="77"/>
      <c r="Y193" s="77"/>
      <c r="Z193" s="77"/>
      <c r="AA193" s="77"/>
      <c r="AB193" s="77"/>
      <c r="AC193" s="77"/>
      <c r="AD193" s="77"/>
      <c r="AE193" s="77"/>
      <c r="AF193" s="77"/>
      <c r="AG193" s="77"/>
      <c r="AH193" s="77"/>
      <c r="AI193" s="77"/>
      <c r="AJ193" s="77"/>
      <c r="AK193" s="77"/>
      <c r="AL193" s="77">
        <v>1</v>
      </c>
      <c r="AM193" s="77"/>
      <c r="AN193" s="77"/>
      <c r="AO193" s="77">
        <v>1</v>
      </c>
      <c r="AP193" s="77"/>
      <c r="AQ193" s="77"/>
      <c r="AR193" s="77"/>
      <c r="AS193" s="77"/>
      <c r="AT193" s="77">
        <v>1</v>
      </c>
      <c r="AU193" s="77">
        <v>1</v>
      </c>
      <c r="AV193" s="77"/>
      <c r="AW193" s="77">
        <v>1</v>
      </c>
      <c r="AX193" s="77">
        <v>1</v>
      </c>
      <c r="AY193" s="77"/>
      <c r="AZ193" s="77"/>
      <c r="BA193" s="77">
        <v>1</v>
      </c>
      <c r="BB193" s="77"/>
      <c r="BC193" s="77"/>
      <c r="BD193" s="77"/>
      <c r="BE193" s="77"/>
      <c r="BF193" s="77"/>
      <c r="BG193" s="77"/>
      <c r="BH193" s="77"/>
      <c r="BI193" s="77"/>
      <c r="BJ193" s="77"/>
      <c r="BK193" s="77"/>
      <c r="BL193" s="85">
        <f t="shared" si="53"/>
        <v>0</v>
      </c>
      <c r="BM193" s="85">
        <f t="shared" si="54"/>
        <v>0</v>
      </c>
      <c r="BN193" s="85">
        <f t="shared" si="55"/>
        <v>0</v>
      </c>
      <c r="BO193" s="85">
        <f t="shared" si="56"/>
        <v>0</v>
      </c>
      <c r="BP193" s="85">
        <f t="shared" si="57"/>
        <v>0</v>
      </c>
      <c r="BQ193" s="85">
        <f t="shared" si="58"/>
        <v>0</v>
      </c>
      <c r="BR193" s="91">
        <f t="shared" si="59"/>
        <v>0</v>
      </c>
      <c r="BS193" s="94">
        <f t="shared" si="60"/>
        <v>0</v>
      </c>
      <c r="BT193" s="85">
        <f t="shared" si="61"/>
        <v>0</v>
      </c>
      <c r="BU193" s="85">
        <f t="shared" si="62"/>
        <v>1</v>
      </c>
      <c r="BV193" s="85">
        <f t="shared" si="63"/>
        <v>1</v>
      </c>
      <c r="BW193" s="85">
        <f t="shared" si="64"/>
        <v>0</v>
      </c>
      <c r="BX193" s="91">
        <f t="shared" si="65"/>
        <v>2</v>
      </c>
      <c r="BY193" s="85">
        <f t="shared" si="67"/>
        <v>0</v>
      </c>
      <c r="BZ193" s="85">
        <f t="shared" si="68"/>
        <v>4</v>
      </c>
      <c r="CA193" s="85">
        <f t="shared" si="69"/>
        <v>1</v>
      </c>
      <c r="CB193" s="85">
        <f t="shared" si="70"/>
        <v>0</v>
      </c>
      <c r="CC193" s="85">
        <f t="shared" si="71"/>
        <v>0</v>
      </c>
      <c r="CD193" s="91">
        <f t="shared" si="66"/>
        <v>5</v>
      </c>
      <c r="CE193" s="91"/>
      <c r="CF193" s="76">
        <v>186</v>
      </c>
      <c r="CG193" s="77">
        <v>0</v>
      </c>
      <c r="CH193" s="77">
        <v>1</v>
      </c>
      <c r="CI193" s="77">
        <v>2</v>
      </c>
      <c r="CJ193">
        <f t="shared" si="75"/>
        <v>0</v>
      </c>
      <c r="CK193">
        <f t="shared" si="76"/>
        <v>0</v>
      </c>
      <c r="CL193">
        <f t="shared" si="77"/>
        <v>0</v>
      </c>
      <c r="CM193">
        <f t="shared" si="78"/>
        <v>2</v>
      </c>
      <c r="CN193" s="115" t="b">
        <f t="shared" si="72"/>
        <v>0</v>
      </c>
      <c r="CO193" s="115" t="b">
        <f t="shared" si="73"/>
        <v>0</v>
      </c>
      <c r="CP193" s="115" t="b">
        <f t="shared" si="74"/>
        <v>1</v>
      </c>
    </row>
    <row r="194" spans="4:94" s="80" customFormat="1" x14ac:dyDescent="0.2">
      <c r="D194" s="95"/>
      <c r="E194" s="95"/>
      <c r="J194" s="87">
        <v>192</v>
      </c>
      <c r="K194" s="88"/>
      <c r="L194" s="88"/>
      <c r="M194" s="88"/>
      <c r="N194" s="88">
        <v>1</v>
      </c>
      <c r="O194" s="88"/>
      <c r="P194" s="88"/>
      <c r="Q194" s="88">
        <v>1</v>
      </c>
      <c r="R194" s="88">
        <v>1</v>
      </c>
      <c r="S194" s="88"/>
      <c r="T194" s="88"/>
      <c r="U194" s="88"/>
      <c r="V194" s="88"/>
      <c r="W194" s="88"/>
      <c r="X194" s="88">
        <v>1</v>
      </c>
      <c r="Y194" s="88"/>
      <c r="Z194" s="88">
        <v>1</v>
      </c>
      <c r="AA194" s="88">
        <v>1</v>
      </c>
      <c r="AB194" s="88">
        <v>1</v>
      </c>
      <c r="AC194" s="88">
        <v>1</v>
      </c>
      <c r="AD194" s="88"/>
      <c r="AE194" s="88"/>
      <c r="AF194" s="88"/>
      <c r="AG194" s="88"/>
      <c r="AH194" s="88"/>
      <c r="AI194" s="88">
        <v>1</v>
      </c>
      <c r="AJ194" s="88"/>
      <c r="AK194" s="88"/>
      <c r="AL194" s="88">
        <v>1</v>
      </c>
      <c r="AM194" s="88"/>
      <c r="AN194" s="88"/>
      <c r="AO194" s="88"/>
      <c r="AP194" s="88"/>
      <c r="AQ194" s="88"/>
      <c r="AR194" s="88">
        <v>1</v>
      </c>
      <c r="AS194" s="88"/>
      <c r="AT194" s="88"/>
      <c r="AU194" s="88">
        <v>1</v>
      </c>
      <c r="AV194" s="88"/>
      <c r="AW194" s="88"/>
      <c r="AX194" s="88"/>
      <c r="AY194" s="88"/>
      <c r="AZ194" s="88">
        <v>1</v>
      </c>
      <c r="BA194" s="88">
        <v>1</v>
      </c>
      <c r="BB194" s="88"/>
      <c r="BC194" s="88"/>
      <c r="BD194" s="88"/>
      <c r="BE194" s="88"/>
      <c r="BF194" s="88"/>
      <c r="BG194" s="88"/>
      <c r="BH194" s="88"/>
      <c r="BI194" s="88"/>
      <c r="BJ194" s="88"/>
      <c r="BK194" s="88"/>
      <c r="BL194" s="85">
        <f t="shared" si="53"/>
        <v>1</v>
      </c>
      <c r="BM194" s="85">
        <f t="shared" si="54"/>
        <v>1</v>
      </c>
      <c r="BN194" s="85">
        <f t="shared" si="55"/>
        <v>1</v>
      </c>
      <c r="BO194" s="85">
        <f t="shared" si="56"/>
        <v>1</v>
      </c>
      <c r="BP194" s="85">
        <f t="shared" si="57"/>
        <v>4</v>
      </c>
      <c r="BQ194" s="85">
        <f t="shared" si="58"/>
        <v>1</v>
      </c>
      <c r="BR194" s="91">
        <f t="shared" si="59"/>
        <v>9</v>
      </c>
      <c r="BS194" s="94">
        <f t="shared" si="60"/>
        <v>3</v>
      </c>
      <c r="BT194" s="85">
        <f t="shared" si="61"/>
        <v>0</v>
      </c>
      <c r="BU194" s="85">
        <f t="shared" si="62"/>
        <v>1</v>
      </c>
      <c r="BV194" s="85">
        <f t="shared" si="63"/>
        <v>0</v>
      </c>
      <c r="BW194" s="85">
        <f t="shared" si="64"/>
        <v>0</v>
      </c>
      <c r="BX194" s="91">
        <f t="shared" si="65"/>
        <v>1</v>
      </c>
      <c r="BY194" s="85">
        <f t="shared" si="67"/>
        <v>1</v>
      </c>
      <c r="BZ194" s="85">
        <f t="shared" si="68"/>
        <v>1</v>
      </c>
      <c r="CA194" s="85">
        <f t="shared" si="69"/>
        <v>2</v>
      </c>
      <c r="CB194" s="85">
        <f t="shared" si="70"/>
        <v>0</v>
      </c>
      <c r="CC194" s="85">
        <f t="shared" si="71"/>
        <v>0</v>
      </c>
      <c r="CD194" s="91">
        <f t="shared" si="66"/>
        <v>4</v>
      </c>
      <c r="CE194" s="91"/>
      <c r="CF194" s="76">
        <v>187</v>
      </c>
      <c r="CG194" s="77">
        <v>1</v>
      </c>
      <c r="CH194" s="77">
        <v>2</v>
      </c>
      <c r="CI194" s="77">
        <v>6</v>
      </c>
      <c r="CJ194">
        <f t="shared" si="75"/>
        <v>12</v>
      </c>
      <c r="CK194">
        <f t="shared" si="76"/>
        <v>2</v>
      </c>
      <c r="CL194">
        <f t="shared" si="77"/>
        <v>6</v>
      </c>
      <c r="CM194">
        <f t="shared" si="78"/>
        <v>12</v>
      </c>
      <c r="CN194" s="115" t="b">
        <f t="shared" si="72"/>
        <v>0</v>
      </c>
      <c r="CO194" s="115" t="b">
        <f t="shared" si="73"/>
        <v>0</v>
      </c>
      <c r="CP194" s="115" t="b">
        <f t="shared" si="74"/>
        <v>0</v>
      </c>
    </row>
    <row r="195" spans="4:94" x14ac:dyDescent="0.2">
      <c r="J195" s="76">
        <v>193</v>
      </c>
      <c r="K195" s="77"/>
      <c r="L195" s="77"/>
      <c r="M195" s="77"/>
      <c r="N195" s="77">
        <v>1</v>
      </c>
      <c r="O195" s="77"/>
      <c r="P195" s="77"/>
      <c r="Q195" s="77"/>
      <c r="R195" s="77">
        <v>1</v>
      </c>
      <c r="S195" s="77"/>
      <c r="T195" s="77"/>
      <c r="U195" s="77"/>
      <c r="V195" s="77"/>
      <c r="W195" s="77"/>
      <c r="X195" s="77"/>
      <c r="Y195" s="77"/>
      <c r="Z195" s="77"/>
      <c r="AA195" s="77">
        <v>1</v>
      </c>
      <c r="AB195" s="77"/>
      <c r="AC195" s="77"/>
      <c r="AD195" s="77"/>
      <c r="AE195" s="77"/>
      <c r="AF195" s="77"/>
      <c r="AG195" s="77"/>
      <c r="AH195" s="77"/>
      <c r="AI195" s="77"/>
      <c r="AJ195" s="77"/>
      <c r="AK195" s="77"/>
      <c r="AL195" s="77">
        <v>1</v>
      </c>
      <c r="AM195" s="77"/>
      <c r="AN195" s="77"/>
      <c r="AO195" s="77"/>
      <c r="AP195" s="77"/>
      <c r="AQ195" s="77"/>
      <c r="AR195" s="77"/>
      <c r="AS195" s="77"/>
      <c r="AT195" s="77">
        <v>1</v>
      </c>
      <c r="AU195" s="77">
        <v>1</v>
      </c>
      <c r="AV195" s="77"/>
      <c r="AW195" s="77"/>
      <c r="AX195" s="77">
        <v>1</v>
      </c>
      <c r="AY195" s="77"/>
      <c r="AZ195" s="77">
        <v>1</v>
      </c>
      <c r="BA195" s="77">
        <v>1</v>
      </c>
      <c r="BB195" s="77"/>
      <c r="BC195" s="77"/>
      <c r="BD195" s="77"/>
      <c r="BE195" s="77"/>
      <c r="BF195" s="77"/>
      <c r="BG195" s="77"/>
      <c r="BH195" s="77"/>
      <c r="BI195" s="77"/>
      <c r="BJ195" s="77"/>
      <c r="BK195" s="77">
        <v>1</v>
      </c>
      <c r="BL195" s="85">
        <f t="shared" si="53"/>
        <v>1</v>
      </c>
      <c r="BM195" s="85">
        <f t="shared" si="54"/>
        <v>0</v>
      </c>
      <c r="BN195" s="85">
        <f t="shared" si="55"/>
        <v>1</v>
      </c>
      <c r="BO195" s="85">
        <f t="shared" si="56"/>
        <v>0</v>
      </c>
      <c r="BP195" s="85">
        <f t="shared" si="57"/>
        <v>1</v>
      </c>
      <c r="BQ195" s="85">
        <f t="shared" si="58"/>
        <v>0</v>
      </c>
      <c r="BR195" s="91">
        <f t="shared" si="59"/>
        <v>3</v>
      </c>
      <c r="BS195" s="94">
        <f t="shared" si="60"/>
        <v>1</v>
      </c>
      <c r="BT195" s="85">
        <f t="shared" si="61"/>
        <v>0</v>
      </c>
      <c r="BU195" s="85">
        <f t="shared" si="62"/>
        <v>1</v>
      </c>
      <c r="BV195" s="85">
        <f t="shared" si="63"/>
        <v>0</v>
      </c>
      <c r="BW195" s="85">
        <f t="shared" si="64"/>
        <v>0</v>
      </c>
      <c r="BX195" s="91">
        <f t="shared" si="65"/>
        <v>1</v>
      </c>
      <c r="BY195" s="85">
        <f t="shared" si="67"/>
        <v>0</v>
      </c>
      <c r="BZ195" s="85">
        <f t="shared" si="68"/>
        <v>3</v>
      </c>
      <c r="CA195" s="85">
        <f t="shared" si="69"/>
        <v>2</v>
      </c>
      <c r="CB195" s="85">
        <f t="shared" si="70"/>
        <v>0</v>
      </c>
      <c r="CC195" s="85">
        <f t="shared" si="71"/>
        <v>1</v>
      </c>
      <c r="CD195" s="91">
        <f t="shared" si="66"/>
        <v>6</v>
      </c>
      <c r="CE195" s="91"/>
      <c r="CF195" s="76">
        <v>188</v>
      </c>
      <c r="CG195" s="77">
        <v>6</v>
      </c>
      <c r="CH195" s="77">
        <v>1</v>
      </c>
      <c r="CI195" s="77">
        <v>6</v>
      </c>
      <c r="CJ195">
        <f t="shared" si="75"/>
        <v>36</v>
      </c>
      <c r="CK195">
        <f t="shared" si="76"/>
        <v>6</v>
      </c>
      <c r="CL195">
        <f t="shared" si="77"/>
        <v>36</v>
      </c>
      <c r="CM195">
        <f t="shared" si="78"/>
        <v>6</v>
      </c>
      <c r="CN195" s="115" t="b">
        <f t="shared" si="72"/>
        <v>0</v>
      </c>
      <c r="CO195" s="115" t="b">
        <f t="shared" si="73"/>
        <v>0</v>
      </c>
      <c r="CP195" s="115" t="b">
        <f t="shared" si="74"/>
        <v>0</v>
      </c>
    </row>
    <row r="196" spans="4:94" x14ac:dyDescent="0.2">
      <c r="J196" s="76">
        <v>194</v>
      </c>
      <c r="K196" s="77"/>
      <c r="L196" s="77">
        <v>1</v>
      </c>
      <c r="M196" s="77">
        <v>1</v>
      </c>
      <c r="N196" s="77"/>
      <c r="O196" s="77"/>
      <c r="P196" s="77"/>
      <c r="Q196" s="77"/>
      <c r="R196" s="77"/>
      <c r="S196" s="77"/>
      <c r="T196" s="77">
        <v>1</v>
      </c>
      <c r="U196" s="77"/>
      <c r="V196" s="77"/>
      <c r="W196" s="77">
        <v>1</v>
      </c>
      <c r="X196" s="77">
        <v>1</v>
      </c>
      <c r="Y196" s="77"/>
      <c r="Z196" s="77"/>
      <c r="AA196" s="77"/>
      <c r="AB196" s="77"/>
      <c r="AC196" s="77"/>
      <c r="AD196" s="77"/>
      <c r="AE196" s="77"/>
      <c r="AF196" s="77"/>
      <c r="AG196" s="77"/>
      <c r="AH196" s="77"/>
      <c r="AI196" s="77"/>
      <c r="AJ196" s="77"/>
      <c r="AK196" s="77"/>
      <c r="AL196" s="77">
        <v>1</v>
      </c>
      <c r="AM196" s="77"/>
      <c r="AN196" s="77"/>
      <c r="AO196" s="77"/>
      <c r="AP196" s="77"/>
      <c r="AQ196" s="77"/>
      <c r="AR196" s="77"/>
      <c r="AS196" s="77"/>
      <c r="AT196" s="77"/>
      <c r="AU196" s="77"/>
      <c r="AV196" s="77"/>
      <c r="AW196" s="77">
        <v>1</v>
      </c>
      <c r="AX196" s="77">
        <v>1</v>
      </c>
      <c r="AY196" s="77"/>
      <c r="AZ196" s="77">
        <v>1</v>
      </c>
      <c r="BA196" s="77">
        <v>1</v>
      </c>
      <c r="BB196" s="77"/>
      <c r="BC196" s="77"/>
      <c r="BD196" s="77"/>
      <c r="BE196" s="77"/>
      <c r="BF196" s="77"/>
      <c r="BG196" s="77"/>
      <c r="BH196" s="77"/>
      <c r="BI196" s="77"/>
      <c r="BJ196" s="77">
        <v>1</v>
      </c>
      <c r="BK196" s="77"/>
      <c r="BL196" s="85">
        <f t="shared" ref="BL196:BL218" si="79">SUM(K196:N196)</f>
        <v>2</v>
      </c>
      <c r="BM196" s="85">
        <f t="shared" ref="BM196:BM218" si="80">SUM(O196:Q196)</f>
        <v>0</v>
      </c>
      <c r="BN196" s="85">
        <f t="shared" ref="BN196:BN218" si="81">SUM(R196:V196)</f>
        <v>1</v>
      </c>
      <c r="BO196" s="85">
        <f t="shared" ref="BO196:BO218" si="82">SUM(W196:X196)</f>
        <v>2</v>
      </c>
      <c r="BP196" s="85">
        <f t="shared" ref="BP196:BP240" si="83">SUM(Y196:AF196)</f>
        <v>0</v>
      </c>
      <c r="BQ196" s="85">
        <f t="shared" ref="BQ196:BQ218" si="84">SUM(AG196:AI196)</f>
        <v>0</v>
      </c>
      <c r="BR196" s="91">
        <f t="shared" ref="BR196:BR218" si="85">SUM(BL196:BQ196)</f>
        <v>5</v>
      </c>
      <c r="BS196" s="94">
        <f t="shared" ref="BS196:BS218" si="86">SUM(BM196:BO196)</f>
        <v>3</v>
      </c>
      <c r="BT196" s="85">
        <f t="shared" ref="BT196:BT218" si="87">SUM(AJ196:AK196)</f>
        <v>0</v>
      </c>
      <c r="BU196" s="85">
        <f t="shared" ref="BU196:BU218" si="88">SUM(AL196)</f>
        <v>1</v>
      </c>
      <c r="BV196" s="85">
        <f t="shared" ref="BV196:BV218" si="89">SUM(AM196:AO196)</f>
        <v>0</v>
      </c>
      <c r="BW196" s="85">
        <f t="shared" ref="BW196:BW218" si="90">SUM(AP196:AQ196)</f>
        <v>0</v>
      </c>
      <c r="BX196" s="91">
        <f t="shared" ref="BX196:BX218" si="91">SUM(BT196:BW196)</f>
        <v>1</v>
      </c>
      <c r="BY196" s="85">
        <f t="shared" si="67"/>
        <v>0</v>
      </c>
      <c r="BZ196" s="85">
        <f t="shared" si="68"/>
        <v>2</v>
      </c>
      <c r="CA196" s="85">
        <f t="shared" si="69"/>
        <v>2</v>
      </c>
      <c r="CB196" s="85">
        <f t="shared" si="70"/>
        <v>0</v>
      </c>
      <c r="CC196" s="85">
        <f t="shared" si="71"/>
        <v>1</v>
      </c>
      <c r="CD196" s="91">
        <f t="shared" ref="CD196:CD218" si="92">SUM(BY196:CC196)</f>
        <v>5</v>
      </c>
      <c r="CE196" s="91"/>
      <c r="CF196" s="76">
        <v>189</v>
      </c>
      <c r="CG196" s="77">
        <v>2</v>
      </c>
      <c r="CH196" s="77">
        <v>4</v>
      </c>
      <c r="CI196" s="77">
        <v>3</v>
      </c>
      <c r="CJ196">
        <f t="shared" si="75"/>
        <v>24</v>
      </c>
      <c r="CK196">
        <f t="shared" si="76"/>
        <v>8</v>
      </c>
      <c r="CL196">
        <f t="shared" si="77"/>
        <v>6</v>
      </c>
      <c r="CM196">
        <f t="shared" si="78"/>
        <v>12</v>
      </c>
      <c r="CN196" s="115" t="b">
        <f t="shared" si="72"/>
        <v>0</v>
      </c>
      <c r="CO196" s="115" t="b">
        <f t="shared" si="73"/>
        <v>0</v>
      </c>
      <c r="CP196" s="115" t="b">
        <f t="shared" si="74"/>
        <v>0</v>
      </c>
    </row>
    <row r="197" spans="4:94" x14ac:dyDescent="0.2">
      <c r="J197" s="76">
        <v>195</v>
      </c>
      <c r="K197" s="77">
        <v>1</v>
      </c>
      <c r="L197" s="77"/>
      <c r="M197" s="77"/>
      <c r="N197" s="77"/>
      <c r="O197" s="77">
        <v>1</v>
      </c>
      <c r="P197" s="77"/>
      <c r="Q197" s="77"/>
      <c r="R197" s="77"/>
      <c r="S197" s="77"/>
      <c r="T197" s="77"/>
      <c r="U197" s="77"/>
      <c r="V197" s="77"/>
      <c r="W197" s="77"/>
      <c r="X197" s="77"/>
      <c r="Y197" s="77"/>
      <c r="Z197" s="77"/>
      <c r="AA197" s="77">
        <v>1</v>
      </c>
      <c r="AB197" s="77"/>
      <c r="AC197" s="77">
        <v>1</v>
      </c>
      <c r="AD197" s="77">
        <v>1</v>
      </c>
      <c r="AE197" s="77"/>
      <c r="AF197" s="77"/>
      <c r="AG197" s="77"/>
      <c r="AH197" s="77"/>
      <c r="AI197" s="77"/>
      <c r="AJ197" s="77"/>
      <c r="AK197" s="77"/>
      <c r="AL197" s="77">
        <v>1</v>
      </c>
      <c r="AM197" s="77"/>
      <c r="AN197" s="77"/>
      <c r="AO197" s="77">
        <v>1</v>
      </c>
      <c r="AP197" s="77"/>
      <c r="AQ197" s="77"/>
      <c r="AR197" s="77"/>
      <c r="AS197" s="77"/>
      <c r="AT197" s="77"/>
      <c r="AU197" s="77"/>
      <c r="AV197" s="77"/>
      <c r="AW197" s="77">
        <v>1</v>
      </c>
      <c r="AX197" s="77">
        <v>1</v>
      </c>
      <c r="AY197" s="77"/>
      <c r="AZ197" s="77">
        <v>1</v>
      </c>
      <c r="BA197" s="77"/>
      <c r="BB197" s="77"/>
      <c r="BC197" s="77"/>
      <c r="BD197" s="77"/>
      <c r="BE197" s="77"/>
      <c r="BF197" s="77"/>
      <c r="BG197" s="77"/>
      <c r="BH197" s="77">
        <v>1</v>
      </c>
      <c r="BI197" s="77"/>
      <c r="BJ197" s="77"/>
      <c r="BK197" s="77"/>
      <c r="BL197" s="85">
        <f t="shared" si="79"/>
        <v>1</v>
      </c>
      <c r="BM197" s="85">
        <f t="shared" si="80"/>
        <v>1</v>
      </c>
      <c r="BN197" s="85">
        <f t="shared" si="81"/>
        <v>0</v>
      </c>
      <c r="BO197" s="85">
        <f t="shared" si="82"/>
        <v>0</v>
      </c>
      <c r="BP197" s="85">
        <f t="shared" si="83"/>
        <v>3</v>
      </c>
      <c r="BQ197" s="85">
        <f t="shared" si="84"/>
        <v>0</v>
      </c>
      <c r="BR197" s="91">
        <f t="shared" si="85"/>
        <v>5</v>
      </c>
      <c r="BS197" s="94">
        <f t="shared" si="86"/>
        <v>1</v>
      </c>
      <c r="BT197" s="85">
        <f t="shared" si="87"/>
        <v>0</v>
      </c>
      <c r="BU197" s="85">
        <f t="shared" si="88"/>
        <v>1</v>
      </c>
      <c r="BV197" s="85">
        <f t="shared" si="89"/>
        <v>1</v>
      </c>
      <c r="BW197" s="85">
        <f t="shared" si="90"/>
        <v>0</v>
      </c>
      <c r="BX197" s="91">
        <f t="shared" si="91"/>
        <v>2</v>
      </c>
      <c r="BY197" s="85">
        <f t="shared" ref="BY197:BY218" si="93">SUM(AR197:AS197)</f>
        <v>0</v>
      </c>
      <c r="BZ197" s="85">
        <f t="shared" ref="BZ197:BZ218" si="94">SUM(AT197:AY197)</f>
        <v>2</v>
      </c>
      <c r="CA197" s="85">
        <f t="shared" ref="CA197:CA218" si="95">SUM(AZ197:BA197)</f>
        <v>1</v>
      </c>
      <c r="CB197" s="85">
        <f t="shared" ref="CB197:CB218" si="96">SUM(BB197:BG197)</f>
        <v>0</v>
      </c>
      <c r="CC197" s="85">
        <f t="shared" ref="CC197:CC218" si="97">SUM(BH197:BK197)</f>
        <v>1</v>
      </c>
      <c r="CD197" s="91">
        <f t="shared" si="92"/>
        <v>4</v>
      </c>
      <c r="CE197" s="91"/>
      <c r="CF197" s="76">
        <v>190</v>
      </c>
      <c r="CG197" s="77">
        <v>0</v>
      </c>
      <c r="CH197" s="77">
        <v>1</v>
      </c>
      <c r="CI197" s="77">
        <v>3</v>
      </c>
      <c r="CJ197">
        <f t="shared" si="75"/>
        <v>0</v>
      </c>
      <c r="CK197">
        <f t="shared" si="76"/>
        <v>0</v>
      </c>
      <c r="CL197">
        <f t="shared" si="77"/>
        <v>0</v>
      </c>
      <c r="CM197">
        <f t="shared" si="78"/>
        <v>3</v>
      </c>
      <c r="CN197" s="115" t="b">
        <f t="shared" si="72"/>
        <v>0</v>
      </c>
      <c r="CO197" s="115" t="b">
        <f t="shared" si="73"/>
        <v>0</v>
      </c>
      <c r="CP197" s="115" t="b">
        <f t="shared" si="74"/>
        <v>1</v>
      </c>
    </row>
    <row r="198" spans="4:94" x14ac:dyDescent="0.2">
      <c r="J198" s="76">
        <v>196</v>
      </c>
      <c r="K198" s="77"/>
      <c r="L198" s="77"/>
      <c r="M198" s="77"/>
      <c r="N198" s="77">
        <v>1</v>
      </c>
      <c r="O198" s="77"/>
      <c r="P198" s="77"/>
      <c r="Q198" s="77"/>
      <c r="R198" s="77"/>
      <c r="S198" s="77"/>
      <c r="T198" s="77">
        <v>1</v>
      </c>
      <c r="U198" s="77"/>
      <c r="V198" s="77"/>
      <c r="W198" s="77"/>
      <c r="X198" s="77"/>
      <c r="Y198" s="77"/>
      <c r="Z198" s="77"/>
      <c r="AA198" s="77">
        <v>1</v>
      </c>
      <c r="AB198" s="77"/>
      <c r="AC198" s="77"/>
      <c r="AD198" s="77"/>
      <c r="AE198" s="77"/>
      <c r="AF198" s="77"/>
      <c r="AG198" s="77"/>
      <c r="AH198" s="77"/>
      <c r="AI198" s="77"/>
      <c r="AJ198" s="77">
        <v>1</v>
      </c>
      <c r="AK198" s="77"/>
      <c r="AL198" s="77">
        <v>1</v>
      </c>
      <c r="AM198" s="77"/>
      <c r="AN198" s="77"/>
      <c r="AO198" s="77"/>
      <c r="AP198" s="77"/>
      <c r="AQ198" s="77"/>
      <c r="AR198" s="77"/>
      <c r="AS198" s="77"/>
      <c r="AT198" s="77">
        <v>1</v>
      </c>
      <c r="AU198" s="77">
        <v>1</v>
      </c>
      <c r="AV198" s="77"/>
      <c r="AW198" s="77"/>
      <c r="AX198" s="77">
        <v>1</v>
      </c>
      <c r="AY198" s="77"/>
      <c r="AZ198" s="77"/>
      <c r="BA198" s="77"/>
      <c r="BB198" s="77"/>
      <c r="BC198" s="77"/>
      <c r="BD198" s="77"/>
      <c r="BE198" s="77"/>
      <c r="BF198" s="77"/>
      <c r="BG198" s="77"/>
      <c r="BH198" s="77"/>
      <c r="BI198" s="77"/>
      <c r="BJ198" s="77"/>
      <c r="BK198" s="77"/>
      <c r="BL198" s="85">
        <f t="shared" si="79"/>
        <v>1</v>
      </c>
      <c r="BM198" s="85">
        <f t="shared" si="80"/>
        <v>0</v>
      </c>
      <c r="BN198" s="85">
        <f t="shared" si="81"/>
        <v>1</v>
      </c>
      <c r="BO198" s="85">
        <f t="shared" si="82"/>
        <v>0</v>
      </c>
      <c r="BP198" s="85">
        <f t="shared" si="83"/>
        <v>1</v>
      </c>
      <c r="BQ198" s="85">
        <f t="shared" si="84"/>
        <v>0</v>
      </c>
      <c r="BR198" s="91">
        <f t="shared" si="85"/>
        <v>3</v>
      </c>
      <c r="BS198" s="94">
        <f t="shared" si="86"/>
        <v>1</v>
      </c>
      <c r="BT198" s="85">
        <f t="shared" si="87"/>
        <v>1</v>
      </c>
      <c r="BU198" s="85">
        <f t="shared" si="88"/>
        <v>1</v>
      </c>
      <c r="BV198" s="85">
        <f t="shared" si="89"/>
        <v>0</v>
      </c>
      <c r="BW198" s="85">
        <f t="shared" si="90"/>
        <v>0</v>
      </c>
      <c r="BX198" s="91">
        <f t="shared" si="91"/>
        <v>2</v>
      </c>
      <c r="BY198" s="85">
        <f t="shared" si="93"/>
        <v>0</v>
      </c>
      <c r="BZ198" s="85">
        <f t="shared" si="94"/>
        <v>3</v>
      </c>
      <c r="CA198" s="85">
        <f t="shared" si="95"/>
        <v>0</v>
      </c>
      <c r="CB198" s="85">
        <f t="shared" si="96"/>
        <v>0</v>
      </c>
      <c r="CC198" s="85">
        <f t="shared" si="97"/>
        <v>0</v>
      </c>
      <c r="CD198" s="91">
        <f t="shared" si="92"/>
        <v>3</v>
      </c>
      <c r="CE198" s="91"/>
      <c r="CF198" s="76">
        <v>191</v>
      </c>
      <c r="CG198" s="77">
        <v>0</v>
      </c>
      <c r="CH198" s="77">
        <v>2</v>
      </c>
      <c r="CI198" s="77">
        <v>5</v>
      </c>
      <c r="CJ198">
        <f t="shared" si="75"/>
        <v>0</v>
      </c>
      <c r="CK198">
        <f t="shared" si="76"/>
        <v>0</v>
      </c>
      <c r="CL198">
        <f t="shared" si="77"/>
        <v>0</v>
      </c>
      <c r="CM198">
        <f t="shared" si="78"/>
        <v>10</v>
      </c>
      <c r="CN198" s="115" t="b">
        <f t="shared" si="72"/>
        <v>0</v>
      </c>
      <c r="CO198" s="115" t="b">
        <f t="shared" si="73"/>
        <v>0</v>
      </c>
      <c r="CP198" s="115" t="b">
        <f t="shared" si="74"/>
        <v>1</v>
      </c>
    </row>
    <row r="199" spans="4:94" x14ac:dyDescent="0.2">
      <c r="J199" s="76">
        <v>197</v>
      </c>
      <c r="K199" s="77">
        <v>1</v>
      </c>
      <c r="L199" s="77"/>
      <c r="M199" s="77"/>
      <c r="N199" s="77"/>
      <c r="O199" s="77">
        <v>1</v>
      </c>
      <c r="P199" s="77"/>
      <c r="Q199" s="77"/>
      <c r="R199" s="77">
        <v>1</v>
      </c>
      <c r="S199" s="77"/>
      <c r="T199" s="77"/>
      <c r="U199" s="77"/>
      <c r="V199" s="77"/>
      <c r="W199" s="77"/>
      <c r="X199" s="77"/>
      <c r="Y199" s="77"/>
      <c r="Z199" s="77"/>
      <c r="AA199" s="77">
        <v>1</v>
      </c>
      <c r="AB199" s="77"/>
      <c r="AC199" s="77"/>
      <c r="AD199" s="77"/>
      <c r="AE199" s="77"/>
      <c r="AF199" s="77"/>
      <c r="AG199" s="77"/>
      <c r="AH199" s="77"/>
      <c r="AI199" s="77">
        <v>1</v>
      </c>
      <c r="AJ199" s="77"/>
      <c r="AK199" s="77"/>
      <c r="AL199" s="77">
        <v>1</v>
      </c>
      <c r="AM199" s="77"/>
      <c r="AN199" s="77">
        <v>1</v>
      </c>
      <c r="AO199" s="77">
        <v>1</v>
      </c>
      <c r="AP199" s="77"/>
      <c r="AQ199" s="77"/>
      <c r="AR199" s="77"/>
      <c r="AS199" s="77"/>
      <c r="AT199" s="77"/>
      <c r="AU199" s="77">
        <v>1</v>
      </c>
      <c r="AV199" s="77"/>
      <c r="AW199" s="77"/>
      <c r="AX199" s="77">
        <v>1</v>
      </c>
      <c r="AY199" s="77"/>
      <c r="AZ199" s="77"/>
      <c r="BA199" s="77"/>
      <c r="BB199" s="77"/>
      <c r="BC199" s="77"/>
      <c r="BD199" s="77"/>
      <c r="BE199" s="77"/>
      <c r="BF199" s="77"/>
      <c r="BG199" s="77"/>
      <c r="BH199" s="77"/>
      <c r="BI199" s="77"/>
      <c r="BJ199" s="77"/>
      <c r="BK199" s="77"/>
      <c r="BL199" s="85">
        <f t="shared" si="79"/>
        <v>1</v>
      </c>
      <c r="BM199" s="85">
        <f t="shared" si="80"/>
        <v>1</v>
      </c>
      <c r="BN199" s="85">
        <f t="shared" si="81"/>
        <v>1</v>
      </c>
      <c r="BO199" s="85">
        <f t="shared" si="82"/>
        <v>0</v>
      </c>
      <c r="BP199" s="85">
        <f t="shared" si="83"/>
        <v>1</v>
      </c>
      <c r="BQ199" s="85">
        <f t="shared" si="84"/>
        <v>1</v>
      </c>
      <c r="BR199" s="91">
        <f t="shared" si="85"/>
        <v>5</v>
      </c>
      <c r="BS199" s="94">
        <f t="shared" si="86"/>
        <v>2</v>
      </c>
      <c r="BT199" s="85">
        <f t="shared" si="87"/>
        <v>0</v>
      </c>
      <c r="BU199" s="85">
        <f t="shared" si="88"/>
        <v>1</v>
      </c>
      <c r="BV199" s="85">
        <f t="shared" si="89"/>
        <v>2</v>
      </c>
      <c r="BW199" s="85">
        <f t="shared" si="90"/>
        <v>0</v>
      </c>
      <c r="BX199" s="91">
        <f t="shared" si="91"/>
        <v>3</v>
      </c>
      <c r="BY199" s="85">
        <f t="shared" si="93"/>
        <v>0</v>
      </c>
      <c r="BZ199" s="85">
        <f t="shared" si="94"/>
        <v>2</v>
      </c>
      <c r="CA199" s="85">
        <f t="shared" si="95"/>
        <v>0</v>
      </c>
      <c r="CB199" s="85">
        <f t="shared" si="96"/>
        <v>0</v>
      </c>
      <c r="CC199" s="85">
        <f t="shared" si="97"/>
        <v>0</v>
      </c>
      <c r="CD199" s="91">
        <f t="shared" si="92"/>
        <v>2</v>
      </c>
      <c r="CE199" s="91"/>
      <c r="CF199" s="76">
        <v>192</v>
      </c>
      <c r="CG199" s="77">
        <v>9</v>
      </c>
      <c r="CH199" s="77">
        <v>1</v>
      </c>
      <c r="CI199" s="77">
        <v>4</v>
      </c>
      <c r="CJ199">
        <f t="shared" si="75"/>
        <v>36</v>
      </c>
      <c r="CK199">
        <f t="shared" si="76"/>
        <v>9</v>
      </c>
      <c r="CL199">
        <f t="shared" si="77"/>
        <v>36</v>
      </c>
      <c r="CM199">
        <f t="shared" si="78"/>
        <v>4</v>
      </c>
      <c r="CN199" s="115" t="b">
        <f t="shared" si="72"/>
        <v>0</v>
      </c>
      <c r="CO199" s="115" t="b">
        <f t="shared" si="73"/>
        <v>0</v>
      </c>
      <c r="CP199" s="115" t="b">
        <f t="shared" si="74"/>
        <v>0</v>
      </c>
    </row>
    <row r="200" spans="4:94" x14ac:dyDescent="0.2">
      <c r="J200" s="76">
        <v>198</v>
      </c>
      <c r="K200" s="77"/>
      <c r="L200" s="77"/>
      <c r="M200" s="77"/>
      <c r="N200" s="77">
        <v>1</v>
      </c>
      <c r="O200" s="77"/>
      <c r="P200" s="77"/>
      <c r="Q200" s="77"/>
      <c r="R200" s="77"/>
      <c r="S200" s="77">
        <v>1</v>
      </c>
      <c r="T200" s="77"/>
      <c r="U200" s="77"/>
      <c r="V200" s="77"/>
      <c r="W200" s="77">
        <v>1</v>
      </c>
      <c r="X200" s="77"/>
      <c r="Y200" s="77"/>
      <c r="Z200" s="77"/>
      <c r="AA200" s="77"/>
      <c r="AB200" s="77"/>
      <c r="AC200" s="77"/>
      <c r="AD200" s="77"/>
      <c r="AE200" s="77"/>
      <c r="AF200" s="77"/>
      <c r="AG200" s="77"/>
      <c r="AH200" s="77"/>
      <c r="AI200" s="77"/>
      <c r="AJ200" s="77">
        <v>1</v>
      </c>
      <c r="AK200" s="77"/>
      <c r="AL200" s="77">
        <v>1</v>
      </c>
      <c r="AM200" s="77"/>
      <c r="AN200" s="77"/>
      <c r="AO200" s="77"/>
      <c r="AP200" s="77"/>
      <c r="AQ200" s="77"/>
      <c r="AR200" s="77"/>
      <c r="AS200" s="77"/>
      <c r="AT200" s="77"/>
      <c r="AU200" s="77"/>
      <c r="AV200" s="77"/>
      <c r="AW200" s="77">
        <v>1</v>
      </c>
      <c r="AX200" s="77"/>
      <c r="AY200" s="77"/>
      <c r="AZ200" s="77">
        <v>1</v>
      </c>
      <c r="BA200" s="77">
        <v>1</v>
      </c>
      <c r="BB200" s="77"/>
      <c r="BC200" s="77"/>
      <c r="BD200" s="77"/>
      <c r="BE200" s="77"/>
      <c r="BF200" s="77"/>
      <c r="BG200" s="77"/>
      <c r="BH200" s="77"/>
      <c r="BI200" s="77"/>
      <c r="BJ200" s="77"/>
      <c r="BK200" s="77"/>
      <c r="BL200" s="85">
        <f t="shared" si="79"/>
        <v>1</v>
      </c>
      <c r="BM200" s="85">
        <f t="shared" si="80"/>
        <v>0</v>
      </c>
      <c r="BN200" s="85">
        <f t="shared" si="81"/>
        <v>1</v>
      </c>
      <c r="BO200" s="85">
        <f t="shared" si="82"/>
        <v>1</v>
      </c>
      <c r="BP200" s="85">
        <f t="shared" si="83"/>
        <v>0</v>
      </c>
      <c r="BQ200" s="85">
        <f t="shared" si="84"/>
        <v>0</v>
      </c>
      <c r="BR200" s="91">
        <f t="shared" si="85"/>
        <v>3</v>
      </c>
      <c r="BS200" s="94">
        <f t="shared" si="86"/>
        <v>2</v>
      </c>
      <c r="BT200" s="85">
        <f t="shared" si="87"/>
        <v>1</v>
      </c>
      <c r="BU200" s="85">
        <f t="shared" si="88"/>
        <v>1</v>
      </c>
      <c r="BV200" s="85">
        <f t="shared" si="89"/>
        <v>0</v>
      </c>
      <c r="BW200" s="85">
        <f t="shared" si="90"/>
        <v>0</v>
      </c>
      <c r="BX200" s="91">
        <f t="shared" si="91"/>
        <v>2</v>
      </c>
      <c r="BY200" s="85">
        <f t="shared" si="93"/>
        <v>0</v>
      </c>
      <c r="BZ200" s="85">
        <f t="shared" si="94"/>
        <v>1</v>
      </c>
      <c r="CA200" s="85">
        <f t="shared" si="95"/>
        <v>2</v>
      </c>
      <c r="CB200" s="85">
        <f t="shared" si="96"/>
        <v>0</v>
      </c>
      <c r="CC200" s="85">
        <f t="shared" si="97"/>
        <v>0</v>
      </c>
      <c r="CD200" s="91">
        <f t="shared" si="92"/>
        <v>3</v>
      </c>
      <c r="CE200" s="91"/>
      <c r="CF200" s="76">
        <v>193</v>
      </c>
      <c r="CG200" s="77">
        <v>3</v>
      </c>
      <c r="CH200" s="77">
        <v>1</v>
      </c>
      <c r="CI200" s="77">
        <v>6</v>
      </c>
      <c r="CJ200">
        <f t="shared" si="75"/>
        <v>18</v>
      </c>
      <c r="CK200">
        <f t="shared" si="76"/>
        <v>3</v>
      </c>
      <c r="CL200">
        <f t="shared" si="77"/>
        <v>18</v>
      </c>
      <c r="CM200">
        <f t="shared" si="78"/>
        <v>6</v>
      </c>
      <c r="CN200" s="115" t="b">
        <f t="shared" ref="CN200:CN223" si="98">AND(CK200&gt;0,CI200=0)</f>
        <v>0</v>
      </c>
      <c r="CO200" s="115" t="b">
        <f t="shared" ref="CO200:CO223" si="99">AND(CL200&gt;0,CH200=0)</f>
        <v>0</v>
      </c>
      <c r="CP200" s="115" t="b">
        <f t="shared" ref="CP200:CP223" si="100">AND(CM200&gt;0,CG200=0)</f>
        <v>0</v>
      </c>
    </row>
    <row r="201" spans="4:94" x14ac:dyDescent="0.2">
      <c r="J201" s="76">
        <v>199</v>
      </c>
      <c r="K201" s="77"/>
      <c r="L201" s="77"/>
      <c r="M201" s="77"/>
      <c r="N201" s="77"/>
      <c r="O201" s="77"/>
      <c r="P201" s="77"/>
      <c r="Q201" s="77"/>
      <c r="R201" s="77"/>
      <c r="S201" s="77"/>
      <c r="T201" s="77"/>
      <c r="U201" s="77"/>
      <c r="V201" s="77"/>
      <c r="W201" s="77"/>
      <c r="X201" s="77"/>
      <c r="Y201" s="77"/>
      <c r="Z201" s="77"/>
      <c r="AA201" s="77"/>
      <c r="AB201" s="77"/>
      <c r="AC201" s="77"/>
      <c r="AD201" s="77"/>
      <c r="AE201" s="77"/>
      <c r="AF201" s="77"/>
      <c r="AG201" s="77"/>
      <c r="AH201" s="77"/>
      <c r="AI201" s="77"/>
      <c r="AJ201" s="77">
        <v>1</v>
      </c>
      <c r="AK201" s="77"/>
      <c r="AL201" s="77"/>
      <c r="AM201" s="77"/>
      <c r="AN201" s="77"/>
      <c r="AO201" s="77"/>
      <c r="AP201" s="77"/>
      <c r="AQ201" s="77"/>
      <c r="AR201" s="77"/>
      <c r="AS201" s="77"/>
      <c r="AT201" s="77"/>
      <c r="AU201" s="77">
        <v>1</v>
      </c>
      <c r="AV201" s="77"/>
      <c r="AW201" s="77">
        <v>1</v>
      </c>
      <c r="AX201" s="77">
        <v>1</v>
      </c>
      <c r="AY201" s="77"/>
      <c r="AZ201" s="77"/>
      <c r="BA201" s="77"/>
      <c r="BB201" s="77"/>
      <c r="BC201" s="77"/>
      <c r="BD201" s="77"/>
      <c r="BE201" s="77"/>
      <c r="BF201" s="77"/>
      <c r="BG201" s="77"/>
      <c r="BH201" s="77"/>
      <c r="BI201" s="77"/>
      <c r="BJ201" s="77"/>
      <c r="BK201" s="77"/>
      <c r="BL201" s="85">
        <f t="shared" si="79"/>
        <v>0</v>
      </c>
      <c r="BM201" s="85">
        <f t="shared" si="80"/>
        <v>0</v>
      </c>
      <c r="BN201" s="85">
        <f t="shared" si="81"/>
        <v>0</v>
      </c>
      <c r="BO201" s="85">
        <f t="shared" si="82"/>
        <v>0</v>
      </c>
      <c r="BP201" s="85">
        <f t="shared" si="83"/>
        <v>0</v>
      </c>
      <c r="BQ201" s="85">
        <f t="shared" si="84"/>
        <v>0</v>
      </c>
      <c r="BR201" s="91">
        <f t="shared" si="85"/>
        <v>0</v>
      </c>
      <c r="BS201" s="94">
        <f t="shared" si="86"/>
        <v>0</v>
      </c>
      <c r="BT201" s="85">
        <f t="shared" si="87"/>
        <v>1</v>
      </c>
      <c r="BU201" s="85">
        <f t="shared" si="88"/>
        <v>0</v>
      </c>
      <c r="BV201" s="85">
        <f t="shared" si="89"/>
        <v>0</v>
      </c>
      <c r="BW201" s="85">
        <f t="shared" si="90"/>
        <v>0</v>
      </c>
      <c r="BX201" s="91">
        <f t="shared" si="91"/>
        <v>1</v>
      </c>
      <c r="BY201" s="85">
        <f t="shared" si="93"/>
        <v>0</v>
      </c>
      <c r="BZ201" s="85">
        <f t="shared" si="94"/>
        <v>3</v>
      </c>
      <c r="CA201" s="85">
        <f t="shared" si="95"/>
        <v>0</v>
      </c>
      <c r="CB201" s="85">
        <f t="shared" si="96"/>
        <v>0</v>
      </c>
      <c r="CC201" s="85">
        <f t="shared" si="97"/>
        <v>0</v>
      </c>
      <c r="CD201" s="91">
        <f t="shared" si="92"/>
        <v>3</v>
      </c>
      <c r="CE201" s="91"/>
      <c r="CF201" s="76">
        <v>194</v>
      </c>
      <c r="CG201" s="77">
        <v>5</v>
      </c>
      <c r="CH201" s="77">
        <v>1</v>
      </c>
      <c r="CI201" s="77">
        <v>5</v>
      </c>
      <c r="CJ201">
        <f t="shared" ref="CJ201:CJ223" si="101">CG201*CH201*CI201</f>
        <v>25</v>
      </c>
      <c r="CK201">
        <f t="shared" ref="CK201:CK223" si="102">CG201*CH201</f>
        <v>5</v>
      </c>
      <c r="CL201">
        <f t="shared" ref="CL201:CL223" si="103">CG201*CI201</f>
        <v>25</v>
      </c>
      <c r="CM201">
        <f t="shared" ref="CM201:CM223" si="104">CH201*CI201</f>
        <v>5</v>
      </c>
      <c r="CN201" s="115" t="b">
        <f t="shared" si="98"/>
        <v>0</v>
      </c>
      <c r="CO201" s="115" t="b">
        <f t="shared" si="99"/>
        <v>0</v>
      </c>
      <c r="CP201" s="115" t="b">
        <f t="shared" si="100"/>
        <v>0</v>
      </c>
    </row>
    <row r="202" spans="4:94" x14ac:dyDescent="0.2">
      <c r="J202" s="76">
        <v>200</v>
      </c>
      <c r="K202" s="77"/>
      <c r="L202" s="77"/>
      <c r="M202" s="77"/>
      <c r="N202" s="77">
        <v>1</v>
      </c>
      <c r="O202" s="77"/>
      <c r="P202" s="77"/>
      <c r="Q202" s="77"/>
      <c r="R202" s="77"/>
      <c r="S202" s="77"/>
      <c r="T202" s="77"/>
      <c r="U202" s="77"/>
      <c r="V202" s="77"/>
      <c r="W202" s="77"/>
      <c r="X202" s="77"/>
      <c r="Y202" s="77"/>
      <c r="Z202" s="77"/>
      <c r="AA202" s="77"/>
      <c r="AB202" s="77"/>
      <c r="AC202" s="77"/>
      <c r="AD202" s="77"/>
      <c r="AE202" s="77"/>
      <c r="AF202" s="77"/>
      <c r="AG202" s="77"/>
      <c r="AH202" s="77"/>
      <c r="AI202" s="77"/>
      <c r="AJ202" s="77">
        <v>1</v>
      </c>
      <c r="AK202" s="77"/>
      <c r="AL202" s="77">
        <v>1</v>
      </c>
      <c r="AM202" s="77"/>
      <c r="AN202" s="77"/>
      <c r="AO202" s="77"/>
      <c r="AP202" s="77"/>
      <c r="AQ202" s="77"/>
      <c r="AR202" s="77"/>
      <c r="AS202" s="77"/>
      <c r="AT202" s="77">
        <v>1</v>
      </c>
      <c r="AU202" s="77">
        <v>1</v>
      </c>
      <c r="AV202" s="77"/>
      <c r="AW202" s="77">
        <v>1</v>
      </c>
      <c r="AX202" s="77">
        <v>1</v>
      </c>
      <c r="AY202" s="77"/>
      <c r="AZ202" s="77"/>
      <c r="BA202" s="77"/>
      <c r="BB202" s="77"/>
      <c r="BC202" s="77"/>
      <c r="BD202" s="77"/>
      <c r="BE202" s="77"/>
      <c r="BF202" s="77"/>
      <c r="BG202" s="77"/>
      <c r="BH202" s="77"/>
      <c r="BI202" s="77"/>
      <c r="BJ202" s="77"/>
      <c r="BK202" s="77"/>
      <c r="BL202" s="85">
        <f t="shared" si="79"/>
        <v>1</v>
      </c>
      <c r="BM202" s="85">
        <f t="shared" si="80"/>
        <v>0</v>
      </c>
      <c r="BN202" s="85">
        <f t="shared" si="81"/>
        <v>0</v>
      </c>
      <c r="BO202" s="85">
        <f t="shared" si="82"/>
        <v>0</v>
      </c>
      <c r="BP202" s="85">
        <f t="shared" si="83"/>
        <v>0</v>
      </c>
      <c r="BQ202" s="85">
        <f t="shared" si="84"/>
        <v>0</v>
      </c>
      <c r="BR202" s="91">
        <f t="shared" si="85"/>
        <v>1</v>
      </c>
      <c r="BS202" s="94">
        <f t="shared" si="86"/>
        <v>0</v>
      </c>
      <c r="BT202" s="85">
        <f t="shared" si="87"/>
        <v>1</v>
      </c>
      <c r="BU202" s="85">
        <f t="shared" si="88"/>
        <v>1</v>
      </c>
      <c r="BV202" s="85">
        <f t="shared" si="89"/>
        <v>0</v>
      </c>
      <c r="BW202" s="85">
        <f t="shared" si="90"/>
        <v>0</v>
      </c>
      <c r="BX202" s="91">
        <f t="shared" si="91"/>
        <v>2</v>
      </c>
      <c r="BY202" s="85">
        <f t="shared" si="93"/>
        <v>0</v>
      </c>
      <c r="BZ202" s="85">
        <f t="shared" si="94"/>
        <v>4</v>
      </c>
      <c r="CA202" s="85">
        <f t="shared" si="95"/>
        <v>0</v>
      </c>
      <c r="CB202" s="85">
        <f t="shared" si="96"/>
        <v>0</v>
      </c>
      <c r="CC202" s="85">
        <f t="shared" si="97"/>
        <v>0</v>
      </c>
      <c r="CD202" s="91">
        <f t="shared" si="92"/>
        <v>4</v>
      </c>
      <c r="CE202" s="91"/>
      <c r="CF202" s="76">
        <v>195</v>
      </c>
      <c r="CG202" s="77">
        <v>5</v>
      </c>
      <c r="CH202" s="77">
        <v>2</v>
      </c>
      <c r="CI202" s="77">
        <v>4</v>
      </c>
      <c r="CJ202">
        <f t="shared" si="101"/>
        <v>40</v>
      </c>
      <c r="CK202">
        <f t="shared" si="102"/>
        <v>10</v>
      </c>
      <c r="CL202">
        <f t="shared" si="103"/>
        <v>20</v>
      </c>
      <c r="CM202">
        <f t="shared" si="104"/>
        <v>8</v>
      </c>
      <c r="CN202" s="115" t="b">
        <f t="shared" si="98"/>
        <v>0</v>
      </c>
      <c r="CO202" s="115" t="b">
        <f t="shared" si="99"/>
        <v>0</v>
      </c>
      <c r="CP202" s="115" t="b">
        <f t="shared" si="100"/>
        <v>0</v>
      </c>
    </row>
    <row r="203" spans="4:94" s="80" customFormat="1" x14ac:dyDescent="0.2">
      <c r="D203" s="95"/>
      <c r="E203" s="95"/>
      <c r="J203" s="76">
        <v>201</v>
      </c>
      <c r="K203" s="77">
        <v>1</v>
      </c>
      <c r="L203" s="77">
        <v>1</v>
      </c>
      <c r="M203" s="77"/>
      <c r="N203" s="77"/>
      <c r="O203" s="77"/>
      <c r="P203" s="77"/>
      <c r="Q203" s="77">
        <v>1</v>
      </c>
      <c r="R203" s="77">
        <v>1</v>
      </c>
      <c r="S203" s="77">
        <v>1</v>
      </c>
      <c r="T203" s="77">
        <v>1</v>
      </c>
      <c r="U203" s="77"/>
      <c r="V203" s="77"/>
      <c r="W203" s="77">
        <v>1</v>
      </c>
      <c r="X203" s="77"/>
      <c r="Y203" s="77"/>
      <c r="Z203" s="77">
        <v>1</v>
      </c>
      <c r="AA203" s="77">
        <v>1</v>
      </c>
      <c r="AB203" s="77"/>
      <c r="AC203" s="77"/>
      <c r="AD203" s="77">
        <v>1</v>
      </c>
      <c r="AE203" s="77"/>
      <c r="AF203" s="77"/>
      <c r="AG203" s="77"/>
      <c r="AH203" s="77"/>
      <c r="AI203" s="77">
        <v>1</v>
      </c>
      <c r="AJ203" s="77">
        <v>1</v>
      </c>
      <c r="AK203" s="77">
        <v>1</v>
      </c>
      <c r="AL203" s="77"/>
      <c r="AM203" s="77"/>
      <c r="AN203" s="77"/>
      <c r="AO203" s="77">
        <v>1</v>
      </c>
      <c r="AP203" s="77"/>
      <c r="AQ203" s="77"/>
      <c r="AR203" s="77"/>
      <c r="AS203" s="77"/>
      <c r="AT203" s="77"/>
      <c r="AU203" s="77">
        <v>1</v>
      </c>
      <c r="AV203" s="77">
        <v>1</v>
      </c>
      <c r="AW203" s="77">
        <v>1</v>
      </c>
      <c r="AX203" s="77">
        <v>1</v>
      </c>
      <c r="AY203" s="77"/>
      <c r="AZ203" s="77">
        <v>1</v>
      </c>
      <c r="BA203" s="77">
        <v>1</v>
      </c>
      <c r="BB203" s="77"/>
      <c r="BC203" s="77"/>
      <c r="BD203" s="77"/>
      <c r="BE203" s="77"/>
      <c r="BF203" s="77"/>
      <c r="BG203" s="77"/>
      <c r="BH203" s="77">
        <v>1</v>
      </c>
      <c r="BI203" s="77"/>
      <c r="BJ203" s="77">
        <v>1</v>
      </c>
      <c r="BK203" s="77"/>
      <c r="BL203" s="85">
        <f t="shared" si="79"/>
        <v>2</v>
      </c>
      <c r="BM203" s="85">
        <f t="shared" si="80"/>
        <v>1</v>
      </c>
      <c r="BN203" s="85">
        <f t="shared" si="81"/>
        <v>3</v>
      </c>
      <c r="BO203" s="85">
        <f t="shared" si="82"/>
        <v>1</v>
      </c>
      <c r="BP203" s="85">
        <f t="shared" si="83"/>
        <v>3</v>
      </c>
      <c r="BQ203" s="85">
        <f t="shared" si="84"/>
        <v>1</v>
      </c>
      <c r="BR203" s="91">
        <f t="shared" si="85"/>
        <v>11</v>
      </c>
      <c r="BS203" s="94">
        <f t="shared" si="86"/>
        <v>5</v>
      </c>
      <c r="BT203" s="85">
        <f t="shared" si="87"/>
        <v>2</v>
      </c>
      <c r="BU203" s="85">
        <f t="shared" si="88"/>
        <v>0</v>
      </c>
      <c r="BV203" s="85">
        <f t="shared" si="89"/>
        <v>1</v>
      </c>
      <c r="BW203" s="85">
        <f t="shared" si="90"/>
        <v>0</v>
      </c>
      <c r="BX203" s="91">
        <f t="shared" si="91"/>
        <v>3</v>
      </c>
      <c r="BY203" s="85">
        <f t="shared" si="93"/>
        <v>0</v>
      </c>
      <c r="BZ203" s="85">
        <f t="shared" si="94"/>
        <v>4</v>
      </c>
      <c r="CA203" s="85">
        <f t="shared" si="95"/>
        <v>2</v>
      </c>
      <c r="CB203" s="85">
        <f t="shared" si="96"/>
        <v>0</v>
      </c>
      <c r="CC203" s="85">
        <f t="shared" si="97"/>
        <v>2</v>
      </c>
      <c r="CD203" s="91">
        <f t="shared" si="92"/>
        <v>8</v>
      </c>
      <c r="CE203" s="91"/>
      <c r="CF203" s="76">
        <v>196</v>
      </c>
      <c r="CG203" s="77">
        <v>3</v>
      </c>
      <c r="CH203" s="77">
        <v>2</v>
      </c>
      <c r="CI203" s="77">
        <v>3</v>
      </c>
      <c r="CJ203">
        <f t="shared" si="101"/>
        <v>18</v>
      </c>
      <c r="CK203">
        <f t="shared" si="102"/>
        <v>6</v>
      </c>
      <c r="CL203">
        <f t="shared" si="103"/>
        <v>9</v>
      </c>
      <c r="CM203">
        <f t="shared" si="104"/>
        <v>6</v>
      </c>
      <c r="CN203" s="115" t="b">
        <f t="shared" si="98"/>
        <v>0</v>
      </c>
      <c r="CO203" s="115" t="b">
        <f t="shared" si="99"/>
        <v>0</v>
      </c>
      <c r="CP203" s="115" t="b">
        <f t="shared" si="100"/>
        <v>0</v>
      </c>
    </row>
    <row r="204" spans="4:94" x14ac:dyDescent="0.2">
      <c r="J204" s="76">
        <v>202</v>
      </c>
      <c r="K204" s="77"/>
      <c r="L204" s="77"/>
      <c r="M204" s="77"/>
      <c r="N204" s="77">
        <v>1</v>
      </c>
      <c r="O204" s="77"/>
      <c r="P204" s="77"/>
      <c r="Q204" s="77"/>
      <c r="R204" s="77"/>
      <c r="S204" s="77"/>
      <c r="T204" s="77"/>
      <c r="U204" s="77">
        <v>1</v>
      </c>
      <c r="V204" s="77"/>
      <c r="W204" s="77"/>
      <c r="X204" s="77"/>
      <c r="Y204" s="77"/>
      <c r="Z204" s="77"/>
      <c r="AA204" s="77"/>
      <c r="AB204" s="77"/>
      <c r="AC204" s="77"/>
      <c r="AD204" s="77"/>
      <c r="AE204" s="77"/>
      <c r="AF204" s="77"/>
      <c r="AG204" s="77"/>
      <c r="AH204" s="77"/>
      <c r="AI204" s="77"/>
      <c r="AJ204" s="77">
        <v>1</v>
      </c>
      <c r="AK204" s="77"/>
      <c r="AL204" s="77">
        <v>1</v>
      </c>
      <c r="AM204" s="77"/>
      <c r="AN204" s="77"/>
      <c r="AO204" s="77"/>
      <c r="AP204" s="77"/>
      <c r="AQ204" s="77"/>
      <c r="AR204" s="77"/>
      <c r="AS204" s="77">
        <v>1</v>
      </c>
      <c r="AT204" s="77">
        <v>1</v>
      </c>
      <c r="AU204" s="77">
        <v>1</v>
      </c>
      <c r="AV204" s="77">
        <v>1</v>
      </c>
      <c r="AW204" s="77">
        <v>1</v>
      </c>
      <c r="AX204" s="77">
        <v>1</v>
      </c>
      <c r="AY204" s="77"/>
      <c r="AZ204" s="77">
        <v>1</v>
      </c>
      <c r="BA204" s="77"/>
      <c r="BB204" s="77"/>
      <c r="BC204" s="77"/>
      <c r="BD204" s="77">
        <v>1</v>
      </c>
      <c r="BE204" s="77">
        <v>1</v>
      </c>
      <c r="BF204" s="77"/>
      <c r="BG204" s="77"/>
      <c r="BH204" s="77"/>
      <c r="BI204" s="77"/>
      <c r="BJ204" s="77"/>
      <c r="BK204" s="77"/>
      <c r="BL204" s="85">
        <f t="shared" si="79"/>
        <v>1</v>
      </c>
      <c r="BM204" s="85">
        <f t="shared" si="80"/>
        <v>0</v>
      </c>
      <c r="BN204" s="85">
        <f t="shared" si="81"/>
        <v>1</v>
      </c>
      <c r="BO204" s="85">
        <f t="shared" si="82"/>
        <v>0</v>
      </c>
      <c r="BP204" s="85">
        <f t="shared" si="83"/>
        <v>0</v>
      </c>
      <c r="BQ204" s="85">
        <f t="shared" si="84"/>
        <v>0</v>
      </c>
      <c r="BR204" s="91">
        <f t="shared" si="85"/>
        <v>2</v>
      </c>
      <c r="BS204" s="94">
        <f t="shared" si="86"/>
        <v>1</v>
      </c>
      <c r="BT204" s="85">
        <f t="shared" si="87"/>
        <v>1</v>
      </c>
      <c r="BU204" s="85">
        <f t="shared" si="88"/>
        <v>1</v>
      </c>
      <c r="BV204" s="85">
        <f t="shared" si="89"/>
        <v>0</v>
      </c>
      <c r="BW204" s="85">
        <f t="shared" si="90"/>
        <v>0</v>
      </c>
      <c r="BX204" s="91">
        <f t="shared" si="91"/>
        <v>2</v>
      </c>
      <c r="BY204" s="85">
        <f t="shared" si="93"/>
        <v>1</v>
      </c>
      <c r="BZ204" s="85">
        <f t="shared" si="94"/>
        <v>5</v>
      </c>
      <c r="CA204" s="85">
        <f t="shared" si="95"/>
        <v>1</v>
      </c>
      <c r="CB204" s="85">
        <f t="shared" si="96"/>
        <v>2</v>
      </c>
      <c r="CC204" s="85">
        <f t="shared" si="97"/>
        <v>0</v>
      </c>
      <c r="CD204" s="91">
        <f t="shared" si="92"/>
        <v>9</v>
      </c>
      <c r="CF204" s="76">
        <v>197</v>
      </c>
      <c r="CG204" s="77">
        <v>5</v>
      </c>
      <c r="CH204" s="77">
        <v>3</v>
      </c>
      <c r="CI204" s="77">
        <v>2</v>
      </c>
      <c r="CJ204">
        <f t="shared" si="101"/>
        <v>30</v>
      </c>
      <c r="CK204">
        <f t="shared" si="102"/>
        <v>15</v>
      </c>
      <c r="CL204">
        <f t="shared" si="103"/>
        <v>10</v>
      </c>
      <c r="CM204">
        <f t="shared" si="104"/>
        <v>6</v>
      </c>
      <c r="CN204" s="115" t="b">
        <f t="shared" si="98"/>
        <v>0</v>
      </c>
      <c r="CO204" s="115" t="b">
        <f t="shared" si="99"/>
        <v>0</v>
      </c>
      <c r="CP204" s="115" t="b">
        <f t="shared" si="100"/>
        <v>0</v>
      </c>
    </row>
    <row r="205" spans="4:94" x14ac:dyDescent="0.2">
      <c r="J205" s="76">
        <v>203</v>
      </c>
      <c r="K205" s="77"/>
      <c r="L205" s="77"/>
      <c r="M205" s="77"/>
      <c r="N205" s="77">
        <v>1</v>
      </c>
      <c r="O205" s="77">
        <v>1</v>
      </c>
      <c r="P205" s="77"/>
      <c r="Q205" s="77"/>
      <c r="R205" s="77"/>
      <c r="S205" s="77"/>
      <c r="T205" s="77"/>
      <c r="U205" s="77">
        <v>1</v>
      </c>
      <c r="V205" s="77"/>
      <c r="W205" s="77">
        <v>1</v>
      </c>
      <c r="X205" s="77"/>
      <c r="Y205" s="77"/>
      <c r="Z205" s="77"/>
      <c r="AA205" s="77">
        <v>1</v>
      </c>
      <c r="AB205" s="77">
        <v>1</v>
      </c>
      <c r="AC205" s="77"/>
      <c r="AD205" s="77"/>
      <c r="AE205" s="77"/>
      <c r="AF205" s="77">
        <v>1</v>
      </c>
      <c r="AG205" s="77"/>
      <c r="AH205" s="77"/>
      <c r="AI205" s="77"/>
      <c r="AJ205" s="77"/>
      <c r="AK205" s="77"/>
      <c r="AL205" s="77">
        <v>1</v>
      </c>
      <c r="AM205" s="77"/>
      <c r="AN205" s="77"/>
      <c r="AO205" s="77">
        <v>1</v>
      </c>
      <c r="AP205" s="77"/>
      <c r="AQ205" s="77"/>
      <c r="AR205" s="77"/>
      <c r="AS205" s="77"/>
      <c r="AT205" s="77"/>
      <c r="AU205" s="77"/>
      <c r="AV205" s="77"/>
      <c r="AW205" s="77">
        <v>1</v>
      </c>
      <c r="AX205" s="77">
        <v>1</v>
      </c>
      <c r="AY205" s="77"/>
      <c r="AZ205" s="77">
        <v>1</v>
      </c>
      <c r="BA205" s="77">
        <v>1</v>
      </c>
      <c r="BB205" s="77"/>
      <c r="BC205" s="77"/>
      <c r="BD205" s="77"/>
      <c r="BE205" s="77"/>
      <c r="BF205" s="77"/>
      <c r="BG205" s="77"/>
      <c r="BH205" s="77"/>
      <c r="BI205" s="77"/>
      <c r="BJ205" s="77">
        <v>1</v>
      </c>
      <c r="BK205" s="77">
        <v>1</v>
      </c>
      <c r="BL205" s="85">
        <f t="shared" si="79"/>
        <v>1</v>
      </c>
      <c r="BM205" s="85">
        <f t="shared" si="80"/>
        <v>1</v>
      </c>
      <c r="BN205" s="85">
        <f t="shared" si="81"/>
        <v>1</v>
      </c>
      <c r="BO205" s="85">
        <f t="shared" si="82"/>
        <v>1</v>
      </c>
      <c r="BP205" s="85">
        <f t="shared" si="83"/>
        <v>3</v>
      </c>
      <c r="BQ205" s="85">
        <f t="shared" si="84"/>
        <v>0</v>
      </c>
      <c r="BR205" s="91">
        <f t="shared" si="85"/>
        <v>7</v>
      </c>
      <c r="BS205" s="94">
        <f t="shared" si="86"/>
        <v>3</v>
      </c>
      <c r="BT205" s="85">
        <f t="shared" si="87"/>
        <v>0</v>
      </c>
      <c r="BU205" s="85">
        <f t="shared" si="88"/>
        <v>1</v>
      </c>
      <c r="BV205" s="85">
        <f t="shared" si="89"/>
        <v>1</v>
      </c>
      <c r="BW205" s="85">
        <f t="shared" si="90"/>
        <v>0</v>
      </c>
      <c r="BX205" s="91">
        <f t="shared" si="91"/>
        <v>2</v>
      </c>
      <c r="BY205" s="85">
        <f t="shared" si="93"/>
        <v>0</v>
      </c>
      <c r="BZ205" s="85">
        <f t="shared" si="94"/>
        <v>2</v>
      </c>
      <c r="CA205" s="85">
        <f t="shared" si="95"/>
        <v>2</v>
      </c>
      <c r="CB205" s="85">
        <f t="shared" si="96"/>
        <v>0</v>
      </c>
      <c r="CC205" s="85">
        <f t="shared" si="97"/>
        <v>2</v>
      </c>
      <c r="CD205" s="91">
        <f t="shared" si="92"/>
        <v>6</v>
      </c>
      <c r="CF205" s="76">
        <v>198</v>
      </c>
      <c r="CG205" s="77">
        <v>3</v>
      </c>
      <c r="CH205" s="77">
        <v>2</v>
      </c>
      <c r="CI205" s="77">
        <v>3</v>
      </c>
      <c r="CJ205">
        <f t="shared" si="101"/>
        <v>18</v>
      </c>
      <c r="CK205">
        <f t="shared" si="102"/>
        <v>6</v>
      </c>
      <c r="CL205">
        <f t="shared" si="103"/>
        <v>9</v>
      </c>
      <c r="CM205">
        <f t="shared" si="104"/>
        <v>6</v>
      </c>
      <c r="CN205" s="115" t="b">
        <f t="shared" si="98"/>
        <v>0</v>
      </c>
      <c r="CO205" s="115" t="b">
        <f t="shared" si="99"/>
        <v>0</v>
      </c>
      <c r="CP205" s="115" t="b">
        <f t="shared" si="100"/>
        <v>0</v>
      </c>
    </row>
    <row r="206" spans="4:94" x14ac:dyDescent="0.2">
      <c r="J206" s="76">
        <v>204</v>
      </c>
      <c r="K206" s="77"/>
      <c r="L206" s="77"/>
      <c r="M206" s="77"/>
      <c r="N206" s="77"/>
      <c r="O206" s="77"/>
      <c r="P206" s="77"/>
      <c r="Q206" s="77"/>
      <c r="R206" s="77"/>
      <c r="S206" s="77"/>
      <c r="T206" s="77"/>
      <c r="U206" s="77"/>
      <c r="V206" s="77"/>
      <c r="W206" s="77"/>
      <c r="X206" s="77"/>
      <c r="Y206" s="77"/>
      <c r="Z206" s="77"/>
      <c r="AA206" s="77"/>
      <c r="AB206" s="77"/>
      <c r="AC206" s="77"/>
      <c r="AD206" s="77"/>
      <c r="AE206" s="77"/>
      <c r="AF206" s="77"/>
      <c r="AG206" s="77"/>
      <c r="AH206" s="77"/>
      <c r="AI206" s="77"/>
      <c r="AJ206" s="77"/>
      <c r="AK206" s="77"/>
      <c r="AL206" s="77"/>
      <c r="AM206" s="77"/>
      <c r="AN206" s="77"/>
      <c r="AO206" s="77"/>
      <c r="AP206" s="77"/>
      <c r="AQ206" s="77"/>
      <c r="AR206" s="77"/>
      <c r="AS206" s="77"/>
      <c r="AT206" s="77"/>
      <c r="AU206" s="77">
        <v>1</v>
      </c>
      <c r="AV206" s="77"/>
      <c r="AW206" s="77"/>
      <c r="AX206" s="77"/>
      <c r="AY206" s="77"/>
      <c r="AZ206" s="77"/>
      <c r="BA206" s="77"/>
      <c r="BB206" s="77"/>
      <c r="BC206" s="77"/>
      <c r="BD206" s="77"/>
      <c r="BE206" s="77"/>
      <c r="BF206" s="77"/>
      <c r="BG206" s="77"/>
      <c r="BH206" s="77"/>
      <c r="BI206" s="77"/>
      <c r="BJ206" s="77"/>
      <c r="BK206" s="77"/>
      <c r="BL206" s="85">
        <f t="shared" si="79"/>
        <v>0</v>
      </c>
      <c r="BM206" s="85">
        <f t="shared" si="80"/>
        <v>0</v>
      </c>
      <c r="BN206" s="85">
        <f t="shared" si="81"/>
        <v>0</v>
      </c>
      <c r="BO206" s="85">
        <f t="shared" si="82"/>
        <v>0</v>
      </c>
      <c r="BP206" s="85">
        <f t="shared" si="83"/>
        <v>0</v>
      </c>
      <c r="BQ206" s="85">
        <f t="shared" si="84"/>
        <v>0</v>
      </c>
      <c r="BR206" s="91">
        <f t="shared" si="85"/>
        <v>0</v>
      </c>
      <c r="BS206" s="94">
        <f t="shared" si="86"/>
        <v>0</v>
      </c>
      <c r="BT206" s="85">
        <f t="shared" si="87"/>
        <v>0</v>
      </c>
      <c r="BU206" s="85">
        <f t="shared" si="88"/>
        <v>0</v>
      </c>
      <c r="BV206" s="85">
        <f t="shared" si="89"/>
        <v>0</v>
      </c>
      <c r="BW206" s="85">
        <f t="shared" si="90"/>
        <v>0</v>
      </c>
      <c r="BX206" s="91">
        <f t="shared" si="91"/>
        <v>0</v>
      </c>
      <c r="BY206" s="85">
        <f t="shared" si="93"/>
        <v>0</v>
      </c>
      <c r="BZ206" s="85">
        <f t="shared" si="94"/>
        <v>1</v>
      </c>
      <c r="CA206" s="85">
        <f t="shared" si="95"/>
        <v>0</v>
      </c>
      <c r="CB206" s="85">
        <f t="shared" si="96"/>
        <v>0</v>
      </c>
      <c r="CC206" s="85">
        <f t="shared" si="97"/>
        <v>0</v>
      </c>
      <c r="CD206" s="91">
        <f t="shared" si="92"/>
        <v>1</v>
      </c>
      <c r="CF206" s="76">
        <v>199</v>
      </c>
      <c r="CG206" s="77">
        <v>0</v>
      </c>
      <c r="CH206" s="77">
        <v>1</v>
      </c>
      <c r="CI206" s="77">
        <v>3</v>
      </c>
      <c r="CJ206">
        <f t="shared" si="101"/>
        <v>0</v>
      </c>
      <c r="CK206">
        <f t="shared" si="102"/>
        <v>0</v>
      </c>
      <c r="CL206">
        <f t="shared" si="103"/>
        <v>0</v>
      </c>
      <c r="CM206">
        <f t="shared" si="104"/>
        <v>3</v>
      </c>
      <c r="CN206" s="115" t="b">
        <f t="shared" si="98"/>
        <v>0</v>
      </c>
      <c r="CO206" s="115" t="b">
        <f t="shared" si="99"/>
        <v>0</v>
      </c>
      <c r="CP206" s="115" t="b">
        <f t="shared" si="100"/>
        <v>1</v>
      </c>
    </row>
    <row r="207" spans="4:94" x14ac:dyDescent="0.2">
      <c r="J207" s="76">
        <v>205</v>
      </c>
      <c r="K207" s="77">
        <v>1</v>
      </c>
      <c r="L207" s="77"/>
      <c r="M207" s="77"/>
      <c r="N207" s="77">
        <v>1</v>
      </c>
      <c r="O207" s="77">
        <v>1</v>
      </c>
      <c r="P207" s="77">
        <v>1</v>
      </c>
      <c r="Q207" s="77"/>
      <c r="R207" s="77">
        <v>1</v>
      </c>
      <c r="S207" s="77"/>
      <c r="T207" s="77"/>
      <c r="U207" s="77">
        <v>1</v>
      </c>
      <c r="V207" s="77"/>
      <c r="W207" s="77">
        <v>1</v>
      </c>
      <c r="X207" s="77"/>
      <c r="Y207" s="77"/>
      <c r="Z207" s="77"/>
      <c r="AA207" s="77">
        <v>1</v>
      </c>
      <c r="AB207" s="77">
        <v>1</v>
      </c>
      <c r="AC207" s="77">
        <v>1</v>
      </c>
      <c r="AD207" s="77">
        <v>1</v>
      </c>
      <c r="AE207" s="77"/>
      <c r="AF207" s="77">
        <v>1</v>
      </c>
      <c r="AG207" s="77"/>
      <c r="AH207" s="77"/>
      <c r="AI207" s="77">
        <v>1</v>
      </c>
      <c r="AJ207" s="77"/>
      <c r="AK207" s="77">
        <v>1</v>
      </c>
      <c r="AL207" s="77"/>
      <c r="AM207" s="77">
        <v>1</v>
      </c>
      <c r="AN207" s="77"/>
      <c r="AO207" s="77">
        <v>1</v>
      </c>
      <c r="AP207" s="77"/>
      <c r="AQ207" s="77"/>
      <c r="AR207" s="77">
        <v>1</v>
      </c>
      <c r="AS207" s="77">
        <v>1</v>
      </c>
      <c r="AT207" s="77"/>
      <c r="AU207" s="77"/>
      <c r="AV207" s="77"/>
      <c r="AW207" s="77">
        <v>1</v>
      </c>
      <c r="AX207" s="77">
        <v>1</v>
      </c>
      <c r="AY207" s="77"/>
      <c r="AZ207" s="77">
        <v>1</v>
      </c>
      <c r="BA207" s="77"/>
      <c r="BB207" s="77"/>
      <c r="BC207" s="77"/>
      <c r="BD207" s="77"/>
      <c r="BE207" s="77"/>
      <c r="BF207" s="77"/>
      <c r="BG207" s="77"/>
      <c r="BH207" s="77">
        <v>1</v>
      </c>
      <c r="BI207" s="77"/>
      <c r="BJ207" s="77">
        <v>1</v>
      </c>
      <c r="BK207" s="77">
        <v>1</v>
      </c>
      <c r="BL207" s="85">
        <f t="shared" si="79"/>
        <v>2</v>
      </c>
      <c r="BM207" s="85">
        <f t="shared" si="80"/>
        <v>2</v>
      </c>
      <c r="BN207" s="85">
        <f t="shared" si="81"/>
        <v>2</v>
      </c>
      <c r="BO207" s="85">
        <f t="shared" si="82"/>
        <v>1</v>
      </c>
      <c r="BP207" s="85">
        <f t="shared" si="83"/>
        <v>5</v>
      </c>
      <c r="BQ207" s="85">
        <f t="shared" si="84"/>
        <v>1</v>
      </c>
      <c r="BR207" s="91">
        <f t="shared" si="85"/>
        <v>13</v>
      </c>
      <c r="BS207" s="94">
        <f t="shared" si="86"/>
        <v>5</v>
      </c>
      <c r="BT207" s="85">
        <f t="shared" si="87"/>
        <v>1</v>
      </c>
      <c r="BU207" s="85">
        <f t="shared" si="88"/>
        <v>0</v>
      </c>
      <c r="BV207" s="85">
        <f t="shared" si="89"/>
        <v>2</v>
      </c>
      <c r="BW207" s="85">
        <f t="shared" si="90"/>
        <v>0</v>
      </c>
      <c r="BX207" s="91">
        <f t="shared" si="91"/>
        <v>3</v>
      </c>
      <c r="BY207" s="85">
        <f t="shared" si="93"/>
        <v>2</v>
      </c>
      <c r="BZ207" s="85">
        <f t="shared" si="94"/>
        <v>2</v>
      </c>
      <c r="CA207" s="85">
        <f t="shared" si="95"/>
        <v>1</v>
      </c>
      <c r="CB207" s="85">
        <f t="shared" si="96"/>
        <v>0</v>
      </c>
      <c r="CC207" s="85">
        <f t="shared" si="97"/>
        <v>3</v>
      </c>
      <c r="CD207" s="91">
        <f t="shared" si="92"/>
        <v>8</v>
      </c>
      <c r="CF207" s="76">
        <v>200</v>
      </c>
      <c r="CG207" s="77">
        <v>1</v>
      </c>
      <c r="CH207" s="77">
        <v>2</v>
      </c>
      <c r="CI207" s="77">
        <v>4</v>
      </c>
      <c r="CJ207">
        <f t="shared" si="101"/>
        <v>8</v>
      </c>
      <c r="CK207">
        <f>CG207*CH207</f>
        <v>2</v>
      </c>
      <c r="CL207">
        <f>CG207*CI207</f>
        <v>4</v>
      </c>
      <c r="CM207">
        <f>CH207*CI207</f>
        <v>8</v>
      </c>
      <c r="CN207" s="115" t="b">
        <f>AND(CK207&gt;0,CI207=0)</f>
        <v>0</v>
      </c>
      <c r="CO207" s="115" t="b">
        <f>AND(CL207&gt;0,CH207=0)</f>
        <v>0</v>
      </c>
      <c r="CP207" s="115" t="b">
        <f>AND(CM207&gt;0,CG207=0)</f>
        <v>0</v>
      </c>
    </row>
    <row r="208" spans="4:94" x14ac:dyDescent="0.2">
      <c r="J208" s="76">
        <v>206</v>
      </c>
      <c r="K208" s="77">
        <v>1</v>
      </c>
      <c r="L208" s="77"/>
      <c r="M208" s="77"/>
      <c r="N208" s="77"/>
      <c r="O208" s="77">
        <v>1</v>
      </c>
      <c r="P208" s="77"/>
      <c r="Q208" s="77"/>
      <c r="R208" s="77"/>
      <c r="S208" s="77"/>
      <c r="T208" s="77"/>
      <c r="U208" s="77"/>
      <c r="V208" s="77"/>
      <c r="W208" s="77"/>
      <c r="X208" s="77"/>
      <c r="Y208" s="77"/>
      <c r="Z208" s="77"/>
      <c r="AA208" s="77">
        <v>1</v>
      </c>
      <c r="AB208" s="77">
        <v>1</v>
      </c>
      <c r="AC208" s="77"/>
      <c r="AD208" s="77">
        <v>1</v>
      </c>
      <c r="AE208" s="77"/>
      <c r="AF208" s="77"/>
      <c r="AG208" s="77">
        <v>1</v>
      </c>
      <c r="AH208" s="77"/>
      <c r="AI208" s="77"/>
      <c r="AJ208" s="77">
        <v>1</v>
      </c>
      <c r="AK208" s="77"/>
      <c r="AL208" s="77"/>
      <c r="AM208" s="77"/>
      <c r="AN208" s="77"/>
      <c r="AO208" s="77"/>
      <c r="AP208" s="77"/>
      <c r="AQ208" s="77"/>
      <c r="AR208" s="77">
        <v>1</v>
      </c>
      <c r="AS208" s="77"/>
      <c r="AT208" s="77">
        <v>1</v>
      </c>
      <c r="AU208" s="77">
        <v>1</v>
      </c>
      <c r="AV208" s="77"/>
      <c r="AW208" s="77">
        <v>1</v>
      </c>
      <c r="AX208" s="77"/>
      <c r="AY208" s="77"/>
      <c r="AZ208" s="77"/>
      <c r="BA208" s="77"/>
      <c r="BB208" s="77"/>
      <c r="BC208" s="77"/>
      <c r="BD208" s="77"/>
      <c r="BE208" s="77"/>
      <c r="BF208" s="77">
        <v>1</v>
      </c>
      <c r="BG208" s="77"/>
      <c r="BH208" s="77"/>
      <c r="BI208" s="77"/>
      <c r="BJ208" s="77"/>
      <c r="BK208" s="77"/>
      <c r="BL208" s="85">
        <f t="shared" si="79"/>
        <v>1</v>
      </c>
      <c r="BM208" s="85">
        <f t="shared" si="80"/>
        <v>1</v>
      </c>
      <c r="BN208" s="85">
        <f t="shared" si="81"/>
        <v>0</v>
      </c>
      <c r="BO208" s="85">
        <f t="shared" si="82"/>
        <v>0</v>
      </c>
      <c r="BP208" s="85">
        <f t="shared" si="83"/>
        <v>3</v>
      </c>
      <c r="BQ208" s="85">
        <f t="shared" si="84"/>
        <v>1</v>
      </c>
      <c r="BR208" s="91">
        <f t="shared" si="85"/>
        <v>6</v>
      </c>
      <c r="BS208" s="94">
        <f t="shared" si="86"/>
        <v>1</v>
      </c>
      <c r="BT208" s="85">
        <f t="shared" si="87"/>
        <v>1</v>
      </c>
      <c r="BU208" s="85">
        <f t="shared" si="88"/>
        <v>0</v>
      </c>
      <c r="BV208" s="85">
        <f t="shared" si="89"/>
        <v>0</v>
      </c>
      <c r="BW208" s="85">
        <f t="shared" si="90"/>
        <v>0</v>
      </c>
      <c r="BX208" s="91">
        <f t="shared" si="91"/>
        <v>1</v>
      </c>
      <c r="BY208" s="85">
        <f t="shared" si="93"/>
        <v>1</v>
      </c>
      <c r="BZ208" s="85">
        <f t="shared" si="94"/>
        <v>3</v>
      </c>
      <c r="CA208" s="85">
        <f t="shared" si="95"/>
        <v>0</v>
      </c>
      <c r="CB208" s="85">
        <f t="shared" si="96"/>
        <v>1</v>
      </c>
      <c r="CC208" s="85">
        <f t="shared" si="97"/>
        <v>0</v>
      </c>
      <c r="CD208" s="91">
        <f t="shared" si="92"/>
        <v>5</v>
      </c>
      <c r="CF208" s="76">
        <v>201</v>
      </c>
      <c r="CG208" s="77">
        <v>11</v>
      </c>
      <c r="CH208" s="77">
        <v>3</v>
      </c>
      <c r="CI208" s="77">
        <v>8</v>
      </c>
      <c r="CJ208">
        <f t="shared" si="101"/>
        <v>264</v>
      </c>
      <c r="CK208">
        <f t="shared" si="102"/>
        <v>33</v>
      </c>
      <c r="CL208">
        <f t="shared" si="103"/>
        <v>88</v>
      </c>
      <c r="CM208">
        <f t="shared" si="104"/>
        <v>24</v>
      </c>
      <c r="CN208" s="115" t="b">
        <f t="shared" si="98"/>
        <v>0</v>
      </c>
      <c r="CO208" s="115" t="b">
        <f t="shared" si="99"/>
        <v>0</v>
      </c>
      <c r="CP208" s="115" t="b">
        <f t="shared" si="100"/>
        <v>0</v>
      </c>
    </row>
    <row r="209" spans="10:96" x14ac:dyDescent="0.2">
      <c r="J209" s="76">
        <v>207</v>
      </c>
      <c r="K209" s="77"/>
      <c r="L209" s="77"/>
      <c r="M209" s="77"/>
      <c r="N209" s="77"/>
      <c r="O209" s="77"/>
      <c r="P209" s="77"/>
      <c r="Q209" s="77"/>
      <c r="R209" s="77"/>
      <c r="S209" s="77"/>
      <c r="T209" s="77"/>
      <c r="U209" s="77">
        <v>1</v>
      </c>
      <c r="V209" s="77"/>
      <c r="W209" s="77"/>
      <c r="X209" s="77"/>
      <c r="Y209" s="77"/>
      <c r="Z209" s="77"/>
      <c r="AA209" s="77"/>
      <c r="AB209" s="77"/>
      <c r="AC209" s="77"/>
      <c r="AD209" s="77"/>
      <c r="AE209" s="77"/>
      <c r="AF209" s="77"/>
      <c r="AG209" s="77"/>
      <c r="AH209" s="77"/>
      <c r="AI209" s="77">
        <v>1</v>
      </c>
      <c r="AJ209" s="77">
        <v>1</v>
      </c>
      <c r="AK209" s="77"/>
      <c r="AL209" s="77">
        <v>1</v>
      </c>
      <c r="AM209" s="77"/>
      <c r="AN209" s="77"/>
      <c r="AO209" s="77">
        <v>1</v>
      </c>
      <c r="AP209" s="77"/>
      <c r="AQ209" s="77"/>
      <c r="AR209" s="77"/>
      <c r="AS209" s="77"/>
      <c r="AT209" s="77">
        <v>1</v>
      </c>
      <c r="AU209" s="77">
        <v>1</v>
      </c>
      <c r="AV209" s="77"/>
      <c r="AW209" s="77">
        <v>1</v>
      </c>
      <c r="AX209" s="77">
        <v>1</v>
      </c>
      <c r="AY209" s="77"/>
      <c r="AZ209" s="77">
        <v>1</v>
      </c>
      <c r="BA209" s="77"/>
      <c r="BB209" s="77"/>
      <c r="BC209" s="77"/>
      <c r="BD209" s="77"/>
      <c r="BE209" s="77"/>
      <c r="BF209" s="77"/>
      <c r="BG209" s="77"/>
      <c r="BH209" s="77"/>
      <c r="BI209" s="77"/>
      <c r="BJ209" s="77"/>
      <c r="BK209" s="77"/>
      <c r="BL209" s="85">
        <f t="shared" si="79"/>
        <v>0</v>
      </c>
      <c r="BM209" s="85">
        <f t="shared" si="80"/>
        <v>0</v>
      </c>
      <c r="BN209" s="85">
        <f t="shared" si="81"/>
        <v>1</v>
      </c>
      <c r="BO209" s="85">
        <f t="shared" si="82"/>
        <v>0</v>
      </c>
      <c r="BP209" s="85">
        <f t="shared" si="83"/>
        <v>0</v>
      </c>
      <c r="BQ209" s="85">
        <f t="shared" si="84"/>
        <v>1</v>
      </c>
      <c r="BR209" s="91">
        <f t="shared" si="85"/>
        <v>2</v>
      </c>
      <c r="BS209" s="94">
        <f t="shared" si="86"/>
        <v>1</v>
      </c>
      <c r="BT209" s="85">
        <f t="shared" si="87"/>
        <v>1</v>
      </c>
      <c r="BU209" s="85">
        <f t="shared" si="88"/>
        <v>1</v>
      </c>
      <c r="BV209" s="85">
        <f t="shared" si="89"/>
        <v>1</v>
      </c>
      <c r="BW209" s="85">
        <f t="shared" si="90"/>
        <v>0</v>
      </c>
      <c r="BX209" s="91">
        <f t="shared" si="91"/>
        <v>3</v>
      </c>
      <c r="BY209" s="85">
        <f t="shared" si="93"/>
        <v>0</v>
      </c>
      <c r="BZ209" s="85">
        <f t="shared" si="94"/>
        <v>4</v>
      </c>
      <c r="CA209" s="85">
        <f t="shared" si="95"/>
        <v>1</v>
      </c>
      <c r="CB209" s="85">
        <f t="shared" si="96"/>
        <v>0</v>
      </c>
      <c r="CC209" s="85">
        <f t="shared" si="97"/>
        <v>0</v>
      </c>
      <c r="CD209" s="91">
        <f t="shared" si="92"/>
        <v>5</v>
      </c>
      <c r="CF209" s="76">
        <v>202</v>
      </c>
      <c r="CG209" s="77">
        <v>2</v>
      </c>
      <c r="CH209" s="77">
        <v>2</v>
      </c>
      <c r="CI209" s="77">
        <v>9</v>
      </c>
      <c r="CJ209">
        <f t="shared" si="101"/>
        <v>36</v>
      </c>
      <c r="CK209">
        <f t="shared" si="102"/>
        <v>4</v>
      </c>
      <c r="CL209">
        <f t="shared" si="103"/>
        <v>18</v>
      </c>
      <c r="CM209">
        <f t="shared" si="104"/>
        <v>18</v>
      </c>
      <c r="CN209" s="115" t="b">
        <f t="shared" si="98"/>
        <v>0</v>
      </c>
      <c r="CO209" s="115" t="b">
        <f t="shared" si="99"/>
        <v>0</v>
      </c>
      <c r="CP209" s="115" t="b">
        <f t="shared" si="100"/>
        <v>0</v>
      </c>
    </row>
    <row r="210" spans="10:96" x14ac:dyDescent="0.2">
      <c r="J210" s="76">
        <v>208</v>
      </c>
      <c r="K210" s="77"/>
      <c r="L210" s="77"/>
      <c r="M210" s="77"/>
      <c r="N210" s="77">
        <v>1</v>
      </c>
      <c r="O210" s="77">
        <v>1</v>
      </c>
      <c r="P210" s="77"/>
      <c r="Q210" s="77"/>
      <c r="R210" s="77"/>
      <c r="S210" s="77"/>
      <c r="T210" s="77">
        <v>1</v>
      </c>
      <c r="U210" s="77"/>
      <c r="V210" s="77"/>
      <c r="W210" s="77"/>
      <c r="X210" s="77"/>
      <c r="Y210" s="77"/>
      <c r="Z210" s="77"/>
      <c r="AA210" s="77"/>
      <c r="AB210" s="77"/>
      <c r="AC210" s="77"/>
      <c r="AD210" s="77"/>
      <c r="AE210" s="77"/>
      <c r="AF210" s="77"/>
      <c r="AG210" s="77"/>
      <c r="AH210" s="77"/>
      <c r="AI210" s="77"/>
      <c r="AJ210" s="77"/>
      <c r="AK210" s="77"/>
      <c r="AL210" s="77">
        <v>1</v>
      </c>
      <c r="AM210" s="77">
        <v>1</v>
      </c>
      <c r="AN210" s="77"/>
      <c r="AO210" s="77">
        <v>1</v>
      </c>
      <c r="AP210" s="77"/>
      <c r="AQ210" s="77"/>
      <c r="AR210" s="77">
        <v>1</v>
      </c>
      <c r="AS210" s="77">
        <v>1</v>
      </c>
      <c r="AT210" s="77"/>
      <c r="AU210" s="77">
        <v>1</v>
      </c>
      <c r="AV210" s="77"/>
      <c r="AW210" s="77">
        <v>1</v>
      </c>
      <c r="AX210" s="77">
        <v>1</v>
      </c>
      <c r="AY210" s="77"/>
      <c r="AZ210" s="77">
        <v>1</v>
      </c>
      <c r="BA210" s="77"/>
      <c r="BB210" s="77"/>
      <c r="BC210" s="77"/>
      <c r="BD210" s="77"/>
      <c r="BE210" s="77"/>
      <c r="BF210" s="77"/>
      <c r="BG210" s="77"/>
      <c r="BH210" s="77"/>
      <c r="BI210" s="77"/>
      <c r="BJ210" s="77"/>
      <c r="BK210" s="77"/>
      <c r="BL210" s="85">
        <f t="shared" si="79"/>
        <v>1</v>
      </c>
      <c r="BM210" s="85">
        <f t="shared" si="80"/>
        <v>1</v>
      </c>
      <c r="BN210" s="85">
        <f t="shared" si="81"/>
        <v>1</v>
      </c>
      <c r="BO210" s="85">
        <f t="shared" si="82"/>
        <v>0</v>
      </c>
      <c r="BP210" s="85">
        <f t="shared" si="83"/>
        <v>0</v>
      </c>
      <c r="BQ210" s="85">
        <f t="shared" si="84"/>
        <v>0</v>
      </c>
      <c r="BR210" s="91">
        <f t="shared" si="85"/>
        <v>3</v>
      </c>
      <c r="BS210" s="94">
        <f t="shared" si="86"/>
        <v>2</v>
      </c>
      <c r="BT210" s="85">
        <f t="shared" si="87"/>
        <v>0</v>
      </c>
      <c r="BU210" s="85">
        <f t="shared" si="88"/>
        <v>1</v>
      </c>
      <c r="BV210" s="85">
        <f t="shared" si="89"/>
        <v>2</v>
      </c>
      <c r="BW210" s="85">
        <f t="shared" si="90"/>
        <v>0</v>
      </c>
      <c r="BX210" s="91">
        <f t="shared" si="91"/>
        <v>3</v>
      </c>
      <c r="BY210" s="85">
        <f t="shared" si="93"/>
        <v>2</v>
      </c>
      <c r="BZ210" s="85">
        <f t="shared" si="94"/>
        <v>3</v>
      </c>
      <c r="CA210" s="85">
        <f t="shared" si="95"/>
        <v>1</v>
      </c>
      <c r="CB210" s="85">
        <f t="shared" si="96"/>
        <v>0</v>
      </c>
      <c r="CC210" s="85">
        <f t="shared" si="97"/>
        <v>0</v>
      </c>
      <c r="CD210" s="91">
        <f t="shared" si="92"/>
        <v>6</v>
      </c>
      <c r="CF210" s="76">
        <v>203</v>
      </c>
      <c r="CG210" s="77">
        <v>7</v>
      </c>
      <c r="CH210" s="77">
        <v>2</v>
      </c>
      <c r="CI210" s="77">
        <v>6</v>
      </c>
      <c r="CJ210">
        <f t="shared" si="101"/>
        <v>84</v>
      </c>
      <c r="CK210">
        <f t="shared" si="102"/>
        <v>14</v>
      </c>
      <c r="CL210">
        <f t="shared" si="103"/>
        <v>42</v>
      </c>
      <c r="CM210">
        <f t="shared" si="104"/>
        <v>12</v>
      </c>
      <c r="CN210" s="115" t="b">
        <f t="shared" si="98"/>
        <v>0</v>
      </c>
      <c r="CO210" s="115" t="b">
        <f t="shared" si="99"/>
        <v>0</v>
      </c>
      <c r="CP210" s="115" t="b">
        <f t="shared" si="100"/>
        <v>0</v>
      </c>
    </row>
    <row r="211" spans="10:96" x14ac:dyDescent="0.2">
      <c r="J211" s="76">
        <v>209</v>
      </c>
      <c r="K211" s="77"/>
      <c r="L211" s="77"/>
      <c r="M211" s="77"/>
      <c r="N211" s="77">
        <v>1</v>
      </c>
      <c r="O211" s="77"/>
      <c r="P211" s="77"/>
      <c r="Q211" s="77"/>
      <c r="R211" s="77">
        <v>1</v>
      </c>
      <c r="S211" s="77"/>
      <c r="T211" s="77"/>
      <c r="U211" s="77"/>
      <c r="V211" s="77"/>
      <c r="W211" s="77"/>
      <c r="X211" s="77"/>
      <c r="Y211" s="77"/>
      <c r="Z211" s="77"/>
      <c r="AA211" s="77"/>
      <c r="AB211" s="77"/>
      <c r="AC211" s="77"/>
      <c r="AD211" s="77"/>
      <c r="AE211" s="77"/>
      <c r="AF211" s="77"/>
      <c r="AG211" s="77"/>
      <c r="AH211" s="77"/>
      <c r="AI211" s="77"/>
      <c r="AJ211" s="77">
        <v>1</v>
      </c>
      <c r="AK211" s="77">
        <v>1</v>
      </c>
      <c r="AL211" s="77"/>
      <c r="AM211" s="77"/>
      <c r="AN211" s="77"/>
      <c r="AO211" s="77">
        <v>1</v>
      </c>
      <c r="AP211" s="77"/>
      <c r="AQ211" s="77"/>
      <c r="AR211" s="77"/>
      <c r="AS211" s="77">
        <v>1</v>
      </c>
      <c r="AT211" s="77">
        <v>1</v>
      </c>
      <c r="AU211" s="77">
        <v>1</v>
      </c>
      <c r="AV211" s="77"/>
      <c r="AW211" s="77">
        <v>1</v>
      </c>
      <c r="AX211" s="77">
        <v>1</v>
      </c>
      <c r="AY211" s="77"/>
      <c r="AZ211" s="77"/>
      <c r="BA211" s="77"/>
      <c r="BB211" s="77"/>
      <c r="BC211" s="77"/>
      <c r="BD211" s="77"/>
      <c r="BE211" s="77"/>
      <c r="BF211" s="77"/>
      <c r="BG211" s="77"/>
      <c r="BH211" s="77"/>
      <c r="BI211" s="77"/>
      <c r="BJ211" s="77"/>
      <c r="BK211" s="77"/>
      <c r="BL211" s="85">
        <f t="shared" si="79"/>
        <v>1</v>
      </c>
      <c r="BM211" s="85">
        <f t="shared" si="80"/>
        <v>0</v>
      </c>
      <c r="BN211" s="85">
        <f t="shared" si="81"/>
        <v>1</v>
      </c>
      <c r="BO211" s="85">
        <f t="shared" si="82"/>
        <v>0</v>
      </c>
      <c r="BP211" s="85">
        <f t="shared" si="83"/>
        <v>0</v>
      </c>
      <c r="BQ211" s="85">
        <f t="shared" si="84"/>
        <v>0</v>
      </c>
      <c r="BR211" s="91">
        <f t="shared" si="85"/>
        <v>2</v>
      </c>
      <c r="BS211" s="94">
        <f t="shared" si="86"/>
        <v>1</v>
      </c>
      <c r="BT211" s="85">
        <f t="shared" si="87"/>
        <v>2</v>
      </c>
      <c r="BU211" s="85">
        <f t="shared" si="88"/>
        <v>0</v>
      </c>
      <c r="BV211" s="85">
        <f t="shared" si="89"/>
        <v>1</v>
      </c>
      <c r="BW211" s="85">
        <f t="shared" si="90"/>
        <v>0</v>
      </c>
      <c r="BX211" s="91">
        <f t="shared" si="91"/>
        <v>3</v>
      </c>
      <c r="BY211" s="85">
        <f t="shared" si="93"/>
        <v>1</v>
      </c>
      <c r="BZ211" s="85">
        <f t="shared" si="94"/>
        <v>4</v>
      </c>
      <c r="CA211" s="85">
        <f t="shared" si="95"/>
        <v>0</v>
      </c>
      <c r="CB211" s="85">
        <f t="shared" si="96"/>
        <v>0</v>
      </c>
      <c r="CC211" s="85">
        <f t="shared" si="97"/>
        <v>0</v>
      </c>
      <c r="CD211" s="91">
        <f t="shared" si="92"/>
        <v>5</v>
      </c>
      <c r="CF211" s="76">
        <v>204</v>
      </c>
      <c r="CG211" s="77">
        <v>0</v>
      </c>
      <c r="CH211" s="77">
        <v>0</v>
      </c>
      <c r="CI211" s="114">
        <v>1</v>
      </c>
      <c r="CJ211">
        <f t="shared" si="101"/>
        <v>0</v>
      </c>
      <c r="CK211">
        <f t="shared" si="102"/>
        <v>0</v>
      </c>
      <c r="CL211">
        <f t="shared" si="103"/>
        <v>0</v>
      </c>
      <c r="CM211">
        <f t="shared" si="104"/>
        <v>0</v>
      </c>
      <c r="CN211" s="115" t="b">
        <f t="shared" si="98"/>
        <v>0</v>
      </c>
      <c r="CO211" s="115" t="b">
        <f t="shared" si="99"/>
        <v>0</v>
      </c>
      <c r="CP211" s="115" t="b">
        <f t="shared" si="100"/>
        <v>0</v>
      </c>
    </row>
    <row r="212" spans="10:96" x14ac:dyDescent="0.2">
      <c r="J212" s="76">
        <v>210</v>
      </c>
      <c r="K212" s="77"/>
      <c r="L212" s="77"/>
      <c r="M212" s="77"/>
      <c r="N212" s="77">
        <v>1</v>
      </c>
      <c r="O212" s="77"/>
      <c r="P212" s="77"/>
      <c r="Q212" s="77"/>
      <c r="R212" s="77"/>
      <c r="S212" s="77"/>
      <c r="T212" s="77"/>
      <c r="U212" s="77"/>
      <c r="V212" s="77"/>
      <c r="W212" s="77"/>
      <c r="X212" s="77"/>
      <c r="Y212" s="77"/>
      <c r="Z212" s="77"/>
      <c r="AA212" s="77"/>
      <c r="AB212" s="77"/>
      <c r="AC212" s="77"/>
      <c r="AD212" s="77"/>
      <c r="AE212" s="77"/>
      <c r="AF212" s="77"/>
      <c r="AG212" s="77"/>
      <c r="AH212" s="77"/>
      <c r="AI212" s="77"/>
      <c r="AJ212" s="77">
        <v>1</v>
      </c>
      <c r="AK212" s="77"/>
      <c r="AL212" s="77">
        <v>1</v>
      </c>
      <c r="AM212" s="77"/>
      <c r="AN212" s="77"/>
      <c r="AO212" s="77"/>
      <c r="AP212" s="77"/>
      <c r="AQ212" s="77"/>
      <c r="AR212" s="77"/>
      <c r="AS212" s="77"/>
      <c r="AT212" s="77">
        <v>1</v>
      </c>
      <c r="AU212" s="77">
        <v>1</v>
      </c>
      <c r="AV212" s="77"/>
      <c r="AW212" s="77">
        <v>1</v>
      </c>
      <c r="AX212" s="77">
        <v>1</v>
      </c>
      <c r="AY212" s="77">
        <v>1</v>
      </c>
      <c r="AZ212" s="77"/>
      <c r="BA212" s="77">
        <v>1</v>
      </c>
      <c r="BB212" s="77"/>
      <c r="BC212" s="77"/>
      <c r="BD212" s="77"/>
      <c r="BE212" s="77"/>
      <c r="BF212" s="77"/>
      <c r="BG212" s="77"/>
      <c r="BH212" s="77"/>
      <c r="BI212" s="77"/>
      <c r="BJ212" s="77"/>
      <c r="BK212" s="77"/>
      <c r="BL212" s="85">
        <f t="shared" si="79"/>
        <v>1</v>
      </c>
      <c r="BM212" s="85">
        <f t="shared" si="80"/>
        <v>0</v>
      </c>
      <c r="BN212" s="85">
        <f t="shared" si="81"/>
        <v>0</v>
      </c>
      <c r="BO212" s="85">
        <f t="shared" si="82"/>
        <v>0</v>
      </c>
      <c r="BP212" s="85">
        <f t="shared" si="83"/>
        <v>0</v>
      </c>
      <c r="BQ212" s="85">
        <f t="shared" si="84"/>
        <v>0</v>
      </c>
      <c r="BR212" s="91">
        <f t="shared" si="85"/>
        <v>1</v>
      </c>
      <c r="BS212" s="94">
        <f t="shared" si="86"/>
        <v>0</v>
      </c>
      <c r="BT212" s="85">
        <f t="shared" si="87"/>
        <v>1</v>
      </c>
      <c r="BU212" s="85">
        <f t="shared" si="88"/>
        <v>1</v>
      </c>
      <c r="BV212" s="85">
        <f t="shared" si="89"/>
        <v>0</v>
      </c>
      <c r="BW212" s="85">
        <f t="shared" si="90"/>
        <v>0</v>
      </c>
      <c r="BX212" s="91">
        <f t="shared" si="91"/>
        <v>2</v>
      </c>
      <c r="BY212" s="85">
        <f t="shared" si="93"/>
        <v>0</v>
      </c>
      <c r="BZ212" s="85">
        <f t="shared" si="94"/>
        <v>5</v>
      </c>
      <c r="CA212" s="85">
        <f t="shared" si="95"/>
        <v>1</v>
      </c>
      <c r="CB212" s="85">
        <f t="shared" si="96"/>
        <v>0</v>
      </c>
      <c r="CC212" s="85">
        <f t="shared" si="97"/>
        <v>0</v>
      </c>
      <c r="CD212" s="91">
        <f t="shared" si="92"/>
        <v>6</v>
      </c>
      <c r="CF212" s="76">
        <v>205</v>
      </c>
      <c r="CG212" s="77">
        <v>13</v>
      </c>
      <c r="CH212" s="77">
        <v>3</v>
      </c>
      <c r="CI212" s="77">
        <v>8</v>
      </c>
      <c r="CJ212">
        <f t="shared" si="101"/>
        <v>312</v>
      </c>
      <c r="CK212">
        <f t="shared" si="102"/>
        <v>39</v>
      </c>
      <c r="CL212">
        <f t="shared" si="103"/>
        <v>104</v>
      </c>
      <c r="CM212">
        <f t="shared" si="104"/>
        <v>24</v>
      </c>
      <c r="CN212" s="115" t="b">
        <f t="shared" si="98"/>
        <v>0</v>
      </c>
      <c r="CO212" s="115" t="b">
        <f t="shared" si="99"/>
        <v>0</v>
      </c>
      <c r="CP212" s="115" t="b">
        <f t="shared" si="100"/>
        <v>0</v>
      </c>
    </row>
    <row r="213" spans="10:96" x14ac:dyDescent="0.2">
      <c r="J213" s="76">
        <v>211</v>
      </c>
      <c r="K213" s="77"/>
      <c r="L213" s="77"/>
      <c r="M213" s="77"/>
      <c r="N213" s="77"/>
      <c r="O213" s="77"/>
      <c r="P213" s="77"/>
      <c r="Q213" s="77"/>
      <c r="R213" s="77"/>
      <c r="S213" s="77"/>
      <c r="T213" s="77"/>
      <c r="U213" s="77"/>
      <c r="V213" s="77">
        <v>1</v>
      </c>
      <c r="W213" s="77"/>
      <c r="X213" s="77"/>
      <c r="Y213" s="77"/>
      <c r="Z213" s="77"/>
      <c r="AA213" s="77"/>
      <c r="AB213" s="77"/>
      <c r="AC213" s="77"/>
      <c r="AD213" s="77"/>
      <c r="AE213" s="77"/>
      <c r="AF213" s="77"/>
      <c r="AG213" s="77"/>
      <c r="AH213" s="77"/>
      <c r="AI213" s="77"/>
      <c r="AJ213" s="77"/>
      <c r="AK213" s="77"/>
      <c r="AL213" s="77">
        <v>1</v>
      </c>
      <c r="AM213" s="77"/>
      <c r="AN213" s="77"/>
      <c r="AO213" s="77">
        <v>1</v>
      </c>
      <c r="AP213" s="77"/>
      <c r="AQ213" s="77"/>
      <c r="AR213" s="77"/>
      <c r="AS213" s="77"/>
      <c r="AT213" s="77"/>
      <c r="AU213" s="77">
        <v>1</v>
      </c>
      <c r="AV213" s="77"/>
      <c r="AW213" s="77">
        <v>1</v>
      </c>
      <c r="AX213" s="77">
        <v>1</v>
      </c>
      <c r="AY213" s="77"/>
      <c r="AZ213" s="77"/>
      <c r="BA213" s="77">
        <v>1</v>
      </c>
      <c r="BB213" s="77"/>
      <c r="BC213" s="77"/>
      <c r="BD213" s="77"/>
      <c r="BE213" s="77"/>
      <c r="BF213" s="77"/>
      <c r="BG213" s="77"/>
      <c r="BH213" s="77"/>
      <c r="BI213" s="77"/>
      <c r="BJ213" s="77"/>
      <c r="BK213" s="77"/>
      <c r="BL213" s="85">
        <f t="shared" si="79"/>
        <v>0</v>
      </c>
      <c r="BM213" s="85">
        <f t="shared" si="80"/>
        <v>0</v>
      </c>
      <c r="BN213" s="85">
        <f t="shared" si="81"/>
        <v>1</v>
      </c>
      <c r="BO213" s="85">
        <f t="shared" si="82"/>
        <v>0</v>
      </c>
      <c r="BP213" s="85">
        <f t="shared" si="83"/>
        <v>0</v>
      </c>
      <c r="BQ213" s="85">
        <f t="shared" si="84"/>
        <v>0</v>
      </c>
      <c r="BR213" s="91">
        <f t="shared" si="85"/>
        <v>1</v>
      </c>
      <c r="BS213" s="94">
        <f t="shared" si="86"/>
        <v>1</v>
      </c>
      <c r="BT213" s="85">
        <f t="shared" si="87"/>
        <v>0</v>
      </c>
      <c r="BU213" s="85">
        <f t="shared" si="88"/>
        <v>1</v>
      </c>
      <c r="BV213" s="85">
        <f t="shared" si="89"/>
        <v>1</v>
      </c>
      <c r="BW213" s="85">
        <f t="shared" si="90"/>
        <v>0</v>
      </c>
      <c r="BX213" s="91">
        <f t="shared" si="91"/>
        <v>2</v>
      </c>
      <c r="BY213" s="85">
        <f t="shared" si="93"/>
        <v>0</v>
      </c>
      <c r="BZ213" s="85">
        <f t="shared" si="94"/>
        <v>3</v>
      </c>
      <c r="CA213" s="85">
        <f t="shared" si="95"/>
        <v>1</v>
      </c>
      <c r="CB213" s="85">
        <f t="shared" si="96"/>
        <v>0</v>
      </c>
      <c r="CC213" s="85">
        <f t="shared" si="97"/>
        <v>0</v>
      </c>
      <c r="CD213" s="91">
        <f t="shared" si="92"/>
        <v>4</v>
      </c>
      <c r="CF213" s="76">
        <v>206</v>
      </c>
      <c r="CG213" s="77">
        <v>6</v>
      </c>
      <c r="CH213" s="77">
        <v>1</v>
      </c>
      <c r="CI213" s="77">
        <v>5</v>
      </c>
      <c r="CJ213">
        <f t="shared" si="101"/>
        <v>30</v>
      </c>
      <c r="CK213">
        <f t="shared" si="102"/>
        <v>6</v>
      </c>
      <c r="CL213">
        <f t="shared" si="103"/>
        <v>30</v>
      </c>
      <c r="CM213">
        <f t="shared" si="104"/>
        <v>5</v>
      </c>
      <c r="CN213" s="115" t="b">
        <f t="shared" si="98"/>
        <v>0</v>
      </c>
      <c r="CO213" s="115" t="b">
        <f t="shared" si="99"/>
        <v>0</v>
      </c>
      <c r="CP213" s="115" t="b">
        <f t="shared" si="100"/>
        <v>0</v>
      </c>
      <c r="CQ213" s="41"/>
      <c r="CR213" s="41"/>
    </row>
    <row r="214" spans="10:96" x14ac:dyDescent="0.2">
      <c r="J214" s="76">
        <v>212</v>
      </c>
      <c r="K214" s="77"/>
      <c r="L214" s="77"/>
      <c r="M214" s="77"/>
      <c r="N214" s="77">
        <v>1</v>
      </c>
      <c r="O214" s="77"/>
      <c r="P214" s="77"/>
      <c r="Q214" s="77"/>
      <c r="R214" s="77"/>
      <c r="S214" s="77"/>
      <c r="T214" s="77"/>
      <c r="U214" s="77">
        <v>1</v>
      </c>
      <c r="V214" s="77"/>
      <c r="W214" s="77"/>
      <c r="X214" s="77"/>
      <c r="Y214" s="77"/>
      <c r="Z214" s="77"/>
      <c r="AA214" s="77"/>
      <c r="AB214" s="77"/>
      <c r="AC214" s="77"/>
      <c r="AD214" s="77"/>
      <c r="AE214" s="77"/>
      <c r="AF214" s="77"/>
      <c r="AG214" s="77"/>
      <c r="AH214" s="77"/>
      <c r="AI214" s="77"/>
      <c r="AJ214" s="77"/>
      <c r="AK214" s="77"/>
      <c r="AL214" s="77">
        <v>1</v>
      </c>
      <c r="AM214" s="77"/>
      <c r="AN214" s="77"/>
      <c r="AO214" s="77"/>
      <c r="AP214" s="77"/>
      <c r="AQ214" s="77"/>
      <c r="AR214" s="77"/>
      <c r="AS214" s="77"/>
      <c r="AT214" s="77"/>
      <c r="AU214" s="77">
        <v>1</v>
      </c>
      <c r="AV214" s="77"/>
      <c r="AW214" s="77">
        <v>1</v>
      </c>
      <c r="AX214" s="77">
        <v>1</v>
      </c>
      <c r="AY214" s="77"/>
      <c r="AZ214" s="77"/>
      <c r="BA214" s="77">
        <v>1</v>
      </c>
      <c r="BB214" s="77"/>
      <c r="BC214" s="77"/>
      <c r="BD214" s="77"/>
      <c r="BE214" s="77"/>
      <c r="BF214" s="77"/>
      <c r="BG214" s="77"/>
      <c r="BH214" s="77"/>
      <c r="BI214" s="77"/>
      <c r="BJ214" s="77"/>
      <c r="BK214" s="77"/>
      <c r="BL214" s="85">
        <f t="shared" si="79"/>
        <v>1</v>
      </c>
      <c r="BM214" s="85">
        <f t="shared" si="80"/>
        <v>0</v>
      </c>
      <c r="BN214" s="85">
        <f t="shared" si="81"/>
        <v>1</v>
      </c>
      <c r="BO214" s="85">
        <f t="shared" si="82"/>
        <v>0</v>
      </c>
      <c r="BP214" s="85">
        <f t="shared" si="83"/>
        <v>0</v>
      </c>
      <c r="BQ214" s="85">
        <f t="shared" si="84"/>
        <v>0</v>
      </c>
      <c r="BR214" s="91">
        <f t="shared" si="85"/>
        <v>2</v>
      </c>
      <c r="BS214" s="94">
        <f t="shared" si="86"/>
        <v>1</v>
      </c>
      <c r="BT214" s="85">
        <f t="shared" si="87"/>
        <v>0</v>
      </c>
      <c r="BU214" s="85">
        <f t="shared" si="88"/>
        <v>1</v>
      </c>
      <c r="BV214" s="85">
        <f t="shared" si="89"/>
        <v>0</v>
      </c>
      <c r="BW214" s="85">
        <f t="shared" si="90"/>
        <v>0</v>
      </c>
      <c r="BX214" s="91">
        <f t="shared" si="91"/>
        <v>1</v>
      </c>
      <c r="BY214" s="85">
        <f t="shared" si="93"/>
        <v>0</v>
      </c>
      <c r="BZ214" s="85">
        <f t="shared" si="94"/>
        <v>3</v>
      </c>
      <c r="CA214" s="85">
        <f t="shared" si="95"/>
        <v>1</v>
      </c>
      <c r="CB214" s="85">
        <f t="shared" si="96"/>
        <v>0</v>
      </c>
      <c r="CC214" s="85">
        <f t="shared" si="97"/>
        <v>0</v>
      </c>
      <c r="CD214" s="91">
        <f t="shared" si="92"/>
        <v>4</v>
      </c>
      <c r="CF214" s="76">
        <v>207</v>
      </c>
      <c r="CG214" s="77">
        <v>2</v>
      </c>
      <c r="CH214" s="77">
        <v>3</v>
      </c>
      <c r="CI214" s="77">
        <v>5</v>
      </c>
      <c r="CJ214">
        <f t="shared" si="101"/>
        <v>30</v>
      </c>
      <c r="CK214">
        <f t="shared" si="102"/>
        <v>6</v>
      </c>
      <c r="CL214">
        <f t="shared" si="103"/>
        <v>10</v>
      </c>
      <c r="CM214">
        <f t="shared" si="104"/>
        <v>15</v>
      </c>
      <c r="CN214" s="115" t="b">
        <f t="shared" si="98"/>
        <v>0</v>
      </c>
      <c r="CO214" s="115" t="b">
        <f t="shared" si="99"/>
        <v>0</v>
      </c>
      <c r="CP214" s="115" t="b">
        <f t="shared" si="100"/>
        <v>0</v>
      </c>
      <c r="CQ214" s="41"/>
      <c r="CR214" s="41"/>
    </row>
    <row r="215" spans="10:96" x14ac:dyDescent="0.2">
      <c r="J215" s="76">
        <v>213</v>
      </c>
      <c r="K215" s="77"/>
      <c r="L215" s="77"/>
      <c r="M215" s="77"/>
      <c r="N215" s="77"/>
      <c r="O215" s="77"/>
      <c r="P215" s="77"/>
      <c r="Q215" s="77"/>
      <c r="R215" s="77"/>
      <c r="S215" s="77"/>
      <c r="T215" s="77"/>
      <c r="U215" s="77"/>
      <c r="V215" s="77"/>
      <c r="W215" s="77"/>
      <c r="X215" s="77"/>
      <c r="Y215" s="77"/>
      <c r="Z215" s="77"/>
      <c r="AA215" s="77"/>
      <c r="AB215" s="77"/>
      <c r="AC215" s="77"/>
      <c r="AD215" s="77"/>
      <c r="AE215" s="77"/>
      <c r="AF215" s="77"/>
      <c r="AG215" s="77"/>
      <c r="AH215" s="77"/>
      <c r="AI215" s="77"/>
      <c r="AJ215" s="77"/>
      <c r="AK215" s="77"/>
      <c r="AL215" s="77">
        <v>1</v>
      </c>
      <c r="AM215" s="77"/>
      <c r="AN215" s="77"/>
      <c r="AO215" s="77"/>
      <c r="AP215" s="77">
        <v>1</v>
      </c>
      <c r="AQ215" s="77"/>
      <c r="AR215" s="77"/>
      <c r="AS215" s="77"/>
      <c r="AT215" s="77">
        <v>1</v>
      </c>
      <c r="AU215" s="77">
        <v>1</v>
      </c>
      <c r="AV215" s="77"/>
      <c r="AW215" s="77">
        <v>1</v>
      </c>
      <c r="AX215" s="77">
        <v>1</v>
      </c>
      <c r="AY215" s="77"/>
      <c r="AZ215" s="77"/>
      <c r="BA215" s="77">
        <v>1</v>
      </c>
      <c r="BB215" s="77"/>
      <c r="BC215" s="77"/>
      <c r="BD215" s="77"/>
      <c r="BE215" s="77"/>
      <c r="BF215" s="77"/>
      <c r="BG215" s="77"/>
      <c r="BH215" s="77"/>
      <c r="BI215" s="77"/>
      <c r="BJ215" s="77"/>
      <c r="BK215" s="77"/>
      <c r="BL215" s="85">
        <f t="shared" si="79"/>
        <v>0</v>
      </c>
      <c r="BM215" s="85">
        <f t="shared" si="80"/>
        <v>0</v>
      </c>
      <c r="BN215" s="85">
        <f t="shared" si="81"/>
        <v>0</v>
      </c>
      <c r="BO215" s="85">
        <f t="shared" si="82"/>
        <v>0</v>
      </c>
      <c r="BP215" s="85">
        <f t="shared" si="83"/>
        <v>0</v>
      </c>
      <c r="BQ215" s="85">
        <f t="shared" si="84"/>
        <v>0</v>
      </c>
      <c r="BR215" s="91">
        <f t="shared" si="85"/>
        <v>0</v>
      </c>
      <c r="BS215" s="94">
        <f t="shared" si="86"/>
        <v>0</v>
      </c>
      <c r="BT215" s="85">
        <f t="shared" si="87"/>
        <v>0</v>
      </c>
      <c r="BU215" s="85">
        <f t="shared" si="88"/>
        <v>1</v>
      </c>
      <c r="BV215" s="85">
        <f t="shared" si="89"/>
        <v>0</v>
      </c>
      <c r="BW215" s="85">
        <f t="shared" si="90"/>
        <v>1</v>
      </c>
      <c r="BX215" s="91">
        <f t="shared" si="91"/>
        <v>2</v>
      </c>
      <c r="BY215" s="85">
        <f t="shared" si="93"/>
        <v>0</v>
      </c>
      <c r="BZ215" s="85">
        <f t="shared" si="94"/>
        <v>4</v>
      </c>
      <c r="CA215" s="85">
        <f t="shared" si="95"/>
        <v>1</v>
      </c>
      <c r="CB215" s="85">
        <f t="shared" si="96"/>
        <v>0</v>
      </c>
      <c r="CC215" s="85">
        <f t="shared" si="97"/>
        <v>0</v>
      </c>
      <c r="CD215" s="91">
        <f t="shared" si="92"/>
        <v>5</v>
      </c>
      <c r="CF215" s="76">
        <v>208</v>
      </c>
      <c r="CG215" s="77">
        <v>3</v>
      </c>
      <c r="CH215" s="77">
        <v>3</v>
      </c>
      <c r="CI215" s="77">
        <v>6</v>
      </c>
      <c r="CJ215">
        <f t="shared" si="101"/>
        <v>54</v>
      </c>
      <c r="CK215">
        <f t="shared" si="102"/>
        <v>9</v>
      </c>
      <c r="CL215">
        <f t="shared" si="103"/>
        <v>18</v>
      </c>
      <c r="CM215">
        <f t="shared" si="104"/>
        <v>18</v>
      </c>
      <c r="CN215" s="115" t="b">
        <f t="shared" si="98"/>
        <v>0</v>
      </c>
      <c r="CO215" s="115" t="b">
        <f t="shared" si="99"/>
        <v>0</v>
      </c>
      <c r="CP215" s="115" t="b">
        <f t="shared" si="100"/>
        <v>0</v>
      </c>
      <c r="CQ215" s="41"/>
      <c r="CR215" s="41"/>
    </row>
    <row r="216" spans="10:96" x14ac:dyDescent="0.2">
      <c r="J216" s="76">
        <v>214</v>
      </c>
      <c r="K216" s="77"/>
      <c r="L216" s="77"/>
      <c r="M216" s="77"/>
      <c r="N216" s="77"/>
      <c r="O216" s="77"/>
      <c r="P216" s="77"/>
      <c r="Q216" s="77"/>
      <c r="R216" s="77"/>
      <c r="S216" s="77"/>
      <c r="T216" s="77"/>
      <c r="U216" s="77"/>
      <c r="V216" s="77"/>
      <c r="W216" s="77"/>
      <c r="X216" s="77"/>
      <c r="Y216" s="77"/>
      <c r="Z216" s="77"/>
      <c r="AA216" s="77"/>
      <c r="AB216" s="77"/>
      <c r="AC216" s="77"/>
      <c r="AD216" s="77"/>
      <c r="AE216" s="77"/>
      <c r="AF216" s="77"/>
      <c r="AG216" s="77"/>
      <c r="AH216" s="77"/>
      <c r="AI216" s="77">
        <v>1</v>
      </c>
      <c r="AJ216" s="77"/>
      <c r="AK216" s="77"/>
      <c r="AL216" s="77"/>
      <c r="AM216" s="77"/>
      <c r="AN216" s="77"/>
      <c r="AO216" s="77"/>
      <c r="AP216" s="77"/>
      <c r="AQ216" s="77"/>
      <c r="AR216" s="77"/>
      <c r="AS216" s="77"/>
      <c r="AT216" s="77"/>
      <c r="AU216" s="77">
        <v>1</v>
      </c>
      <c r="AV216" s="77"/>
      <c r="AW216" s="77">
        <v>1</v>
      </c>
      <c r="AX216" s="77">
        <v>1</v>
      </c>
      <c r="AY216" s="77"/>
      <c r="AZ216" s="77"/>
      <c r="BA216" s="77"/>
      <c r="BB216" s="77"/>
      <c r="BC216" s="77"/>
      <c r="BD216" s="77"/>
      <c r="BE216" s="77"/>
      <c r="BF216" s="77"/>
      <c r="BG216" s="77"/>
      <c r="BH216" s="77"/>
      <c r="BI216" s="77"/>
      <c r="BJ216" s="77"/>
      <c r="BK216" s="77"/>
      <c r="BL216" s="85">
        <f t="shared" si="79"/>
        <v>0</v>
      </c>
      <c r="BM216" s="85">
        <f t="shared" si="80"/>
        <v>0</v>
      </c>
      <c r="BN216" s="85">
        <f t="shared" si="81"/>
        <v>0</v>
      </c>
      <c r="BO216" s="85">
        <f t="shared" si="82"/>
        <v>0</v>
      </c>
      <c r="BP216" s="85">
        <f t="shared" si="83"/>
        <v>0</v>
      </c>
      <c r="BQ216" s="85">
        <f t="shared" si="84"/>
        <v>1</v>
      </c>
      <c r="BR216" s="91">
        <f t="shared" si="85"/>
        <v>1</v>
      </c>
      <c r="BS216" s="94">
        <f t="shared" si="86"/>
        <v>0</v>
      </c>
      <c r="BT216" s="85">
        <f t="shared" si="87"/>
        <v>0</v>
      </c>
      <c r="BU216" s="85">
        <f t="shared" si="88"/>
        <v>0</v>
      </c>
      <c r="BV216" s="85">
        <f t="shared" si="89"/>
        <v>0</v>
      </c>
      <c r="BW216" s="85">
        <f t="shared" si="90"/>
        <v>0</v>
      </c>
      <c r="BX216" s="91">
        <f t="shared" si="91"/>
        <v>0</v>
      </c>
      <c r="BY216" s="85">
        <f t="shared" si="93"/>
        <v>0</v>
      </c>
      <c r="BZ216" s="85">
        <f t="shared" si="94"/>
        <v>3</v>
      </c>
      <c r="CA216" s="85">
        <f t="shared" si="95"/>
        <v>0</v>
      </c>
      <c r="CB216" s="85">
        <f t="shared" si="96"/>
        <v>0</v>
      </c>
      <c r="CC216" s="85">
        <f t="shared" si="97"/>
        <v>0</v>
      </c>
      <c r="CD216" s="91">
        <f t="shared" si="92"/>
        <v>3</v>
      </c>
      <c r="CF216" s="76">
        <v>209</v>
      </c>
      <c r="CG216" s="77">
        <v>2</v>
      </c>
      <c r="CH216" s="77">
        <v>3</v>
      </c>
      <c r="CI216" s="77">
        <v>5</v>
      </c>
      <c r="CJ216">
        <f t="shared" si="101"/>
        <v>30</v>
      </c>
      <c r="CK216">
        <f t="shared" si="102"/>
        <v>6</v>
      </c>
      <c r="CL216">
        <f t="shared" si="103"/>
        <v>10</v>
      </c>
      <c r="CM216">
        <f t="shared" si="104"/>
        <v>15</v>
      </c>
      <c r="CN216" s="115" t="b">
        <f t="shared" si="98"/>
        <v>0</v>
      </c>
      <c r="CO216" s="115" t="b">
        <f t="shared" si="99"/>
        <v>0</v>
      </c>
      <c r="CP216" s="115" t="b">
        <f t="shared" si="100"/>
        <v>0</v>
      </c>
      <c r="CQ216" s="41"/>
      <c r="CR216" s="41"/>
    </row>
    <row r="217" spans="10:96" x14ac:dyDescent="0.2">
      <c r="J217" s="76">
        <v>215</v>
      </c>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c r="AK217" s="77"/>
      <c r="AL217" s="77">
        <v>1</v>
      </c>
      <c r="AM217" s="77"/>
      <c r="AN217" s="77"/>
      <c r="AO217" s="77"/>
      <c r="AP217" s="77"/>
      <c r="AQ217" s="77"/>
      <c r="AR217" s="77"/>
      <c r="AS217" s="77">
        <v>1</v>
      </c>
      <c r="AT217" s="77"/>
      <c r="AU217" s="77">
        <v>1</v>
      </c>
      <c r="AV217" s="77"/>
      <c r="AW217" s="77">
        <v>1</v>
      </c>
      <c r="AX217" s="77">
        <v>1</v>
      </c>
      <c r="AY217" s="77"/>
      <c r="AZ217" s="77">
        <v>1</v>
      </c>
      <c r="BA217" s="77"/>
      <c r="BB217" s="77"/>
      <c r="BC217" s="77"/>
      <c r="BD217" s="77">
        <v>1</v>
      </c>
      <c r="BE217" s="77"/>
      <c r="BF217" s="77"/>
      <c r="BG217" s="77"/>
      <c r="BH217" s="77"/>
      <c r="BI217" s="77"/>
      <c r="BJ217" s="77"/>
      <c r="BK217" s="77"/>
      <c r="BL217" s="85">
        <f t="shared" si="79"/>
        <v>0</v>
      </c>
      <c r="BM217" s="85">
        <f t="shared" si="80"/>
        <v>0</v>
      </c>
      <c r="BN217" s="85">
        <f t="shared" si="81"/>
        <v>0</v>
      </c>
      <c r="BO217" s="85">
        <f t="shared" si="82"/>
        <v>0</v>
      </c>
      <c r="BP217" s="85">
        <f t="shared" si="83"/>
        <v>0</v>
      </c>
      <c r="BQ217" s="85">
        <f t="shared" si="84"/>
        <v>0</v>
      </c>
      <c r="BR217" s="91">
        <f t="shared" si="85"/>
        <v>0</v>
      </c>
      <c r="BS217" s="94">
        <f t="shared" si="86"/>
        <v>0</v>
      </c>
      <c r="BT217" s="85">
        <f t="shared" si="87"/>
        <v>0</v>
      </c>
      <c r="BU217" s="85">
        <f t="shared" si="88"/>
        <v>1</v>
      </c>
      <c r="BV217" s="85">
        <f t="shared" si="89"/>
        <v>0</v>
      </c>
      <c r="BW217" s="85">
        <f t="shared" si="90"/>
        <v>0</v>
      </c>
      <c r="BX217" s="91">
        <f t="shared" si="91"/>
        <v>1</v>
      </c>
      <c r="BY217" s="85">
        <f t="shared" si="93"/>
        <v>1</v>
      </c>
      <c r="BZ217" s="85">
        <f t="shared" si="94"/>
        <v>3</v>
      </c>
      <c r="CA217" s="85">
        <f t="shared" si="95"/>
        <v>1</v>
      </c>
      <c r="CB217" s="85">
        <f t="shared" si="96"/>
        <v>1</v>
      </c>
      <c r="CC217" s="85">
        <f t="shared" si="97"/>
        <v>0</v>
      </c>
      <c r="CD217" s="91">
        <f t="shared" si="92"/>
        <v>6</v>
      </c>
      <c r="CF217" s="76">
        <v>210</v>
      </c>
      <c r="CG217" s="77">
        <v>1</v>
      </c>
      <c r="CH217" s="77">
        <v>2</v>
      </c>
      <c r="CI217" s="77">
        <v>6</v>
      </c>
      <c r="CJ217">
        <f t="shared" si="101"/>
        <v>12</v>
      </c>
      <c r="CK217">
        <f t="shared" si="102"/>
        <v>2</v>
      </c>
      <c r="CL217">
        <f t="shared" si="103"/>
        <v>6</v>
      </c>
      <c r="CM217">
        <f t="shared" si="104"/>
        <v>12</v>
      </c>
      <c r="CN217" s="115" t="b">
        <f t="shared" si="98"/>
        <v>0</v>
      </c>
      <c r="CO217" s="115" t="b">
        <f t="shared" si="99"/>
        <v>0</v>
      </c>
      <c r="CP217" s="115" t="b">
        <f t="shared" si="100"/>
        <v>0</v>
      </c>
    </row>
    <row r="218" spans="10:96" x14ac:dyDescent="0.2">
      <c r="J218" s="76">
        <v>216</v>
      </c>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v>1</v>
      </c>
      <c r="AJ218" s="77">
        <v>1</v>
      </c>
      <c r="AK218" s="77"/>
      <c r="AL218" s="77"/>
      <c r="AM218" s="77"/>
      <c r="AN218" s="77"/>
      <c r="AO218" s="77"/>
      <c r="AP218" s="77"/>
      <c r="AQ218" s="77"/>
      <c r="AR218" s="77"/>
      <c r="AS218" s="77">
        <v>1</v>
      </c>
      <c r="AT218" s="77"/>
      <c r="AU218" s="77">
        <v>1</v>
      </c>
      <c r="AV218" s="77"/>
      <c r="AW218" s="77">
        <v>1</v>
      </c>
      <c r="AX218" s="77">
        <v>1</v>
      </c>
      <c r="AY218" s="77"/>
      <c r="AZ218" s="77">
        <v>1</v>
      </c>
      <c r="BA218" s="77">
        <v>1</v>
      </c>
      <c r="BB218" s="77"/>
      <c r="BC218" s="77"/>
      <c r="BD218" s="77"/>
      <c r="BE218" s="77"/>
      <c r="BF218" s="77"/>
      <c r="BG218" s="77"/>
      <c r="BH218" s="77"/>
      <c r="BI218" s="77"/>
      <c r="BJ218" s="77"/>
      <c r="BK218" s="77"/>
      <c r="BL218" s="85">
        <f t="shared" si="79"/>
        <v>0</v>
      </c>
      <c r="BM218" s="85">
        <f t="shared" si="80"/>
        <v>0</v>
      </c>
      <c r="BN218" s="85">
        <f t="shared" si="81"/>
        <v>0</v>
      </c>
      <c r="BO218" s="85">
        <f t="shared" si="82"/>
        <v>0</v>
      </c>
      <c r="BP218" s="85">
        <f t="shared" si="83"/>
        <v>0</v>
      </c>
      <c r="BQ218" s="85">
        <f t="shared" si="84"/>
        <v>1</v>
      </c>
      <c r="BR218" s="91">
        <f t="shared" si="85"/>
        <v>1</v>
      </c>
      <c r="BS218" s="94">
        <f t="shared" si="86"/>
        <v>0</v>
      </c>
      <c r="BT218" s="85">
        <f t="shared" si="87"/>
        <v>1</v>
      </c>
      <c r="BU218" s="85">
        <f t="shared" si="88"/>
        <v>0</v>
      </c>
      <c r="BV218" s="85">
        <f t="shared" si="89"/>
        <v>0</v>
      </c>
      <c r="BW218" s="85">
        <f t="shared" si="90"/>
        <v>0</v>
      </c>
      <c r="BX218" s="91">
        <f t="shared" si="91"/>
        <v>1</v>
      </c>
      <c r="BY218" s="85">
        <f t="shared" si="93"/>
        <v>1</v>
      </c>
      <c r="BZ218" s="85">
        <f t="shared" si="94"/>
        <v>3</v>
      </c>
      <c r="CA218" s="85">
        <f t="shared" si="95"/>
        <v>2</v>
      </c>
      <c r="CB218" s="85">
        <f t="shared" si="96"/>
        <v>0</v>
      </c>
      <c r="CC218" s="85">
        <f t="shared" si="97"/>
        <v>0</v>
      </c>
      <c r="CD218" s="91">
        <f t="shared" si="92"/>
        <v>6</v>
      </c>
      <c r="CF218" s="76">
        <v>211</v>
      </c>
      <c r="CG218" s="77">
        <v>1</v>
      </c>
      <c r="CH218" s="77">
        <v>2</v>
      </c>
      <c r="CI218" s="77">
        <v>4</v>
      </c>
      <c r="CJ218">
        <f t="shared" si="101"/>
        <v>8</v>
      </c>
      <c r="CK218">
        <f t="shared" si="102"/>
        <v>2</v>
      </c>
      <c r="CL218">
        <f t="shared" si="103"/>
        <v>4</v>
      </c>
      <c r="CM218">
        <f t="shared" si="104"/>
        <v>8</v>
      </c>
      <c r="CN218" s="115" t="b">
        <f t="shared" si="98"/>
        <v>0</v>
      </c>
      <c r="CO218" s="115" t="b">
        <f t="shared" si="99"/>
        <v>0</v>
      </c>
      <c r="CP218" s="115" t="b">
        <f t="shared" si="100"/>
        <v>0</v>
      </c>
    </row>
    <row r="219" spans="10:96" x14ac:dyDescent="0.2">
      <c r="J219" s="76">
        <v>217</v>
      </c>
      <c r="K219" s="77"/>
      <c r="L219" s="77"/>
      <c r="M219" s="77"/>
      <c r="N219" s="77">
        <v>1</v>
      </c>
      <c r="O219" s="77">
        <v>1</v>
      </c>
      <c r="P219" s="77"/>
      <c r="Q219" s="77"/>
      <c r="R219" s="77"/>
      <c r="S219" s="77"/>
      <c r="T219" s="77"/>
      <c r="U219" s="77"/>
      <c r="V219" s="77"/>
      <c r="W219" s="77">
        <v>1</v>
      </c>
      <c r="X219" s="77"/>
      <c r="Y219" s="77"/>
      <c r="Z219" s="77"/>
      <c r="AA219" s="77"/>
      <c r="AB219" s="77"/>
      <c r="AC219" s="77"/>
      <c r="AD219" s="77"/>
      <c r="AE219" s="77"/>
      <c r="AF219" s="77"/>
      <c r="AG219" s="77"/>
      <c r="AH219" s="77"/>
      <c r="AI219" s="77"/>
      <c r="AJ219" s="77"/>
      <c r="AK219" s="77"/>
      <c r="AL219" s="77"/>
      <c r="AM219" s="77"/>
      <c r="AN219" s="77"/>
      <c r="AO219" s="77">
        <v>1</v>
      </c>
      <c r="AP219" s="77"/>
      <c r="AQ219" s="77"/>
      <c r="AR219" s="77"/>
      <c r="AS219" s="77">
        <v>1</v>
      </c>
      <c r="AT219" s="77"/>
      <c r="AU219" s="77">
        <v>1</v>
      </c>
      <c r="AV219" s="77"/>
      <c r="AW219" s="77">
        <v>1</v>
      </c>
      <c r="AX219" s="77">
        <v>1</v>
      </c>
      <c r="AY219" s="77">
        <v>1</v>
      </c>
      <c r="AZ219" s="77">
        <v>1</v>
      </c>
      <c r="BA219" s="77">
        <v>1</v>
      </c>
      <c r="BB219" s="77"/>
      <c r="BC219" s="77"/>
      <c r="BD219" s="77"/>
      <c r="BE219" s="77"/>
      <c r="BF219" s="77"/>
      <c r="BG219" s="77"/>
      <c r="BH219" s="77"/>
      <c r="BI219" s="77"/>
      <c r="BJ219" s="77"/>
      <c r="BK219" s="77"/>
      <c r="BL219" s="85">
        <f t="shared" ref="BL219:BL240" si="105">SUM(K219:N219)</f>
        <v>1</v>
      </c>
      <c r="BM219" s="85">
        <f t="shared" ref="BM219:BM240" si="106">SUM(O219:Q219)</f>
        <v>1</v>
      </c>
      <c r="BN219" s="85">
        <f t="shared" ref="BN219:BN240" si="107">SUM(R219:V219)</f>
        <v>0</v>
      </c>
      <c r="BO219" s="85">
        <f t="shared" ref="BO219:BO240" si="108">SUM(W219:X219)</f>
        <v>1</v>
      </c>
      <c r="BP219" s="85">
        <f t="shared" si="83"/>
        <v>0</v>
      </c>
      <c r="BQ219" s="85">
        <f t="shared" ref="BQ219:BQ240" si="109">SUM(AG219:AI219)</f>
        <v>0</v>
      </c>
      <c r="BR219" s="91">
        <f t="shared" ref="BR219:BR240" si="110">SUM(BL219:BQ219)</f>
        <v>3</v>
      </c>
      <c r="BS219" s="94">
        <f t="shared" ref="BS219:BS240" si="111">SUM(BM219:BO219)</f>
        <v>2</v>
      </c>
      <c r="BT219" s="85">
        <f t="shared" ref="BT219:BT240" si="112">SUM(AJ219:AK219)</f>
        <v>0</v>
      </c>
      <c r="BU219" s="85">
        <f t="shared" ref="BU219:BU240" si="113">SUM(AL219)</f>
        <v>0</v>
      </c>
      <c r="BV219" s="85">
        <f t="shared" ref="BV219:BV240" si="114">SUM(AM219:AO219)</f>
        <v>1</v>
      </c>
      <c r="BW219" s="85">
        <f t="shared" ref="BW219:BW240" si="115">SUM(AP219:AQ219)</f>
        <v>0</v>
      </c>
      <c r="BX219" s="91">
        <f t="shared" ref="BX219:BX240" si="116">SUM(BT219:BW219)</f>
        <v>1</v>
      </c>
      <c r="BY219" s="85">
        <f t="shared" ref="BY219:BY240" si="117">SUM(AR219:AS219)</f>
        <v>1</v>
      </c>
      <c r="BZ219" s="85">
        <f t="shared" ref="BZ219:BZ240" si="118">SUM(AT219:AY219)</f>
        <v>4</v>
      </c>
      <c r="CA219" s="85">
        <f t="shared" ref="CA219:CA240" si="119">SUM(AZ219:BA219)</f>
        <v>2</v>
      </c>
      <c r="CB219" s="85">
        <f t="shared" ref="CB219:CB240" si="120">SUM(BB219:BG219)</f>
        <v>0</v>
      </c>
      <c r="CC219" s="85">
        <f t="shared" ref="CC219:CC240" si="121">SUM(BH219:BK219)</f>
        <v>0</v>
      </c>
      <c r="CD219" s="91">
        <f t="shared" ref="CD219:CD240" si="122">SUM(BY219:CC219)</f>
        <v>7</v>
      </c>
      <c r="CF219" s="76">
        <v>212</v>
      </c>
      <c r="CG219" s="77">
        <v>2</v>
      </c>
      <c r="CH219" s="77">
        <v>1</v>
      </c>
      <c r="CI219" s="77">
        <v>4</v>
      </c>
      <c r="CJ219">
        <f t="shared" si="101"/>
        <v>8</v>
      </c>
      <c r="CK219">
        <f t="shared" si="102"/>
        <v>2</v>
      </c>
      <c r="CL219">
        <f t="shared" si="103"/>
        <v>8</v>
      </c>
      <c r="CM219">
        <f t="shared" si="104"/>
        <v>4</v>
      </c>
      <c r="CN219" s="115" t="b">
        <f t="shared" si="98"/>
        <v>0</v>
      </c>
      <c r="CO219" s="115" t="b">
        <f t="shared" si="99"/>
        <v>0</v>
      </c>
      <c r="CP219" s="115" t="b">
        <f t="shared" si="100"/>
        <v>0</v>
      </c>
      <c r="CQ219" s="166"/>
    </row>
    <row r="220" spans="10:96" x14ac:dyDescent="0.2">
      <c r="J220" s="76">
        <v>218</v>
      </c>
      <c r="K220" s="77"/>
      <c r="L220" s="77"/>
      <c r="M220" s="77"/>
      <c r="N220" s="77">
        <v>1</v>
      </c>
      <c r="O220" s="77"/>
      <c r="P220" s="77"/>
      <c r="Q220" s="77"/>
      <c r="R220" s="77"/>
      <c r="S220" s="77"/>
      <c r="T220" s="77"/>
      <c r="U220" s="77"/>
      <c r="V220" s="77"/>
      <c r="W220" s="77"/>
      <c r="X220" s="77"/>
      <c r="Y220" s="77"/>
      <c r="Z220" s="77"/>
      <c r="AA220" s="77"/>
      <c r="AB220" s="77"/>
      <c r="AC220" s="77"/>
      <c r="AD220" s="77"/>
      <c r="AE220" s="77"/>
      <c r="AF220" s="77"/>
      <c r="AG220" s="77"/>
      <c r="AH220" s="77"/>
      <c r="AI220" s="77"/>
      <c r="AJ220" s="77"/>
      <c r="AK220" s="77"/>
      <c r="AL220" s="77">
        <v>1</v>
      </c>
      <c r="AM220" s="77"/>
      <c r="AN220" s="77"/>
      <c r="AO220" s="77">
        <v>1</v>
      </c>
      <c r="AP220" s="77"/>
      <c r="AQ220" s="77"/>
      <c r="AR220" s="77"/>
      <c r="AS220" s="77"/>
      <c r="AT220" s="77">
        <v>1</v>
      </c>
      <c r="AU220" s="77">
        <v>1</v>
      </c>
      <c r="AV220" s="77"/>
      <c r="AW220" s="77">
        <v>1</v>
      </c>
      <c r="AX220" s="77">
        <v>1</v>
      </c>
      <c r="AY220" s="77"/>
      <c r="AZ220" s="77">
        <v>1</v>
      </c>
      <c r="BA220" s="77">
        <v>1</v>
      </c>
      <c r="BB220" s="77"/>
      <c r="BC220" s="77"/>
      <c r="BD220" s="77"/>
      <c r="BE220" s="77"/>
      <c r="BF220" s="77"/>
      <c r="BG220" s="77"/>
      <c r="BH220" s="77"/>
      <c r="BI220" s="77"/>
      <c r="BJ220" s="77"/>
      <c r="BK220" s="77"/>
      <c r="BL220" s="85">
        <f t="shared" si="105"/>
        <v>1</v>
      </c>
      <c r="BM220" s="85">
        <f t="shared" si="106"/>
        <v>0</v>
      </c>
      <c r="BN220" s="85">
        <f t="shared" si="107"/>
        <v>0</v>
      </c>
      <c r="BO220" s="85">
        <f t="shared" si="108"/>
        <v>0</v>
      </c>
      <c r="BP220" s="85">
        <f t="shared" si="83"/>
        <v>0</v>
      </c>
      <c r="BQ220" s="85">
        <f t="shared" si="109"/>
        <v>0</v>
      </c>
      <c r="BR220" s="91">
        <f t="shared" si="110"/>
        <v>1</v>
      </c>
      <c r="BS220" s="94">
        <f t="shared" si="111"/>
        <v>0</v>
      </c>
      <c r="BT220" s="85">
        <f t="shared" si="112"/>
        <v>0</v>
      </c>
      <c r="BU220" s="85">
        <f t="shared" si="113"/>
        <v>1</v>
      </c>
      <c r="BV220" s="85">
        <f t="shared" si="114"/>
        <v>1</v>
      </c>
      <c r="BW220" s="85">
        <f t="shared" si="115"/>
        <v>0</v>
      </c>
      <c r="BX220" s="91">
        <f t="shared" si="116"/>
        <v>2</v>
      </c>
      <c r="BY220" s="85">
        <f t="shared" si="117"/>
        <v>0</v>
      </c>
      <c r="BZ220" s="85">
        <f t="shared" si="118"/>
        <v>4</v>
      </c>
      <c r="CA220" s="85">
        <f t="shared" si="119"/>
        <v>2</v>
      </c>
      <c r="CB220" s="85">
        <f t="shared" si="120"/>
        <v>0</v>
      </c>
      <c r="CC220" s="85">
        <f t="shared" si="121"/>
        <v>0</v>
      </c>
      <c r="CD220" s="91">
        <f t="shared" si="122"/>
        <v>6</v>
      </c>
      <c r="CF220" s="76">
        <v>213</v>
      </c>
      <c r="CG220" s="77">
        <v>0</v>
      </c>
      <c r="CH220" s="77">
        <v>2</v>
      </c>
      <c r="CI220" s="77">
        <v>5</v>
      </c>
      <c r="CJ220">
        <f t="shared" si="101"/>
        <v>0</v>
      </c>
      <c r="CK220">
        <f t="shared" si="102"/>
        <v>0</v>
      </c>
      <c r="CL220">
        <f t="shared" si="103"/>
        <v>0</v>
      </c>
      <c r="CM220">
        <f t="shared" si="104"/>
        <v>10</v>
      </c>
      <c r="CN220" s="115" t="b">
        <f t="shared" si="98"/>
        <v>0</v>
      </c>
      <c r="CO220" s="115" t="b">
        <f t="shared" si="99"/>
        <v>0</v>
      </c>
      <c r="CP220" s="115" t="b">
        <f t="shared" si="100"/>
        <v>1</v>
      </c>
    </row>
    <row r="221" spans="10:96" x14ac:dyDescent="0.2">
      <c r="J221" s="76">
        <v>219</v>
      </c>
      <c r="K221" s="77"/>
      <c r="L221" s="77"/>
      <c r="M221" s="77"/>
      <c r="N221" s="77">
        <v>1</v>
      </c>
      <c r="O221" s="77"/>
      <c r="P221" s="77"/>
      <c r="Q221" s="77"/>
      <c r="R221" s="77">
        <v>1</v>
      </c>
      <c r="S221" s="77"/>
      <c r="T221" s="77">
        <v>1</v>
      </c>
      <c r="U221" s="77"/>
      <c r="V221" s="77"/>
      <c r="W221" s="77"/>
      <c r="X221" s="77">
        <v>1</v>
      </c>
      <c r="Y221" s="77"/>
      <c r="Z221" s="77"/>
      <c r="AA221" s="77"/>
      <c r="AB221" s="77"/>
      <c r="AC221" s="77"/>
      <c r="AD221" s="77"/>
      <c r="AE221" s="77"/>
      <c r="AF221" s="77"/>
      <c r="AG221" s="77"/>
      <c r="AH221" s="77"/>
      <c r="AI221" s="77"/>
      <c r="AJ221" s="77"/>
      <c r="AK221" s="77"/>
      <c r="AL221" s="77"/>
      <c r="AM221" s="77"/>
      <c r="AN221" s="77"/>
      <c r="AO221" s="77">
        <v>1</v>
      </c>
      <c r="AP221" s="77"/>
      <c r="AQ221" s="77"/>
      <c r="AR221" s="77"/>
      <c r="AS221" s="77"/>
      <c r="AT221" s="77"/>
      <c r="AU221" s="77"/>
      <c r="AV221" s="77"/>
      <c r="AW221" s="77">
        <v>1</v>
      </c>
      <c r="AX221" s="77"/>
      <c r="AY221" s="77"/>
      <c r="AZ221" s="77"/>
      <c r="BA221" s="77">
        <v>1</v>
      </c>
      <c r="BB221" s="77"/>
      <c r="BC221" s="77"/>
      <c r="BD221" s="77"/>
      <c r="BE221" s="77"/>
      <c r="BF221" s="77"/>
      <c r="BG221" s="77"/>
      <c r="BH221" s="77"/>
      <c r="BI221" s="77"/>
      <c r="BJ221" s="77"/>
      <c r="BK221" s="77"/>
      <c r="BL221" s="85">
        <f t="shared" si="105"/>
        <v>1</v>
      </c>
      <c r="BM221" s="85">
        <f t="shared" si="106"/>
        <v>0</v>
      </c>
      <c r="BN221" s="85">
        <f t="shared" si="107"/>
        <v>2</v>
      </c>
      <c r="BO221" s="85">
        <f t="shared" si="108"/>
        <v>1</v>
      </c>
      <c r="BP221" s="85">
        <f t="shared" si="83"/>
        <v>0</v>
      </c>
      <c r="BQ221" s="85">
        <f t="shared" si="109"/>
        <v>0</v>
      </c>
      <c r="BR221" s="91">
        <f t="shared" si="110"/>
        <v>4</v>
      </c>
      <c r="BS221" s="94">
        <f t="shared" si="111"/>
        <v>3</v>
      </c>
      <c r="BT221" s="85">
        <f t="shared" si="112"/>
        <v>0</v>
      </c>
      <c r="BU221" s="85">
        <f t="shared" si="113"/>
        <v>0</v>
      </c>
      <c r="BV221" s="85">
        <f t="shared" si="114"/>
        <v>1</v>
      </c>
      <c r="BW221" s="85">
        <f t="shared" si="115"/>
        <v>0</v>
      </c>
      <c r="BX221" s="91">
        <f t="shared" si="116"/>
        <v>1</v>
      </c>
      <c r="BY221" s="85">
        <f t="shared" si="117"/>
        <v>0</v>
      </c>
      <c r="BZ221" s="85">
        <f t="shared" si="118"/>
        <v>1</v>
      </c>
      <c r="CA221" s="85">
        <f t="shared" si="119"/>
        <v>1</v>
      </c>
      <c r="CB221" s="85">
        <f t="shared" si="120"/>
        <v>0</v>
      </c>
      <c r="CC221" s="85">
        <f t="shared" si="121"/>
        <v>0</v>
      </c>
      <c r="CD221" s="91">
        <f t="shared" si="122"/>
        <v>2</v>
      </c>
      <c r="CF221" s="76">
        <v>214</v>
      </c>
      <c r="CG221" s="77">
        <v>1</v>
      </c>
      <c r="CH221" s="77">
        <v>0</v>
      </c>
      <c r="CI221" s="77">
        <v>3</v>
      </c>
      <c r="CJ221">
        <f t="shared" si="101"/>
        <v>0</v>
      </c>
      <c r="CK221">
        <f t="shared" si="102"/>
        <v>0</v>
      </c>
      <c r="CL221">
        <f t="shared" si="103"/>
        <v>3</v>
      </c>
      <c r="CM221">
        <f t="shared" si="104"/>
        <v>0</v>
      </c>
      <c r="CN221" s="115" t="b">
        <f t="shared" si="98"/>
        <v>0</v>
      </c>
      <c r="CO221" s="115" t="b">
        <f t="shared" si="99"/>
        <v>1</v>
      </c>
      <c r="CP221" s="115" t="b">
        <f t="shared" si="100"/>
        <v>0</v>
      </c>
    </row>
    <row r="222" spans="10:96" x14ac:dyDescent="0.2">
      <c r="J222" s="76">
        <v>220</v>
      </c>
      <c r="K222" s="77"/>
      <c r="L222" s="77"/>
      <c r="M222" s="77"/>
      <c r="N222" s="77">
        <v>1</v>
      </c>
      <c r="O222" s="77">
        <v>1</v>
      </c>
      <c r="P222" s="77"/>
      <c r="Q222" s="77"/>
      <c r="R222" s="77"/>
      <c r="S222" s="77">
        <v>1</v>
      </c>
      <c r="T222" s="77"/>
      <c r="U222" s="77"/>
      <c r="V222" s="77"/>
      <c r="W222" s="77"/>
      <c r="X222" s="77"/>
      <c r="Y222" s="77"/>
      <c r="Z222" s="77"/>
      <c r="AA222" s="77"/>
      <c r="AB222" s="77"/>
      <c r="AC222" s="77"/>
      <c r="AD222" s="77"/>
      <c r="AE222" s="77"/>
      <c r="AF222" s="77"/>
      <c r="AG222" s="77"/>
      <c r="AH222" s="77"/>
      <c r="AI222" s="77"/>
      <c r="AJ222" s="77"/>
      <c r="AK222" s="77"/>
      <c r="AL222" s="77"/>
      <c r="AM222" s="77"/>
      <c r="AN222" s="77"/>
      <c r="AO222" s="77"/>
      <c r="AP222" s="77"/>
      <c r="AQ222" s="77"/>
      <c r="AR222" s="77"/>
      <c r="AS222" s="77">
        <v>1</v>
      </c>
      <c r="AT222" s="77"/>
      <c r="AU222" s="77">
        <v>1</v>
      </c>
      <c r="AV222" s="77"/>
      <c r="AW222" s="77">
        <v>1</v>
      </c>
      <c r="AX222" s="77">
        <v>1</v>
      </c>
      <c r="AY222" s="77"/>
      <c r="AZ222" s="77"/>
      <c r="BA222" s="77"/>
      <c r="BB222" s="77"/>
      <c r="BC222" s="77"/>
      <c r="BD222" s="77"/>
      <c r="BE222" s="77"/>
      <c r="BF222" s="77"/>
      <c r="BG222" s="77"/>
      <c r="BH222" s="77"/>
      <c r="BI222" s="77"/>
      <c r="BJ222" s="77"/>
      <c r="BK222" s="77"/>
      <c r="BL222" s="85">
        <f t="shared" si="105"/>
        <v>1</v>
      </c>
      <c r="BM222" s="85">
        <f t="shared" si="106"/>
        <v>1</v>
      </c>
      <c r="BN222" s="85">
        <f t="shared" si="107"/>
        <v>1</v>
      </c>
      <c r="BO222" s="85">
        <f t="shared" si="108"/>
        <v>0</v>
      </c>
      <c r="BP222" s="85">
        <f t="shared" si="83"/>
        <v>0</v>
      </c>
      <c r="BQ222" s="85">
        <f t="shared" si="109"/>
        <v>0</v>
      </c>
      <c r="BR222" s="91">
        <f t="shared" si="110"/>
        <v>3</v>
      </c>
      <c r="BS222" s="94">
        <f t="shared" si="111"/>
        <v>2</v>
      </c>
      <c r="BT222" s="85">
        <f t="shared" si="112"/>
        <v>0</v>
      </c>
      <c r="BU222" s="85">
        <f t="shared" si="113"/>
        <v>0</v>
      </c>
      <c r="BV222" s="85">
        <f t="shared" si="114"/>
        <v>0</v>
      </c>
      <c r="BW222" s="85">
        <f t="shared" si="115"/>
        <v>0</v>
      </c>
      <c r="BX222" s="91">
        <f t="shared" si="116"/>
        <v>0</v>
      </c>
      <c r="BY222" s="85">
        <f t="shared" si="117"/>
        <v>1</v>
      </c>
      <c r="BZ222" s="85">
        <f t="shared" si="118"/>
        <v>3</v>
      </c>
      <c r="CA222" s="85">
        <f t="shared" si="119"/>
        <v>0</v>
      </c>
      <c r="CB222" s="85">
        <f t="shared" si="120"/>
        <v>0</v>
      </c>
      <c r="CC222" s="85">
        <f t="shared" si="121"/>
        <v>0</v>
      </c>
      <c r="CD222" s="91">
        <f t="shared" si="122"/>
        <v>4</v>
      </c>
      <c r="CF222" s="76">
        <v>215</v>
      </c>
      <c r="CG222" s="77">
        <v>0</v>
      </c>
      <c r="CH222" s="77">
        <v>1</v>
      </c>
      <c r="CI222" s="77">
        <v>6</v>
      </c>
      <c r="CJ222">
        <f t="shared" si="101"/>
        <v>0</v>
      </c>
      <c r="CK222">
        <f t="shared" si="102"/>
        <v>0</v>
      </c>
      <c r="CL222">
        <f t="shared" si="103"/>
        <v>0</v>
      </c>
      <c r="CM222">
        <f t="shared" si="104"/>
        <v>6</v>
      </c>
      <c r="CN222" s="115" t="b">
        <f t="shared" si="98"/>
        <v>0</v>
      </c>
      <c r="CO222" s="115" t="b">
        <f t="shared" si="99"/>
        <v>0</v>
      </c>
      <c r="CP222" s="115" t="b">
        <f t="shared" si="100"/>
        <v>1</v>
      </c>
    </row>
    <row r="223" spans="10:96" x14ac:dyDescent="0.2">
      <c r="J223" s="76">
        <v>221</v>
      </c>
      <c r="K223" s="77"/>
      <c r="L223" s="77"/>
      <c r="M223" s="77"/>
      <c r="N223" s="77">
        <v>1</v>
      </c>
      <c r="O223" s="77"/>
      <c r="P223" s="77"/>
      <c r="Q223" s="77"/>
      <c r="R223" s="77"/>
      <c r="S223" s="77"/>
      <c r="T223" s="77"/>
      <c r="U223" s="77"/>
      <c r="V223" s="77"/>
      <c r="W223" s="77"/>
      <c r="X223" s="77"/>
      <c r="Y223" s="77"/>
      <c r="Z223" s="77"/>
      <c r="AA223" s="77"/>
      <c r="AB223" s="77"/>
      <c r="AC223" s="77"/>
      <c r="AD223" s="77"/>
      <c r="AE223" s="77"/>
      <c r="AF223" s="77"/>
      <c r="AG223" s="77"/>
      <c r="AH223" s="77"/>
      <c r="AI223" s="77"/>
      <c r="AJ223" s="77"/>
      <c r="AK223" s="77"/>
      <c r="AL223" s="77">
        <v>1</v>
      </c>
      <c r="AM223" s="77"/>
      <c r="AN223" s="77"/>
      <c r="AO223" s="77"/>
      <c r="AP223" s="77"/>
      <c r="AQ223" s="77"/>
      <c r="AR223" s="77"/>
      <c r="AS223" s="77"/>
      <c r="AT223" s="77"/>
      <c r="AU223" s="77">
        <v>1</v>
      </c>
      <c r="AV223" s="77"/>
      <c r="AW223" s="77">
        <v>1</v>
      </c>
      <c r="AX223" s="77">
        <v>1</v>
      </c>
      <c r="AY223" s="77"/>
      <c r="AZ223" s="77"/>
      <c r="BA223" s="77"/>
      <c r="BB223" s="77"/>
      <c r="BC223" s="77"/>
      <c r="BD223" s="77"/>
      <c r="BE223" s="77"/>
      <c r="BF223" s="77"/>
      <c r="BG223" s="77"/>
      <c r="BH223" s="77"/>
      <c r="BI223" s="77"/>
      <c r="BJ223" s="77"/>
      <c r="BK223" s="77"/>
      <c r="BL223" s="85">
        <f t="shared" si="105"/>
        <v>1</v>
      </c>
      <c r="BM223" s="85">
        <f t="shared" si="106"/>
        <v>0</v>
      </c>
      <c r="BN223" s="85">
        <f t="shared" si="107"/>
        <v>0</v>
      </c>
      <c r="BO223" s="85">
        <f t="shared" si="108"/>
        <v>0</v>
      </c>
      <c r="BP223" s="85">
        <f t="shared" si="83"/>
        <v>0</v>
      </c>
      <c r="BQ223" s="85">
        <f t="shared" si="109"/>
        <v>0</v>
      </c>
      <c r="BR223" s="91">
        <f t="shared" si="110"/>
        <v>1</v>
      </c>
      <c r="BS223" s="94">
        <f t="shared" si="111"/>
        <v>0</v>
      </c>
      <c r="BT223" s="85">
        <f t="shared" si="112"/>
        <v>0</v>
      </c>
      <c r="BU223" s="85">
        <f t="shared" si="113"/>
        <v>1</v>
      </c>
      <c r="BV223" s="85">
        <f t="shared" si="114"/>
        <v>0</v>
      </c>
      <c r="BW223" s="85">
        <f t="shared" si="115"/>
        <v>0</v>
      </c>
      <c r="BX223" s="91">
        <f t="shared" si="116"/>
        <v>1</v>
      </c>
      <c r="BY223" s="85">
        <f t="shared" si="117"/>
        <v>0</v>
      </c>
      <c r="BZ223" s="85">
        <f t="shared" si="118"/>
        <v>3</v>
      </c>
      <c r="CA223" s="85">
        <f t="shared" si="119"/>
        <v>0</v>
      </c>
      <c r="CB223" s="85">
        <f t="shared" si="120"/>
        <v>0</v>
      </c>
      <c r="CC223" s="85">
        <f t="shared" si="121"/>
        <v>0</v>
      </c>
      <c r="CD223" s="91">
        <f t="shared" si="122"/>
        <v>3</v>
      </c>
      <c r="CF223" s="76">
        <v>216</v>
      </c>
      <c r="CG223" s="77">
        <v>1</v>
      </c>
      <c r="CH223" s="77">
        <v>1</v>
      </c>
      <c r="CI223" s="77">
        <v>6</v>
      </c>
      <c r="CJ223">
        <f t="shared" si="101"/>
        <v>6</v>
      </c>
      <c r="CK223">
        <f t="shared" si="102"/>
        <v>1</v>
      </c>
      <c r="CL223">
        <f t="shared" si="103"/>
        <v>6</v>
      </c>
      <c r="CM223">
        <f t="shared" si="104"/>
        <v>6</v>
      </c>
      <c r="CN223" s="115" t="b">
        <f t="shared" si="98"/>
        <v>0</v>
      </c>
      <c r="CO223" s="115" t="b">
        <f t="shared" si="99"/>
        <v>0</v>
      </c>
      <c r="CP223" s="115" t="b">
        <f t="shared" si="100"/>
        <v>0</v>
      </c>
    </row>
    <row r="224" spans="10:96" x14ac:dyDescent="0.2">
      <c r="J224" s="76">
        <v>222</v>
      </c>
      <c r="K224" s="77">
        <v>1</v>
      </c>
      <c r="L224" s="77"/>
      <c r="M224" s="77"/>
      <c r="N224" s="77">
        <v>1</v>
      </c>
      <c r="O224" s="77"/>
      <c r="P224" s="77"/>
      <c r="Q224" s="77"/>
      <c r="R224" s="77"/>
      <c r="S224" s="77"/>
      <c r="T224" s="77"/>
      <c r="U224" s="77"/>
      <c r="V224" s="77"/>
      <c r="W224" s="77"/>
      <c r="X224" s="77"/>
      <c r="Y224" s="77"/>
      <c r="Z224" s="77"/>
      <c r="AA224" s="77"/>
      <c r="AB224" s="77"/>
      <c r="AC224" s="77"/>
      <c r="AD224" s="77"/>
      <c r="AE224" s="77"/>
      <c r="AF224" s="77"/>
      <c r="AG224" s="77"/>
      <c r="AH224" s="77"/>
      <c r="AI224" s="77"/>
      <c r="AJ224" s="77">
        <v>1</v>
      </c>
      <c r="AK224" s="77"/>
      <c r="AL224" s="77">
        <v>1</v>
      </c>
      <c r="AM224" s="77"/>
      <c r="AN224" s="77"/>
      <c r="AO224" s="77">
        <v>1</v>
      </c>
      <c r="AP224" s="77"/>
      <c r="AQ224" s="77"/>
      <c r="AR224" s="77"/>
      <c r="AS224" s="77"/>
      <c r="AT224" s="77">
        <v>1</v>
      </c>
      <c r="AU224" s="77">
        <v>1</v>
      </c>
      <c r="AV224" s="77"/>
      <c r="AW224" s="77">
        <v>1</v>
      </c>
      <c r="AX224" s="77"/>
      <c r="AY224" s="77"/>
      <c r="AZ224" s="77">
        <v>1</v>
      </c>
      <c r="BA224" s="77"/>
      <c r="BB224" s="77"/>
      <c r="BC224" s="77"/>
      <c r="BD224" s="77"/>
      <c r="BE224" s="77"/>
      <c r="BF224" s="77"/>
      <c r="BG224" s="77"/>
      <c r="BH224" s="77"/>
      <c r="BI224" s="77"/>
      <c r="BJ224" s="77"/>
      <c r="BK224" s="77"/>
      <c r="BL224" s="85">
        <f t="shared" si="105"/>
        <v>2</v>
      </c>
      <c r="BM224" s="85">
        <f t="shared" si="106"/>
        <v>0</v>
      </c>
      <c r="BN224" s="85">
        <f t="shared" si="107"/>
        <v>0</v>
      </c>
      <c r="BO224" s="85">
        <f t="shared" si="108"/>
        <v>0</v>
      </c>
      <c r="BP224" s="85">
        <f t="shared" si="83"/>
        <v>0</v>
      </c>
      <c r="BQ224" s="85">
        <f t="shared" si="109"/>
        <v>0</v>
      </c>
      <c r="BR224" s="91">
        <f t="shared" si="110"/>
        <v>2</v>
      </c>
      <c r="BS224" s="94">
        <f t="shared" si="111"/>
        <v>0</v>
      </c>
      <c r="BT224" s="85">
        <f t="shared" si="112"/>
        <v>1</v>
      </c>
      <c r="BU224" s="85">
        <f t="shared" si="113"/>
        <v>1</v>
      </c>
      <c r="BV224" s="85">
        <f t="shared" si="114"/>
        <v>1</v>
      </c>
      <c r="BW224" s="85">
        <f t="shared" si="115"/>
        <v>0</v>
      </c>
      <c r="BX224" s="91">
        <f t="shared" si="116"/>
        <v>3</v>
      </c>
      <c r="BY224" s="85">
        <f t="shared" si="117"/>
        <v>0</v>
      </c>
      <c r="BZ224" s="85">
        <f t="shared" si="118"/>
        <v>3</v>
      </c>
      <c r="CA224" s="85">
        <f t="shared" si="119"/>
        <v>1</v>
      </c>
      <c r="CB224" s="85">
        <f t="shared" si="120"/>
        <v>0</v>
      </c>
      <c r="CC224" s="85">
        <f t="shared" si="121"/>
        <v>0</v>
      </c>
      <c r="CD224" s="91">
        <f t="shared" si="122"/>
        <v>4</v>
      </c>
      <c r="CF224" s="76">
        <v>217</v>
      </c>
      <c r="CG224" s="77">
        <v>3</v>
      </c>
      <c r="CH224" s="77">
        <v>1</v>
      </c>
      <c r="CI224" s="77">
        <v>7</v>
      </c>
      <c r="CJ224">
        <f t="shared" ref="CJ224:CJ239" si="123">CG224*CH224*CI224</f>
        <v>21</v>
      </c>
      <c r="CK224">
        <f t="shared" ref="CK224:CK239" si="124">CG224*CH224</f>
        <v>3</v>
      </c>
      <c r="CL224">
        <f t="shared" ref="CL224:CL239" si="125">CG224*CI224</f>
        <v>21</v>
      </c>
      <c r="CM224">
        <f t="shared" ref="CM224:CM239" si="126">CH224*CI224</f>
        <v>7</v>
      </c>
      <c r="CN224" s="115" t="b">
        <f t="shared" ref="CN224:CN240" si="127">AND(CK224&gt;0,CI224=0)</f>
        <v>0</v>
      </c>
      <c r="CO224" s="115" t="b">
        <f t="shared" ref="CO224:CO240" si="128">AND(CL224&gt;0,CH224=0)</f>
        <v>0</v>
      </c>
      <c r="CP224" s="115" t="b">
        <f t="shared" ref="CP224:CP240" si="129">AND(CM224&gt;0,CG224=0)</f>
        <v>0</v>
      </c>
    </row>
    <row r="225" spans="10:94" x14ac:dyDescent="0.2">
      <c r="J225" s="76">
        <v>223</v>
      </c>
      <c r="K225" s="77"/>
      <c r="L225" s="77"/>
      <c r="M225" s="77"/>
      <c r="N225" s="77">
        <v>1</v>
      </c>
      <c r="O225" s="77"/>
      <c r="P225" s="77"/>
      <c r="Q225" s="77"/>
      <c r="R225" s="77"/>
      <c r="S225" s="77"/>
      <c r="T225" s="77"/>
      <c r="U225" s="77"/>
      <c r="V225" s="77"/>
      <c r="W225" s="77"/>
      <c r="X225" s="77"/>
      <c r="Y225" s="77"/>
      <c r="Z225" s="77"/>
      <c r="AA225" s="77"/>
      <c r="AB225" s="77"/>
      <c r="AC225" s="77"/>
      <c r="AD225" s="77"/>
      <c r="AE225" s="77"/>
      <c r="AF225" s="77"/>
      <c r="AG225" s="77"/>
      <c r="AH225" s="77"/>
      <c r="AI225" s="77"/>
      <c r="AJ225" s="77"/>
      <c r="AK225" s="77"/>
      <c r="AL225" s="77"/>
      <c r="AM225" s="77"/>
      <c r="AN225" s="77"/>
      <c r="AO225" s="77">
        <v>1</v>
      </c>
      <c r="AP225" s="77"/>
      <c r="AQ225" s="77"/>
      <c r="AR225" s="77"/>
      <c r="AS225" s="77">
        <v>1</v>
      </c>
      <c r="AT225" s="77"/>
      <c r="AU225" s="77"/>
      <c r="AV225" s="77"/>
      <c r="AW225" s="77">
        <v>1</v>
      </c>
      <c r="AX225" s="77">
        <v>1</v>
      </c>
      <c r="AY225" s="77"/>
      <c r="AZ225" s="77"/>
      <c r="BA225" s="77"/>
      <c r="BB225" s="77"/>
      <c r="BC225" s="77"/>
      <c r="BD225" s="77"/>
      <c r="BE225" s="77"/>
      <c r="BF225" s="77"/>
      <c r="BG225" s="77"/>
      <c r="BH225" s="77"/>
      <c r="BI225" s="77"/>
      <c r="BJ225" s="77"/>
      <c r="BK225" s="77"/>
      <c r="BL225" s="85">
        <f t="shared" si="105"/>
        <v>1</v>
      </c>
      <c r="BM225" s="85">
        <f t="shared" si="106"/>
        <v>0</v>
      </c>
      <c r="BN225" s="85">
        <f t="shared" si="107"/>
        <v>0</v>
      </c>
      <c r="BO225" s="85">
        <f t="shared" si="108"/>
        <v>0</v>
      </c>
      <c r="BP225" s="85">
        <f t="shared" si="83"/>
        <v>0</v>
      </c>
      <c r="BQ225" s="85">
        <f t="shared" si="109"/>
        <v>0</v>
      </c>
      <c r="BR225" s="91">
        <f t="shared" si="110"/>
        <v>1</v>
      </c>
      <c r="BS225" s="94">
        <f t="shared" si="111"/>
        <v>0</v>
      </c>
      <c r="BT225" s="85">
        <f t="shared" si="112"/>
        <v>0</v>
      </c>
      <c r="BU225" s="85">
        <f t="shared" si="113"/>
        <v>0</v>
      </c>
      <c r="BV225" s="85">
        <f t="shared" si="114"/>
        <v>1</v>
      </c>
      <c r="BW225" s="85">
        <f t="shared" si="115"/>
        <v>0</v>
      </c>
      <c r="BX225" s="91">
        <f t="shared" si="116"/>
        <v>1</v>
      </c>
      <c r="BY225" s="85">
        <f t="shared" si="117"/>
        <v>1</v>
      </c>
      <c r="BZ225" s="85">
        <f t="shared" si="118"/>
        <v>2</v>
      </c>
      <c r="CA225" s="85">
        <f t="shared" si="119"/>
        <v>0</v>
      </c>
      <c r="CB225" s="85">
        <f t="shared" si="120"/>
        <v>0</v>
      </c>
      <c r="CC225" s="85">
        <f t="shared" si="121"/>
        <v>0</v>
      </c>
      <c r="CD225" s="91">
        <f t="shared" si="122"/>
        <v>3</v>
      </c>
      <c r="CF225" s="76">
        <v>218</v>
      </c>
      <c r="CG225" s="77">
        <v>1</v>
      </c>
      <c r="CH225" s="77">
        <v>2</v>
      </c>
      <c r="CI225" s="77">
        <v>6</v>
      </c>
      <c r="CJ225">
        <f t="shared" si="123"/>
        <v>12</v>
      </c>
      <c r="CK225">
        <f t="shared" si="124"/>
        <v>2</v>
      </c>
      <c r="CL225">
        <f t="shared" si="125"/>
        <v>6</v>
      </c>
      <c r="CM225">
        <f t="shared" si="126"/>
        <v>12</v>
      </c>
      <c r="CN225" s="115" t="b">
        <f t="shared" si="127"/>
        <v>0</v>
      </c>
      <c r="CO225" s="115" t="b">
        <f t="shared" si="128"/>
        <v>0</v>
      </c>
      <c r="CP225" s="115" t="b">
        <f t="shared" si="129"/>
        <v>0</v>
      </c>
    </row>
    <row r="226" spans="10:94" x14ac:dyDescent="0.2">
      <c r="J226" s="76">
        <v>224</v>
      </c>
      <c r="K226" s="77"/>
      <c r="L226" s="77"/>
      <c r="M226" s="77"/>
      <c r="N226" s="77"/>
      <c r="O226" s="77"/>
      <c r="P226" s="77"/>
      <c r="Q226" s="77"/>
      <c r="R226" s="77"/>
      <c r="S226" s="77"/>
      <c r="T226" s="77"/>
      <c r="U226" s="77"/>
      <c r="V226" s="77"/>
      <c r="W226" s="77"/>
      <c r="X226" s="77"/>
      <c r="Y226" s="77"/>
      <c r="Z226" s="77"/>
      <c r="AA226" s="77"/>
      <c r="AB226" s="77"/>
      <c r="AC226" s="77"/>
      <c r="AD226" s="77"/>
      <c r="AE226" s="77"/>
      <c r="AF226" s="77"/>
      <c r="AG226" s="77"/>
      <c r="AH226" s="77"/>
      <c r="AI226" s="77"/>
      <c r="AJ226" s="77"/>
      <c r="AK226" s="77"/>
      <c r="AL226" s="77">
        <v>1</v>
      </c>
      <c r="AM226" s="77"/>
      <c r="AN226" s="77"/>
      <c r="AO226" s="77">
        <v>1</v>
      </c>
      <c r="AP226" s="77"/>
      <c r="AQ226" s="77"/>
      <c r="AR226" s="77"/>
      <c r="AS226" s="77">
        <v>1</v>
      </c>
      <c r="AT226" s="77"/>
      <c r="AU226" s="77">
        <v>1</v>
      </c>
      <c r="AV226" s="77"/>
      <c r="AW226" s="77">
        <v>1</v>
      </c>
      <c r="AX226" s="77">
        <v>1</v>
      </c>
      <c r="AY226" s="77"/>
      <c r="AZ226" s="77">
        <v>1</v>
      </c>
      <c r="BA226" s="77">
        <v>1</v>
      </c>
      <c r="BB226" s="77"/>
      <c r="BC226" s="77"/>
      <c r="BD226" s="77"/>
      <c r="BE226" s="77"/>
      <c r="BF226" s="77"/>
      <c r="BG226" s="77"/>
      <c r="BH226" s="77"/>
      <c r="BI226" s="77"/>
      <c r="BJ226" s="77"/>
      <c r="BK226" s="77"/>
      <c r="BL226" s="85">
        <f t="shared" si="105"/>
        <v>0</v>
      </c>
      <c r="BM226" s="85">
        <f t="shared" si="106"/>
        <v>0</v>
      </c>
      <c r="BN226" s="85">
        <f t="shared" si="107"/>
        <v>0</v>
      </c>
      <c r="BO226" s="85">
        <f t="shared" si="108"/>
        <v>0</v>
      </c>
      <c r="BP226" s="85">
        <f t="shared" si="83"/>
        <v>0</v>
      </c>
      <c r="BQ226" s="85">
        <f t="shared" si="109"/>
        <v>0</v>
      </c>
      <c r="BR226" s="91">
        <f t="shared" si="110"/>
        <v>0</v>
      </c>
      <c r="BS226" s="94">
        <f t="shared" si="111"/>
        <v>0</v>
      </c>
      <c r="BT226" s="85">
        <f t="shared" si="112"/>
        <v>0</v>
      </c>
      <c r="BU226" s="85">
        <f t="shared" si="113"/>
        <v>1</v>
      </c>
      <c r="BV226" s="85">
        <f t="shared" si="114"/>
        <v>1</v>
      </c>
      <c r="BW226" s="85">
        <f t="shared" si="115"/>
        <v>0</v>
      </c>
      <c r="BX226" s="91">
        <f t="shared" si="116"/>
        <v>2</v>
      </c>
      <c r="BY226" s="85">
        <f t="shared" si="117"/>
        <v>1</v>
      </c>
      <c r="BZ226" s="85">
        <f t="shared" si="118"/>
        <v>3</v>
      </c>
      <c r="CA226" s="85">
        <f t="shared" si="119"/>
        <v>2</v>
      </c>
      <c r="CB226" s="85">
        <f t="shared" si="120"/>
        <v>0</v>
      </c>
      <c r="CC226" s="85">
        <f t="shared" si="121"/>
        <v>0</v>
      </c>
      <c r="CD226" s="91">
        <f t="shared" si="122"/>
        <v>6</v>
      </c>
      <c r="CF226" s="76">
        <v>219</v>
      </c>
      <c r="CG226" s="77">
        <v>4</v>
      </c>
      <c r="CH226" s="77">
        <v>1</v>
      </c>
      <c r="CI226" s="77">
        <v>2</v>
      </c>
      <c r="CJ226">
        <f t="shared" si="123"/>
        <v>8</v>
      </c>
      <c r="CK226">
        <f t="shared" si="124"/>
        <v>4</v>
      </c>
      <c r="CL226">
        <f t="shared" si="125"/>
        <v>8</v>
      </c>
      <c r="CM226">
        <f t="shared" si="126"/>
        <v>2</v>
      </c>
      <c r="CN226" s="115" t="b">
        <f t="shared" si="127"/>
        <v>0</v>
      </c>
      <c r="CO226" s="115" t="b">
        <f t="shared" si="128"/>
        <v>0</v>
      </c>
      <c r="CP226" s="115" t="b">
        <f t="shared" si="129"/>
        <v>0</v>
      </c>
    </row>
    <row r="227" spans="10:94" x14ac:dyDescent="0.2">
      <c r="J227" s="76">
        <v>225</v>
      </c>
      <c r="K227" s="77"/>
      <c r="L227" s="77"/>
      <c r="M227" s="77"/>
      <c r="N227" s="77"/>
      <c r="O227" s="77"/>
      <c r="P227" s="77"/>
      <c r="Q227" s="77"/>
      <c r="R227" s="77">
        <v>1</v>
      </c>
      <c r="S227" s="77"/>
      <c r="T227" s="77">
        <v>1</v>
      </c>
      <c r="U227" s="77"/>
      <c r="V227" s="77"/>
      <c r="W227" s="77"/>
      <c r="X227" s="77"/>
      <c r="Y227" s="77"/>
      <c r="Z227" s="77"/>
      <c r="AA227" s="77"/>
      <c r="AB227" s="77"/>
      <c r="AC227" s="77"/>
      <c r="AD227" s="77"/>
      <c r="AE227" s="77"/>
      <c r="AF227" s="77"/>
      <c r="AG227" s="77"/>
      <c r="AH227" s="77"/>
      <c r="AI227" s="77"/>
      <c r="AJ227" s="77">
        <v>1</v>
      </c>
      <c r="AK227" s="77"/>
      <c r="AL227" s="77">
        <v>1</v>
      </c>
      <c r="AM227" s="77"/>
      <c r="AN227" s="77"/>
      <c r="AO227" s="77">
        <v>1</v>
      </c>
      <c r="AP227" s="77"/>
      <c r="AQ227" s="77"/>
      <c r="AR227" s="77"/>
      <c r="AS227" s="77"/>
      <c r="AT227" s="77"/>
      <c r="AU227" s="77">
        <v>1</v>
      </c>
      <c r="AV227" s="77"/>
      <c r="AW227" s="77"/>
      <c r="AX227" s="77">
        <v>1</v>
      </c>
      <c r="AY227" s="77"/>
      <c r="AZ227" s="77"/>
      <c r="BA227" s="77">
        <v>1</v>
      </c>
      <c r="BB227" s="77"/>
      <c r="BC227" s="77"/>
      <c r="BD227" s="77"/>
      <c r="BE227" s="77"/>
      <c r="BF227" s="77"/>
      <c r="BG227" s="77"/>
      <c r="BH227" s="77"/>
      <c r="BI227" s="77"/>
      <c r="BJ227" s="77"/>
      <c r="BK227" s="77"/>
      <c r="BL227" s="85">
        <f t="shared" si="105"/>
        <v>0</v>
      </c>
      <c r="BM227" s="85">
        <f t="shared" si="106"/>
        <v>0</v>
      </c>
      <c r="BN227" s="85">
        <f t="shared" si="107"/>
        <v>2</v>
      </c>
      <c r="BO227" s="85">
        <f t="shared" si="108"/>
        <v>0</v>
      </c>
      <c r="BP227" s="85">
        <f t="shared" si="83"/>
        <v>0</v>
      </c>
      <c r="BQ227" s="85">
        <f t="shared" si="109"/>
        <v>0</v>
      </c>
      <c r="BR227" s="91">
        <f t="shared" si="110"/>
        <v>2</v>
      </c>
      <c r="BS227" s="94">
        <f t="shared" si="111"/>
        <v>2</v>
      </c>
      <c r="BT227" s="85">
        <f t="shared" si="112"/>
        <v>1</v>
      </c>
      <c r="BU227" s="85">
        <f t="shared" si="113"/>
        <v>1</v>
      </c>
      <c r="BV227" s="85">
        <f t="shared" si="114"/>
        <v>1</v>
      </c>
      <c r="BW227" s="85">
        <f t="shared" si="115"/>
        <v>0</v>
      </c>
      <c r="BX227" s="91">
        <f t="shared" si="116"/>
        <v>3</v>
      </c>
      <c r="BY227" s="85">
        <f t="shared" si="117"/>
        <v>0</v>
      </c>
      <c r="BZ227" s="85">
        <f t="shared" si="118"/>
        <v>2</v>
      </c>
      <c r="CA227" s="85">
        <f t="shared" si="119"/>
        <v>1</v>
      </c>
      <c r="CB227" s="85">
        <f t="shared" si="120"/>
        <v>0</v>
      </c>
      <c r="CC227" s="85">
        <f t="shared" si="121"/>
        <v>0</v>
      </c>
      <c r="CD227" s="91">
        <f t="shared" si="122"/>
        <v>3</v>
      </c>
      <c r="CF227" s="76">
        <v>220</v>
      </c>
      <c r="CG227" s="77">
        <v>3</v>
      </c>
      <c r="CH227" s="77">
        <v>0</v>
      </c>
      <c r="CI227" s="77">
        <v>4</v>
      </c>
      <c r="CJ227">
        <f t="shared" si="123"/>
        <v>0</v>
      </c>
      <c r="CK227">
        <f t="shared" si="124"/>
        <v>0</v>
      </c>
      <c r="CL227">
        <f t="shared" si="125"/>
        <v>12</v>
      </c>
      <c r="CM227">
        <f t="shared" si="126"/>
        <v>0</v>
      </c>
      <c r="CN227" s="115" t="b">
        <f t="shared" si="127"/>
        <v>0</v>
      </c>
      <c r="CO227" s="115" t="b">
        <f t="shared" si="128"/>
        <v>1</v>
      </c>
      <c r="CP227" s="115" t="b">
        <f t="shared" si="129"/>
        <v>0</v>
      </c>
    </row>
    <row r="228" spans="10:94" x14ac:dyDescent="0.2">
      <c r="J228" s="76">
        <v>226</v>
      </c>
      <c r="K228" s="77"/>
      <c r="L228" s="77"/>
      <c r="M228" s="77"/>
      <c r="N228" s="77">
        <v>1</v>
      </c>
      <c r="O228" s="77"/>
      <c r="P228" s="77"/>
      <c r="Q228" s="77"/>
      <c r="R228" s="77"/>
      <c r="S228" s="77"/>
      <c r="T228" s="77"/>
      <c r="U228" s="77"/>
      <c r="V228" s="77"/>
      <c r="W228" s="77"/>
      <c r="X228" s="77">
        <v>1</v>
      </c>
      <c r="Y228" s="77"/>
      <c r="Z228" s="77"/>
      <c r="AA228" s="77"/>
      <c r="AB228" s="77"/>
      <c r="AC228" s="77"/>
      <c r="AD228" s="77"/>
      <c r="AE228" s="77"/>
      <c r="AF228" s="77"/>
      <c r="AG228" s="77"/>
      <c r="AH228" s="77"/>
      <c r="AI228" s="77"/>
      <c r="AJ228" s="77"/>
      <c r="AK228" s="77"/>
      <c r="AL228" s="77"/>
      <c r="AM228" s="77"/>
      <c r="AN228" s="77"/>
      <c r="AO228" s="77"/>
      <c r="AP228" s="77"/>
      <c r="AQ228" s="77"/>
      <c r="AR228" s="77"/>
      <c r="AS228" s="77"/>
      <c r="AT228" s="77"/>
      <c r="AU228" s="77"/>
      <c r="AV228" s="77"/>
      <c r="AW228" s="77">
        <v>1</v>
      </c>
      <c r="AX228" s="77"/>
      <c r="AY228" s="77"/>
      <c r="AZ228" s="77"/>
      <c r="BA228" s="77">
        <v>1</v>
      </c>
      <c r="BB228" s="77"/>
      <c r="BC228" s="77"/>
      <c r="BD228" s="77"/>
      <c r="BE228" s="77"/>
      <c r="BF228" s="77"/>
      <c r="BG228" s="77"/>
      <c r="BH228" s="77"/>
      <c r="BI228" s="77"/>
      <c r="BJ228" s="77"/>
      <c r="BK228" s="77"/>
      <c r="BL228" s="85">
        <f t="shared" si="105"/>
        <v>1</v>
      </c>
      <c r="BM228" s="85">
        <f t="shared" si="106"/>
        <v>0</v>
      </c>
      <c r="BN228" s="85">
        <f t="shared" si="107"/>
        <v>0</v>
      </c>
      <c r="BO228" s="85">
        <f t="shared" si="108"/>
        <v>1</v>
      </c>
      <c r="BP228" s="85">
        <f t="shared" si="83"/>
        <v>0</v>
      </c>
      <c r="BQ228" s="85">
        <f t="shared" si="109"/>
        <v>0</v>
      </c>
      <c r="BR228" s="91">
        <f t="shared" si="110"/>
        <v>2</v>
      </c>
      <c r="BS228" s="94">
        <f t="shared" si="111"/>
        <v>1</v>
      </c>
      <c r="BT228" s="85">
        <f t="shared" si="112"/>
        <v>0</v>
      </c>
      <c r="BU228" s="85">
        <f t="shared" si="113"/>
        <v>0</v>
      </c>
      <c r="BV228" s="85">
        <f t="shared" si="114"/>
        <v>0</v>
      </c>
      <c r="BW228" s="85">
        <f t="shared" si="115"/>
        <v>0</v>
      </c>
      <c r="BX228" s="91">
        <f t="shared" si="116"/>
        <v>0</v>
      </c>
      <c r="BY228" s="85">
        <f t="shared" si="117"/>
        <v>0</v>
      </c>
      <c r="BZ228" s="85">
        <f t="shared" si="118"/>
        <v>1</v>
      </c>
      <c r="CA228" s="85">
        <f t="shared" si="119"/>
        <v>1</v>
      </c>
      <c r="CB228" s="85">
        <f t="shared" si="120"/>
        <v>0</v>
      </c>
      <c r="CC228" s="85">
        <f t="shared" si="121"/>
        <v>0</v>
      </c>
      <c r="CD228" s="91">
        <f t="shared" si="122"/>
        <v>2</v>
      </c>
      <c r="CF228" s="76">
        <v>221</v>
      </c>
      <c r="CG228" s="77">
        <v>1</v>
      </c>
      <c r="CH228" s="77">
        <v>1</v>
      </c>
      <c r="CI228" s="77">
        <v>3</v>
      </c>
      <c r="CJ228">
        <f t="shared" si="123"/>
        <v>3</v>
      </c>
      <c r="CK228">
        <f t="shared" si="124"/>
        <v>1</v>
      </c>
      <c r="CL228">
        <f t="shared" si="125"/>
        <v>3</v>
      </c>
      <c r="CM228">
        <f t="shared" si="126"/>
        <v>3</v>
      </c>
      <c r="CN228" s="115" t="b">
        <f t="shared" si="127"/>
        <v>0</v>
      </c>
      <c r="CO228" s="115" t="b">
        <f t="shared" si="128"/>
        <v>0</v>
      </c>
      <c r="CP228" s="115" t="b">
        <f t="shared" si="129"/>
        <v>0</v>
      </c>
    </row>
    <row r="229" spans="10:94" x14ac:dyDescent="0.2">
      <c r="J229" s="76">
        <v>227</v>
      </c>
      <c r="K229" s="77">
        <v>1</v>
      </c>
      <c r="L229" s="77"/>
      <c r="M229" s="77"/>
      <c r="N229" s="77">
        <v>1</v>
      </c>
      <c r="O229" s="77">
        <v>1</v>
      </c>
      <c r="P229" s="77"/>
      <c r="Q229" s="77"/>
      <c r="R229" s="77"/>
      <c r="S229" s="77"/>
      <c r="T229" s="77"/>
      <c r="U229" s="77"/>
      <c r="V229" s="77"/>
      <c r="W229" s="77"/>
      <c r="X229" s="77"/>
      <c r="Y229" s="77"/>
      <c r="Z229" s="77"/>
      <c r="AA229" s="77"/>
      <c r="AB229" s="77"/>
      <c r="AC229" s="77">
        <v>1</v>
      </c>
      <c r="AD229" s="77"/>
      <c r="AE229" s="77"/>
      <c r="AF229" s="77"/>
      <c r="AG229" s="77"/>
      <c r="AH229" s="77"/>
      <c r="AI229" s="77"/>
      <c r="AJ229" s="77"/>
      <c r="AK229" s="77"/>
      <c r="AL229" s="77">
        <v>1</v>
      </c>
      <c r="AM229" s="77"/>
      <c r="AN229" s="77"/>
      <c r="AO229" s="77">
        <v>1</v>
      </c>
      <c r="AP229" s="77"/>
      <c r="AQ229" s="77">
        <v>1</v>
      </c>
      <c r="AR229" s="77"/>
      <c r="AS229" s="77"/>
      <c r="AT229" s="77"/>
      <c r="AU229" s="77"/>
      <c r="AV229" s="77"/>
      <c r="AW229" s="77">
        <v>1</v>
      </c>
      <c r="AX229" s="77">
        <v>1</v>
      </c>
      <c r="AY229" s="77"/>
      <c r="AZ229" s="77"/>
      <c r="BA229" s="77"/>
      <c r="BB229" s="77"/>
      <c r="BC229" s="77"/>
      <c r="BD229" s="77"/>
      <c r="BE229" s="77"/>
      <c r="BF229" s="77"/>
      <c r="BG229" s="77"/>
      <c r="BH229" s="77"/>
      <c r="BI229" s="77"/>
      <c r="BJ229" s="77"/>
      <c r="BK229" s="77"/>
      <c r="BL229" s="85">
        <f t="shared" si="105"/>
        <v>2</v>
      </c>
      <c r="BM229" s="85">
        <f t="shared" si="106"/>
        <v>1</v>
      </c>
      <c r="BN229" s="85">
        <f t="shared" si="107"/>
        <v>0</v>
      </c>
      <c r="BO229" s="85">
        <f t="shared" si="108"/>
        <v>0</v>
      </c>
      <c r="BP229" s="85">
        <f t="shared" si="83"/>
        <v>1</v>
      </c>
      <c r="BQ229" s="85">
        <f t="shared" si="109"/>
        <v>0</v>
      </c>
      <c r="BR229" s="91">
        <f t="shared" si="110"/>
        <v>4</v>
      </c>
      <c r="BS229" s="94">
        <f t="shared" si="111"/>
        <v>1</v>
      </c>
      <c r="BT229" s="85">
        <f t="shared" si="112"/>
        <v>0</v>
      </c>
      <c r="BU229" s="85">
        <f t="shared" si="113"/>
        <v>1</v>
      </c>
      <c r="BV229" s="85">
        <f t="shared" si="114"/>
        <v>1</v>
      </c>
      <c r="BW229" s="85">
        <f t="shared" si="115"/>
        <v>1</v>
      </c>
      <c r="BX229" s="91">
        <f t="shared" si="116"/>
        <v>3</v>
      </c>
      <c r="BY229" s="85">
        <f t="shared" si="117"/>
        <v>0</v>
      </c>
      <c r="BZ229" s="85">
        <f t="shared" si="118"/>
        <v>2</v>
      </c>
      <c r="CA229" s="85">
        <f t="shared" si="119"/>
        <v>0</v>
      </c>
      <c r="CB229" s="85">
        <f t="shared" si="120"/>
        <v>0</v>
      </c>
      <c r="CC229" s="85">
        <f t="shared" si="121"/>
        <v>0</v>
      </c>
      <c r="CD229" s="91">
        <f t="shared" si="122"/>
        <v>2</v>
      </c>
      <c r="CF229" s="76">
        <v>222</v>
      </c>
      <c r="CG229" s="77">
        <v>2</v>
      </c>
      <c r="CH229" s="77">
        <v>3</v>
      </c>
      <c r="CI229" s="77">
        <v>4</v>
      </c>
      <c r="CJ229">
        <f t="shared" si="123"/>
        <v>24</v>
      </c>
      <c r="CK229">
        <f t="shared" si="124"/>
        <v>6</v>
      </c>
      <c r="CL229">
        <f t="shared" si="125"/>
        <v>8</v>
      </c>
      <c r="CM229">
        <f t="shared" si="126"/>
        <v>12</v>
      </c>
      <c r="CN229" s="115" t="b">
        <f t="shared" si="127"/>
        <v>0</v>
      </c>
      <c r="CO229" s="115" t="b">
        <f t="shared" si="128"/>
        <v>0</v>
      </c>
      <c r="CP229" s="115" t="b">
        <f t="shared" si="129"/>
        <v>0</v>
      </c>
    </row>
    <row r="230" spans="10:94" x14ac:dyDescent="0.2">
      <c r="J230" s="76">
        <v>228</v>
      </c>
      <c r="K230" s="77"/>
      <c r="L230" s="77"/>
      <c r="M230" s="77"/>
      <c r="N230" s="77">
        <v>1</v>
      </c>
      <c r="O230" s="77"/>
      <c r="P230" s="77">
        <v>1</v>
      </c>
      <c r="Q230" s="77"/>
      <c r="R230" s="77"/>
      <c r="S230" s="77"/>
      <c r="T230" s="77">
        <v>1</v>
      </c>
      <c r="U230" s="77"/>
      <c r="V230" s="77"/>
      <c r="W230" s="77"/>
      <c r="X230" s="77"/>
      <c r="Y230" s="77"/>
      <c r="Z230" s="77"/>
      <c r="AA230" s="77"/>
      <c r="AB230" s="77"/>
      <c r="AC230" s="77"/>
      <c r="AD230" s="77"/>
      <c r="AE230" s="77"/>
      <c r="AF230" s="77"/>
      <c r="AG230" s="77"/>
      <c r="AH230" s="77"/>
      <c r="AI230" s="77"/>
      <c r="AJ230" s="77"/>
      <c r="AK230" s="77"/>
      <c r="AL230" s="77"/>
      <c r="AM230" s="77"/>
      <c r="AN230" s="77"/>
      <c r="AO230" s="77"/>
      <c r="AP230" s="77"/>
      <c r="AQ230" s="77"/>
      <c r="AR230" s="77"/>
      <c r="AS230" s="77">
        <v>1</v>
      </c>
      <c r="AT230" s="77"/>
      <c r="AU230" s="77">
        <v>1</v>
      </c>
      <c r="AV230" s="77"/>
      <c r="AW230" s="77">
        <v>1</v>
      </c>
      <c r="AX230" s="77">
        <v>1</v>
      </c>
      <c r="AY230" s="77"/>
      <c r="AZ230" s="77"/>
      <c r="BA230" s="77"/>
      <c r="BB230" s="77"/>
      <c r="BC230" s="77"/>
      <c r="BD230" s="77"/>
      <c r="BE230" s="77"/>
      <c r="BF230" s="77"/>
      <c r="BG230" s="77"/>
      <c r="BH230" s="77"/>
      <c r="BI230" s="77"/>
      <c r="BJ230" s="77"/>
      <c r="BK230" s="77"/>
      <c r="BL230" s="85">
        <f t="shared" si="105"/>
        <v>1</v>
      </c>
      <c r="BM230" s="85">
        <f t="shared" si="106"/>
        <v>1</v>
      </c>
      <c r="BN230" s="85">
        <f t="shared" si="107"/>
        <v>1</v>
      </c>
      <c r="BO230" s="85">
        <f t="shared" si="108"/>
        <v>0</v>
      </c>
      <c r="BP230" s="85">
        <f t="shared" si="83"/>
        <v>0</v>
      </c>
      <c r="BQ230" s="85">
        <f t="shared" si="109"/>
        <v>0</v>
      </c>
      <c r="BR230" s="91">
        <f t="shared" si="110"/>
        <v>3</v>
      </c>
      <c r="BS230" s="94">
        <f t="shared" si="111"/>
        <v>2</v>
      </c>
      <c r="BT230" s="85">
        <f t="shared" si="112"/>
        <v>0</v>
      </c>
      <c r="BU230" s="85">
        <f t="shared" si="113"/>
        <v>0</v>
      </c>
      <c r="BV230" s="85">
        <f t="shared" si="114"/>
        <v>0</v>
      </c>
      <c r="BW230" s="85">
        <f t="shared" si="115"/>
        <v>0</v>
      </c>
      <c r="BX230" s="91">
        <f t="shared" si="116"/>
        <v>0</v>
      </c>
      <c r="BY230" s="85">
        <f t="shared" si="117"/>
        <v>1</v>
      </c>
      <c r="BZ230" s="85">
        <f t="shared" si="118"/>
        <v>3</v>
      </c>
      <c r="CA230" s="85">
        <f t="shared" si="119"/>
        <v>0</v>
      </c>
      <c r="CB230" s="85">
        <f t="shared" si="120"/>
        <v>0</v>
      </c>
      <c r="CC230" s="85">
        <f t="shared" si="121"/>
        <v>0</v>
      </c>
      <c r="CD230" s="91">
        <f t="shared" si="122"/>
        <v>4</v>
      </c>
      <c r="CF230" s="76">
        <v>223</v>
      </c>
      <c r="CG230" s="77">
        <v>1</v>
      </c>
      <c r="CH230" s="77">
        <v>1</v>
      </c>
      <c r="CI230" s="77">
        <v>3</v>
      </c>
      <c r="CJ230">
        <f t="shared" si="123"/>
        <v>3</v>
      </c>
      <c r="CK230">
        <f t="shared" si="124"/>
        <v>1</v>
      </c>
      <c r="CL230">
        <f t="shared" si="125"/>
        <v>3</v>
      </c>
      <c r="CM230">
        <f t="shared" si="126"/>
        <v>3</v>
      </c>
      <c r="CN230" s="115" t="b">
        <f t="shared" si="127"/>
        <v>0</v>
      </c>
      <c r="CO230" s="115" t="b">
        <f t="shared" si="128"/>
        <v>0</v>
      </c>
      <c r="CP230" s="115" t="b">
        <f t="shared" si="129"/>
        <v>0</v>
      </c>
    </row>
    <row r="231" spans="10:94" x14ac:dyDescent="0.2">
      <c r="J231" s="76">
        <v>229</v>
      </c>
      <c r="K231" s="77"/>
      <c r="L231" s="77"/>
      <c r="M231" s="77"/>
      <c r="N231" s="77">
        <v>1</v>
      </c>
      <c r="O231" s="77"/>
      <c r="P231" s="77"/>
      <c r="Q231" s="77"/>
      <c r="R231" s="77"/>
      <c r="S231" s="77"/>
      <c r="T231" s="77"/>
      <c r="U231" s="77"/>
      <c r="V231" s="77"/>
      <c r="W231" s="77"/>
      <c r="X231" s="77"/>
      <c r="Y231" s="77"/>
      <c r="Z231" s="77"/>
      <c r="AA231" s="77"/>
      <c r="AB231" s="77"/>
      <c r="AC231" s="77"/>
      <c r="AD231" s="77"/>
      <c r="AE231" s="77"/>
      <c r="AF231" s="77"/>
      <c r="AG231" s="77"/>
      <c r="AH231" s="77"/>
      <c r="AI231" s="77"/>
      <c r="AJ231" s="77">
        <v>1</v>
      </c>
      <c r="AK231" s="77"/>
      <c r="AL231" s="77"/>
      <c r="AM231" s="77"/>
      <c r="AN231" s="77"/>
      <c r="AO231" s="77">
        <v>1</v>
      </c>
      <c r="AP231" s="77"/>
      <c r="AQ231" s="77"/>
      <c r="AR231" s="77"/>
      <c r="AS231" s="77"/>
      <c r="AT231" s="77">
        <v>1</v>
      </c>
      <c r="AU231" s="77">
        <v>1</v>
      </c>
      <c r="AV231" s="77"/>
      <c r="AW231" s="77">
        <v>1</v>
      </c>
      <c r="AX231" s="77"/>
      <c r="AY231" s="77"/>
      <c r="AZ231" s="77"/>
      <c r="BA231" s="77"/>
      <c r="BB231" s="77"/>
      <c r="BC231" s="77"/>
      <c r="BD231" s="77"/>
      <c r="BE231" s="77"/>
      <c r="BF231" s="77"/>
      <c r="BG231" s="77"/>
      <c r="BH231" s="77"/>
      <c r="BI231" s="77"/>
      <c r="BJ231" s="77"/>
      <c r="BK231" s="77"/>
      <c r="BL231" s="85">
        <f t="shared" si="105"/>
        <v>1</v>
      </c>
      <c r="BM231" s="85">
        <f t="shared" si="106"/>
        <v>0</v>
      </c>
      <c r="BN231" s="85">
        <f t="shared" si="107"/>
        <v>0</v>
      </c>
      <c r="BO231" s="85">
        <f t="shared" si="108"/>
        <v>0</v>
      </c>
      <c r="BP231" s="85">
        <f t="shared" si="83"/>
        <v>0</v>
      </c>
      <c r="BQ231" s="85">
        <f t="shared" si="109"/>
        <v>0</v>
      </c>
      <c r="BR231" s="91">
        <f t="shared" si="110"/>
        <v>1</v>
      </c>
      <c r="BS231" s="94">
        <f t="shared" si="111"/>
        <v>0</v>
      </c>
      <c r="BT231" s="85">
        <f t="shared" si="112"/>
        <v>1</v>
      </c>
      <c r="BU231" s="85">
        <f t="shared" si="113"/>
        <v>0</v>
      </c>
      <c r="BV231" s="85">
        <f t="shared" si="114"/>
        <v>1</v>
      </c>
      <c r="BW231" s="85">
        <f t="shared" si="115"/>
        <v>0</v>
      </c>
      <c r="BX231" s="91">
        <f t="shared" si="116"/>
        <v>2</v>
      </c>
      <c r="BY231" s="85">
        <f t="shared" si="117"/>
        <v>0</v>
      </c>
      <c r="BZ231" s="85">
        <f t="shared" si="118"/>
        <v>3</v>
      </c>
      <c r="CA231" s="85">
        <f t="shared" si="119"/>
        <v>0</v>
      </c>
      <c r="CB231" s="85">
        <f t="shared" si="120"/>
        <v>0</v>
      </c>
      <c r="CC231" s="85">
        <f t="shared" si="121"/>
        <v>0</v>
      </c>
      <c r="CD231" s="91">
        <f t="shared" si="122"/>
        <v>3</v>
      </c>
      <c r="CF231" s="76">
        <v>224</v>
      </c>
      <c r="CG231" s="77">
        <v>0</v>
      </c>
      <c r="CH231" s="77">
        <v>2</v>
      </c>
      <c r="CI231" s="77">
        <v>6</v>
      </c>
      <c r="CJ231">
        <f t="shared" si="123"/>
        <v>0</v>
      </c>
      <c r="CK231">
        <f t="shared" si="124"/>
        <v>0</v>
      </c>
      <c r="CL231">
        <f t="shared" si="125"/>
        <v>0</v>
      </c>
      <c r="CM231">
        <f t="shared" si="126"/>
        <v>12</v>
      </c>
      <c r="CN231" s="115" t="b">
        <f t="shared" si="127"/>
        <v>0</v>
      </c>
      <c r="CO231" s="115" t="b">
        <f t="shared" si="128"/>
        <v>0</v>
      </c>
      <c r="CP231" s="115" t="b">
        <f t="shared" si="129"/>
        <v>1</v>
      </c>
    </row>
    <row r="232" spans="10:94" x14ac:dyDescent="0.2">
      <c r="J232" s="76">
        <v>230</v>
      </c>
      <c r="K232" s="77"/>
      <c r="L232" s="77"/>
      <c r="M232" s="77"/>
      <c r="N232" s="77">
        <v>1</v>
      </c>
      <c r="O232" s="77"/>
      <c r="P232" s="77">
        <v>1</v>
      </c>
      <c r="Q232" s="77"/>
      <c r="R232" s="77"/>
      <c r="S232" s="77"/>
      <c r="T232" s="77"/>
      <c r="U232" s="77"/>
      <c r="V232" s="77"/>
      <c r="W232" s="77"/>
      <c r="X232" s="77"/>
      <c r="Y232" s="77"/>
      <c r="Z232" s="77"/>
      <c r="AA232" s="77"/>
      <c r="AB232" s="77"/>
      <c r="AC232" s="77"/>
      <c r="AD232" s="77"/>
      <c r="AE232" s="77"/>
      <c r="AF232" s="77"/>
      <c r="AG232" s="77"/>
      <c r="AH232" s="77"/>
      <c r="AI232" s="77"/>
      <c r="AJ232" s="77">
        <v>1</v>
      </c>
      <c r="AK232" s="77"/>
      <c r="AL232" s="77"/>
      <c r="AM232" s="77"/>
      <c r="AN232" s="77"/>
      <c r="AO232" s="77"/>
      <c r="AP232" s="77"/>
      <c r="AQ232" s="77"/>
      <c r="AR232" s="77"/>
      <c r="AS232" s="77"/>
      <c r="AT232" s="77"/>
      <c r="AU232" s="77">
        <v>1</v>
      </c>
      <c r="AV232" s="77"/>
      <c r="AW232" s="77">
        <v>1</v>
      </c>
      <c r="AX232" s="77">
        <v>1</v>
      </c>
      <c r="AY232" s="77"/>
      <c r="AZ232" s="77"/>
      <c r="BA232" s="77"/>
      <c r="BB232" s="77"/>
      <c r="BC232" s="77"/>
      <c r="BD232" s="77"/>
      <c r="BE232" s="77"/>
      <c r="BF232" s="77"/>
      <c r="BG232" s="77"/>
      <c r="BH232" s="77"/>
      <c r="BI232" s="77"/>
      <c r="BJ232" s="77"/>
      <c r="BK232" s="77"/>
      <c r="BL232" s="85">
        <f t="shared" si="105"/>
        <v>1</v>
      </c>
      <c r="BM232" s="85">
        <f t="shared" si="106"/>
        <v>1</v>
      </c>
      <c r="BN232" s="85">
        <f t="shared" si="107"/>
        <v>0</v>
      </c>
      <c r="BO232" s="85">
        <f t="shared" si="108"/>
        <v>0</v>
      </c>
      <c r="BP232" s="85">
        <f t="shared" si="83"/>
        <v>0</v>
      </c>
      <c r="BQ232" s="85">
        <f t="shared" si="109"/>
        <v>0</v>
      </c>
      <c r="BR232" s="91">
        <f t="shared" si="110"/>
        <v>2</v>
      </c>
      <c r="BS232" s="94">
        <f t="shared" si="111"/>
        <v>1</v>
      </c>
      <c r="BT232" s="85">
        <f t="shared" si="112"/>
        <v>1</v>
      </c>
      <c r="BU232" s="85">
        <f t="shared" si="113"/>
        <v>0</v>
      </c>
      <c r="BV232" s="85">
        <f t="shared" si="114"/>
        <v>0</v>
      </c>
      <c r="BW232" s="85">
        <f t="shared" si="115"/>
        <v>0</v>
      </c>
      <c r="BX232" s="91">
        <f t="shared" si="116"/>
        <v>1</v>
      </c>
      <c r="BY232" s="85">
        <f t="shared" si="117"/>
        <v>0</v>
      </c>
      <c r="BZ232" s="85">
        <f t="shared" si="118"/>
        <v>3</v>
      </c>
      <c r="CA232" s="85">
        <f t="shared" si="119"/>
        <v>0</v>
      </c>
      <c r="CB232" s="85">
        <f t="shared" si="120"/>
        <v>0</v>
      </c>
      <c r="CC232" s="85">
        <f t="shared" si="121"/>
        <v>0</v>
      </c>
      <c r="CD232" s="91">
        <f t="shared" si="122"/>
        <v>3</v>
      </c>
      <c r="CF232" s="76">
        <v>225</v>
      </c>
      <c r="CG232" s="77">
        <v>2</v>
      </c>
      <c r="CH232" s="77">
        <v>3</v>
      </c>
      <c r="CI232" s="77">
        <v>3</v>
      </c>
      <c r="CJ232">
        <f t="shared" si="123"/>
        <v>18</v>
      </c>
      <c r="CK232">
        <f t="shared" si="124"/>
        <v>6</v>
      </c>
      <c r="CL232">
        <f t="shared" si="125"/>
        <v>6</v>
      </c>
      <c r="CM232">
        <f t="shared" si="126"/>
        <v>9</v>
      </c>
      <c r="CN232" s="115" t="b">
        <f t="shared" si="127"/>
        <v>0</v>
      </c>
      <c r="CO232" s="115" t="b">
        <f t="shared" si="128"/>
        <v>0</v>
      </c>
      <c r="CP232" s="115" t="b">
        <f t="shared" si="129"/>
        <v>0</v>
      </c>
    </row>
    <row r="233" spans="10:94" x14ac:dyDescent="0.2">
      <c r="J233" s="76">
        <v>231</v>
      </c>
      <c r="K233" s="77"/>
      <c r="L233" s="77"/>
      <c r="M233" s="77"/>
      <c r="N233" s="77">
        <v>1</v>
      </c>
      <c r="O233" s="77"/>
      <c r="P233" s="77"/>
      <c r="Q233" s="77"/>
      <c r="R233" s="77"/>
      <c r="S233" s="77"/>
      <c r="T233" s="77"/>
      <c r="U233" s="77"/>
      <c r="V233" s="77"/>
      <c r="W233" s="77"/>
      <c r="X233" s="77"/>
      <c r="Y233" s="77"/>
      <c r="Z233" s="77"/>
      <c r="AA233" s="77"/>
      <c r="AB233" s="77"/>
      <c r="AC233" s="77"/>
      <c r="AD233" s="77"/>
      <c r="AE233" s="77"/>
      <c r="AF233" s="77"/>
      <c r="AG233" s="77"/>
      <c r="AH233" s="77"/>
      <c r="AI233" s="77"/>
      <c r="AJ233" s="77">
        <v>1</v>
      </c>
      <c r="AK233" s="77"/>
      <c r="AL233" s="77"/>
      <c r="AM233" s="77"/>
      <c r="AN233" s="77"/>
      <c r="AO233" s="77"/>
      <c r="AP233" s="77"/>
      <c r="AQ233" s="77"/>
      <c r="AR233" s="77"/>
      <c r="AS233" s="77"/>
      <c r="AT233" s="77">
        <v>1</v>
      </c>
      <c r="AU233" s="77">
        <v>1</v>
      </c>
      <c r="AV233" s="77"/>
      <c r="AW233" s="77"/>
      <c r="AX233" s="77">
        <v>1</v>
      </c>
      <c r="AY233" s="77"/>
      <c r="AZ233" s="77"/>
      <c r="BA233" s="77"/>
      <c r="BB233" s="77"/>
      <c r="BC233" s="77"/>
      <c r="BD233" s="77"/>
      <c r="BE233" s="77"/>
      <c r="BF233" s="77"/>
      <c r="BG233" s="77"/>
      <c r="BH233" s="77"/>
      <c r="BI233" s="77"/>
      <c r="BJ233" s="77"/>
      <c r="BK233" s="77"/>
      <c r="BL233" s="85">
        <f t="shared" si="105"/>
        <v>1</v>
      </c>
      <c r="BM233" s="85">
        <f t="shared" si="106"/>
        <v>0</v>
      </c>
      <c r="BN233" s="85">
        <f t="shared" si="107"/>
        <v>0</v>
      </c>
      <c r="BO233" s="85">
        <f t="shared" si="108"/>
        <v>0</v>
      </c>
      <c r="BP233" s="85">
        <f t="shared" si="83"/>
        <v>0</v>
      </c>
      <c r="BQ233" s="85">
        <f t="shared" si="109"/>
        <v>0</v>
      </c>
      <c r="BR233" s="91">
        <f t="shared" si="110"/>
        <v>1</v>
      </c>
      <c r="BS233" s="94">
        <f t="shared" si="111"/>
        <v>0</v>
      </c>
      <c r="BT233" s="85">
        <f t="shared" si="112"/>
        <v>1</v>
      </c>
      <c r="BU233" s="85">
        <f t="shared" si="113"/>
        <v>0</v>
      </c>
      <c r="BV233" s="85">
        <f t="shared" si="114"/>
        <v>0</v>
      </c>
      <c r="BW233" s="85">
        <f t="shared" si="115"/>
        <v>0</v>
      </c>
      <c r="BX233" s="91">
        <f t="shared" si="116"/>
        <v>1</v>
      </c>
      <c r="BY233" s="85">
        <f t="shared" si="117"/>
        <v>0</v>
      </c>
      <c r="BZ233" s="85">
        <f t="shared" si="118"/>
        <v>3</v>
      </c>
      <c r="CA233" s="85">
        <f t="shared" si="119"/>
        <v>0</v>
      </c>
      <c r="CB233" s="85">
        <f t="shared" si="120"/>
        <v>0</v>
      </c>
      <c r="CC233" s="85">
        <f t="shared" si="121"/>
        <v>0</v>
      </c>
      <c r="CD233" s="91">
        <f t="shared" si="122"/>
        <v>3</v>
      </c>
      <c r="CF233" s="76">
        <v>226</v>
      </c>
      <c r="CG233" s="77">
        <v>2</v>
      </c>
      <c r="CH233" s="77">
        <v>0</v>
      </c>
      <c r="CI233" s="77">
        <v>2</v>
      </c>
      <c r="CJ233">
        <f t="shared" si="123"/>
        <v>0</v>
      </c>
      <c r="CK233">
        <f t="shared" si="124"/>
        <v>0</v>
      </c>
      <c r="CL233">
        <f t="shared" si="125"/>
        <v>4</v>
      </c>
      <c r="CM233">
        <f t="shared" si="126"/>
        <v>0</v>
      </c>
      <c r="CN233" s="115" t="b">
        <f t="shared" si="127"/>
        <v>0</v>
      </c>
      <c r="CO233" s="115" t="b">
        <f t="shared" si="128"/>
        <v>1</v>
      </c>
      <c r="CP233" s="115" t="b">
        <f t="shared" si="129"/>
        <v>0</v>
      </c>
    </row>
    <row r="234" spans="10:94" x14ac:dyDescent="0.2">
      <c r="J234" s="76">
        <v>232</v>
      </c>
      <c r="K234" s="77">
        <v>1</v>
      </c>
      <c r="L234" s="77"/>
      <c r="M234" s="77"/>
      <c r="N234" s="77">
        <v>1</v>
      </c>
      <c r="O234" s="77"/>
      <c r="P234" s="77"/>
      <c r="Q234" s="77"/>
      <c r="R234" s="77">
        <v>1</v>
      </c>
      <c r="S234" s="77"/>
      <c r="T234" s="77"/>
      <c r="U234" s="77"/>
      <c r="V234" s="77"/>
      <c r="W234" s="77"/>
      <c r="X234" s="77"/>
      <c r="Y234" s="77"/>
      <c r="Z234" s="77"/>
      <c r="AA234" s="77"/>
      <c r="AB234" s="77"/>
      <c r="AC234" s="77"/>
      <c r="AD234" s="77"/>
      <c r="AE234" s="77"/>
      <c r="AF234" s="77"/>
      <c r="AG234" s="77"/>
      <c r="AH234" s="77"/>
      <c r="AI234" s="77"/>
      <c r="AJ234" s="77"/>
      <c r="AK234" s="77"/>
      <c r="AL234" s="77">
        <v>1</v>
      </c>
      <c r="AM234" s="77"/>
      <c r="AN234" s="77"/>
      <c r="AO234" s="77">
        <v>1</v>
      </c>
      <c r="AP234" s="77"/>
      <c r="AQ234" s="77"/>
      <c r="AR234" s="77"/>
      <c r="AS234" s="77">
        <v>1</v>
      </c>
      <c r="AT234" s="77"/>
      <c r="AU234" s="77">
        <v>1</v>
      </c>
      <c r="AV234" s="77"/>
      <c r="AW234" s="77">
        <v>1</v>
      </c>
      <c r="AX234" s="77">
        <v>1</v>
      </c>
      <c r="AY234" s="77"/>
      <c r="AZ234" s="77"/>
      <c r="BA234" s="77"/>
      <c r="BB234" s="77"/>
      <c r="BC234" s="77"/>
      <c r="BD234" s="77"/>
      <c r="BE234" s="77"/>
      <c r="BF234" s="77"/>
      <c r="BG234" s="77"/>
      <c r="BH234" s="77"/>
      <c r="BI234" s="77"/>
      <c r="BJ234" s="77"/>
      <c r="BK234" s="77"/>
      <c r="BL234" s="85">
        <f t="shared" si="105"/>
        <v>2</v>
      </c>
      <c r="BM234" s="85">
        <f t="shared" si="106"/>
        <v>0</v>
      </c>
      <c r="BN234" s="85">
        <f t="shared" si="107"/>
        <v>1</v>
      </c>
      <c r="BO234" s="85">
        <f t="shared" si="108"/>
        <v>0</v>
      </c>
      <c r="BP234" s="85">
        <f t="shared" si="83"/>
        <v>0</v>
      </c>
      <c r="BQ234" s="85">
        <f t="shared" si="109"/>
        <v>0</v>
      </c>
      <c r="BR234" s="91">
        <f t="shared" si="110"/>
        <v>3</v>
      </c>
      <c r="BS234" s="94">
        <f t="shared" si="111"/>
        <v>1</v>
      </c>
      <c r="BT234" s="85">
        <f t="shared" si="112"/>
        <v>0</v>
      </c>
      <c r="BU234" s="85">
        <f t="shared" si="113"/>
        <v>1</v>
      </c>
      <c r="BV234" s="85">
        <f t="shared" si="114"/>
        <v>1</v>
      </c>
      <c r="BW234" s="85">
        <f t="shared" si="115"/>
        <v>0</v>
      </c>
      <c r="BX234" s="91">
        <f t="shared" si="116"/>
        <v>2</v>
      </c>
      <c r="BY234" s="85">
        <f t="shared" si="117"/>
        <v>1</v>
      </c>
      <c r="BZ234" s="85">
        <f t="shared" si="118"/>
        <v>3</v>
      </c>
      <c r="CA234" s="85">
        <f t="shared" si="119"/>
        <v>0</v>
      </c>
      <c r="CB234" s="85">
        <f t="shared" si="120"/>
        <v>0</v>
      </c>
      <c r="CC234" s="85">
        <f t="shared" si="121"/>
        <v>0</v>
      </c>
      <c r="CD234" s="91">
        <f t="shared" si="122"/>
        <v>4</v>
      </c>
      <c r="CF234" s="76">
        <v>227</v>
      </c>
      <c r="CG234" s="77">
        <v>4</v>
      </c>
      <c r="CH234" s="77">
        <v>3</v>
      </c>
      <c r="CI234" s="77">
        <v>2</v>
      </c>
      <c r="CJ234">
        <f t="shared" si="123"/>
        <v>24</v>
      </c>
      <c r="CK234">
        <f t="shared" si="124"/>
        <v>12</v>
      </c>
      <c r="CL234">
        <f t="shared" si="125"/>
        <v>8</v>
      </c>
      <c r="CM234">
        <f t="shared" si="126"/>
        <v>6</v>
      </c>
      <c r="CN234" s="115" t="b">
        <f t="shared" si="127"/>
        <v>0</v>
      </c>
      <c r="CO234" s="115" t="b">
        <f t="shared" si="128"/>
        <v>0</v>
      </c>
      <c r="CP234" s="115" t="b">
        <f t="shared" si="129"/>
        <v>0</v>
      </c>
    </row>
    <row r="235" spans="10:94" x14ac:dyDescent="0.2">
      <c r="J235" s="76">
        <v>233</v>
      </c>
      <c r="K235" s="77"/>
      <c r="L235" s="77"/>
      <c r="M235" s="77"/>
      <c r="N235" s="77">
        <v>1</v>
      </c>
      <c r="O235" s="77"/>
      <c r="P235" s="77"/>
      <c r="Q235" s="77"/>
      <c r="R235" s="77"/>
      <c r="S235" s="77"/>
      <c r="T235" s="77"/>
      <c r="U235" s="77"/>
      <c r="V235" s="77"/>
      <c r="W235" s="77">
        <v>1</v>
      </c>
      <c r="X235" s="77"/>
      <c r="Y235" s="77"/>
      <c r="Z235" s="77"/>
      <c r="AA235" s="77"/>
      <c r="AB235" s="77"/>
      <c r="AC235" s="77"/>
      <c r="AD235" s="77"/>
      <c r="AE235" s="77"/>
      <c r="AF235" s="77"/>
      <c r="AG235" s="77"/>
      <c r="AH235" s="77"/>
      <c r="AI235" s="77"/>
      <c r="AJ235" s="77"/>
      <c r="AK235" s="77"/>
      <c r="AL235" s="77"/>
      <c r="AM235" s="77"/>
      <c r="AN235" s="77"/>
      <c r="AO235" s="77"/>
      <c r="AP235" s="77"/>
      <c r="AQ235" s="77"/>
      <c r="AR235" s="77"/>
      <c r="AS235" s="77"/>
      <c r="AT235" s="77">
        <v>1</v>
      </c>
      <c r="AU235" s="77">
        <v>1</v>
      </c>
      <c r="AV235" s="77"/>
      <c r="AW235" s="77">
        <v>1</v>
      </c>
      <c r="AX235" s="77">
        <v>1</v>
      </c>
      <c r="AY235" s="77"/>
      <c r="AZ235" s="77"/>
      <c r="BA235" s="77"/>
      <c r="BB235" s="77"/>
      <c r="BC235" s="77"/>
      <c r="BD235" s="77"/>
      <c r="BE235" s="77"/>
      <c r="BF235" s="77"/>
      <c r="BG235" s="77"/>
      <c r="BH235" s="77"/>
      <c r="BI235" s="77"/>
      <c r="BJ235" s="77"/>
      <c r="BK235" s="77"/>
      <c r="BL235" s="85">
        <f t="shared" si="105"/>
        <v>1</v>
      </c>
      <c r="BM235" s="85">
        <f t="shared" si="106"/>
        <v>0</v>
      </c>
      <c r="BN235" s="85">
        <f t="shared" si="107"/>
        <v>0</v>
      </c>
      <c r="BO235" s="85">
        <f t="shared" si="108"/>
        <v>1</v>
      </c>
      <c r="BP235" s="85">
        <f t="shared" si="83"/>
        <v>0</v>
      </c>
      <c r="BQ235" s="85">
        <f t="shared" si="109"/>
        <v>0</v>
      </c>
      <c r="BR235" s="91">
        <f t="shared" si="110"/>
        <v>2</v>
      </c>
      <c r="BS235" s="94">
        <f t="shared" si="111"/>
        <v>1</v>
      </c>
      <c r="BT235" s="85">
        <f t="shared" si="112"/>
        <v>0</v>
      </c>
      <c r="BU235" s="85">
        <f t="shared" si="113"/>
        <v>0</v>
      </c>
      <c r="BV235" s="85">
        <f t="shared" si="114"/>
        <v>0</v>
      </c>
      <c r="BW235" s="85">
        <f t="shared" si="115"/>
        <v>0</v>
      </c>
      <c r="BX235" s="91">
        <f t="shared" si="116"/>
        <v>0</v>
      </c>
      <c r="BY235" s="85">
        <f t="shared" si="117"/>
        <v>0</v>
      </c>
      <c r="BZ235" s="85">
        <f t="shared" si="118"/>
        <v>4</v>
      </c>
      <c r="CA235" s="85">
        <f t="shared" si="119"/>
        <v>0</v>
      </c>
      <c r="CB235" s="85">
        <f t="shared" si="120"/>
        <v>0</v>
      </c>
      <c r="CC235" s="85">
        <f t="shared" si="121"/>
        <v>0</v>
      </c>
      <c r="CD235" s="91">
        <f t="shared" si="122"/>
        <v>4</v>
      </c>
      <c r="CF235" s="76">
        <v>228</v>
      </c>
      <c r="CG235" s="77">
        <v>3</v>
      </c>
      <c r="CH235" s="77">
        <v>0</v>
      </c>
      <c r="CI235" s="77">
        <v>4</v>
      </c>
      <c r="CJ235">
        <f t="shared" si="123"/>
        <v>0</v>
      </c>
      <c r="CK235">
        <f t="shared" si="124"/>
        <v>0</v>
      </c>
      <c r="CL235">
        <f t="shared" si="125"/>
        <v>12</v>
      </c>
      <c r="CM235">
        <f t="shared" si="126"/>
        <v>0</v>
      </c>
      <c r="CN235" s="115" t="b">
        <f t="shared" si="127"/>
        <v>0</v>
      </c>
      <c r="CO235" s="115" t="b">
        <f t="shared" si="128"/>
        <v>1</v>
      </c>
      <c r="CP235" s="115" t="b">
        <f t="shared" si="129"/>
        <v>0</v>
      </c>
    </row>
    <row r="236" spans="10:94" x14ac:dyDescent="0.2">
      <c r="J236" s="76">
        <v>234</v>
      </c>
      <c r="K236" s="77"/>
      <c r="L236" s="77"/>
      <c r="M236" s="77"/>
      <c r="N236" s="77"/>
      <c r="O236" s="77"/>
      <c r="P236" s="77"/>
      <c r="Q236" s="77"/>
      <c r="R236" s="77"/>
      <c r="S236" s="77"/>
      <c r="T236" s="77"/>
      <c r="U236" s="77"/>
      <c r="V236" s="77"/>
      <c r="W236" s="77"/>
      <c r="X236" s="77"/>
      <c r="Y236" s="77"/>
      <c r="Z236" s="77"/>
      <c r="AA236" s="77"/>
      <c r="AB236" s="77"/>
      <c r="AC236" s="77"/>
      <c r="AD236" s="77"/>
      <c r="AE236" s="77"/>
      <c r="AF236" s="77"/>
      <c r="AG236" s="77"/>
      <c r="AH236" s="77"/>
      <c r="AI236" s="77"/>
      <c r="AJ236" s="77"/>
      <c r="AK236" s="77"/>
      <c r="AL236" s="77"/>
      <c r="AM236" s="77"/>
      <c r="AN236" s="77"/>
      <c r="AO236" s="77"/>
      <c r="AP236" s="77"/>
      <c r="AQ236" s="77"/>
      <c r="AR236" s="77"/>
      <c r="AS236" s="77"/>
      <c r="AT236" s="77"/>
      <c r="AU236" s="77"/>
      <c r="AV236" s="77"/>
      <c r="AW236" s="77">
        <v>1</v>
      </c>
      <c r="AX236" s="77"/>
      <c r="AY236" s="77"/>
      <c r="AZ236" s="77"/>
      <c r="BA236" s="77">
        <v>1</v>
      </c>
      <c r="BB236" s="77"/>
      <c r="BC236" s="77"/>
      <c r="BD236" s="77"/>
      <c r="BE236" s="77"/>
      <c r="BF236" s="77"/>
      <c r="BG236" s="77"/>
      <c r="BH236" s="77"/>
      <c r="BI236" s="77"/>
      <c r="BJ236" s="77"/>
      <c r="BK236" s="77"/>
      <c r="BL236" s="85">
        <f t="shared" si="105"/>
        <v>0</v>
      </c>
      <c r="BM236" s="85">
        <f t="shared" si="106"/>
        <v>0</v>
      </c>
      <c r="BN236" s="85">
        <f t="shared" si="107"/>
        <v>0</v>
      </c>
      <c r="BO236" s="85">
        <f t="shared" si="108"/>
        <v>0</v>
      </c>
      <c r="BP236" s="85">
        <f t="shared" si="83"/>
        <v>0</v>
      </c>
      <c r="BQ236" s="85">
        <f t="shared" si="109"/>
        <v>0</v>
      </c>
      <c r="BR236" s="91">
        <f t="shared" si="110"/>
        <v>0</v>
      </c>
      <c r="BS236" s="94">
        <f t="shared" si="111"/>
        <v>0</v>
      </c>
      <c r="BT236" s="85">
        <f t="shared" si="112"/>
        <v>0</v>
      </c>
      <c r="BU236" s="85">
        <f t="shared" si="113"/>
        <v>0</v>
      </c>
      <c r="BV236" s="85">
        <f t="shared" si="114"/>
        <v>0</v>
      </c>
      <c r="BW236" s="85">
        <f t="shared" si="115"/>
        <v>0</v>
      </c>
      <c r="BX236" s="91">
        <f t="shared" si="116"/>
        <v>0</v>
      </c>
      <c r="BY236" s="85">
        <f t="shared" si="117"/>
        <v>0</v>
      </c>
      <c r="BZ236" s="85">
        <f t="shared" si="118"/>
        <v>1</v>
      </c>
      <c r="CA236" s="85">
        <f t="shared" si="119"/>
        <v>1</v>
      </c>
      <c r="CB236" s="85">
        <f t="shared" si="120"/>
        <v>0</v>
      </c>
      <c r="CC236" s="85">
        <f t="shared" si="121"/>
        <v>0</v>
      </c>
      <c r="CD236" s="91">
        <f t="shared" si="122"/>
        <v>2</v>
      </c>
      <c r="CF236" s="76">
        <v>229</v>
      </c>
      <c r="CG236" s="77">
        <v>1</v>
      </c>
      <c r="CH236" s="77">
        <v>2</v>
      </c>
      <c r="CI236" s="77">
        <v>3</v>
      </c>
      <c r="CJ236">
        <f t="shared" si="123"/>
        <v>6</v>
      </c>
      <c r="CK236">
        <f t="shared" si="124"/>
        <v>2</v>
      </c>
      <c r="CL236">
        <f t="shared" si="125"/>
        <v>3</v>
      </c>
      <c r="CM236">
        <f t="shared" si="126"/>
        <v>6</v>
      </c>
      <c r="CN236" s="115" t="b">
        <f t="shared" si="127"/>
        <v>0</v>
      </c>
      <c r="CO236" s="115" t="b">
        <f t="shared" si="128"/>
        <v>0</v>
      </c>
      <c r="CP236" s="115" t="b">
        <f t="shared" si="129"/>
        <v>0</v>
      </c>
    </row>
    <row r="237" spans="10:94" x14ac:dyDescent="0.2">
      <c r="J237" s="76">
        <v>235</v>
      </c>
      <c r="K237" s="77"/>
      <c r="L237" s="77"/>
      <c r="M237" s="77"/>
      <c r="N237" s="77">
        <v>1</v>
      </c>
      <c r="O237" s="77">
        <v>1</v>
      </c>
      <c r="P237" s="77"/>
      <c r="Q237" s="77"/>
      <c r="R237" s="77"/>
      <c r="S237" s="77"/>
      <c r="T237" s="77"/>
      <c r="U237" s="77"/>
      <c r="V237" s="77">
        <v>1</v>
      </c>
      <c r="W237" s="77"/>
      <c r="X237" s="77"/>
      <c r="Y237" s="77"/>
      <c r="Z237" s="77"/>
      <c r="AA237" s="77"/>
      <c r="AB237" s="77"/>
      <c r="AC237" s="77"/>
      <c r="AD237" s="77"/>
      <c r="AE237" s="77"/>
      <c r="AF237" s="77"/>
      <c r="AG237" s="77"/>
      <c r="AH237" s="77"/>
      <c r="AI237" s="77"/>
      <c r="AJ237" s="77"/>
      <c r="AK237" s="77"/>
      <c r="AL237" s="77">
        <v>1</v>
      </c>
      <c r="AM237" s="77"/>
      <c r="AN237" s="77"/>
      <c r="AO237" s="77">
        <v>1</v>
      </c>
      <c r="AP237" s="77"/>
      <c r="AQ237" s="77"/>
      <c r="AR237" s="77"/>
      <c r="AS237" s="77"/>
      <c r="AT237" s="77">
        <v>1</v>
      </c>
      <c r="AU237" s="77">
        <v>1</v>
      </c>
      <c r="AV237" s="77"/>
      <c r="AW237" s="77"/>
      <c r="AX237" s="77">
        <v>1</v>
      </c>
      <c r="AY237" s="77"/>
      <c r="AZ237" s="77">
        <v>1</v>
      </c>
      <c r="BA237" s="77">
        <v>1</v>
      </c>
      <c r="BB237" s="77"/>
      <c r="BC237" s="77"/>
      <c r="BD237" s="77"/>
      <c r="BE237" s="77"/>
      <c r="BF237" s="77"/>
      <c r="BG237" s="77"/>
      <c r="BH237" s="77"/>
      <c r="BI237" s="77"/>
      <c r="BJ237" s="77"/>
      <c r="BK237" s="77"/>
      <c r="BL237" s="85">
        <f t="shared" si="105"/>
        <v>1</v>
      </c>
      <c r="BM237" s="85">
        <f t="shared" si="106"/>
        <v>1</v>
      </c>
      <c r="BN237" s="85">
        <f t="shared" si="107"/>
        <v>1</v>
      </c>
      <c r="BO237" s="85">
        <f t="shared" si="108"/>
        <v>0</v>
      </c>
      <c r="BP237" s="85">
        <f t="shared" si="83"/>
        <v>0</v>
      </c>
      <c r="BQ237" s="85">
        <f t="shared" si="109"/>
        <v>0</v>
      </c>
      <c r="BR237" s="91">
        <f t="shared" si="110"/>
        <v>3</v>
      </c>
      <c r="BS237" s="94">
        <f t="shared" si="111"/>
        <v>2</v>
      </c>
      <c r="BT237" s="85">
        <f t="shared" si="112"/>
        <v>0</v>
      </c>
      <c r="BU237" s="85">
        <f t="shared" si="113"/>
        <v>1</v>
      </c>
      <c r="BV237" s="85">
        <f t="shared" si="114"/>
        <v>1</v>
      </c>
      <c r="BW237" s="85">
        <f t="shared" si="115"/>
        <v>0</v>
      </c>
      <c r="BX237" s="91">
        <f t="shared" si="116"/>
        <v>2</v>
      </c>
      <c r="BY237" s="85">
        <f t="shared" si="117"/>
        <v>0</v>
      </c>
      <c r="BZ237" s="85">
        <f t="shared" si="118"/>
        <v>3</v>
      </c>
      <c r="CA237" s="85">
        <f t="shared" si="119"/>
        <v>2</v>
      </c>
      <c r="CB237" s="85">
        <f t="shared" si="120"/>
        <v>0</v>
      </c>
      <c r="CC237" s="85">
        <f t="shared" si="121"/>
        <v>0</v>
      </c>
      <c r="CD237" s="91">
        <f t="shared" si="122"/>
        <v>5</v>
      </c>
      <c r="CF237" s="76">
        <v>230</v>
      </c>
      <c r="CG237" s="77">
        <v>2</v>
      </c>
      <c r="CH237" s="77">
        <v>1</v>
      </c>
      <c r="CI237" s="77">
        <v>3</v>
      </c>
      <c r="CJ237">
        <f t="shared" si="123"/>
        <v>6</v>
      </c>
      <c r="CK237">
        <f t="shared" si="124"/>
        <v>2</v>
      </c>
      <c r="CL237">
        <f t="shared" si="125"/>
        <v>6</v>
      </c>
      <c r="CM237">
        <f t="shared" si="126"/>
        <v>3</v>
      </c>
      <c r="CN237" s="115" t="b">
        <f t="shared" si="127"/>
        <v>0</v>
      </c>
      <c r="CO237" s="115" t="b">
        <f t="shared" si="128"/>
        <v>0</v>
      </c>
      <c r="CP237" s="115" t="b">
        <f t="shared" si="129"/>
        <v>0</v>
      </c>
    </row>
    <row r="238" spans="10:94" x14ac:dyDescent="0.2">
      <c r="J238" s="76">
        <v>236</v>
      </c>
      <c r="K238" s="77"/>
      <c r="L238" s="77"/>
      <c r="M238" s="77">
        <v>1</v>
      </c>
      <c r="N238" s="77">
        <v>1</v>
      </c>
      <c r="O238" s="77"/>
      <c r="P238" s="77">
        <v>1</v>
      </c>
      <c r="Q238" s="77"/>
      <c r="R238" s="77"/>
      <c r="S238" s="77"/>
      <c r="T238" s="77"/>
      <c r="U238" s="77"/>
      <c r="V238" s="77"/>
      <c r="W238" s="77"/>
      <c r="X238" s="77"/>
      <c r="Y238" s="77"/>
      <c r="Z238" s="77"/>
      <c r="AA238" s="77"/>
      <c r="AB238" s="77"/>
      <c r="AC238" s="77">
        <v>1</v>
      </c>
      <c r="AD238" s="77"/>
      <c r="AE238" s="77"/>
      <c r="AF238" s="77"/>
      <c r="AG238" s="77"/>
      <c r="AH238" s="77"/>
      <c r="AI238" s="77"/>
      <c r="AJ238" s="77"/>
      <c r="AK238" s="77"/>
      <c r="AL238" s="77"/>
      <c r="AM238" s="77"/>
      <c r="AN238" s="77"/>
      <c r="AO238" s="77"/>
      <c r="AP238" s="77"/>
      <c r="AQ238" s="77"/>
      <c r="AR238" s="77">
        <v>1</v>
      </c>
      <c r="AS238" s="77"/>
      <c r="AT238" s="77"/>
      <c r="AU238" s="77"/>
      <c r="AV238" s="77"/>
      <c r="AW238" s="77"/>
      <c r="AX238" s="77">
        <v>1</v>
      </c>
      <c r="AY238" s="77"/>
      <c r="AZ238" s="77"/>
      <c r="BA238" s="77"/>
      <c r="BB238" s="77"/>
      <c r="BC238" s="77"/>
      <c r="BD238" s="77"/>
      <c r="BE238" s="77"/>
      <c r="BF238" s="77"/>
      <c r="BG238" s="77"/>
      <c r="BH238" s="77">
        <v>1</v>
      </c>
      <c r="BI238" s="77"/>
      <c r="BJ238" s="77"/>
      <c r="BK238" s="77"/>
      <c r="BL238" s="85">
        <f t="shared" si="105"/>
        <v>2</v>
      </c>
      <c r="BM238" s="85">
        <f t="shared" si="106"/>
        <v>1</v>
      </c>
      <c r="BN238" s="85">
        <f t="shared" si="107"/>
        <v>0</v>
      </c>
      <c r="BO238" s="85">
        <f t="shared" si="108"/>
        <v>0</v>
      </c>
      <c r="BP238" s="85">
        <f t="shared" si="83"/>
        <v>1</v>
      </c>
      <c r="BQ238" s="85">
        <f t="shared" si="109"/>
        <v>0</v>
      </c>
      <c r="BR238" s="91">
        <f t="shared" si="110"/>
        <v>4</v>
      </c>
      <c r="BS238" s="94">
        <f t="shared" si="111"/>
        <v>1</v>
      </c>
      <c r="BT238" s="85">
        <f t="shared" si="112"/>
        <v>0</v>
      </c>
      <c r="BU238" s="85">
        <f t="shared" si="113"/>
        <v>0</v>
      </c>
      <c r="BV238" s="85">
        <f t="shared" si="114"/>
        <v>0</v>
      </c>
      <c r="BW238" s="85">
        <f t="shared" si="115"/>
        <v>0</v>
      </c>
      <c r="BX238" s="91">
        <f t="shared" si="116"/>
        <v>0</v>
      </c>
      <c r="BY238" s="85">
        <f t="shared" si="117"/>
        <v>1</v>
      </c>
      <c r="BZ238" s="85">
        <f t="shared" si="118"/>
        <v>1</v>
      </c>
      <c r="CA238" s="85">
        <f t="shared" si="119"/>
        <v>0</v>
      </c>
      <c r="CB238" s="85">
        <f t="shared" si="120"/>
        <v>0</v>
      </c>
      <c r="CC238" s="85">
        <f t="shared" si="121"/>
        <v>1</v>
      </c>
      <c r="CD238" s="91">
        <f t="shared" si="122"/>
        <v>3</v>
      </c>
      <c r="CF238" s="76">
        <v>231</v>
      </c>
      <c r="CG238" s="77">
        <v>1</v>
      </c>
      <c r="CH238" s="77">
        <v>1</v>
      </c>
      <c r="CI238" s="77">
        <v>3</v>
      </c>
      <c r="CJ238">
        <f t="shared" si="123"/>
        <v>3</v>
      </c>
      <c r="CK238">
        <f t="shared" si="124"/>
        <v>1</v>
      </c>
      <c r="CL238">
        <f t="shared" si="125"/>
        <v>3</v>
      </c>
      <c r="CM238">
        <f t="shared" si="126"/>
        <v>3</v>
      </c>
      <c r="CN238" s="115" t="b">
        <f t="shared" si="127"/>
        <v>0</v>
      </c>
      <c r="CO238" s="115" t="b">
        <f t="shared" si="128"/>
        <v>0</v>
      </c>
      <c r="CP238" s="115" t="b">
        <f t="shared" si="129"/>
        <v>0</v>
      </c>
    </row>
    <row r="239" spans="10:94" x14ac:dyDescent="0.2">
      <c r="J239" s="76">
        <v>237</v>
      </c>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v>1</v>
      </c>
      <c r="AM239" s="77"/>
      <c r="AN239" s="77"/>
      <c r="AO239" s="77">
        <v>1</v>
      </c>
      <c r="AP239" s="77"/>
      <c r="AQ239" s="77"/>
      <c r="AR239" s="77"/>
      <c r="AS239" s="77"/>
      <c r="AT239" s="77">
        <v>1</v>
      </c>
      <c r="AU239" s="77">
        <v>1</v>
      </c>
      <c r="AV239" s="77"/>
      <c r="AW239" s="77">
        <v>1</v>
      </c>
      <c r="AX239" s="77">
        <v>1</v>
      </c>
      <c r="AY239" s="77"/>
      <c r="AZ239" s="77"/>
      <c r="BA239" s="77">
        <v>1</v>
      </c>
      <c r="BB239" s="77"/>
      <c r="BC239" s="77"/>
      <c r="BD239" s="77"/>
      <c r="BE239" s="77"/>
      <c r="BF239" s="77"/>
      <c r="BG239" s="77"/>
      <c r="BH239" s="77"/>
      <c r="BI239" s="77"/>
      <c r="BJ239" s="77"/>
      <c r="BK239" s="77"/>
      <c r="BL239" s="85">
        <f t="shared" si="105"/>
        <v>0</v>
      </c>
      <c r="BM239" s="85">
        <f t="shared" si="106"/>
        <v>0</v>
      </c>
      <c r="BN239" s="85">
        <f t="shared" si="107"/>
        <v>0</v>
      </c>
      <c r="BO239" s="85">
        <f t="shared" si="108"/>
        <v>0</v>
      </c>
      <c r="BP239" s="85">
        <f t="shared" si="83"/>
        <v>0</v>
      </c>
      <c r="BQ239" s="85">
        <f t="shared" si="109"/>
        <v>0</v>
      </c>
      <c r="BR239" s="91">
        <f t="shared" si="110"/>
        <v>0</v>
      </c>
      <c r="BS239" s="94">
        <f t="shared" si="111"/>
        <v>0</v>
      </c>
      <c r="BT239" s="85">
        <f t="shared" si="112"/>
        <v>0</v>
      </c>
      <c r="BU239" s="85">
        <f t="shared" si="113"/>
        <v>1</v>
      </c>
      <c r="BV239" s="85">
        <f t="shared" si="114"/>
        <v>1</v>
      </c>
      <c r="BW239" s="85">
        <f t="shared" si="115"/>
        <v>0</v>
      </c>
      <c r="BX239" s="91">
        <f t="shared" si="116"/>
        <v>2</v>
      </c>
      <c r="BY239" s="85">
        <f t="shared" si="117"/>
        <v>0</v>
      </c>
      <c r="BZ239" s="85">
        <f t="shared" si="118"/>
        <v>4</v>
      </c>
      <c r="CA239" s="85">
        <f t="shared" si="119"/>
        <v>1</v>
      </c>
      <c r="CB239" s="85">
        <f t="shared" si="120"/>
        <v>0</v>
      </c>
      <c r="CC239" s="85">
        <f t="shared" si="121"/>
        <v>0</v>
      </c>
      <c r="CD239" s="91">
        <f t="shared" si="122"/>
        <v>5</v>
      </c>
      <c r="CF239" s="76">
        <v>232</v>
      </c>
      <c r="CG239" s="77">
        <v>3</v>
      </c>
      <c r="CH239" s="77">
        <v>2</v>
      </c>
      <c r="CI239" s="77">
        <v>4</v>
      </c>
      <c r="CJ239">
        <f t="shared" si="123"/>
        <v>24</v>
      </c>
      <c r="CK239">
        <f t="shared" si="124"/>
        <v>6</v>
      </c>
      <c r="CL239">
        <f t="shared" si="125"/>
        <v>12</v>
      </c>
      <c r="CM239">
        <f t="shared" si="126"/>
        <v>8</v>
      </c>
      <c r="CN239" s="115" t="b">
        <f t="shared" si="127"/>
        <v>0</v>
      </c>
      <c r="CO239" s="115" t="b">
        <f t="shared" si="128"/>
        <v>0</v>
      </c>
      <c r="CP239" s="115" t="b">
        <f t="shared" si="129"/>
        <v>0</v>
      </c>
    </row>
    <row r="240" spans="10:94" x14ac:dyDescent="0.2">
      <c r="J240" s="76">
        <v>238</v>
      </c>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v>1</v>
      </c>
      <c r="AM240" s="77"/>
      <c r="AN240" s="77"/>
      <c r="AO240" s="77"/>
      <c r="AP240" s="77"/>
      <c r="AQ240" s="77"/>
      <c r="AR240" s="77"/>
      <c r="AS240" s="77"/>
      <c r="AT240" s="77"/>
      <c r="AU240" s="77">
        <v>1</v>
      </c>
      <c r="AV240" s="77"/>
      <c r="AW240" s="77">
        <v>1</v>
      </c>
      <c r="AX240" s="77">
        <v>1</v>
      </c>
      <c r="AY240" s="77">
        <v>1</v>
      </c>
      <c r="AZ240" s="77"/>
      <c r="BA240" s="77">
        <v>1</v>
      </c>
      <c r="BB240" s="77"/>
      <c r="BC240" s="77"/>
      <c r="BD240" s="77"/>
      <c r="BE240" s="77"/>
      <c r="BF240" s="77"/>
      <c r="BG240" s="77"/>
      <c r="BH240" s="77"/>
      <c r="BI240" s="77"/>
      <c r="BJ240" s="77"/>
      <c r="BK240" s="77"/>
      <c r="BL240" s="85">
        <f t="shared" si="105"/>
        <v>0</v>
      </c>
      <c r="BM240" s="85">
        <f t="shared" si="106"/>
        <v>0</v>
      </c>
      <c r="BN240" s="85">
        <f t="shared" si="107"/>
        <v>0</v>
      </c>
      <c r="BO240" s="85">
        <f t="shared" si="108"/>
        <v>0</v>
      </c>
      <c r="BP240" s="85">
        <f t="shared" si="83"/>
        <v>0</v>
      </c>
      <c r="BQ240" s="85">
        <f t="shared" si="109"/>
        <v>0</v>
      </c>
      <c r="BR240" s="91">
        <f t="shared" si="110"/>
        <v>0</v>
      </c>
      <c r="BS240" s="94">
        <f t="shared" si="111"/>
        <v>0</v>
      </c>
      <c r="BT240" s="85">
        <f t="shared" si="112"/>
        <v>0</v>
      </c>
      <c r="BU240" s="85">
        <f t="shared" si="113"/>
        <v>1</v>
      </c>
      <c r="BV240" s="85">
        <f t="shared" si="114"/>
        <v>0</v>
      </c>
      <c r="BW240" s="85">
        <f t="shared" si="115"/>
        <v>0</v>
      </c>
      <c r="BX240" s="91">
        <f t="shared" si="116"/>
        <v>1</v>
      </c>
      <c r="BY240" s="85">
        <f t="shared" si="117"/>
        <v>0</v>
      </c>
      <c r="BZ240" s="85">
        <f t="shared" si="118"/>
        <v>4</v>
      </c>
      <c r="CA240" s="85">
        <f t="shared" si="119"/>
        <v>1</v>
      </c>
      <c r="CB240" s="85">
        <f t="shared" si="120"/>
        <v>0</v>
      </c>
      <c r="CC240" s="85">
        <f t="shared" si="121"/>
        <v>0</v>
      </c>
      <c r="CD240" s="91">
        <f t="shared" si="122"/>
        <v>5</v>
      </c>
      <c r="CF240" s="76">
        <v>233</v>
      </c>
      <c r="CG240" s="77">
        <v>2</v>
      </c>
      <c r="CH240" s="77">
        <v>0</v>
      </c>
      <c r="CI240" s="77">
        <v>4</v>
      </c>
      <c r="CJ240">
        <f t="shared" ref="CJ240:CJ245" si="130">CG240*CH240*CI240</f>
        <v>0</v>
      </c>
      <c r="CK240">
        <f t="shared" ref="CK240:CK245" si="131">CG240*CH240</f>
        <v>0</v>
      </c>
      <c r="CL240">
        <f t="shared" ref="CL240:CL245" si="132">CG240*CI240</f>
        <v>8</v>
      </c>
      <c r="CM240">
        <f t="shared" ref="CM240:CM245" si="133">CH240*CI240</f>
        <v>0</v>
      </c>
      <c r="CN240" s="115" t="b">
        <f t="shared" si="127"/>
        <v>0</v>
      </c>
      <c r="CO240" s="115" t="b">
        <f t="shared" si="128"/>
        <v>1</v>
      </c>
      <c r="CP240" s="115" t="b">
        <f t="shared" si="129"/>
        <v>0</v>
      </c>
    </row>
    <row r="241" spans="10:96" x14ac:dyDescent="0.2">
      <c r="J241" s="87" t="s">
        <v>704</v>
      </c>
      <c r="K241" s="88">
        <v>35</v>
      </c>
      <c r="L241" s="88">
        <v>28</v>
      </c>
      <c r="M241" s="88">
        <v>6</v>
      </c>
      <c r="N241" s="88">
        <v>75</v>
      </c>
      <c r="O241" s="88">
        <v>37</v>
      </c>
      <c r="P241" s="88">
        <v>8</v>
      </c>
      <c r="Q241" s="88">
        <v>6</v>
      </c>
      <c r="R241" s="88">
        <v>31</v>
      </c>
      <c r="S241" s="88">
        <v>27</v>
      </c>
      <c r="T241" s="88">
        <v>22</v>
      </c>
      <c r="U241" s="88">
        <v>11</v>
      </c>
      <c r="V241" s="88">
        <v>9</v>
      </c>
      <c r="W241" s="88">
        <v>23</v>
      </c>
      <c r="X241" s="88">
        <v>17</v>
      </c>
      <c r="Y241" s="88">
        <v>2</v>
      </c>
      <c r="Z241" s="88">
        <v>5</v>
      </c>
      <c r="AA241" s="88">
        <v>14</v>
      </c>
      <c r="AB241" s="88">
        <v>7</v>
      </c>
      <c r="AC241" s="88">
        <v>5</v>
      </c>
      <c r="AD241" s="88">
        <v>5</v>
      </c>
      <c r="AE241" s="88">
        <v>2</v>
      </c>
      <c r="AF241" s="88">
        <v>7</v>
      </c>
      <c r="AG241" s="88">
        <v>1</v>
      </c>
      <c r="AH241" s="88"/>
      <c r="AI241" s="88">
        <v>17</v>
      </c>
      <c r="AJ241" s="88">
        <v>131</v>
      </c>
      <c r="AK241" s="88">
        <v>6</v>
      </c>
      <c r="AL241" s="88">
        <v>105</v>
      </c>
      <c r="AM241" s="88">
        <v>3</v>
      </c>
      <c r="AN241" s="88">
        <v>6</v>
      </c>
      <c r="AO241" s="88">
        <v>42</v>
      </c>
      <c r="AP241" s="88">
        <v>4</v>
      </c>
      <c r="AQ241" s="88">
        <v>4</v>
      </c>
      <c r="AR241" s="88">
        <v>25</v>
      </c>
      <c r="AS241" s="88">
        <v>49</v>
      </c>
      <c r="AT241" s="88">
        <v>83</v>
      </c>
      <c r="AU241" s="88">
        <v>145</v>
      </c>
      <c r="AV241" s="88">
        <v>22</v>
      </c>
      <c r="AW241" s="88">
        <v>157</v>
      </c>
      <c r="AX241" s="88">
        <v>143</v>
      </c>
      <c r="AY241" s="88">
        <v>17</v>
      </c>
      <c r="AZ241" s="88">
        <v>86</v>
      </c>
      <c r="BA241" s="88">
        <v>84</v>
      </c>
      <c r="BB241" s="88"/>
      <c r="BC241" s="88"/>
      <c r="BD241" s="88">
        <v>17</v>
      </c>
      <c r="BE241" s="88">
        <v>2</v>
      </c>
      <c r="BF241" s="88">
        <v>3</v>
      </c>
      <c r="BG241" s="88"/>
      <c r="BH241" s="88">
        <v>13</v>
      </c>
      <c r="BI241" s="88">
        <v>6</v>
      </c>
      <c r="BJ241" s="88">
        <v>8</v>
      </c>
      <c r="BK241" s="88">
        <v>9</v>
      </c>
      <c r="BL241" s="85">
        <f>COUNTIF(BL3:BL218,0)</f>
        <v>108</v>
      </c>
      <c r="BM241" s="85">
        <f t="shared" ref="BM241:CD241" si="134">COUNTIF(BM3:BM240,0)</f>
        <v>191</v>
      </c>
      <c r="BN241" s="85">
        <f t="shared" si="134"/>
        <v>159</v>
      </c>
      <c r="BO241" s="85">
        <f t="shared" si="134"/>
        <v>200</v>
      </c>
      <c r="BP241" s="85">
        <f t="shared" si="134"/>
        <v>207</v>
      </c>
      <c r="BQ241" s="85">
        <f t="shared" si="134"/>
        <v>220</v>
      </c>
      <c r="BR241" s="91">
        <f t="shared" si="134"/>
        <v>102</v>
      </c>
      <c r="BS241" s="94">
        <f t="shared" si="134"/>
        <v>125</v>
      </c>
      <c r="BT241" s="85">
        <f t="shared" si="134"/>
        <v>104</v>
      </c>
      <c r="BU241" s="85">
        <f t="shared" si="134"/>
        <v>133</v>
      </c>
      <c r="BV241" s="85">
        <f t="shared" si="134"/>
        <v>193</v>
      </c>
      <c r="BW241" s="85">
        <f t="shared" si="134"/>
        <v>230</v>
      </c>
      <c r="BX241" s="91">
        <f t="shared" si="134"/>
        <v>42</v>
      </c>
      <c r="BY241" s="85">
        <f t="shared" si="134"/>
        <v>169</v>
      </c>
      <c r="BZ241" s="85">
        <f t="shared" si="134"/>
        <v>14</v>
      </c>
      <c r="CA241" s="85">
        <f t="shared" si="134"/>
        <v>109</v>
      </c>
      <c r="CB241" s="85">
        <f t="shared" si="134"/>
        <v>217</v>
      </c>
      <c r="CC241" s="85">
        <f t="shared" si="134"/>
        <v>211</v>
      </c>
      <c r="CD241" s="91">
        <f t="shared" si="134"/>
        <v>11</v>
      </c>
      <c r="CF241" s="76">
        <v>234</v>
      </c>
      <c r="CG241" s="77">
        <v>0</v>
      </c>
      <c r="CH241" s="77">
        <v>0</v>
      </c>
      <c r="CI241" s="114">
        <v>2</v>
      </c>
      <c r="CJ241">
        <f t="shared" si="130"/>
        <v>0</v>
      </c>
      <c r="CK241">
        <f t="shared" si="131"/>
        <v>0</v>
      </c>
      <c r="CL241">
        <f t="shared" si="132"/>
        <v>0</v>
      </c>
      <c r="CM241">
        <f t="shared" si="133"/>
        <v>0</v>
      </c>
      <c r="CN241" s="115" t="b">
        <f>AND(CK246&gt;0,CI241=0)</f>
        <v>0</v>
      </c>
      <c r="CO241" s="115" t="b">
        <f>AND(CL246&gt;0,CH241=0)</f>
        <v>1</v>
      </c>
      <c r="CP241" s="115" t="b">
        <f>AND(CM246&gt;0,CG241=0)</f>
        <v>1</v>
      </c>
    </row>
    <row r="242" spans="10:96" x14ac:dyDescent="0.2">
      <c r="CF242" s="76">
        <v>235</v>
      </c>
      <c r="CG242" s="77">
        <v>3</v>
      </c>
      <c r="CH242" s="77">
        <v>2</v>
      </c>
      <c r="CI242" s="77">
        <v>5</v>
      </c>
      <c r="CJ242">
        <f t="shared" si="130"/>
        <v>30</v>
      </c>
      <c r="CK242">
        <f t="shared" si="131"/>
        <v>6</v>
      </c>
      <c r="CL242">
        <f t="shared" si="132"/>
        <v>15</v>
      </c>
      <c r="CM242">
        <f t="shared" si="133"/>
        <v>10</v>
      </c>
      <c r="CN242" s="115" t="b">
        <f t="shared" ref="CN242:CN245" si="135">AND(CK242&gt;0,CI242=0)</f>
        <v>0</v>
      </c>
      <c r="CO242" s="115" t="b">
        <f t="shared" ref="CO242:CO245" si="136">AND(CL242&gt;0,CH242=0)</f>
        <v>0</v>
      </c>
      <c r="CP242" s="115" t="b">
        <f t="shared" ref="CP242:CP245" si="137">AND(CM242&gt;0,CG242=0)</f>
        <v>0</v>
      </c>
    </row>
    <row r="243" spans="10:96" x14ac:dyDescent="0.2">
      <c r="CF243" s="76">
        <v>236</v>
      </c>
      <c r="CG243" s="77">
        <v>4</v>
      </c>
      <c r="CH243" s="77">
        <v>0</v>
      </c>
      <c r="CI243" s="77">
        <v>3</v>
      </c>
      <c r="CJ243">
        <f t="shared" si="130"/>
        <v>0</v>
      </c>
      <c r="CK243">
        <f t="shared" si="131"/>
        <v>0</v>
      </c>
      <c r="CL243">
        <f t="shared" si="132"/>
        <v>12</v>
      </c>
      <c r="CM243">
        <f t="shared" si="133"/>
        <v>0</v>
      </c>
      <c r="CN243" s="115" t="b">
        <f t="shared" si="135"/>
        <v>0</v>
      </c>
      <c r="CO243" s="115" t="b">
        <f t="shared" si="136"/>
        <v>1</v>
      </c>
      <c r="CP243" s="115" t="b">
        <f t="shared" si="137"/>
        <v>0</v>
      </c>
    </row>
    <row r="244" spans="10:96" x14ac:dyDescent="0.2">
      <c r="CF244" s="76">
        <v>237</v>
      </c>
      <c r="CG244" s="77">
        <v>0</v>
      </c>
      <c r="CH244" s="77">
        <v>2</v>
      </c>
      <c r="CI244" s="77">
        <v>5</v>
      </c>
      <c r="CJ244">
        <f t="shared" si="130"/>
        <v>0</v>
      </c>
      <c r="CK244">
        <f t="shared" si="131"/>
        <v>0</v>
      </c>
      <c r="CL244">
        <f t="shared" si="132"/>
        <v>0</v>
      </c>
      <c r="CM244">
        <f t="shared" si="133"/>
        <v>10</v>
      </c>
      <c r="CN244" s="115" t="b">
        <f t="shared" si="135"/>
        <v>0</v>
      </c>
      <c r="CO244" s="115" t="b">
        <f t="shared" si="136"/>
        <v>0</v>
      </c>
      <c r="CP244" s="115" t="b">
        <f t="shared" si="137"/>
        <v>1</v>
      </c>
    </row>
    <row r="245" spans="10:96" x14ac:dyDescent="0.2">
      <c r="CF245" s="76">
        <v>238</v>
      </c>
      <c r="CG245" s="77">
        <v>0</v>
      </c>
      <c r="CH245" s="77">
        <v>1</v>
      </c>
      <c r="CI245" s="77">
        <v>5</v>
      </c>
      <c r="CJ245">
        <f t="shared" si="130"/>
        <v>0</v>
      </c>
      <c r="CK245">
        <f t="shared" si="131"/>
        <v>0</v>
      </c>
      <c r="CL245">
        <f t="shared" si="132"/>
        <v>0</v>
      </c>
      <c r="CM245">
        <f t="shared" si="133"/>
        <v>5</v>
      </c>
      <c r="CN245" s="115" t="b">
        <f t="shared" si="135"/>
        <v>0</v>
      </c>
      <c r="CO245" s="115" t="b">
        <f t="shared" si="136"/>
        <v>0</v>
      </c>
      <c r="CP245" s="115" t="b">
        <f t="shared" si="137"/>
        <v>1</v>
      </c>
    </row>
    <row r="246" spans="10:96" x14ac:dyDescent="0.2">
      <c r="CF246" s="76" t="s">
        <v>704</v>
      </c>
      <c r="CG246" s="77">
        <v>400</v>
      </c>
      <c r="CH246" s="77">
        <v>301</v>
      </c>
      <c r="CI246" s="77">
        <v>868</v>
      </c>
      <c r="CJ246">
        <f>COUNTIF(CJ8:CJ245,"&gt;0")</f>
        <v>113</v>
      </c>
      <c r="CK246">
        <f>COUNTIF(CK8:CK245,"&gt;0")</f>
        <v>113</v>
      </c>
      <c r="CL246">
        <f>COUNTIF(CL8:CL245,"&gt;0")</f>
        <v>134</v>
      </c>
      <c r="CM246">
        <f>COUNTIF(CM8:CM245,"&gt;0")</f>
        <v>187</v>
      </c>
      <c r="CN246" s="41">
        <f>COUNTIF(CN8:CN240,"=TRUE")</f>
        <v>0</v>
      </c>
      <c r="CO246" s="41">
        <f>COUNTIF(CO8:CO240,"=TRUE")</f>
        <v>20</v>
      </c>
      <c r="CP246" s="41">
        <f>COUNTIF(CP8:CP240,"=TRUE")</f>
        <v>72</v>
      </c>
    </row>
    <row r="248" spans="10:96" x14ac:dyDescent="0.2">
      <c r="CG248" s="77">
        <v>2</v>
      </c>
      <c r="CH248" s="77">
        <v>9</v>
      </c>
      <c r="CI248" s="77">
        <v>18</v>
      </c>
      <c r="CJ248" s="111">
        <f>CJ246/CF245</f>
        <v>0.47478991596638653</v>
      </c>
      <c r="CK248" s="111">
        <f>CK246/CF245</f>
        <v>0.47478991596638653</v>
      </c>
      <c r="CL248" s="111">
        <f>CL246/CF245</f>
        <v>0.56302521008403361</v>
      </c>
      <c r="CM248" s="112">
        <f>CM246/CF245</f>
        <v>0.7857142857142857</v>
      </c>
      <c r="CN248" s="116">
        <f>CN246/CF245</f>
        <v>0</v>
      </c>
      <c r="CO248" s="116">
        <f>CO246/CF245</f>
        <v>8.4033613445378158E-2</v>
      </c>
      <c r="CP248" s="116">
        <f>CP246/CF245</f>
        <v>0.30252100840336132</v>
      </c>
    </row>
    <row r="249" spans="10:96" x14ac:dyDescent="0.2">
      <c r="CG249" s="111">
        <f>CG248/CF245</f>
        <v>8.4033613445378148E-3</v>
      </c>
      <c r="CH249" s="111">
        <f>CH248/CF245</f>
        <v>3.7815126050420166E-2</v>
      </c>
      <c r="CI249" s="111">
        <f>CI248/CF245</f>
        <v>7.5630252100840331E-2</v>
      </c>
      <c r="CJ249" s="41" t="s">
        <v>787</v>
      </c>
      <c r="CK249" s="41" t="s">
        <v>788</v>
      </c>
      <c r="CL249" s="41" t="s">
        <v>789</v>
      </c>
      <c r="CM249" s="113" t="s">
        <v>790</v>
      </c>
      <c r="CN249" s="41" t="s">
        <v>788</v>
      </c>
      <c r="CO249" s="41" t="s">
        <v>789</v>
      </c>
      <c r="CP249" s="41" t="s">
        <v>790</v>
      </c>
    </row>
    <row r="250" spans="10:96" x14ac:dyDescent="0.2">
      <c r="CG250" t="s">
        <v>29</v>
      </c>
      <c r="CH250" t="s">
        <v>31</v>
      </c>
      <c r="CI250" t="s">
        <v>30</v>
      </c>
      <c r="CJ250" s="42" t="s">
        <v>791</v>
      </c>
      <c r="CK250" s="223" t="s">
        <v>792</v>
      </c>
      <c r="CL250" s="223"/>
      <c r="CM250" s="223"/>
      <c r="CN250" s="223" t="s">
        <v>793</v>
      </c>
      <c r="CO250" s="223"/>
      <c r="CP250" s="223"/>
    </row>
    <row r="252" spans="10:96" x14ac:dyDescent="0.2">
      <c r="CP252" s="41"/>
    </row>
    <row r="253" spans="10:96" x14ac:dyDescent="0.2">
      <c r="CN253" s="87" t="s">
        <v>788</v>
      </c>
      <c r="CO253" s="78">
        <f>CN248</f>
        <v>0</v>
      </c>
      <c r="CP253" s="166">
        <f>(CO253)*$CF$245</f>
        <v>0</v>
      </c>
    </row>
    <row r="254" spans="10:96" x14ac:dyDescent="0.2">
      <c r="CN254" s="87" t="s">
        <v>29</v>
      </c>
      <c r="CO254" s="78">
        <f>CG249</f>
        <v>8.4033613445378148E-3</v>
      </c>
      <c r="CP254" s="166">
        <f t="shared" ref="CP254:CP265" si="138">(CO254)*$CF$245</f>
        <v>2</v>
      </c>
    </row>
    <row r="255" spans="10:96" x14ac:dyDescent="0.2">
      <c r="CN255" s="87" t="s">
        <v>31</v>
      </c>
      <c r="CO255" s="78">
        <f>CH249</f>
        <v>3.7815126050420166E-2</v>
      </c>
      <c r="CP255" s="166">
        <f t="shared" si="138"/>
        <v>9</v>
      </c>
    </row>
    <row r="256" spans="10:96" x14ac:dyDescent="0.2">
      <c r="CN256" s="87" t="s">
        <v>789</v>
      </c>
      <c r="CO256" s="78">
        <f>CO248</f>
        <v>8.4033613445378158E-2</v>
      </c>
      <c r="CP256" s="166">
        <f t="shared" si="138"/>
        <v>20</v>
      </c>
      <c r="CR256" s="166">
        <f>CP254+CP255+CP257</f>
        <v>29</v>
      </c>
    </row>
    <row r="257" spans="92:94" x14ac:dyDescent="0.2">
      <c r="CN257" s="87" t="s">
        <v>30</v>
      </c>
      <c r="CO257" s="78">
        <f>CI249</f>
        <v>7.5630252100840331E-2</v>
      </c>
      <c r="CP257" s="166">
        <f t="shared" si="138"/>
        <v>18</v>
      </c>
    </row>
    <row r="258" spans="92:94" x14ac:dyDescent="0.2">
      <c r="CN258" s="87" t="s">
        <v>790</v>
      </c>
      <c r="CO258" s="78">
        <f>CP248</f>
        <v>0.30252100840336132</v>
      </c>
      <c r="CP258" s="166">
        <f t="shared" si="138"/>
        <v>72</v>
      </c>
    </row>
    <row r="259" spans="92:94" x14ac:dyDescent="0.2">
      <c r="CN259" s="87" t="s">
        <v>787</v>
      </c>
      <c r="CO259" s="78">
        <f>CJ248</f>
        <v>0.47478991596638653</v>
      </c>
      <c r="CP259" s="166">
        <f t="shared" si="138"/>
        <v>113</v>
      </c>
    </row>
    <row r="260" spans="92:94" x14ac:dyDescent="0.2">
      <c r="CN260" s="87" t="s">
        <v>794</v>
      </c>
      <c r="CO260" s="78">
        <f>CK248</f>
        <v>0.47478991596638653</v>
      </c>
      <c r="CP260" s="166">
        <f t="shared" si="138"/>
        <v>113</v>
      </c>
    </row>
    <row r="261" spans="92:94" x14ac:dyDescent="0.2">
      <c r="CN261" s="87" t="s">
        <v>795</v>
      </c>
      <c r="CO261" s="78">
        <f>CL248</f>
        <v>0.56302521008403361</v>
      </c>
      <c r="CP261" s="166">
        <f t="shared" si="138"/>
        <v>134</v>
      </c>
    </row>
    <row r="262" spans="92:94" x14ac:dyDescent="0.2">
      <c r="CN262" s="76" t="s">
        <v>797</v>
      </c>
      <c r="CO262" s="120">
        <f>CO253+CO254+CO256+CO259</f>
        <v>0.5672268907563025</v>
      </c>
      <c r="CP262" s="166">
        <f t="shared" si="138"/>
        <v>135</v>
      </c>
    </row>
    <row r="263" spans="92:94" x14ac:dyDescent="0.2">
      <c r="CN263" s="87" t="s">
        <v>796</v>
      </c>
      <c r="CO263" s="78">
        <f>CM248</f>
        <v>0.7857142857142857</v>
      </c>
      <c r="CP263" s="166">
        <f t="shared" si="138"/>
        <v>187</v>
      </c>
    </row>
    <row r="264" spans="92:94" x14ac:dyDescent="0.2">
      <c r="CN264" s="76" t="s">
        <v>798</v>
      </c>
      <c r="CO264" s="120">
        <f>CO253+CO255+CO258+CO259</f>
        <v>0.81512605042016806</v>
      </c>
      <c r="CP264" s="166">
        <f t="shared" si="138"/>
        <v>194</v>
      </c>
    </row>
    <row r="265" spans="92:94" x14ac:dyDescent="0.2">
      <c r="CN265" s="76" t="s">
        <v>799</v>
      </c>
      <c r="CO265" s="120">
        <f>CO256+CO257+CO258+CO259</f>
        <v>0.93697478991596639</v>
      </c>
      <c r="CP265" s="166">
        <f t="shared" si="138"/>
        <v>223</v>
      </c>
    </row>
  </sheetData>
  <mergeCells count="42">
    <mergeCell ref="D37:E42"/>
    <mergeCell ref="D43:E44"/>
    <mergeCell ref="D45:E50"/>
    <mergeCell ref="D51:E54"/>
    <mergeCell ref="D27:E28"/>
    <mergeCell ref="D29:E29"/>
    <mergeCell ref="D30:E32"/>
    <mergeCell ref="D33:E34"/>
    <mergeCell ref="D35:E36"/>
    <mergeCell ref="C27:C28"/>
    <mergeCell ref="A35:A54"/>
    <mergeCell ref="A27:A34"/>
    <mergeCell ref="A2:A26"/>
    <mergeCell ref="B2:B26"/>
    <mergeCell ref="C30:C32"/>
    <mergeCell ref="C33:C34"/>
    <mergeCell ref="C35:C36"/>
    <mergeCell ref="C37:C42"/>
    <mergeCell ref="C43:C44"/>
    <mergeCell ref="C45:C50"/>
    <mergeCell ref="C6:C8"/>
    <mergeCell ref="B27:B34"/>
    <mergeCell ref="B35:B54"/>
    <mergeCell ref="C51:C54"/>
    <mergeCell ref="C2:C5"/>
    <mergeCell ref="C9:C13"/>
    <mergeCell ref="C14:C15"/>
    <mergeCell ref="C16:C23"/>
    <mergeCell ref="C24:C26"/>
    <mergeCell ref="D1:E1"/>
    <mergeCell ref="E6:E15"/>
    <mergeCell ref="D2:E5"/>
    <mergeCell ref="D16:E23"/>
    <mergeCell ref="D24:E26"/>
    <mergeCell ref="D6:D8"/>
    <mergeCell ref="D9:D13"/>
    <mergeCell ref="D14:D15"/>
    <mergeCell ref="CN250:CP250"/>
    <mergeCell ref="CK250:CM250"/>
    <mergeCell ref="BM1:BO1"/>
    <mergeCell ref="BT1:BW1"/>
    <mergeCell ref="BZ1:CC1"/>
  </mergeCells>
  <conditionalFormatting sqref="H1">
    <cfRule type="cellIs" dxfId="144" priority="7" operator="greaterThan">
      <formula>0.1</formula>
    </cfRule>
  </conditionalFormatting>
  <conditionalFormatting pivot="1" sqref="CG8:CI207">
    <cfRule type="cellIs" dxfId="143" priority="5" operator="equal">
      <formula>0</formula>
    </cfRule>
  </conditionalFormatting>
  <conditionalFormatting sqref="CN8:CP245">
    <cfRule type="cellIs" dxfId="142" priority="4" operator="equal">
      <formula>TRUE</formula>
    </cfRule>
  </conditionalFormatting>
  <conditionalFormatting pivot="1" sqref="CG208:CI221">
    <cfRule type="cellIs" dxfId="141" priority="2" operator="equal">
      <formula>0</formula>
    </cfRule>
  </conditionalFormatting>
  <conditionalFormatting pivot="1" sqref="CG222:CI245">
    <cfRule type="cellIs" dxfId="140" priority="1" operator="equal">
      <formula>0</formula>
    </cfRule>
  </conditionalFormatting>
  <pageMargins left="0.7" right="0.7" top="0.75" bottom="0.75" header="0.3" footer="0.3"/>
  <pageSetup paperSize="9" orientation="portrait" r:id="rId5"/>
  <ignoredErrors>
    <ignoredError sqref="BX3 BX8 BX4:BX7 BX9:BX202"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I242"/>
  <sheetViews>
    <sheetView topLeftCell="BF16" zoomScaleNormal="100" workbookViewId="0">
      <selection activeCell="BG34" sqref="BG34"/>
    </sheetView>
  </sheetViews>
  <sheetFormatPr baseColWidth="10" defaultColWidth="8.83203125" defaultRowHeight="15" x14ac:dyDescent="0.2"/>
  <cols>
    <col min="1" max="2" width="17.5" customWidth="1"/>
    <col min="3" max="3" width="11.1640625" bestFit="1" customWidth="1"/>
    <col min="4" max="4" width="13.83203125" bestFit="1" customWidth="1"/>
    <col min="5" max="5" width="16.33203125" bestFit="1" customWidth="1"/>
    <col min="6" max="6" width="10.5" bestFit="1" customWidth="1"/>
    <col min="7" max="7" width="29.1640625" customWidth="1"/>
    <col min="8" max="8" width="39.33203125" customWidth="1"/>
    <col min="9" max="11" width="18.83203125" customWidth="1"/>
    <col min="12" max="39" width="18.5" customWidth="1"/>
    <col min="41" max="41" width="36.33203125" customWidth="1"/>
    <col min="42" max="42" width="34.5" customWidth="1"/>
    <col min="43" max="43" width="17.83203125" customWidth="1"/>
    <col min="44" max="46" width="27.83203125" customWidth="1"/>
    <col min="47" max="47" width="23.83203125" customWidth="1"/>
    <col min="48" max="48" width="26.1640625" customWidth="1"/>
    <col min="49" max="49" width="23.83203125" customWidth="1"/>
    <col min="50" max="50" width="29.1640625" customWidth="1"/>
    <col min="51" max="51" width="29.33203125" customWidth="1"/>
    <col min="52" max="52" width="26.6640625" customWidth="1"/>
    <col min="53" max="53" width="18.83203125" customWidth="1"/>
    <col min="54" max="54" width="28.5" customWidth="1"/>
    <col min="55" max="56" width="13.1640625" customWidth="1"/>
    <col min="57" max="57" width="12.1640625" customWidth="1"/>
    <col min="58" max="58" width="20.1640625" customWidth="1"/>
    <col min="59" max="59" width="28" customWidth="1"/>
    <col min="60" max="60" width="20.1640625" customWidth="1"/>
    <col min="61" max="61" width="31.5" customWidth="1"/>
    <col min="62" max="62" width="21.1640625" customWidth="1"/>
    <col min="63" max="63" width="23" customWidth="1"/>
    <col min="64" max="64" width="28.5" customWidth="1"/>
    <col min="65" max="65" width="19.5" customWidth="1"/>
    <col min="66" max="66" width="13.33203125" customWidth="1"/>
    <col min="67" max="67" width="15.83203125" customWidth="1"/>
    <col min="68" max="68" width="18.6640625" customWidth="1"/>
    <col min="69" max="69" width="12.6640625" customWidth="1"/>
    <col min="70" max="70" width="33.1640625" customWidth="1"/>
    <col min="71" max="71" width="24.1640625" customWidth="1"/>
    <col min="72" max="72" width="34.5" customWidth="1"/>
    <col min="73" max="73" width="30.6640625" customWidth="1"/>
    <col min="74" max="75" width="28.6640625" customWidth="1"/>
    <col min="76" max="76" width="3" customWidth="1"/>
    <col min="77" max="77" width="31.5" customWidth="1"/>
    <col min="78" max="78" width="3" customWidth="1"/>
    <col min="79" max="79" width="21.1640625" customWidth="1"/>
    <col min="80" max="80" width="3" customWidth="1"/>
    <col min="81" max="81" width="23" customWidth="1"/>
    <col min="82" max="82" width="3" customWidth="1"/>
    <col min="83" max="83" width="28.5" customWidth="1"/>
    <col min="84" max="84" width="3" customWidth="1"/>
    <col min="85" max="85" width="19.5" customWidth="1"/>
    <col min="86" max="86" width="2" customWidth="1"/>
    <col min="87" max="87" width="13.33203125" customWidth="1"/>
    <col min="88" max="88" width="2" customWidth="1"/>
    <col min="89" max="89" width="15.83203125" customWidth="1"/>
    <col min="90" max="90" width="2" customWidth="1"/>
    <col min="91" max="91" width="18.6640625" customWidth="1"/>
    <col min="92" max="92" width="2" customWidth="1"/>
    <col min="93" max="93" width="12.6640625" customWidth="1"/>
    <col min="94" max="94" width="2" customWidth="1"/>
    <col min="95" max="95" width="33.1640625" customWidth="1"/>
    <col min="96" max="96" width="2" customWidth="1"/>
    <col min="97" max="97" width="24.1640625" customWidth="1"/>
    <col min="98" max="98" width="2" customWidth="1"/>
    <col min="99" max="99" width="34.5" customWidth="1"/>
    <col min="100" max="100" width="2" customWidth="1"/>
    <col min="101" max="101" width="30.6640625" customWidth="1"/>
    <col min="102" max="102" width="2" customWidth="1"/>
    <col min="103" max="103" width="28.6640625" customWidth="1"/>
    <col min="104" max="104" width="2" customWidth="1"/>
    <col min="105" max="105" width="17.33203125" customWidth="1"/>
    <col min="106" max="106" width="29" customWidth="1"/>
    <col min="107" max="107" width="25.5" customWidth="1"/>
    <col min="108" max="108" width="32.83203125" customWidth="1"/>
    <col min="109" max="109" width="28.83203125" customWidth="1"/>
    <col min="110" max="110" width="34.33203125" customWidth="1"/>
    <col min="111" max="111" width="34.5" customWidth="1"/>
    <col min="112" max="112" width="27.6640625" customWidth="1"/>
    <col min="113" max="113" width="23.83203125" customWidth="1"/>
    <col min="114" max="114" width="33.5" customWidth="1"/>
    <col min="115" max="115" width="31" customWidth="1"/>
    <col min="116" max="116" width="31.1640625" customWidth="1"/>
    <col min="117" max="117" width="36.6640625" customWidth="1"/>
    <col min="118" max="118" width="33" customWidth="1"/>
    <col min="119" max="119" width="25.1640625" customWidth="1"/>
    <col min="120" max="120" width="36.5" customWidth="1"/>
    <col min="121" max="121" width="26.33203125" customWidth="1"/>
    <col min="122" max="122" width="28" customWidth="1"/>
    <col min="123" max="123" width="33.5" customWidth="1"/>
    <col min="124" max="124" width="24.5" customWidth="1"/>
    <col min="125" max="125" width="18.33203125" customWidth="1"/>
    <col min="126" max="126" width="20.83203125" customWidth="1"/>
    <col min="127" max="127" width="23.6640625" customWidth="1"/>
    <col min="128" max="128" width="17.83203125" customWidth="1"/>
    <col min="129" max="129" width="38.33203125" customWidth="1"/>
    <col min="130" max="130" width="29.1640625" customWidth="1"/>
    <col min="131" max="131" width="39.5" customWidth="1"/>
    <col min="132" max="132" width="35.6640625" customWidth="1"/>
    <col min="133" max="133" width="33.83203125" customWidth="1"/>
    <col min="134" max="134" width="2" customWidth="1"/>
    <col min="135" max="135" width="18.6640625" customWidth="1"/>
    <col min="136" max="136" width="2" customWidth="1"/>
    <col min="137" max="137" width="3.83203125" customWidth="1"/>
    <col min="138" max="138" width="2" customWidth="1"/>
    <col min="139" max="139" width="12.6640625" customWidth="1"/>
    <col min="140" max="140" width="2" customWidth="1"/>
    <col min="141" max="141" width="3.83203125" customWidth="1"/>
    <col min="142" max="142" width="2" customWidth="1"/>
    <col min="143" max="143" width="33.1640625" customWidth="1"/>
    <col min="144" max="144" width="2" customWidth="1"/>
    <col min="145" max="145" width="3.83203125" customWidth="1"/>
    <col min="146" max="146" width="2" customWidth="1"/>
    <col min="147" max="147" width="24.1640625" customWidth="1"/>
    <col min="148" max="148" width="2" customWidth="1"/>
    <col min="149" max="149" width="3.83203125" customWidth="1"/>
    <col min="150" max="150" width="2" customWidth="1"/>
    <col min="151" max="151" width="34.5" customWidth="1"/>
    <col min="152" max="152" width="2" customWidth="1"/>
    <col min="153" max="153" width="3.83203125" customWidth="1"/>
    <col min="154" max="154" width="2" customWidth="1"/>
    <col min="155" max="155" width="30.6640625" customWidth="1"/>
    <col min="156" max="156" width="2" customWidth="1"/>
    <col min="157" max="157" width="3.83203125" customWidth="1"/>
    <col min="158" max="158" width="2" customWidth="1"/>
    <col min="159" max="159" width="28.6640625" customWidth="1"/>
    <col min="160" max="160" width="2" customWidth="1"/>
    <col min="161" max="161" width="3.83203125" customWidth="1"/>
    <col min="162" max="162" width="2" customWidth="1"/>
    <col min="163" max="163" width="17.33203125" customWidth="1"/>
    <col min="164" max="164" width="29" customWidth="1"/>
    <col min="165" max="165" width="25.5" customWidth="1"/>
    <col min="166" max="166" width="32.83203125" customWidth="1"/>
    <col min="167" max="167" width="28.83203125" customWidth="1"/>
    <col min="168" max="168" width="34.33203125" customWidth="1"/>
    <col min="169" max="169" width="34.5" customWidth="1"/>
    <col min="170" max="170" width="27.6640625" customWidth="1"/>
    <col min="171" max="171" width="23.83203125" customWidth="1"/>
    <col min="172" max="172" width="33.5" customWidth="1"/>
    <col min="173" max="173" width="31" customWidth="1"/>
    <col min="174" max="174" width="31.1640625" customWidth="1"/>
    <col min="175" max="175" width="36.6640625" customWidth="1"/>
    <col min="176" max="176" width="33" customWidth="1"/>
    <col min="177" max="177" width="25.1640625" customWidth="1"/>
    <col min="178" max="178" width="36.5" customWidth="1"/>
    <col min="179" max="179" width="26.33203125" customWidth="1"/>
    <col min="180" max="180" width="28" customWidth="1"/>
    <col min="181" max="181" width="33.5" customWidth="1"/>
    <col min="182" max="182" width="24.5" customWidth="1"/>
    <col min="183" max="183" width="18.33203125" customWidth="1"/>
    <col min="184" max="184" width="20.83203125" customWidth="1"/>
    <col min="185" max="185" width="23.6640625" customWidth="1"/>
    <col min="186" max="186" width="17.83203125" customWidth="1"/>
    <col min="187" max="187" width="38.33203125" customWidth="1"/>
    <col min="188" max="188" width="29.1640625" customWidth="1"/>
    <col min="189" max="189" width="39.5" customWidth="1"/>
    <col min="190" max="190" width="35.6640625" customWidth="1"/>
    <col min="191" max="191" width="33.83203125" customWidth="1"/>
    <col min="192" max="254" width="34.5" customWidth="1"/>
    <col min="255" max="255" width="34.5" bestFit="1" customWidth="1"/>
    <col min="256" max="277" width="34.5" customWidth="1"/>
    <col min="278" max="278" width="17.33203125" customWidth="1"/>
    <col min="279" max="279" width="29" customWidth="1"/>
    <col min="280" max="280" width="25.5" customWidth="1"/>
    <col min="281" max="281" width="32.83203125" customWidth="1"/>
    <col min="282" max="282" width="28.83203125" customWidth="1"/>
    <col min="283" max="283" width="34.33203125" customWidth="1"/>
    <col min="284" max="284" width="34.5" customWidth="1"/>
    <col min="285" max="285" width="27.6640625" customWidth="1"/>
    <col min="286" max="286" width="23.83203125" customWidth="1"/>
    <col min="287" max="287" width="33.5" customWidth="1"/>
    <col min="288" max="288" width="31" customWidth="1"/>
    <col min="289" max="289" width="31.1640625" customWidth="1"/>
    <col min="290" max="290" width="36.6640625" customWidth="1"/>
    <col min="291" max="291" width="33" customWidth="1"/>
    <col min="292" max="292" width="25.1640625" customWidth="1"/>
    <col min="293" max="293" width="36.5" customWidth="1"/>
    <col min="294" max="294" width="26.33203125" customWidth="1"/>
    <col min="295" max="295" width="28" customWidth="1"/>
    <col min="296" max="296" width="33.5" customWidth="1"/>
    <col min="297" max="297" width="24.5" customWidth="1"/>
    <col min="298" max="298" width="18.33203125" customWidth="1"/>
    <col min="299" max="299" width="20.83203125" customWidth="1"/>
    <col min="300" max="300" width="23.6640625" customWidth="1"/>
    <col min="301" max="301" width="17.83203125" customWidth="1"/>
    <col min="302" max="302" width="38.33203125" customWidth="1"/>
    <col min="303" max="303" width="29.1640625" customWidth="1"/>
    <col min="304" max="304" width="39.5" customWidth="1"/>
    <col min="305" max="305" width="35.6640625" customWidth="1"/>
    <col min="306" max="306" width="33.83203125" customWidth="1"/>
    <col min="307" max="307" width="33.83203125" bestFit="1" customWidth="1"/>
  </cols>
  <sheetData>
    <row r="1" spans="1:61" ht="32" x14ac:dyDescent="0.2">
      <c r="A1" s="117" t="s">
        <v>802</v>
      </c>
      <c r="B1" s="156" t="s">
        <v>846</v>
      </c>
      <c r="C1" s="118" t="s">
        <v>761</v>
      </c>
      <c r="D1" s="118" t="s">
        <v>762</v>
      </c>
      <c r="E1" s="118" t="s">
        <v>763</v>
      </c>
      <c r="F1" s="118" t="s">
        <v>764</v>
      </c>
      <c r="G1" s="118" t="s">
        <v>765</v>
      </c>
      <c r="H1" s="118" t="s">
        <v>766</v>
      </c>
      <c r="I1" s="118" t="s">
        <v>123</v>
      </c>
      <c r="J1" s="68" t="s">
        <v>774</v>
      </c>
      <c r="K1" s="68" t="s">
        <v>830</v>
      </c>
      <c r="L1" s="68" t="s">
        <v>95</v>
      </c>
      <c r="M1" s="67" t="s">
        <v>96</v>
      </c>
      <c r="N1" s="74" t="s">
        <v>97</v>
      </c>
      <c r="O1" s="68" t="s">
        <v>98</v>
      </c>
      <c r="P1" s="66" t="s">
        <v>99</v>
      </c>
      <c r="Q1" s="67" t="s">
        <v>100</v>
      </c>
      <c r="R1" s="68" t="s">
        <v>101</v>
      </c>
      <c r="S1" s="67" t="s">
        <v>102</v>
      </c>
      <c r="T1" s="68" t="s">
        <v>103</v>
      </c>
      <c r="U1" s="67" t="s">
        <v>104</v>
      </c>
      <c r="V1" s="68" t="s">
        <v>105</v>
      </c>
      <c r="W1" s="66" t="s">
        <v>106</v>
      </c>
      <c r="X1" s="66" t="s">
        <v>107</v>
      </c>
      <c r="Y1" s="66" t="s">
        <v>108</v>
      </c>
      <c r="Z1" s="66" t="s">
        <v>109</v>
      </c>
      <c r="AA1" s="67" t="s">
        <v>110</v>
      </c>
      <c r="AB1" s="68" t="s">
        <v>111</v>
      </c>
      <c r="AC1" s="67" t="s">
        <v>112</v>
      </c>
      <c r="AD1" s="68" t="s">
        <v>113</v>
      </c>
      <c r="AE1" s="66" t="s">
        <v>114</v>
      </c>
      <c r="AF1" s="66" t="s">
        <v>115</v>
      </c>
      <c r="AG1" s="66" t="s">
        <v>116</v>
      </c>
      <c r="AH1" s="66" t="s">
        <v>117</v>
      </c>
      <c r="AI1" s="67" t="s">
        <v>118</v>
      </c>
      <c r="AJ1" s="68" t="s">
        <v>119</v>
      </c>
      <c r="AK1" s="66" t="s">
        <v>120</v>
      </c>
      <c r="AL1" s="66" t="s">
        <v>121</v>
      </c>
      <c r="AM1" s="67" t="s">
        <v>122</v>
      </c>
      <c r="AN1" s="119" t="s">
        <v>771</v>
      </c>
      <c r="AP1" s="75" t="s">
        <v>774</v>
      </c>
      <c r="AQ1" t="s">
        <v>801</v>
      </c>
    </row>
    <row r="2" spans="1:61" x14ac:dyDescent="0.2">
      <c r="A2" s="117">
        <v>1</v>
      </c>
      <c r="B2" s="156">
        <f>'CREAM Categories'!D5</f>
        <v>1988</v>
      </c>
      <c r="C2" s="117">
        <f>'General Analysis'!BL3</f>
        <v>2</v>
      </c>
      <c r="D2" s="117">
        <f>'General Analysis'!BM3</f>
        <v>1</v>
      </c>
      <c r="E2" s="117">
        <f>'General Analysis'!BN3</f>
        <v>2</v>
      </c>
      <c r="F2" s="117">
        <f>'General Analysis'!BO3</f>
        <v>1</v>
      </c>
      <c r="G2" s="117">
        <f>'General Analysis'!BP3</f>
        <v>1</v>
      </c>
      <c r="H2" s="117">
        <f>'General Analysis'!BQ3</f>
        <v>0</v>
      </c>
      <c r="I2" s="117">
        <f>IF(C2+D2+E2+F2+G2+H2&gt;0,1,0)</f>
        <v>1</v>
      </c>
      <c r="J2" s="117">
        <f>IF(D2+E2+F2&gt;0,1,0)</f>
        <v>1</v>
      </c>
      <c r="K2" s="117">
        <f>IF(G2+H2&gt;0,1,0)</f>
        <v>1</v>
      </c>
      <c r="L2">
        <f>'CREAM Categories'!AD5</f>
        <v>1</v>
      </c>
      <c r="M2">
        <f>'CREAM Categories'!AE5</f>
        <v>0</v>
      </c>
      <c r="N2">
        <f>'CREAM Categories'!AF5</f>
        <v>1</v>
      </c>
      <c r="O2">
        <f>'CREAM Categories'!AG5</f>
        <v>0</v>
      </c>
      <c r="P2">
        <f>'CREAM Categories'!AH5</f>
        <v>0</v>
      </c>
      <c r="Q2">
        <f>'CREAM Categories'!AI5</f>
        <v>0</v>
      </c>
      <c r="R2">
        <f>'CREAM Categories'!AJ5</f>
        <v>0</v>
      </c>
      <c r="S2">
        <f>'CREAM Categories'!AK5</f>
        <v>0</v>
      </c>
      <c r="T2">
        <f>'CREAM Categories'!AL5</f>
        <v>1</v>
      </c>
      <c r="U2">
        <f>'CREAM Categories'!AM5</f>
        <v>1</v>
      </c>
      <c r="V2">
        <f>'CREAM Categories'!AN5</f>
        <v>1</v>
      </c>
      <c r="W2">
        <f>'CREAM Categories'!AO5</f>
        <v>1</v>
      </c>
      <c r="X2">
        <f>'CREAM Categories'!AP5</f>
        <v>1</v>
      </c>
      <c r="Y2">
        <f>'CREAM Categories'!AQ5</f>
        <v>1</v>
      </c>
      <c r="Z2">
        <f>'CREAM Categories'!AR5</f>
        <v>1</v>
      </c>
      <c r="AA2">
        <f>'CREAM Categories'!AS5</f>
        <v>0</v>
      </c>
      <c r="AB2">
        <f>'CREAM Categories'!AT5</f>
        <v>1</v>
      </c>
      <c r="AC2">
        <f>'CREAM Categories'!AU5</f>
        <v>1</v>
      </c>
      <c r="AD2">
        <f>'CREAM Categories'!AV5</f>
        <v>0</v>
      </c>
      <c r="AE2">
        <f>'CREAM Categories'!AW5</f>
        <v>0</v>
      </c>
      <c r="AF2">
        <f>'CREAM Categories'!AX5</f>
        <v>0</v>
      </c>
      <c r="AG2">
        <f>'CREAM Categories'!AY5</f>
        <v>0</v>
      </c>
      <c r="AH2">
        <f>'CREAM Categories'!AZ5</f>
        <v>0</v>
      </c>
      <c r="AI2">
        <f>'CREAM Categories'!BA5</f>
        <v>0</v>
      </c>
      <c r="AJ2">
        <f>'CREAM Categories'!BB5</f>
        <v>0</v>
      </c>
      <c r="AK2">
        <f>'CREAM Categories'!BC5</f>
        <v>1</v>
      </c>
      <c r="AL2">
        <f>'CREAM Categories'!BD5</f>
        <v>0</v>
      </c>
      <c r="AM2">
        <f>'CREAM Categories'!BE5</f>
        <v>0</v>
      </c>
      <c r="AN2" s="85">
        <f>'General Analysis'!CA3</f>
        <v>2</v>
      </c>
      <c r="AP2" s="75" t="s">
        <v>830</v>
      </c>
      <c r="AQ2" t="s">
        <v>801</v>
      </c>
      <c r="AS2" s="118" t="s">
        <v>831</v>
      </c>
      <c r="AT2" s="118">
        <v>136</v>
      </c>
      <c r="AU2" s="118"/>
    </row>
    <row r="3" spans="1:61" x14ac:dyDescent="0.2">
      <c r="A3" s="117">
        <v>2</v>
      </c>
      <c r="B3" s="156">
        <f>'CREAM Categories'!D6</f>
        <v>1989</v>
      </c>
      <c r="C3" s="117">
        <f>'General Analysis'!BL4</f>
        <v>1</v>
      </c>
      <c r="D3" s="117">
        <f>'General Analysis'!BM4</f>
        <v>0</v>
      </c>
      <c r="E3" s="117">
        <f>'General Analysis'!BN4</f>
        <v>1</v>
      </c>
      <c r="F3" s="117">
        <f>'General Analysis'!BO4</f>
        <v>1</v>
      </c>
      <c r="G3" s="117">
        <f>'General Analysis'!BP4</f>
        <v>0</v>
      </c>
      <c r="H3" s="117">
        <f>'General Analysis'!BQ4</f>
        <v>0</v>
      </c>
      <c r="I3" s="117">
        <f t="shared" ref="I3:I66" si="0">IF(C3+D3+E3+F3+G3+H3&gt;0,1,0)</f>
        <v>1</v>
      </c>
      <c r="J3" s="117">
        <f t="shared" ref="J3:J66" si="1">IF(D3+E3+F3&gt;0,1,0)</f>
        <v>1</v>
      </c>
      <c r="K3" s="117">
        <f t="shared" ref="K3:K66" si="2">IF(G3+H3&gt;0,1,0)</f>
        <v>0</v>
      </c>
      <c r="L3">
        <f>'CREAM Categories'!AD6</f>
        <v>0</v>
      </c>
      <c r="M3">
        <f>'CREAM Categories'!AE6</f>
        <v>0</v>
      </c>
      <c r="N3">
        <f>'CREAM Categories'!AF6</f>
        <v>1</v>
      </c>
      <c r="O3">
        <f>'CREAM Categories'!AG6</f>
        <v>0</v>
      </c>
      <c r="P3">
        <f>'CREAM Categories'!AH6</f>
        <v>0</v>
      </c>
      <c r="Q3">
        <f>'CREAM Categories'!AI6</f>
        <v>0</v>
      </c>
      <c r="R3">
        <f>'CREAM Categories'!AJ6</f>
        <v>0</v>
      </c>
      <c r="S3">
        <f>'CREAM Categories'!AK6</f>
        <v>0</v>
      </c>
      <c r="T3">
        <f>'CREAM Categories'!AL6</f>
        <v>1</v>
      </c>
      <c r="U3">
        <f>'CREAM Categories'!AM6</f>
        <v>0</v>
      </c>
      <c r="V3">
        <f>'CREAM Categories'!AN6</f>
        <v>1</v>
      </c>
      <c r="W3">
        <f>'CREAM Categories'!AO6</f>
        <v>1</v>
      </c>
      <c r="X3">
        <f>'CREAM Categories'!AP6</f>
        <v>0</v>
      </c>
      <c r="Y3">
        <f>'CREAM Categories'!AQ6</f>
        <v>1</v>
      </c>
      <c r="Z3">
        <f>'CREAM Categories'!AR6</f>
        <v>0</v>
      </c>
      <c r="AA3">
        <f>'CREAM Categories'!AS6</f>
        <v>0</v>
      </c>
      <c r="AB3">
        <f>'CREAM Categories'!AT6</f>
        <v>0</v>
      </c>
      <c r="AC3">
        <f>'CREAM Categories'!AU6</f>
        <v>1</v>
      </c>
      <c r="AD3">
        <f>'CREAM Categories'!AV6</f>
        <v>0</v>
      </c>
      <c r="AE3">
        <f>'CREAM Categories'!AW6</f>
        <v>0</v>
      </c>
      <c r="AF3">
        <f>'CREAM Categories'!AX6</f>
        <v>0</v>
      </c>
      <c r="AG3">
        <f>'CREAM Categories'!AY6</f>
        <v>0</v>
      </c>
      <c r="AH3">
        <f>'CREAM Categories'!AZ6</f>
        <v>0</v>
      </c>
      <c r="AI3">
        <f>'CREAM Categories'!BA6</f>
        <v>0</v>
      </c>
      <c r="AJ3">
        <f>'CREAM Categories'!BB6</f>
        <v>0</v>
      </c>
      <c r="AK3">
        <f>'CREAM Categories'!BC6</f>
        <v>0</v>
      </c>
      <c r="AL3">
        <f>'CREAM Categories'!BD6</f>
        <v>0</v>
      </c>
      <c r="AM3">
        <f>'CREAM Categories'!BE6</f>
        <v>0</v>
      </c>
      <c r="AN3" s="85">
        <f>'General Analysis'!CA4</f>
        <v>1</v>
      </c>
      <c r="AP3" s="75" t="s">
        <v>761</v>
      </c>
      <c r="AQ3" t="s">
        <v>942</v>
      </c>
      <c r="BC3" s="75" t="s">
        <v>703</v>
      </c>
      <c r="BD3" t="s">
        <v>847</v>
      </c>
      <c r="BE3" t="s">
        <v>779</v>
      </c>
      <c r="BF3" t="s">
        <v>800</v>
      </c>
    </row>
    <row r="4" spans="1:61" ht="16" thickBot="1" x14ac:dyDescent="0.25">
      <c r="A4" s="117">
        <v>3</v>
      </c>
      <c r="B4" s="156">
        <f>'CREAM Categories'!D7</f>
        <v>2009</v>
      </c>
      <c r="C4" s="117">
        <f>'General Analysis'!BL5</f>
        <v>3</v>
      </c>
      <c r="D4" s="117">
        <f>'General Analysis'!BM5</f>
        <v>2</v>
      </c>
      <c r="E4" s="117">
        <f>'General Analysis'!BN5</f>
        <v>1</v>
      </c>
      <c r="F4" s="117">
        <f>'General Analysis'!BO5</f>
        <v>0</v>
      </c>
      <c r="G4" s="117">
        <f>'General Analysis'!BP5</f>
        <v>1</v>
      </c>
      <c r="H4" s="117">
        <f>'General Analysis'!BQ5</f>
        <v>1</v>
      </c>
      <c r="I4" s="117">
        <f t="shared" si="0"/>
        <v>1</v>
      </c>
      <c r="J4" s="117">
        <f t="shared" si="1"/>
        <v>1</v>
      </c>
      <c r="K4" s="117">
        <f t="shared" si="2"/>
        <v>1</v>
      </c>
      <c r="L4">
        <f>'CREAM Categories'!AD7</f>
        <v>0</v>
      </c>
      <c r="M4">
        <f>'CREAM Categories'!AE7</f>
        <v>0</v>
      </c>
      <c r="N4">
        <f>'CREAM Categories'!AF7</f>
        <v>0</v>
      </c>
      <c r="O4">
        <f>'CREAM Categories'!AG7</f>
        <v>0</v>
      </c>
      <c r="P4">
        <f>'CREAM Categories'!AH7</f>
        <v>0</v>
      </c>
      <c r="Q4">
        <f>'CREAM Categories'!AI7</f>
        <v>0</v>
      </c>
      <c r="R4">
        <f>'CREAM Categories'!AJ7</f>
        <v>0</v>
      </c>
      <c r="S4">
        <f>'CREAM Categories'!AK7</f>
        <v>0</v>
      </c>
      <c r="T4">
        <f>'CREAM Categories'!AL7</f>
        <v>1</v>
      </c>
      <c r="U4">
        <f>'CREAM Categories'!AM7</f>
        <v>0</v>
      </c>
      <c r="V4">
        <f>'CREAM Categories'!AN7</f>
        <v>0</v>
      </c>
      <c r="W4">
        <f>'CREAM Categories'!AO7</f>
        <v>1</v>
      </c>
      <c r="X4">
        <f>'CREAM Categories'!AP7</f>
        <v>1</v>
      </c>
      <c r="Y4">
        <f>'CREAM Categories'!AQ7</f>
        <v>0</v>
      </c>
      <c r="Z4">
        <f>'CREAM Categories'!AR7</f>
        <v>0</v>
      </c>
      <c r="AA4">
        <f>'CREAM Categories'!AS7</f>
        <v>0</v>
      </c>
      <c r="AB4">
        <f>'CREAM Categories'!AT7</f>
        <v>1</v>
      </c>
      <c r="AC4">
        <f>'CREAM Categories'!AU7</f>
        <v>0</v>
      </c>
      <c r="AD4">
        <f>'CREAM Categories'!AV7</f>
        <v>0</v>
      </c>
      <c r="AE4">
        <f>'CREAM Categories'!AW7</f>
        <v>0</v>
      </c>
      <c r="AF4">
        <f>'CREAM Categories'!AX7</f>
        <v>0</v>
      </c>
      <c r="AG4">
        <f>'CREAM Categories'!AY7</f>
        <v>0</v>
      </c>
      <c r="AH4">
        <f>'CREAM Categories'!AZ7</f>
        <v>0</v>
      </c>
      <c r="AI4">
        <f>'CREAM Categories'!BA7</f>
        <v>0</v>
      </c>
      <c r="AJ4">
        <f>'CREAM Categories'!BB7</f>
        <v>0</v>
      </c>
      <c r="AK4">
        <f>'CREAM Categories'!BC7</f>
        <v>0</v>
      </c>
      <c r="AL4">
        <f>'CREAM Categories'!BD7</f>
        <v>0</v>
      </c>
      <c r="AM4">
        <f>'CREAM Categories'!BE7</f>
        <v>1</v>
      </c>
      <c r="AN4" s="85">
        <f>'General Analysis'!CA5</f>
        <v>1</v>
      </c>
      <c r="AS4" s="130" t="s">
        <v>833</v>
      </c>
      <c r="AV4" s="130" t="s">
        <v>833</v>
      </c>
      <c r="AY4" s="130" t="s">
        <v>833</v>
      </c>
      <c r="BC4" s="76">
        <v>1953</v>
      </c>
      <c r="BD4" s="77">
        <v>1</v>
      </c>
      <c r="BE4" s="77">
        <v>1</v>
      </c>
      <c r="BF4" s="77">
        <v>1</v>
      </c>
      <c r="BG4" s="156">
        <f>BC4</f>
        <v>1953</v>
      </c>
      <c r="BH4" s="157">
        <f>BE4/BD4</f>
        <v>1</v>
      </c>
      <c r="BI4" s="157">
        <f>BF4/BD4</f>
        <v>1</v>
      </c>
    </row>
    <row r="5" spans="1:61" x14ac:dyDescent="0.2">
      <c r="A5" s="117">
        <v>4</v>
      </c>
      <c r="B5" s="156">
        <f>'CREAM Categories'!D8</f>
        <v>1989</v>
      </c>
      <c r="C5" s="117">
        <f>'General Analysis'!BL6</f>
        <v>1</v>
      </c>
      <c r="D5" s="117">
        <f>'General Analysis'!BM6</f>
        <v>0</v>
      </c>
      <c r="E5" s="117">
        <f>'General Analysis'!BN6</f>
        <v>2</v>
      </c>
      <c r="F5" s="117">
        <f>'General Analysis'!BO6</f>
        <v>1</v>
      </c>
      <c r="G5" s="117">
        <f>'General Analysis'!BP6</f>
        <v>0</v>
      </c>
      <c r="H5" s="117">
        <f>'General Analysis'!BQ6</f>
        <v>0</v>
      </c>
      <c r="I5" s="117">
        <f t="shared" si="0"/>
        <v>1</v>
      </c>
      <c r="J5" s="117">
        <f t="shared" si="1"/>
        <v>1</v>
      </c>
      <c r="K5" s="117">
        <f t="shared" si="2"/>
        <v>0</v>
      </c>
      <c r="L5">
        <f>'CREAM Categories'!AD8</f>
        <v>1</v>
      </c>
      <c r="M5">
        <f>'CREAM Categories'!AE8</f>
        <v>0</v>
      </c>
      <c r="N5">
        <f>'CREAM Categories'!AF8</f>
        <v>0</v>
      </c>
      <c r="O5">
        <f>'CREAM Categories'!AG8</f>
        <v>0</v>
      </c>
      <c r="P5">
        <f>'CREAM Categories'!AH8</f>
        <v>0</v>
      </c>
      <c r="Q5">
        <f>'CREAM Categories'!AI8</f>
        <v>0</v>
      </c>
      <c r="R5">
        <f>'CREAM Categories'!AJ8</f>
        <v>0</v>
      </c>
      <c r="S5">
        <f>'CREAM Categories'!AK8</f>
        <v>0</v>
      </c>
      <c r="T5">
        <f>'CREAM Categories'!AL8</f>
        <v>0</v>
      </c>
      <c r="U5">
        <f>'CREAM Categories'!AM8</f>
        <v>0</v>
      </c>
      <c r="V5">
        <f>'CREAM Categories'!AN8</f>
        <v>0</v>
      </c>
      <c r="W5">
        <f>'CREAM Categories'!AO8</f>
        <v>1</v>
      </c>
      <c r="X5">
        <f>'CREAM Categories'!AP8</f>
        <v>0</v>
      </c>
      <c r="Y5">
        <f>'CREAM Categories'!AQ8</f>
        <v>1</v>
      </c>
      <c r="Z5">
        <f>'CREAM Categories'!AR8</f>
        <v>0</v>
      </c>
      <c r="AA5">
        <f>'CREAM Categories'!AS8</f>
        <v>0</v>
      </c>
      <c r="AB5">
        <f>'CREAM Categories'!AT8</f>
        <v>0</v>
      </c>
      <c r="AC5">
        <f>'CREAM Categories'!AU8</f>
        <v>1</v>
      </c>
      <c r="AD5">
        <f>'CREAM Categories'!AV8</f>
        <v>0</v>
      </c>
      <c r="AE5">
        <f>'CREAM Categories'!AW8</f>
        <v>0</v>
      </c>
      <c r="AF5">
        <f>'CREAM Categories'!AX8</f>
        <v>0</v>
      </c>
      <c r="AG5">
        <f>'CREAM Categories'!AY8</f>
        <v>0</v>
      </c>
      <c r="AH5">
        <f>'CREAM Categories'!AZ8</f>
        <v>0</v>
      </c>
      <c r="AI5">
        <f>'CREAM Categories'!BA8</f>
        <v>0</v>
      </c>
      <c r="AJ5">
        <f>'CREAM Categories'!BB8</f>
        <v>0</v>
      </c>
      <c r="AK5">
        <f>'CREAM Categories'!BC8</f>
        <v>0</v>
      </c>
      <c r="AL5">
        <f>'CREAM Categories'!BD8</f>
        <v>0</v>
      </c>
      <c r="AM5">
        <f>'CREAM Categories'!BE8</f>
        <v>0</v>
      </c>
      <c r="AN5" s="85">
        <f>'General Analysis'!CA6</f>
        <v>1</v>
      </c>
      <c r="AP5" s="75" t="s">
        <v>758</v>
      </c>
      <c r="AS5" s="278" t="s">
        <v>785</v>
      </c>
      <c r="AT5" s="279"/>
      <c r="AU5" s="280"/>
      <c r="AV5" s="278" t="s">
        <v>774</v>
      </c>
      <c r="AW5" s="279"/>
      <c r="AX5" s="280"/>
      <c r="AY5" s="278" t="s">
        <v>830</v>
      </c>
      <c r="AZ5" s="279"/>
      <c r="BA5" s="280"/>
      <c r="BC5" s="76">
        <v>1957</v>
      </c>
      <c r="BD5" s="77">
        <v>1</v>
      </c>
      <c r="BE5" s="77">
        <v>1</v>
      </c>
      <c r="BF5" s="77">
        <v>1</v>
      </c>
      <c r="BG5" s="156">
        <f t="shared" ref="BG5:BG51" si="3">BC5</f>
        <v>1957</v>
      </c>
      <c r="BH5" s="157">
        <f t="shared" ref="BH5:BH51" si="4">BE5/BD5</f>
        <v>1</v>
      </c>
      <c r="BI5" s="157">
        <f t="shared" ref="BI5:BI51" si="5">BF5/BD5</f>
        <v>1</v>
      </c>
    </row>
    <row r="6" spans="1:61" x14ac:dyDescent="0.2">
      <c r="A6" s="117">
        <v>5</v>
      </c>
      <c r="B6" s="156">
        <f>'CREAM Categories'!D9</f>
        <v>1991</v>
      </c>
      <c r="C6" s="117">
        <f>'General Analysis'!BL7</f>
        <v>1</v>
      </c>
      <c r="D6" s="117">
        <f>'General Analysis'!BM7</f>
        <v>0</v>
      </c>
      <c r="E6" s="117">
        <f>'General Analysis'!BN7</f>
        <v>0</v>
      </c>
      <c r="F6" s="117">
        <f>'General Analysis'!BO7</f>
        <v>1</v>
      </c>
      <c r="G6" s="117">
        <f>'General Analysis'!BP7</f>
        <v>0</v>
      </c>
      <c r="H6" s="117">
        <f>'General Analysis'!BQ7</f>
        <v>0</v>
      </c>
      <c r="I6" s="117">
        <f t="shared" si="0"/>
        <v>1</v>
      </c>
      <c r="J6" s="117">
        <f t="shared" si="1"/>
        <v>1</v>
      </c>
      <c r="K6" s="117">
        <f t="shared" si="2"/>
        <v>0</v>
      </c>
      <c r="L6">
        <f>'CREAM Categories'!AD9</f>
        <v>1</v>
      </c>
      <c r="M6">
        <f>'CREAM Categories'!AE9</f>
        <v>0</v>
      </c>
      <c r="N6">
        <f>'CREAM Categories'!AF9</f>
        <v>0</v>
      </c>
      <c r="O6">
        <f>'CREAM Categories'!AG9</f>
        <v>0</v>
      </c>
      <c r="P6">
        <f>'CREAM Categories'!AH9</f>
        <v>0</v>
      </c>
      <c r="Q6">
        <f>'CREAM Categories'!AI9</f>
        <v>0</v>
      </c>
      <c r="R6">
        <f>'CREAM Categories'!AJ9</f>
        <v>0</v>
      </c>
      <c r="S6">
        <f>'CREAM Categories'!AK9</f>
        <v>0</v>
      </c>
      <c r="T6">
        <f>'CREAM Categories'!AL9</f>
        <v>0</v>
      </c>
      <c r="U6">
        <f>'CREAM Categories'!AM9</f>
        <v>0</v>
      </c>
      <c r="V6">
        <f>'CREAM Categories'!AN9</f>
        <v>0</v>
      </c>
      <c r="W6">
        <f>'CREAM Categories'!AO9</f>
        <v>1</v>
      </c>
      <c r="X6">
        <f>'CREAM Categories'!AP9</f>
        <v>0</v>
      </c>
      <c r="Y6">
        <f>'CREAM Categories'!AQ9</f>
        <v>1</v>
      </c>
      <c r="Z6">
        <f>'CREAM Categories'!AR9</f>
        <v>0</v>
      </c>
      <c r="AA6">
        <f>'CREAM Categories'!AS9</f>
        <v>0</v>
      </c>
      <c r="AB6">
        <f>'CREAM Categories'!AT9</f>
        <v>1</v>
      </c>
      <c r="AC6">
        <f>'CREAM Categories'!AU9</f>
        <v>0</v>
      </c>
      <c r="AD6">
        <f>'CREAM Categories'!AV9</f>
        <v>0</v>
      </c>
      <c r="AE6">
        <f>'CREAM Categories'!AW9</f>
        <v>0</v>
      </c>
      <c r="AF6">
        <f>'CREAM Categories'!AX9</f>
        <v>0</v>
      </c>
      <c r="AG6">
        <f>'CREAM Categories'!AY9</f>
        <v>0</v>
      </c>
      <c r="AH6">
        <f>'CREAM Categories'!AZ9</f>
        <v>0</v>
      </c>
      <c r="AI6">
        <f>'CREAM Categories'!BA9</f>
        <v>0</v>
      </c>
      <c r="AJ6">
        <f>'CREAM Categories'!BB9</f>
        <v>0</v>
      </c>
      <c r="AK6">
        <f>'CREAM Categories'!BC9</f>
        <v>0</v>
      </c>
      <c r="AL6">
        <f>'CREAM Categories'!BD9</f>
        <v>0</v>
      </c>
      <c r="AM6">
        <f>'CREAM Categories'!BE9</f>
        <v>0</v>
      </c>
      <c r="AN6" s="85">
        <f>'General Analysis'!CA7</f>
        <v>1</v>
      </c>
      <c r="AP6" s="76" t="s">
        <v>779</v>
      </c>
      <c r="AQ6" s="77">
        <v>125</v>
      </c>
      <c r="AR6" s="120"/>
      <c r="AS6" s="121">
        <v>125</v>
      </c>
      <c r="AT6" s="121" t="s">
        <v>761</v>
      </c>
      <c r="AU6" s="172" t="s">
        <v>832</v>
      </c>
      <c r="AV6" s="121">
        <v>113</v>
      </c>
      <c r="AW6" s="142" t="s">
        <v>774</v>
      </c>
      <c r="AX6" s="172" t="s">
        <v>832</v>
      </c>
      <c r="AY6" s="121">
        <v>40</v>
      </c>
      <c r="AZ6" s="142" t="s">
        <v>830</v>
      </c>
      <c r="BA6" s="123" t="s">
        <v>832</v>
      </c>
      <c r="BC6" s="76">
        <v>1958</v>
      </c>
      <c r="BD6" s="77">
        <v>3</v>
      </c>
      <c r="BE6" s="77">
        <v>3</v>
      </c>
      <c r="BF6" s="77">
        <v>3</v>
      </c>
      <c r="BG6" s="156">
        <f t="shared" si="3"/>
        <v>1958</v>
      </c>
      <c r="BH6" s="157">
        <f t="shared" si="4"/>
        <v>1</v>
      </c>
      <c r="BI6" s="157">
        <f t="shared" si="5"/>
        <v>1</v>
      </c>
    </row>
    <row r="7" spans="1:61" x14ac:dyDescent="0.2">
      <c r="A7" s="117">
        <v>6</v>
      </c>
      <c r="B7" s="156">
        <f>'CREAM Categories'!D10</f>
        <v>2001</v>
      </c>
      <c r="C7" s="117">
        <f>'General Analysis'!BL8</f>
        <v>2</v>
      </c>
      <c r="D7" s="117">
        <f>'General Analysis'!BM8</f>
        <v>0</v>
      </c>
      <c r="E7" s="117">
        <f>'General Analysis'!BN8</f>
        <v>0</v>
      </c>
      <c r="F7" s="117">
        <f>'General Analysis'!BO8</f>
        <v>1</v>
      </c>
      <c r="G7" s="117">
        <f>'General Analysis'!BP8</f>
        <v>0</v>
      </c>
      <c r="H7" s="117">
        <f>'General Analysis'!BQ8</f>
        <v>0</v>
      </c>
      <c r="I7" s="117">
        <f t="shared" si="0"/>
        <v>1</v>
      </c>
      <c r="J7" s="117">
        <f t="shared" si="1"/>
        <v>1</v>
      </c>
      <c r="K7" s="117">
        <f t="shared" si="2"/>
        <v>0</v>
      </c>
      <c r="L7">
        <f>'CREAM Categories'!AD10</f>
        <v>1</v>
      </c>
      <c r="M7">
        <f>'CREAM Categories'!AE10</f>
        <v>0</v>
      </c>
      <c r="N7">
        <f>'CREAM Categories'!AF10</f>
        <v>0</v>
      </c>
      <c r="O7">
        <f>'CREAM Categories'!AG10</f>
        <v>0</v>
      </c>
      <c r="P7">
        <f>'CREAM Categories'!AH10</f>
        <v>0</v>
      </c>
      <c r="Q7">
        <f>'CREAM Categories'!AI10</f>
        <v>0</v>
      </c>
      <c r="R7">
        <f>'CREAM Categories'!AJ10</f>
        <v>0</v>
      </c>
      <c r="S7">
        <f>'CREAM Categories'!AK10</f>
        <v>0</v>
      </c>
      <c r="T7">
        <f>'CREAM Categories'!AL10</f>
        <v>0</v>
      </c>
      <c r="U7">
        <f>'CREAM Categories'!AM10</f>
        <v>0</v>
      </c>
      <c r="V7">
        <f>'CREAM Categories'!AN10</f>
        <v>1</v>
      </c>
      <c r="W7">
        <f>'CREAM Categories'!AO10</f>
        <v>1</v>
      </c>
      <c r="X7">
        <f>'CREAM Categories'!AP10</f>
        <v>0</v>
      </c>
      <c r="Y7">
        <f>'CREAM Categories'!AQ10</f>
        <v>1</v>
      </c>
      <c r="Z7">
        <f>'CREAM Categories'!AR10</f>
        <v>0</v>
      </c>
      <c r="AA7">
        <f>'CREAM Categories'!AS10</f>
        <v>0</v>
      </c>
      <c r="AB7">
        <f>'CREAM Categories'!AT10</f>
        <v>1</v>
      </c>
      <c r="AC7">
        <f>'CREAM Categories'!AU10</f>
        <v>0</v>
      </c>
      <c r="AD7">
        <f>'CREAM Categories'!AV10</f>
        <v>0</v>
      </c>
      <c r="AE7">
        <f>'CREAM Categories'!AW10</f>
        <v>0</v>
      </c>
      <c r="AF7">
        <f>'CREAM Categories'!AX10</f>
        <v>0</v>
      </c>
      <c r="AG7">
        <f>'CREAM Categories'!AY10</f>
        <v>0</v>
      </c>
      <c r="AH7">
        <f>'CREAM Categories'!AZ10</f>
        <v>0</v>
      </c>
      <c r="AI7">
        <f>'CREAM Categories'!BA10</f>
        <v>0</v>
      </c>
      <c r="AJ7">
        <f>'CREAM Categories'!BB10</f>
        <v>0</v>
      </c>
      <c r="AK7">
        <f>'CREAM Categories'!BC10</f>
        <v>0</v>
      </c>
      <c r="AL7">
        <f>'CREAM Categories'!BD10</f>
        <v>0</v>
      </c>
      <c r="AM7">
        <f>'CREAM Categories'!BE10</f>
        <v>0</v>
      </c>
      <c r="AN7" s="85">
        <f>'General Analysis'!CA8</f>
        <v>1</v>
      </c>
      <c r="AP7" s="129" t="s">
        <v>803</v>
      </c>
      <c r="AQ7" s="77">
        <v>60</v>
      </c>
      <c r="AR7" s="120"/>
      <c r="AS7" s="121">
        <v>60</v>
      </c>
      <c r="AT7" s="127">
        <f>AS7/AS$6</f>
        <v>0.48</v>
      </c>
      <c r="AU7" s="173">
        <f>AS7/105</f>
        <v>0.5714285714285714</v>
      </c>
      <c r="AV7" s="121">
        <v>55</v>
      </c>
      <c r="AW7" s="127">
        <f>AV7/AV$6</f>
        <v>0.48672566371681414</v>
      </c>
      <c r="AX7" s="173">
        <f>AV7/105</f>
        <v>0.52380952380952384</v>
      </c>
      <c r="AY7" s="121">
        <v>17</v>
      </c>
      <c r="AZ7" s="122">
        <f>AY7/AY$6</f>
        <v>0.42499999999999999</v>
      </c>
      <c r="BA7" s="124">
        <f>AY7/105</f>
        <v>0.16190476190476191</v>
      </c>
      <c r="BC7" s="76">
        <v>1959</v>
      </c>
      <c r="BD7" s="77">
        <v>1</v>
      </c>
      <c r="BE7" s="77">
        <v>1</v>
      </c>
      <c r="BF7" s="77">
        <v>1</v>
      </c>
      <c r="BG7" s="156">
        <f t="shared" si="3"/>
        <v>1959</v>
      </c>
      <c r="BH7" s="157">
        <f t="shared" si="4"/>
        <v>1</v>
      </c>
      <c r="BI7" s="157">
        <f t="shared" si="5"/>
        <v>1</v>
      </c>
    </row>
    <row r="8" spans="1:61" x14ac:dyDescent="0.2">
      <c r="A8" s="117">
        <v>7</v>
      </c>
      <c r="B8" s="156">
        <f>'CREAM Categories'!D11</f>
        <v>1998</v>
      </c>
      <c r="C8" s="117">
        <f>'General Analysis'!BL9</f>
        <v>1</v>
      </c>
      <c r="D8" s="117">
        <f>'General Analysis'!BM9</f>
        <v>0</v>
      </c>
      <c r="E8" s="117">
        <f>'General Analysis'!BN9</f>
        <v>0</v>
      </c>
      <c r="F8" s="117">
        <f>'General Analysis'!BO9</f>
        <v>1</v>
      </c>
      <c r="G8" s="117">
        <f>'General Analysis'!BP9</f>
        <v>0</v>
      </c>
      <c r="H8" s="117">
        <f>'General Analysis'!BQ9</f>
        <v>0</v>
      </c>
      <c r="I8" s="117">
        <f t="shared" si="0"/>
        <v>1</v>
      </c>
      <c r="J8" s="117">
        <f t="shared" si="1"/>
        <v>1</v>
      </c>
      <c r="K8" s="117">
        <f t="shared" si="2"/>
        <v>0</v>
      </c>
      <c r="L8">
        <f>'CREAM Categories'!AD11</f>
        <v>1</v>
      </c>
      <c r="M8">
        <f>'CREAM Categories'!AE11</f>
        <v>0</v>
      </c>
      <c r="N8">
        <f>'CREAM Categories'!AF11</f>
        <v>0</v>
      </c>
      <c r="O8">
        <f>'CREAM Categories'!AG11</f>
        <v>0</v>
      </c>
      <c r="P8">
        <f>'CREAM Categories'!AH11</f>
        <v>0</v>
      </c>
      <c r="Q8">
        <f>'CREAM Categories'!AI11</f>
        <v>0</v>
      </c>
      <c r="R8">
        <f>'CREAM Categories'!AJ11</f>
        <v>0</v>
      </c>
      <c r="S8">
        <f>'CREAM Categories'!AK11</f>
        <v>0</v>
      </c>
      <c r="T8">
        <f>'CREAM Categories'!AL11</f>
        <v>1</v>
      </c>
      <c r="U8">
        <f>'CREAM Categories'!AM11</f>
        <v>0</v>
      </c>
      <c r="V8">
        <f>'CREAM Categories'!AN11</f>
        <v>0</v>
      </c>
      <c r="W8">
        <f>'CREAM Categories'!AO11</f>
        <v>1</v>
      </c>
      <c r="X8">
        <f>'CREAM Categories'!AP11</f>
        <v>0</v>
      </c>
      <c r="Y8">
        <f>'CREAM Categories'!AQ11</f>
        <v>1</v>
      </c>
      <c r="Z8">
        <f>'CREAM Categories'!AR11</f>
        <v>1</v>
      </c>
      <c r="AA8">
        <f>'CREAM Categories'!AS11</f>
        <v>0</v>
      </c>
      <c r="AB8">
        <f>'CREAM Categories'!AT11</f>
        <v>1</v>
      </c>
      <c r="AC8">
        <f>'CREAM Categories'!AU11</f>
        <v>1</v>
      </c>
      <c r="AD8">
        <f>'CREAM Categories'!AV11</f>
        <v>0</v>
      </c>
      <c r="AE8">
        <f>'CREAM Categories'!AW11</f>
        <v>0</v>
      </c>
      <c r="AF8">
        <f>'CREAM Categories'!AX11</f>
        <v>0</v>
      </c>
      <c r="AG8">
        <f>'CREAM Categories'!AY11</f>
        <v>0</v>
      </c>
      <c r="AH8">
        <f>'CREAM Categories'!AZ11</f>
        <v>0</v>
      </c>
      <c r="AI8">
        <f>'CREAM Categories'!BA11</f>
        <v>0</v>
      </c>
      <c r="AJ8">
        <f>'CREAM Categories'!BB11</f>
        <v>0</v>
      </c>
      <c r="AK8">
        <f>'CREAM Categories'!BC11</f>
        <v>0</v>
      </c>
      <c r="AL8">
        <f>'CREAM Categories'!BD11</f>
        <v>0</v>
      </c>
      <c r="AM8">
        <f>'CREAM Categories'!BE11</f>
        <v>0</v>
      </c>
      <c r="AN8" s="85">
        <f>'General Analysis'!CA9</f>
        <v>2</v>
      </c>
      <c r="AP8" s="76" t="s">
        <v>804</v>
      </c>
      <c r="AQ8" s="77">
        <v>6</v>
      </c>
      <c r="AR8" s="120"/>
      <c r="AS8" s="121">
        <v>6</v>
      </c>
      <c r="AT8" s="122">
        <f t="shared" ref="AT8:AT35" si="6">AS8/AS$6</f>
        <v>4.8000000000000001E-2</v>
      </c>
      <c r="AU8" s="173">
        <f t="shared" ref="AU8:AU35" si="7">AS8/105</f>
        <v>5.7142857142857141E-2</v>
      </c>
      <c r="AV8" s="121">
        <v>6</v>
      </c>
      <c r="AW8" s="122">
        <f t="shared" ref="AW8:AW35" si="8">AV8/AV$6</f>
        <v>5.3097345132743362E-2</v>
      </c>
      <c r="AX8" s="173">
        <f t="shared" ref="AX8:AX35" si="9">AV8/105</f>
        <v>5.7142857142857141E-2</v>
      </c>
      <c r="AY8" s="121">
        <v>4</v>
      </c>
      <c r="AZ8" s="122">
        <f t="shared" ref="AZ8:AZ35" si="10">AY8/AY$6</f>
        <v>0.1</v>
      </c>
      <c r="BA8" s="124">
        <f t="shared" ref="BA8:BA35" si="11">AY8/105</f>
        <v>3.8095238095238099E-2</v>
      </c>
      <c r="BC8" s="76">
        <v>1960</v>
      </c>
      <c r="BD8" s="77">
        <v>1</v>
      </c>
      <c r="BE8" s="77">
        <v>1</v>
      </c>
      <c r="BF8" s="77">
        <v>1</v>
      </c>
      <c r="BG8" s="156">
        <f t="shared" si="3"/>
        <v>1960</v>
      </c>
      <c r="BH8" s="157">
        <f t="shared" si="4"/>
        <v>1</v>
      </c>
      <c r="BI8" s="157">
        <f t="shared" si="5"/>
        <v>1</v>
      </c>
    </row>
    <row r="9" spans="1:61" x14ac:dyDescent="0.2">
      <c r="A9" s="117">
        <v>8</v>
      </c>
      <c r="B9" s="156">
        <f>'CREAM Categories'!D12</f>
        <v>1988</v>
      </c>
      <c r="C9" s="117">
        <f>'General Analysis'!BL10</f>
        <v>1</v>
      </c>
      <c r="D9" s="117">
        <f>'General Analysis'!BM10</f>
        <v>0</v>
      </c>
      <c r="E9" s="117">
        <f>'General Analysis'!BN10</f>
        <v>1</v>
      </c>
      <c r="F9" s="117">
        <f>'General Analysis'!BO10</f>
        <v>0</v>
      </c>
      <c r="G9" s="117">
        <f>'General Analysis'!BP10</f>
        <v>0</v>
      </c>
      <c r="H9" s="117">
        <f>'General Analysis'!BQ10</f>
        <v>0</v>
      </c>
      <c r="I9" s="117">
        <f t="shared" si="0"/>
        <v>1</v>
      </c>
      <c r="J9" s="117">
        <f t="shared" si="1"/>
        <v>1</v>
      </c>
      <c r="K9" s="117">
        <f t="shared" si="2"/>
        <v>0</v>
      </c>
      <c r="L9">
        <f>'CREAM Categories'!AD12</f>
        <v>1</v>
      </c>
      <c r="M9">
        <f>'CREAM Categories'!AE12</f>
        <v>0</v>
      </c>
      <c r="N9">
        <f>'CREAM Categories'!AF12</f>
        <v>0</v>
      </c>
      <c r="O9">
        <f>'CREAM Categories'!AG12</f>
        <v>0</v>
      </c>
      <c r="P9">
        <f>'CREAM Categories'!AH12</f>
        <v>0</v>
      </c>
      <c r="Q9">
        <f>'CREAM Categories'!AI12</f>
        <v>0</v>
      </c>
      <c r="R9">
        <f>'CREAM Categories'!AJ12</f>
        <v>0</v>
      </c>
      <c r="S9">
        <f>'CREAM Categories'!AK12</f>
        <v>0</v>
      </c>
      <c r="T9">
        <f>'CREAM Categories'!AL12</f>
        <v>0</v>
      </c>
      <c r="U9">
        <f>'CREAM Categories'!AM12</f>
        <v>0</v>
      </c>
      <c r="V9">
        <f>'CREAM Categories'!AN12</f>
        <v>0</v>
      </c>
      <c r="W9">
        <f>'CREAM Categories'!AO12</f>
        <v>1</v>
      </c>
      <c r="X9">
        <f>'CREAM Categories'!AP12</f>
        <v>0</v>
      </c>
      <c r="Y9">
        <f>'CREAM Categories'!AQ12</f>
        <v>0</v>
      </c>
      <c r="Z9">
        <f>'CREAM Categories'!AR12</f>
        <v>1</v>
      </c>
      <c r="AA9">
        <f>'CREAM Categories'!AS12</f>
        <v>0</v>
      </c>
      <c r="AB9">
        <f>'CREAM Categories'!AT12</f>
        <v>1</v>
      </c>
      <c r="AC9">
        <f>'CREAM Categories'!AU12</f>
        <v>0</v>
      </c>
      <c r="AD9">
        <f>'CREAM Categories'!AV12</f>
        <v>0</v>
      </c>
      <c r="AE9">
        <f>'CREAM Categories'!AW12</f>
        <v>0</v>
      </c>
      <c r="AF9">
        <f>'CREAM Categories'!AX12</f>
        <v>0</v>
      </c>
      <c r="AG9">
        <f>'CREAM Categories'!AY12</f>
        <v>0</v>
      </c>
      <c r="AH9">
        <f>'CREAM Categories'!AZ12</f>
        <v>0</v>
      </c>
      <c r="AI9">
        <f>'CREAM Categories'!BA12</f>
        <v>0</v>
      </c>
      <c r="AJ9">
        <f>'CREAM Categories'!BB12</f>
        <v>0</v>
      </c>
      <c r="AK9">
        <f>'CREAM Categories'!BC12</f>
        <v>0</v>
      </c>
      <c r="AL9">
        <f>'CREAM Categories'!BD12</f>
        <v>0</v>
      </c>
      <c r="AM9">
        <f>'CREAM Categories'!BE12</f>
        <v>0</v>
      </c>
      <c r="AN9" s="85">
        <f>'General Analysis'!CA10</f>
        <v>1</v>
      </c>
      <c r="AP9" s="129" t="s">
        <v>805</v>
      </c>
      <c r="AQ9" s="77">
        <v>72</v>
      </c>
      <c r="AR9" s="120"/>
      <c r="AS9" s="121">
        <v>72</v>
      </c>
      <c r="AT9" s="127">
        <f t="shared" si="6"/>
        <v>0.57599999999999996</v>
      </c>
      <c r="AU9" s="173">
        <f t="shared" si="7"/>
        <v>0.68571428571428572</v>
      </c>
      <c r="AV9" s="121">
        <v>65</v>
      </c>
      <c r="AW9" s="127">
        <f t="shared" si="8"/>
        <v>0.5752212389380531</v>
      </c>
      <c r="AX9" s="173">
        <f t="shared" si="9"/>
        <v>0.61904761904761907</v>
      </c>
      <c r="AY9" s="121">
        <v>21</v>
      </c>
      <c r="AZ9" s="127">
        <f t="shared" si="10"/>
        <v>0.52500000000000002</v>
      </c>
      <c r="BA9" s="124">
        <f t="shared" si="11"/>
        <v>0.2</v>
      </c>
      <c r="BC9" s="76">
        <v>1961</v>
      </c>
      <c r="BD9" s="77">
        <v>2</v>
      </c>
      <c r="BE9" s="77">
        <v>1</v>
      </c>
      <c r="BF9" s="77">
        <v>1</v>
      </c>
      <c r="BG9" s="156">
        <f t="shared" si="3"/>
        <v>1961</v>
      </c>
      <c r="BH9" s="157">
        <f t="shared" si="4"/>
        <v>0.5</v>
      </c>
      <c r="BI9" s="157">
        <f t="shared" si="5"/>
        <v>0.5</v>
      </c>
    </row>
    <row r="10" spans="1:61" x14ac:dyDescent="0.2">
      <c r="A10" s="117">
        <v>9</v>
      </c>
      <c r="B10" s="156">
        <f>'CREAM Categories'!D13</f>
        <v>2001</v>
      </c>
      <c r="C10" s="117">
        <f>'General Analysis'!BL11</f>
        <v>0</v>
      </c>
      <c r="D10" s="117">
        <f>'General Analysis'!BM11</f>
        <v>0</v>
      </c>
      <c r="E10" s="117">
        <f>'General Analysis'!BN11</f>
        <v>0</v>
      </c>
      <c r="F10" s="117">
        <f>'General Analysis'!BO11</f>
        <v>0</v>
      </c>
      <c r="G10" s="117">
        <f>'General Analysis'!BP11</f>
        <v>0</v>
      </c>
      <c r="H10" s="117">
        <f>'General Analysis'!BQ11</f>
        <v>0</v>
      </c>
      <c r="I10" s="117">
        <f t="shared" si="0"/>
        <v>0</v>
      </c>
      <c r="J10" s="117">
        <f t="shared" si="1"/>
        <v>0</v>
      </c>
      <c r="K10" s="117">
        <f t="shared" si="2"/>
        <v>0</v>
      </c>
      <c r="L10">
        <f>'CREAM Categories'!AD13</f>
        <v>0</v>
      </c>
      <c r="M10">
        <f>'CREAM Categories'!AE13</f>
        <v>0</v>
      </c>
      <c r="N10">
        <f>'CREAM Categories'!AF13</f>
        <v>1</v>
      </c>
      <c r="O10">
        <f>'CREAM Categories'!AG13</f>
        <v>0</v>
      </c>
      <c r="P10">
        <f>'CREAM Categories'!AH13</f>
        <v>0</v>
      </c>
      <c r="Q10">
        <f>'CREAM Categories'!AI13</f>
        <v>0</v>
      </c>
      <c r="R10">
        <f>'CREAM Categories'!AJ13</f>
        <v>0</v>
      </c>
      <c r="S10">
        <f>'CREAM Categories'!AK13</f>
        <v>0</v>
      </c>
      <c r="T10">
        <f>'CREAM Categories'!AL13</f>
        <v>0</v>
      </c>
      <c r="U10">
        <f>'CREAM Categories'!AM13</f>
        <v>0</v>
      </c>
      <c r="V10">
        <f>'CREAM Categories'!AN13</f>
        <v>0</v>
      </c>
      <c r="W10">
        <f>'CREAM Categories'!AO13</f>
        <v>0</v>
      </c>
      <c r="X10">
        <f>'CREAM Categories'!AP13</f>
        <v>0</v>
      </c>
      <c r="Y10">
        <f>'CREAM Categories'!AQ13</f>
        <v>0</v>
      </c>
      <c r="Z10">
        <f>'CREAM Categories'!AR13</f>
        <v>1</v>
      </c>
      <c r="AA10">
        <f>'CREAM Categories'!AS13</f>
        <v>0</v>
      </c>
      <c r="AB10">
        <f>'CREAM Categories'!AT13</f>
        <v>0</v>
      </c>
      <c r="AC10">
        <f>'CREAM Categories'!AU13</f>
        <v>1</v>
      </c>
      <c r="AD10">
        <f>'CREAM Categories'!AV13</f>
        <v>0</v>
      </c>
      <c r="AE10">
        <f>'CREAM Categories'!AW13</f>
        <v>0</v>
      </c>
      <c r="AF10">
        <f>'CREAM Categories'!AX13</f>
        <v>0</v>
      </c>
      <c r="AG10">
        <f>'CREAM Categories'!AY13</f>
        <v>0</v>
      </c>
      <c r="AH10">
        <f>'CREAM Categories'!AZ13</f>
        <v>0</v>
      </c>
      <c r="AI10">
        <f>'CREAM Categories'!BA13</f>
        <v>0</v>
      </c>
      <c r="AJ10">
        <f>'CREAM Categories'!BB13</f>
        <v>0</v>
      </c>
      <c r="AK10">
        <f>'CREAM Categories'!BC13</f>
        <v>0</v>
      </c>
      <c r="AL10">
        <f>'CREAM Categories'!BD13</f>
        <v>0</v>
      </c>
      <c r="AM10">
        <f>'CREAM Categories'!BE13</f>
        <v>0</v>
      </c>
      <c r="AN10" s="85">
        <f>'General Analysis'!CA11</f>
        <v>1</v>
      </c>
      <c r="AP10" s="76" t="s">
        <v>806</v>
      </c>
      <c r="AQ10" s="77">
        <v>3</v>
      </c>
      <c r="AR10" s="120"/>
      <c r="AS10" s="121">
        <v>3</v>
      </c>
      <c r="AT10" s="122">
        <f t="shared" si="6"/>
        <v>2.4E-2</v>
      </c>
      <c r="AU10" s="173">
        <f t="shared" si="7"/>
        <v>2.8571428571428571E-2</v>
      </c>
      <c r="AV10" s="121">
        <v>3</v>
      </c>
      <c r="AW10" s="122">
        <f t="shared" si="8"/>
        <v>2.6548672566371681E-2</v>
      </c>
      <c r="AX10" s="173">
        <f t="shared" si="9"/>
        <v>2.8571428571428571E-2</v>
      </c>
      <c r="AY10" s="121">
        <v>1</v>
      </c>
      <c r="AZ10" s="122">
        <f t="shared" si="10"/>
        <v>2.5000000000000001E-2</v>
      </c>
      <c r="BA10" s="124">
        <f t="shared" si="11"/>
        <v>9.5238095238095247E-3</v>
      </c>
      <c r="BC10" s="76">
        <v>1962</v>
      </c>
      <c r="BD10" s="77">
        <v>2</v>
      </c>
      <c r="BE10" s="77">
        <v>2</v>
      </c>
      <c r="BF10" s="77">
        <v>2</v>
      </c>
      <c r="BG10" s="156">
        <f t="shared" si="3"/>
        <v>1962</v>
      </c>
      <c r="BH10" s="157">
        <f t="shared" si="4"/>
        <v>1</v>
      </c>
      <c r="BI10" s="157">
        <f t="shared" si="5"/>
        <v>1</v>
      </c>
    </row>
    <row r="11" spans="1:61" x14ac:dyDescent="0.2">
      <c r="A11" s="117">
        <v>10</v>
      </c>
      <c r="B11" s="156">
        <f>'CREAM Categories'!D14</f>
        <v>1988</v>
      </c>
      <c r="C11" s="117">
        <f>'General Analysis'!BL12</f>
        <v>1</v>
      </c>
      <c r="D11" s="117">
        <f>'General Analysis'!BM12</f>
        <v>0</v>
      </c>
      <c r="E11" s="117">
        <f>'General Analysis'!BN12</f>
        <v>0</v>
      </c>
      <c r="F11" s="117">
        <f>'General Analysis'!BO12</f>
        <v>1</v>
      </c>
      <c r="G11" s="117">
        <f>'General Analysis'!BP12</f>
        <v>0</v>
      </c>
      <c r="H11" s="117">
        <f>'General Analysis'!BQ12</f>
        <v>0</v>
      </c>
      <c r="I11" s="117">
        <f t="shared" si="0"/>
        <v>1</v>
      </c>
      <c r="J11" s="117">
        <f t="shared" si="1"/>
        <v>1</v>
      </c>
      <c r="K11" s="117">
        <f t="shared" si="2"/>
        <v>0</v>
      </c>
      <c r="L11">
        <f>'CREAM Categories'!AD14</f>
        <v>0</v>
      </c>
      <c r="M11">
        <f>'CREAM Categories'!AE14</f>
        <v>0</v>
      </c>
      <c r="N11">
        <f>'CREAM Categories'!AF14</f>
        <v>1</v>
      </c>
      <c r="O11">
        <f>'CREAM Categories'!AG14</f>
        <v>0</v>
      </c>
      <c r="P11">
        <f>'CREAM Categories'!AH14</f>
        <v>0</v>
      </c>
      <c r="Q11">
        <f>'CREAM Categories'!AI14</f>
        <v>0</v>
      </c>
      <c r="R11">
        <f>'CREAM Categories'!AJ14</f>
        <v>0</v>
      </c>
      <c r="S11">
        <f>'CREAM Categories'!AK14</f>
        <v>0</v>
      </c>
      <c r="T11">
        <f>'CREAM Categories'!AL14</f>
        <v>0</v>
      </c>
      <c r="U11">
        <f>'CREAM Categories'!AM14</f>
        <v>0</v>
      </c>
      <c r="V11">
        <f>'CREAM Categories'!AN14</f>
        <v>0</v>
      </c>
      <c r="W11">
        <f>'CREAM Categories'!AO14</f>
        <v>0</v>
      </c>
      <c r="X11">
        <f>'CREAM Categories'!AP14</f>
        <v>0</v>
      </c>
      <c r="Y11">
        <f>'CREAM Categories'!AQ14</f>
        <v>0</v>
      </c>
      <c r="Z11">
        <f>'CREAM Categories'!AR14</f>
        <v>1</v>
      </c>
      <c r="AA11">
        <f>'CREAM Categories'!AS14</f>
        <v>0</v>
      </c>
      <c r="AB11">
        <f>'CREAM Categories'!AT14</f>
        <v>0</v>
      </c>
      <c r="AC11">
        <f>'CREAM Categories'!AU14</f>
        <v>0</v>
      </c>
      <c r="AD11">
        <f>'CREAM Categories'!AV14</f>
        <v>0</v>
      </c>
      <c r="AE11">
        <f>'CREAM Categories'!AW14</f>
        <v>0</v>
      </c>
      <c r="AF11">
        <f>'CREAM Categories'!AX14</f>
        <v>0</v>
      </c>
      <c r="AG11">
        <f>'CREAM Categories'!AY14</f>
        <v>0</v>
      </c>
      <c r="AH11">
        <f>'CREAM Categories'!AZ14</f>
        <v>0</v>
      </c>
      <c r="AI11">
        <f>'CREAM Categories'!BA14</f>
        <v>0</v>
      </c>
      <c r="AJ11">
        <f>'CREAM Categories'!BB14</f>
        <v>0</v>
      </c>
      <c r="AK11">
        <f>'CREAM Categories'!BC14</f>
        <v>0</v>
      </c>
      <c r="AL11">
        <f>'CREAM Categories'!BD14</f>
        <v>0</v>
      </c>
      <c r="AM11">
        <f>'CREAM Categories'!BE14</f>
        <v>0</v>
      </c>
      <c r="AN11" s="85">
        <f>'General Analysis'!CA12</f>
        <v>0</v>
      </c>
      <c r="AP11" s="76" t="s">
        <v>807</v>
      </c>
      <c r="AQ11" s="77">
        <v>6</v>
      </c>
      <c r="AR11" s="120"/>
      <c r="AS11" s="121">
        <v>6</v>
      </c>
      <c r="AT11" s="122">
        <f t="shared" si="6"/>
        <v>4.8000000000000001E-2</v>
      </c>
      <c r="AU11" s="173">
        <f t="shared" si="7"/>
        <v>5.7142857142857141E-2</v>
      </c>
      <c r="AV11" s="121">
        <v>5</v>
      </c>
      <c r="AW11" s="122">
        <f t="shared" si="8"/>
        <v>4.4247787610619468E-2</v>
      </c>
      <c r="AX11" s="173">
        <f t="shared" si="9"/>
        <v>4.7619047619047616E-2</v>
      </c>
      <c r="AY11" s="121">
        <v>5</v>
      </c>
      <c r="AZ11" s="122">
        <f t="shared" si="10"/>
        <v>0.125</v>
      </c>
      <c r="BA11" s="124">
        <f t="shared" si="11"/>
        <v>4.7619047619047616E-2</v>
      </c>
      <c r="BC11" s="76">
        <v>1963</v>
      </c>
      <c r="BD11" s="77">
        <v>2</v>
      </c>
      <c r="BE11" s="77">
        <v>2</v>
      </c>
      <c r="BF11" s="77">
        <v>2</v>
      </c>
      <c r="BG11" s="156">
        <f t="shared" si="3"/>
        <v>1963</v>
      </c>
      <c r="BH11" s="157">
        <f t="shared" si="4"/>
        <v>1</v>
      </c>
      <c r="BI11" s="157">
        <f t="shared" si="5"/>
        <v>1</v>
      </c>
    </row>
    <row r="12" spans="1:61" x14ac:dyDescent="0.2">
      <c r="A12" s="117">
        <v>11</v>
      </c>
      <c r="B12" s="156">
        <f>'CREAM Categories'!D15</f>
        <v>2004</v>
      </c>
      <c r="C12" s="117">
        <f>'General Analysis'!BL13</f>
        <v>1</v>
      </c>
      <c r="D12" s="117">
        <f>'General Analysis'!BM13</f>
        <v>0</v>
      </c>
      <c r="E12" s="117">
        <f>'General Analysis'!BN13</f>
        <v>1</v>
      </c>
      <c r="F12" s="117">
        <f>'General Analysis'!BO13</f>
        <v>0</v>
      </c>
      <c r="G12" s="117">
        <f>'General Analysis'!BP13</f>
        <v>0</v>
      </c>
      <c r="H12" s="117">
        <f>'General Analysis'!BQ13</f>
        <v>0</v>
      </c>
      <c r="I12" s="117">
        <f t="shared" si="0"/>
        <v>1</v>
      </c>
      <c r="J12" s="117">
        <f t="shared" si="1"/>
        <v>1</v>
      </c>
      <c r="K12" s="117">
        <f t="shared" si="2"/>
        <v>0</v>
      </c>
      <c r="L12">
        <f>'CREAM Categories'!AD15</f>
        <v>0</v>
      </c>
      <c r="M12">
        <f>'CREAM Categories'!AE15</f>
        <v>0</v>
      </c>
      <c r="N12">
        <f>'CREAM Categories'!AF15</f>
        <v>0</v>
      </c>
      <c r="O12">
        <f>'CREAM Categories'!AG15</f>
        <v>0</v>
      </c>
      <c r="P12">
        <f>'CREAM Categories'!AH15</f>
        <v>0</v>
      </c>
      <c r="Q12">
        <f>'CREAM Categories'!AI15</f>
        <v>0</v>
      </c>
      <c r="R12">
        <f>'CREAM Categories'!AJ15</f>
        <v>0</v>
      </c>
      <c r="S12">
        <f>'CREAM Categories'!AK15</f>
        <v>0</v>
      </c>
      <c r="T12">
        <f>'CREAM Categories'!AL15</f>
        <v>0</v>
      </c>
      <c r="U12">
        <f>'CREAM Categories'!AM15</f>
        <v>0</v>
      </c>
      <c r="V12">
        <f>'CREAM Categories'!AN15</f>
        <v>1</v>
      </c>
      <c r="W12">
        <f>'CREAM Categories'!AO15</f>
        <v>0</v>
      </c>
      <c r="X12">
        <f>'CREAM Categories'!AP15</f>
        <v>0</v>
      </c>
      <c r="Y12">
        <f>'CREAM Categories'!AQ15</f>
        <v>1</v>
      </c>
      <c r="Z12">
        <f>'CREAM Categories'!AR15</f>
        <v>0</v>
      </c>
      <c r="AA12">
        <f>'CREAM Categories'!AS15</f>
        <v>0</v>
      </c>
      <c r="AB12">
        <f>'CREAM Categories'!AT15</f>
        <v>1</v>
      </c>
      <c r="AC12">
        <f>'CREAM Categories'!AU15</f>
        <v>0</v>
      </c>
      <c r="AD12">
        <f>'CREAM Categories'!AV15</f>
        <v>0</v>
      </c>
      <c r="AE12">
        <f>'CREAM Categories'!AW15</f>
        <v>0</v>
      </c>
      <c r="AF12">
        <f>'CREAM Categories'!AX15</f>
        <v>0</v>
      </c>
      <c r="AG12">
        <f>'CREAM Categories'!AY15</f>
        <v>0</v>
      </c>
      <c r="AH12">
        <f>'CREAM Categories'!AZ15</f>
        <v>0</v>
      </c>
      <c r="AI12">
        <f>'CREAM Categories'!BA15</f>
        <v>0</v>
      </c>
      <c r="AJ12">
        <f>'CREAM Categories'!BB15</f>
        <v>0</v>
      </c>
      <c r="AK12">
        <f>'CREAM Categories'!BC15</f>
        <v>0</v>
      </c>
      <c r="AL12">
        <f>'CREAM Categories'!BD15</f>
        <v>0</v>
      </c>
      <c r="AM12">
        <f>'CREAM Categories'!BE15</f>
        <v>0</v>
      </c>
      <c r="AN12" s="85">
        <f>'General Analysis'!CA13</f>
        <v>1</v>
      </c>
      <c r="AP12" s="76" t="s">
        <v>808</v>
      </c>
      <c r="AQ12" s="77">
        <v>33</v>
      </c>
      <c r="AR12" s="120"/>
      <c r="AS12" s="121">
        <v>33</v>
      </c>
      <c r="AT12" s="122">
        <f t="shared" si="6"/>
        <v>0.26400000000000001</v>
      </c>
      <c r="AU12" s="173">
        <f t="shared" si="7"/>
        <v>0.31428571428571428</v>
      </c>
      <c r="AV12" s="121">
        <v>29</v>
      </c>
      <c r="AW12" s="122">
        <f t="shared" si="8"/>
        <v>0.25663716814159293</v>
      </c>
      <c r="AX12" s="173">
        <f t="shared" si="9"/>
        <v>0.27619047619047621</v>
      </c>
      <c r="AY12" s="121">
        <v>14</v>
      </c>
      <c r="AZ12" s="122">
        <f t="shared" si="10"/>
        <v>0.35</v>
      </c>
      <c r="BA12" s="124">
        <f t="shared" si="11"/>
        <v>0.13333333333333333</v>
      </c>
      <c r="BC12" s="76">
        <v>1964</v>
      </c>
      <c r="BD12" s="77">
        <v>1</v>
      </c>
      <c r="BE12" s="77">
        <v>1</v>
      </c>
      <c r="BF12" s="77">
        <v>1</v>
      </c>
      <c r="BG12" s="156">
        <f t="shared" si="3"/>
        <v>1964</v>
      </c>
      <c r="BH12" s="157">
        <f t="shared" si="4"/>
        <v>1</v>
      </c>
      <c r="BI12" s="157">
        <f t="shared" si="5"/>
        <v>1</v>
      </c>
    </row>
    <row r="13" spans="1:61" x14ac:dyDescent="0.2">
      <c r="A13" s="117">
        <v>12</v>
      </c>
      <c r="B13" s="156">
        <f>'CREAM Categories'!D16</f>
        <v>1988</v>
      </c>
      <c r="C13" s="117">
        <f>'General Analysis'!BL14</f>
        <v>1</v>
      </c>
      <c r="D13" s="117">
        <f>'General Analysis'!BM14</f>
        <v>0</v>
      </c>
      <c r="E13" s="117">
        <f>'General Analysis'!BN14</f>
        <v>1</v>
      </c>
      <c r="F13" s="117">
        <f>'General Analysis'!BO14</f>
        <v>1</v>
      </c>
      <c r="G13" s="117">
        <f>'General Analysis'!BP14</f>
        <v>0</v>
      </c>
      <c r="H13" s="117">
        <f>'General Analysis'!BQ14</f>
        <v>0</v>
      </c>
      <c r="I13" s="117">
        <f t="shared" si="0"/>
        <v>1</v>
      </c>
      <c r="J13" s="117">
        <f t="shared" si="1"/>
        <v>1</v>
      </c>
      <c r="K13" s="117">
        <f t="shared" si="2"/>
        <v>0</v>
      </c>
      <c r="L13">
        <f>'CREAM Categories'!AD16</f>
        <v>1</v>
      </c>
      <c r="M13">
        <f>'CREAM Categories'!AE16</f>
        <v>0</v>
      </c>
      <c r="N13">
        <f>'CREAM Categories'!AF16</f>
        <v>0</v>
      </c>
      <c r="O13">
        <f>'CREAM Categories'!AG16</f>
        <v>0</v>
      </c>
      <c r="P13">
        <f>'CREAM Categories'!AH16</f>
        <v>0</v>
      </c>
      <c r="Q13">
        <f>'CREAM Categories'!AI16</f>
        <v>0</v>
      </c>
      <c r="R13">
        <f>'CREAM Categories'!AJ16</f>
        <v>0</v>
      </c>
      <c r="S13">
        <f>'CREAM Categories'!AK16</f>
        <v>0</v>
      </c>
      <c r="T13">
        <f>'CREAM Categories'!AL16</f>
        <v>0</v>
      </c>
      <c r="U13">
        <f>'CREAM Categories'!AM16</f>
        <v>0</v>
      </c>
      <c r="V13">
        <f>'CREAM Categories'!AN16</f>
        <v>0</v>
      </c>
      <c r="W13">
        <f>'CREAM Categories'!AO16</f>
        <v>1</v>
      </c>
      <c r="X13">
        <f>'CREAM Categories'!AP16</f>
        <v>0</v>
      </c>
      <c r="Y13">
        <f>'CREAM Categories'!AQ16</f>
        <v>1</v>
      </c>
      <c r="Z13">
        <f>'CREAM Categories'!AR16</f>
        <v>0</v>
      </c>
      <c r="AA13">
        <f>'CREAM Categories'!AS16</f>
        <v>0</v>
      </c>
      <c r="AB13">
        <f>'CREAM Categories'!AT16</f>
        <v>1</v>
      </c>
      <c r="AC13">
        <f>'CREAM Categories'!AU16</f>
        <v>0</v>
      </c>
      <c r="AD13">
        <f>'CREAM Categories'!AV16</f>
        <v>0</v>
      </c>
      <c r="AE13">
        <f>'CREAM Categories'!AW16</f>
        <v>0</v>
      </c>
      <c r="AF13">
        <f>'CREAM Categories'!AX16</f>
        <v>0</v>
      </c>
      <c r="AG13">
        <f>'CREAM Categories'!AY16</f>
        <v>0</v>
      </c>
      <c r="AH13">
        <f>'CREAM Categories'!AZ16</f>
        <v>0</v>
      </c>
      <c r="AI13">
        <f>'CREAM Categories'!BA16</f>
        <v>0</v>
      </c>
      <c r="AJ13">
        <f>'CREAM Categories'!BB16</f>
        <v>0</v>
      </c>
      <c r="AK13">
        <f>'CREAM Categories'!BC16</f>
        <v>0</v>
      </c>
      <c r="AL13">
        <f>'CREAM Categories'!BD16</f>
        <v>0</v>
      </c>
      <c r="AM13">
        <f>'CREAM Categories'!BE16</f>
        <v>0</v>
      </c>
      <c r="AN13" s="85">
        <f>'General Analysis'!CA14</f>
        <v>1</v>
      </c>
      <c r="AP13" s="76" t="s">
        <v>809</v>
      </c>
      <c r="AQ13" s="77">
        <v>2</v>
      </c>
      <c r="AR13" s="120"/>
      <c r="AS13" s="121">
        <v>2</v>
      </c>
      <c r="AT13" s="122">
        <f t="shared" si="6"/>
        <v>1.6E-2</v>
      </c>
      <c r="AU13" s="173">
        <f t="shared" si="7"/>
        <v>1.9047619047619049E-2</v>
      </c>
      <c r="AV13" s="121">
        <v>2</v>
      </c>
      <c r="AW13" s="122">
        <f t="shared" si="8"/>
        <v>1.7699115044247787E-2</v>
      </c>
      <c r="AX13" s="173">
        <f t="shared" si="9"/>
        <v>1.9047619047619049E-2</v>
      </c>
      <c r="AY13" s="121">
        <v>0</v>
      </c>
      <c r="AZ13" s="122">
        <f t="shared" si="10"/>
        <v>0</v>
      </c>
      <c r="BA13" s="124">
        <f t="shared" si="11"/>
        <v>0</v>
      </c>
      <c r="BC13" s="76">
        <v>1965</v>
      </c>
      <c r="BD13" s="77">
        <v>2</v>
      </c>
      <c r="BE13" s="77">
        <v>2</v>
      </c>
      <c r="BF13" s="77">
        <v>1</v>
      </c>
      <c r="BG13" s="156">
        <f t="shared" si="3"/>
        <v>1965</v>
      </c>
      <c r="BH13" s="157">
        <f t="shared" si="4"/>
        <v>1</v>
      </c>
      <c r="BI13" s="157">
        <f t="shared" si="5"/>
        <v>0.5</v>
      </c>
    </row>
    <row r="14" spans="1:61" x14ac:dyDescent="0.2">
      <c r="A14" s="117">
        <v>13</v>
      </c>
      <c r="B14" s="156">
        <f>'CREAM Categories'!D17</f>
        <v>2011</v>
      </c>
      <c r="C14" s="117">
        <f>'General Analysis'!BL15</f>
        <v>1</v>
      </c>
      <c r="D14" s="117">
        <f>'General Analysis'!BM15</f>
        <v>0</v>
      </c>
      <c r="E14" s="117">
        <f>'General Analysis'!BN15</f>
        <v>0</v>
      </c>
      <c r="F14" s="117">
        <f>'General Analysis'!BO15</f>
        <v>1</v>
      </c>
      <c r="G14" s="117">
        <f>'General Analysis'!BP15</f>
        <v>0</v>
      </c>
      <c r="H14" s="117">
        <f>'General Analysis'!BQ15</f>
        <v>0</v>
      </c>
      <c r="I14" s="117">
        <f t="shared" si="0"/>
        <v>1</v>
      </c>
      <c r="J14" s="117">
        <f t="shared" si="1"/>
        <v>1</v>
      </c>
      <c r="K14" s="117">
        <f t="shared" si="2"/>
        <v>0</v>
      </c>
      <c r="L14">
        <f>'CREAM Categories'!AD17</f>
        <v>0</v>
      </c>
      <c r="M14">
        <f>'CREAM Categories'!AE17</f>
        <v>0</v>
      </c>
      <c r="N14">
        <f>'CREAM Categories'!AF17</f>
        <v>0</v>
      </c>
      <c r="O14">
        <f>'CREAM Categories'!AG17</f>
        <v>0</v>
      </c>
      <c r="P14">
        <f>'CREAM Categories'!AH17</f>
        <v>0</v>
      </c>
      <c r="Q14">
        <f>'CREAM Categories'!AI17</f>
        <v>0</v>
      </c>
      <c r="R14">
        <f>'CREAM Categories'!AJ17</f>
        <v>0</v>
      </c>
      <c r="S14">
        <f>'CREAM Categories'!AK17</f>
        <v>0</v>
      </c>
      <c r="T14">
        <f>'CREAM Categories'!AL17</f>
        <v>0</v>
      </c>
      <c r="U14">
        <f>'CREAM Categories'!AM17</f>
        <v>0</v>
      </c>
      <c r="V14">
        <f>'CREAM Categories'!AN17</f>
        <v>0</v>
      </c>
      <c r="W14">
        <f>'CREAM Categories'!AO17</f>
        <v>1</v>
      </c>
      <c r="X14">
        <f>'CREAM Categories'!AP17</f>
        <v>0</v>
      </c>
      <c r="Y14">
        <f>'CREAM Categories'!AQ17</f>
        <v>0</v>
      </c>
      <c r="Z14">
        <f>'CREAM Categories'!AR17</f>
        <v>0</v>
      </c>
      <c r="AA14">
        <f>'CREAM Categories'!AS17</f>
        <v>0</v>
      </c>
      <c r="AB14">
        <f>'CREAM Categories'!AT17</f>
        <v>0</v>
      </c>
      <c r="AC14">
        <f>'CREAM Categories'!AU17</f>
        <v>0</v>
      </c>
      <c r="AD14">
        <f>'CREAM Categories'!AV17</f>
        <v>0</v>
      </c>
      <c r="AE14">
        <f>'CREAM Categories'!AW17</f>
        <v>0</v>
      </c>
      <c r="AF14">
        <f>'CREAM Categories'!AX17</f>
        <v>0</v>
      </c>
      <c r="AG14">
        <f>'CREAM Categories'!AY17</f>
        <v>0</v>
      </c>
      <c r="AH14">
        <f>'CREAM Categories'!AZ17</f>
        <v>0</v>
      </c>
      <c r="AI14">
        <f>'CREAM Categories'!BA17</f>
        <v>0</v>
      </c>
      <c r="AJ14">
        <f>'CREAM Categories'!BB17</f>
        <v>0</v>
      </c>
      <c r="AK14">
        <f>'CREAM Categories'!BC17</f>
        <v>0</v>
      </c>
      <c r="AL14">
        <f>'CREAM Categories'!BD17</f>
        <v>0</v>
      </c>
      <c r="AM14">
        <f>'CREAM Categories'!BE17</f>
        <v>0</v>
      </c>
      <c r="AN14" s="85">
        <f>'General Analysis'!CA15</f>
        <v>0</v>
      </c>
      <c r="AP14" s="76" t="s">
        <v>810</v>
      </c>
      <c r="AQ14" s="77">
        <v>3</v>
      </c>
      <c r="AR14" s="120"/>
      <c r="AS14" s="121">
        <v>3</v>
      </c>
      <c r="AT14" s="122">
        <f t="shared" si="6"/>
        <v>2.4E-2</v>
      </c>
      <c r="AU14" s="173">
        <f t="shared" si="7"/>
        <v>2.8571428571428571E-2</v>
      </c>
      <c r="AV14" s="121">
        <v>3</v>
      </c>
      <c r="AW14" s="122">
        <f t="shared" si="8"/>
        <v>2.6548672566371681E-2</v>
      </c>
      <c r="AX14" s="173">
        <f t="shared" si="9"/>
        <v>2.8571428571428571E-2</v>
      </c>
      <c r="AY14" s="121">
        <v>1</v>
      </c>
      <c r="AZ14" s="122">
        <f t="shared" si="10"/>
        <v>2.5000000000000001E-2</v>
      </c>
      <c r="BA14" s="124">
        <f t="shared" si="11"/>
        <v>9.5238095238095247E-3</v>
      </c>
      <c r="BC14" s="76">
        <v>1968</v>
      </c>
      <c r="BD14" s="77">
        <v>2</v>
      </c>
      <c r="BE14" s="77">
        <v>2</v>
      </c>
      <c r="BF14" s="77">
        <v>1</v>
      </c>
      <c r="BG14" s="156">
        <f t="shared" si="3"/>
        <v>1968</v>
      </c>
      <c r="BH14" s="157">
        <f t="shared" si="4"/>
        <v>1</v>
      </c>
      <c r="BI14" s="157">
        <f t="shared" si="5"/>
        <v>0.5</v>
      </c>
    </row>
    <row r="15" spans="1:61" x14ac:dyDescent="0.2">
      <c r="A15" s="117">
        <v>14</v>
      </c>
      <c r="B15" s="156">
        <f>'CREAM Categories'!D18</f>
        <v>2000</v>
      </c>
      <c r="C15" s="117">
        <f>'General Analysis'!BL16</f>
        <v>0</v>
      </c>
      <c r="D15" s="117">
        <f>'General Analysis'!BM16</f>
        <v>0</v>
      </c>
      <c r="E15" s="117">
        <f>'General Analysis'!BN16</f>
        <v>0</v>
      </c>
      <c r="F15" s="117">
        <f>'General Analysis'!BO16</f>
        <v>0</v>
      </c>
      <c r="G15" s="117">
        <f>'General Analysis'!BP16</f>
        <v>0</v>
      </c>
      <c r="H15" s="117">
        <f>'General Analysis'!BQ16</f>
        <v>0</v>
      </c>
      <c r="I15" s="117">
        <f t="shared" si="0"/>
        <v>0</v>
      </c>
      <c r="J15" s="117">
        <f t="shared" si="1"/>
        <v>0</v>
      </c>
      <c r="K15" s="117">
        <f t="shared" si="2"/>
        <v>0</v>
      </c>
      <c r="L15">
        <f>'CREAM Categories'!AD18</f>
        <v>1</v>
      </c>
      <c r="M15">
        <f>'CREAM Categories'!AE18</f>
        <v>0</v>
      </c>
      <c r="N15">
        <f>'CREAM Categories'!AF18</f>
        <v>0</v>
      </c>
      <c r="O15">
        <f>'CREAM Categories'!AG18</f>
        <v>0</v>
      </c>
      <c r="P15">
        <f>'CREAM Categories'!AH18</f>
        <v>0</v>
      </c>
      <c r="Q15">
        <f>'CREAM Categories'!AI18</f>
        <v>0</v>
      </c>
      <c r="R15">
        <f>'CREAM Categories'!AJ18</f>
        <v>0</v>
      </c>
      <c r="S15">
        <f>'CREAM Categories'!AK18</f>
        <v>1</v>
      </c>
      <c r="T15">
        <f>'CREAM Categories'!AL18</f>
        <v>0</v>
      </c>
      <c r="U15">
        <f>'CREAM Categories'!AM18</f>
        <v>0</v>
      </c>
      <c r="V15">
        <f>'CREAM Categories'!AN18</f>
        <v>1</v>
      </c>
      <c r="W15">
        <f>'CREAM Categories'!AO18</f>
        <v>1</v>
      </c>
      <c r="X15">
        <f>'CREAM Categories'!AP18</f>
        <v>0</v>
      </c>
      <c r="Y15">
        <f>'CREAM Categories'!AQ18</f>
        <v>0</v>
      </c>
      <c r="Z15">
        <f>'CREAM Categories'!AR18</f>
        <v>0</v>
      </c>
      <c r="AA15">
        <f>'CREAM Categories'!AS18</f>
        <v>0</v>
      </c>
      <c r="AB15">
        <f>'CREAM Categories'!AT18</f>
        <v>0</v>
      </c>
      <c r="AC15">
        <f>'CREAM Categories'!AU18</f>
        <v>0</v>
      </c>
      <c r="AD15">
        <f>'CREAM Categories'!AV18</f>
        <v>0</v>
      </c>
      <c r="AE15">
        <f>'CREAM Categories'!AW18</f>
        <v>0</v>
      </c>
      <c r="AF15">
        <f>'CREAM Categories'!AX18</f>
        <v>0</v>
      </c>
      <c r="AG15">
        <f>'CREAM Categories'!AY18</f>
        <v>0</v>
      </c>
      <c r="AH15">
        <f>'CREAM Categories'!AZ18</f>
        <v>0</v>
      </c>
      <c r="AI15">
        <f>'CREAM Categories'!BA18</f>
        <v>0</v>
      </c>
      <c r="AJ15">
        <f>'CREAM Categories'!BB18</f>
        <v>0</v>
      </c>
      <c r="AK15">
        <f>'CREAM Categories'!BC18</f>
        <v>0</v>
      </c>
      <c r="AL15">
        <f>'CREAM Categories'!BD18</f>
        <v>0</v>
      </c>
      <c r="AM15">
        <f>'CREAM Categories'!BE18</f>
        <v>0</v>
      </c>
      <c r="AN15" s="85">
        <f>'General Analysis'!CA16</f>
        <v>0</v>
      </c>
      <c r="AP15" s="76" t="s">
        <v>811</v>
      </c>
      <c r="AQ15" s="77">
        <v>21</v>
      </c>
      <c r="AR15" s="120"/>
      <c r="AS15" s="121">
        <v>21</v>
      </c>
      <c r="AT15" s="122">
        <f t="shared" si="6"/>
        <v>0.16800000000000001</v>
      </c>
      <c r="AU15" s="173">
        <f t="shared" si="7"/>
        <v>0.2</v>
      </c>
      <c r="AV15" s="121">
        <v>21</v>
      </c>
      <c r="AW15" s="122">
        <f t="shared" si="8"/>
        <v>0.18584070796460178</v>
      </c>
      <c r="AX15" s="173">
        <f t="shared" si="9"/>
        <v>0.2</v>
      </c>
      <c r="AY15" s="121">
        <v>11</v>
      </c>
      <c r="AZ15" s="122">
        <f t="shared" si="10"/>
        <v>0.27500000000000002</v>
      </c>
      <c r="BA15" s="124">
        <f t="shared" si="11"/>
        <v>0.10476190476190476</v>
      </c>
      <c r="BC15" s="76">
        <v>1970</v>
      </c>
      <c r="BD15" s="77">
        <v>1</v>
      </c>
      <c r="BE15" s="77">
        <v>0</v>
      </c>
      <c r="BF15" s="77">
        <v>1</v>
      </c>
      <c r="BG15" s="156">
        <f t="shared" si="3"/>
        <v>1970</v>
      </c>
      <c r="BH15" s="157">
        <f t="shared" si="4"/>
        <v>0</v>
      </c>
      <c r="BI15" s="157">
        <f t="shared" si="5"/>
        <v>1</v>
      </c>
    </row>
    <row r="16" spans="1:61" x14ac:dyDescent="0.2">
      <c r="A16" s="117">
        <v>15</v>
      </c>
      <c r="B16" s="156">
        <f>'CREAM Categories'!D19</f>
        <v>2010</v>
      </c>
      <c r="C16" s="117">
        <f>'General Analysis'!BL17</f>
        <v>2</v>
      </c>
      <c r="D16" s="117">
        <f>'General Analysis'!BM17</f>
        <v>1</v>
      </c>
      <c r="E16" s="117">
        <f>'General Analysis'!BN17</f>
        <v>1</v>
      </c>
      <c r="F16" s="117">
        <f>'General Analysis'!BO17</f>
        <v>2</v>
      </c>
      <c r="G16" s="117">
        <f>'General Analysis'!BP17</f>
        <v>0</v>
      </c>
      <c r="H16" s="117">
        <f>'General Analysis'!BQ17</f>
        <v>0</v>
      </c>
      <c r="I16" s="117">
        <f t="shared" si="0"/>
        <v>1</v>
      </c>
      <c r="J16" s="117">
        <f t="shared" si="1"/>
        <v>1</v>
      </c>
      <c r="K16" s="117">
        <f t="shared" si="2"/>
        <v>0</v>
      </c>
      <c r="L16">
        <f>'CREAM Categories'!AD19</f>
        <v>1</v>
      </c>
      <c r="M16">
        <f>'CREAM Categories'!AE19</f>
        <v>0</v>
      </c>
      <c r="N16">
        <f>'CREAM Categories'!AF19</f>
        <v>1</v>
      </c>
      <c r="O16">
        <f>'CREAM Categories'!AG19</f>
        <v>0</v>
      </c>
      <c r="P16">
        <f>'CREAM Categories'!AH19</f>
        <v>0</v>
      </c>
      <c r="Q16">
        <f>'CREAM Categories'!AI19</f>
        <v>1</v>
      </c>
      <c r="R16">
        <f>'CREAM Categories'!AJ19</f>
        <v>0</v>
      </c>
      <c r="S16">
        <f>'CREAM Categories'!AK19</f>
        <v>0</v>
      </c>
      <c r="T16">
        <f>'CREAM Categories'!AL19</f>
        <v>0</v>
      </c>
      <c r="U16">
        <f>'CREAM Categories'!AM19</f>
        <v>1</v>
      </c>
      <c r="V16">
        <f>'CREAM Categories'!AN19</f>
        <v>0</v>
      </c>
      <c r="W16">
        <f>'CREAM Categories'!AO19</f>
        <v>1</v>
      </c>
      <c r="X16">
        <f>'CREAM Categories'!AP19</f>
        <v>1</v>
      </c>
      <c r="Y16">
        <f>'CREAM Categories'!AQ19</f>
        <v>1</v>
      </c>
      <c r="Z16">
        <f>'CREAM Categories'!AR19</f>
        <v>0</v>
      </c>
      <c r="AA16">
        <f>'CREAM Categories'!AS19</f>
        <v>0</v>
      </c>
      <c r="AB16">
        <f>'CREAM Categories'!AT19</f>
        <v>1</v>
      </c>
      <c r="AC16">
        <f>'CREAM Categories'!AU19</f>
        <v>1</v>
      </c>
      <c r="AD16">
        <f>'CREAM Categories'!AV19</f>
        <v>0</v>
      </c>
      <c r="AE16">
        <f>'CREAM Categories'!AW19</f>
        <v>0</v>
      </c>
      <c r="AF16">
        <f>'CREAM Categories'!AX19</f>
        <v>0</v>
      </c>
      <c r="AG16">
        <f>'CREAM Categories'!AY19</f>
        <v>0</v>
      </c>
      <c r="AH16">
        <f>'CREAM Categories'!AZ19</f>
        <v>0</v>
      </c>
      <c r="AI16">
        <f>'CREAM Categories'!BA19</f>
        <v>0</v>
      </c>
      <c r="AJ16">
        <f>'CREAM Categories'!BB19</f>
        <v>1</v>
      </c>
      <c r="AK16">
        <f>'CREAM Categories'!BC19</f>
        <v>0</v>
      </c>
      <c r="AL16">
        <f>'CREAM Categories'!BD19</f>
        <v>0</v>
      </c>
      <c r="AM16">
        <f>'CREAM Categories'!BE19</f>
        <v>0</v>
      </c>
      <c r="AN16" s="85">
        <f>'General Analysis'!CA17</f>
        <v>2</v>
      </c>
      <c r="AP16" s="76" t="s">
        <v>812</v>
      </c>
      <c r="AQ16" s="77">
        <v>32</v>
      </c>
      <c r="AR16" s="120"/>
      <c r="AS16" s="121">
        <v>32</v>
      </c>
      <c r="AT16" s="122">
        <f t="shared" si="6"/>
        <v>0.25600000000000001</v>
      </c>
      <c r="AU16" s="173">
        <f t="shared" si="7"/>
        <v>0.30476190476190479</v>
      </c>
      <c r="AV16" s="121">
        <v>26</v>
      </c>
      <c r="AW16" s="122">
        <f t="shared" si="8"/>
        <v>0.23008849557522124</v>
      </c>
      <c r="AX16" s="173">
        <f t="shared" si="9"/>
        <v>0.24761904761904763</v>
      </c>
      <c r="AY16" s="121">
        <v>15</v>
      </c>
      <c r="AZ16" s="122">
        <f t="shared" si="10"/>
        <v>0.375</v>
      </c>
      <c r="BA16" s="124">
        <f t="shared" si="11"/>
        <v>0.14285714285714285</v>
      </c>
      <c r="BC16" s="76">
        <v>1974</v>
      </c>
      <c r="BD16" s="77">
        <v>1</v>
      </c>
      <c r="BE16" s="77">
        <v>0</v>
      </c>
      <c r="BF16" s="77">
        <v>1</v>
      </c>
      <c r="BG16" s="156">
        <f t="shared" si="3"/>
        <v>1974</v>
      </c>
      <c r="BH16" s="157">
        <f t="shared" si="4"/>
        <v>0</v>
      </c>
      <c r="BI16" s="157">
        <f t="shared" si="5"/>
        <v>1</v>
      </c>
    </row>
    <row r="17" spans="1:61" x14ac:dyDescent="0.2">
      <c r="A17" s="117">
        <v>16</v>
      </c>
      <c r="B17" s="156">
        <f>'CREAM Categories'!D20</f>
        <v>2008</v>
      </c>
      <c r="C17" s="117">
        <f>'General Analysis'!BL18</f>
        <v>0</v>
      </c>
      <c r="D17" s="117">
        <f>'General Analysis'!BM18</f>
        <v>0</v>
      </c>
      <c r="E17" s="117">
        <f>'General Analysis'!BN18</f>
        <v>0</v>
      </c>
      <c r="F17" s="117">
        <f>'General Analysis'!BO18</f>
        <v>0</v>
      </c>
      <c r="G17" s="117">
        <f>'General Analysis'!BP18</f>
        <v>0</v>
      </c>
      <c r="H17" s="117">
        <f>'General Analysis'!BQ18</f>
        <v>0</v>
      </c>
      <c r="I17" s="117">
        <f t="shared" si="0"/>
        <v>0</v>
      </c>
      <c r="J17" s="117">
        <f t="shared" si="1"/>
        <v>0</v>
      </c>
      <c r="K17" s="117">
        <f t="shared" si="2"/>
        <v>0</v>
      </c>
      <c r="L17">
        <f>'CREAM Categories'!AD20</f>
        <v>1</v>
      </c>
      <c r="M17">
        <f>'CREAM Categories'!AE20</f>
        <v>0</v>
      </c>
      <c r="N17">
        <f>'CREAM Categories'!AF20</f>
        <v>0</v>
      </c>
      <c r="O17">
        <f>'CREAM Categories'!AG20</f>
        <v>0</v>
      </c>
      <c r="P17">
        <f>'CREAM Categories'!AH20</f>
        <v>0</v>
      </c>
      <c r="Q17">
        <f>'CREAM Categories'!AI20</f>
        <v>0</v>
      </c>
      <c r="R17">
        <f>'CREAM Categories'!AJ20</f>
        <v>0</v>
      </c>
      <c r="S17">
        <f>'CREAM Categories'!AK20</f>
        <v>0</v>
      </c>
      <c r="T17">
        <f>'CREAM Categories'!AL20</f>
        <v>0</v>
      </c>
      <c r="U17">
        <f>'CREAM Categories'!AM20</f>
        <v>0</v>
      </c>
      <c r="V17">
        <f>'CREAM Categories'!AN20</f>
        <v>0</v>
      </c>
      <c r="W17">
        <f>'CREAM Categories'!AO20</f>
        <v>0</v>
      </c>
      <c r="X17">
        <f>'CREAM Categories'!AP20</f>
        <v>0</v>
      </c>
      <c r="Y17">
        <f>'CREAM Categories'!AQ20</f>
        <v>1</v>
      </c>
      <c r="Z17">
        <f>'CREAM Categories'!AR20</f>
        <v>0</v>
      </c>
      <c r="AA17">
        <f>'CREAM Categories'!AS20</f>
        <v>0</v>
      </c>
      <c r="AB17">
        <f>'CREAM Categories'!AT20</f>
        <v>0</v>
      </c>
      <c r="AC17">
        <f>'CREAM Categories'!AU20</f>
        <v>0</v>
      </c>
      <c r="AD17">
        <f>'CREAM Categories'!AV20</f>
        <v>0</v>
      </c>
      <c r="AE17">
        <f>'CREAM Categories'!AW20</f>
        <v>0</v>
      </c>
      <c r="AF17">
        <f>'CREAM Categories'!AX20</f>
        <v>0</v>
      </c>
      <c r="AG17">
        <f>'CREAM Categories'!AY20</f>
        <v>0</v>
      </c>
      <c r="AH17">
        <f>'CREAM Categories'!AZ20</f>
        <v>0</v>
      </c>
      <c r="AI17">
        <f>'CREAM Categories'!BA20</f>
        <v>1</v>
      </c>
      <c r="AJ17">
        <f>'CREAM Categories'!BB20</f>
        <v>0</v>
      </c>
      <c r="AK17">
        <f>'CREAM Categories'!BC20</f>
        <v>0</v>
      </c>
      <c r="AL17">
        <f>'CREAM Categories'!BD20</f>
        <v>0</v>
      </c>
      <c r="AM17">
        <f>'CREAM Categories'!BE20</f>
        <v>0</v>
      </c>
      <c r="AN17" s="85">
        <f>'General Analysis'!CA18</f>
        <v>0</v>
      </c>
      <c r="AP17" s="129" t="s">
        <v>813</v>
      </c>
      <c r="AQ17" s="77">
        <v>47</v>
      </c>
      <c r="AR17" s="120"/>
      <c r="AS17" s="121">
        <v>47</v>
      </c>
      <c r="AT17" s="122">
        <f t="shared" si="6"/>
        <v>0.376</v>
      </c>
      <c r="AU17" s="173">
        <f t="shared" si="7"/>
        <v>0.44761904761904764</v>
      </c>
      <c r="AV17" s="121">
        <v>38</v>
      </c>
      <c r="AW17" s="122">
        <f t="shared" si="8"/>
        <v>0.33628318584070799</v>
      </c>
      <c r="AX17" s="173">
        <f t="shared" si="9"/>
        <v>0.3619047619047619</v>
      </c>
      <c r="AY17" s="121">
        <v>17</v>
      </c>
      <c r="AZ17" s="127">
        <f t="shared" si="10"/>
        <v>0.42499999999999999</v>
      </c>
      <c r="BA17" s="124">
        <f t="shared" si="11"/>
        <v>0.16190476190476191</v>
      </c>
      <c r="BC17" s="76">
        <v>1975</v>
      </c>
      <c r="BD17" s="77">
        <v>6</v>
      </c>
      <c r="BE17" s="77">
        <v>4</v>
      </c>
      <c r="BF17" s="77">
        <v>5</v>
      </c>
      <c r="BG17" s="156">
        <f t="shared" si="3"/>
        <v>1975</v>
      </c>
      <c r="BH17" s="157">
        <f t="shared" si="4"/>
        <v>0.66666666666666663</v>
      </c>
      <c r="BI17" s="157">
        <f t="shared" si="5"/>
        <v>0.83333333333333337</v>
      </c>
    </row>
    <row r="18" spans="1:61" x14ac:dyDescent="0.2">
      <c r="A18" s="117">
        <v>17</v>
      </c>
      <c r="B18" s="156">
        <f>'CREAM Categories'!D21</f>
        <v>1992</v>
      </c>
      <c r="C18" s="117">
        <f>'General Analysis'!BL19</f>
        <v>0</v>
      </c>
      <c r="D18" s="117">
        <f>'General Analysis'!BM19</f>
        <v>0</v>
      </c>
      <c r="E18" s="117">
        <f>'General Analysis'!BN19</f>
        <v>0</v>
      </c>
      <c r="F18" s="117">
        <f>'General Analysis'!BO19</f>
        <v>0</v>
      </c>
      <c r="G18" s="117">
        <f>'General Analysis'!BP19</f>
        <v>0</v>
      </c>
      <c r="H18" s="117">
        <f>'General Analysis'!BQ19</f>
        <v>0</v>
      </c>
      <c r="I18" s="117">
        <f t="shared" si="0"/>
        <v>0</v>
      </c>
      <c r="J18" s="117">
        <f t="shared" si="1"/>
        <v>0</v>
      </c>
      <c r="K18" s="117">
        <f t="shared" si="2"/>
        <v>0</v>
      </c>
      <c r="L18">
        <f>'CREAM Categories'!AD21</f>
        <v>1</v>
      </c>
      <c r="M18">
        <f>'CREAM Categories'!AE21</f>
        <v>0</v>
      </c>
      <c r="N18">
        <f>'CREAM Categories'!AF21</f>
        <v>1</v>
      </c>
      <c r="O18">
        <f>'CREAM Categories'!AG21</f>
        <v>0</v>
      </c>
      <c r="P18">
        <f>'CREAM Categories'!AH21</f>
        <v>0</v>
      </c>
      <c r="Q18">
        <f>'CREAM Categories'!AI21</f>
        <v>0</v>
      </c>
      <c r="R18">
        <f>'CREAM Categories'!AJ21</f>
        <v>0</v>
      </c>
      <c r="S18">
        <f>'CREAM Categories'!AK21</f>
        <v>0</v>
      </c>
      <c r="T18">
        <f>'CREAM Categories'!AL21</f>
        <v>0</v>
      </c>
      <c r="U18">
        <f>'CREAM Categories'!AM21</f>
        <v>0</v>
      </c>
      <c r="V18">
        <f>'CREAM Categories'!AN21</f>
        <v>0</v>
      </c>
      <c r="W18">
        <f>'CREAM Categories'!AO21</f>
        <v>1</v>
      </c>
      <c r="X18">
        <f>'CREAM Categories'!AP21</f>
        <v>0</v>
      </c>
      <c r="Y18">
        <f>'CREAM Categories'!AQ21</f>
        <v>0</v>
      </c>
      <c r="Z18">
        <f>'CREAM Categories'!AR21</f>
        <v>0</v>
      </c>
      <c r="AA18">
        <f>'CREAM Categories'!AS21</f>
        <v>0</v>
      </c>
      <c r="AB18">
        <f>'CREAM Categories'!AT21</f>
        <v>0</v>
      </c>
      <c r="AC18">
        <f>'CREAM Categories'!AU21</f>
        <v>0</v>
      </c>
      <c r="AD18">
        <f>'CREAM Categories'!AV21</f>
        <v>0</v>
      </c>
      <c r="AE18">
        <f>'CREAM Categories'!AW21</f>
        <v>0</v>
      </c>
      <c r="AF18">
        <f>'CREAM Categories'!AX21</f>
        <v>0</v>
      </c>
      <c r="AG18">
        <f>'CREAM Categories'!AY21</f>
        <v>0</v>
      </c>
      <c r="AH18">
        <f>'CREAM Categories'!AZ21</f>
        <v>0</v>
      </c>
      <c r="AI18">
        <f>'CREAM Categories'!BA21</f>
        <v>0</v>
      </c>
      <c r="AJ18">
        <f>'CREAM Categories'!BB21</f>
        <v>0</v>
      </c>
      <c r="AK18">
        <f>'CREAM Categories'!BC21</f>
        <v>0</v>
      </c>
      <c r="AL18">
        <f>'CREAM Categories'!BD21</f>
        <v>0</v>
      </c>
      <c r="AM18">
        <f>'CREAM Categories'!BE21</f>
        <v>0</v>
      </c>
      <c r="AN18" s="85">
        <f>'General Analysis'!CA19</f>
        <v>0</v>
      </c>
      <c r="AP18" s="129" t="s">
        <v>814</v>
      </c>
      <c r="AQ18" s="77">
        <v>88</v>
      </c>
      <c r="AR18" s="120"/>
      <c r="AS18" s="121">
        <v>88</v>
      </c>
      <c r="AT18" s="127">
        <f t="shared" si="6"/>
        <v>0.70399999999999996</v>
      </c>
      <c r="AU18" s="173">
        <f t="shared" si="7"/>
        <v>0.83809523809523812</v>
      </c>
      <c r="AV18" s="121">
        <v>79</v>
      </c>
      <c r="AW18" s="127">
        <f t="shared" si="8"/>
        <v>0.69911504424778759</v>
      </c>
      <c r="AX18" s="173">
        <f t="shared" si="9"/>
        <v>0.75238095238095237</v>
      </c>
      <c r="AY18" s="121">
        <v>26</v>
      </c>
      <c r="AZ18" s="127">
        <f t="shared" si="10"/>
        <v>0.65</v>
      </c>
      <c r="BA18" s="124">
        <f t="shared" si="11"/>
        <v>0.24761904761904763</v>
      </c>
      <c r="BC18" s="76">
        <v>1976</v>
      </c>
      <c r="BD18" s="77">
        <v>1</v>
      </c>
      <c r="BE18" s="77">
        <v>1</v>
      </c>
      <c r="BF18" s="77">
        <v>1</v>
      </c>
      <c r="BG18" s="156">
        <f t="shared" si="3"/>
        <v>1976</v>
      </c>
      <c r="BH18" s="157">
        <f t="shared" si="4"/>
        <v>1</v>
      </c>
      <c r="BI18" s="157">
        <f t="shared" si="5"/>
        <v>1</v>
      </c>
    </row>
    <row r="19" spans="1:61" x14ac:dyDescent="0.2">
      <c r="A19" s="117">
        <v>18</v>
      </c>
      <c r="B19" s="156">
        <f>'CREAM Categories'!D22</f>
        <v>1987</v>
      </c>
      <c r="C19" s="117">
        <f>'General Analysis'!BL20</f>
        <v>1</v>
      </c>
      <c r="D19" s="117">
        <f>'General Analysis'!BM20</f>
        <v>1</v>
      </c>
      <c r="E19" s="117">
        <f>'General Analysis'!BN20</f>
        <v>0</v>
      </c>
      <c r="F19" s="117">
        <f>'General Analysis'!BO20</f>
        <v>0</v>
      </c>
      <c r="G19" s="117">
        <f>'General Analysis'!BP20</f>
        <v>0</v>
      </c>
      <c r="H19" s="117">
        <f>'General Analysis'!BQ20</f>
        <v>0</v>
      </c>
      <c r="I19" s="117">
        <f t="shared" si="0"/>
        <v>1</v>
      </c>
      <c r="J19" s="117">
        <f t="shared" si="1"/>
        <v>1</v>
      </c>
      <c r="K19" s="117">
        <f t="shared" si="2"/>
        <v>0</v>
      </c>
      <c r="L19">
        <f>'CREAM Categories'!AD22</f>
        <v>1</v>
      </c>
      <c r="M19">
        <f>'CREAM Categories'!AE22</f>
        <v>0</v>
      </c>
      <c r="N19">
        <f>'CREAM Categories'!AF22</f>
        <v>1</v>
      </c>
      <c r="O19">
        <f>'CREAM Categories'!AG22</f>
        <v>0</v>
      </c>
      <c r="P19">
        <f>'CREAM Categories'!AH22</f>
        <v>0</v>
      </c>
      <c r="Q19">
        <f>'CREAM Categories'!AI22</f>
        <v>1</v>
      </c>
      <c r="R19">
        <f>'CREAM Categories'!AJ22</f>
        <v>0</v>
      </c>
      <c r="S19">
        <f>'CREAM Categories'!AK22</f>
        <v>0</v>
      </c>
      <c r="T19">
        <f>'CREAM Categories'!AL22</f>
        <v>0</v>
      </c>
      <c r="U19">
        <f>'CREAM Categories'!AM22</f>
        <v>0</v>
      </c>
      <c r="V19">
        <f>'CREAM Categories'!AN22</f>
        <v>0</v>
      </c>
      <c r="W19">
        <f>'CREAM Categories'!AO22</f>
        <v>1</v>
      </c>
      <c r="X19">
        <f>'CREAM Categories'!AP22</f>
        <v>0</v>
      </c>
      <c r="Y19">
        <f>'CREAM Categories'!AQ22</f>
        <v>0</v>
      </c>
      <c r="Z19">
        <f>'CREAM Categories'!AR22</f>
        <v>0</v>
      </c>
      <c r="AA19">
        <f>'CREAM Categories'!AS22</f>
        <v>0</v>
      </c>
      <c r="AB19">
        <f>'CREAM Categories'!AT22</f>
        <v>1</v>
      </c>
      <c r="AC19">
        <f>'CREAM Categories'!AU22</f>
        <v>0</v>
      </c>
      <c r="AD19">
        <f>'CREAM Categories'!AV22</f>
        <v>0</v>
      </c>
      <c r="AE19">
        <f>'CREAM Categories'!AW22</f>
        <v>0</v>
      </c>
      <c r="AF19">
        <f>'CREAM Categories'!AX22</f>
        <v>0</v>
      </c>
      <c r="AG19">
        <f>'CREAM Categories'!AY22</f>
        <v>0</v>
      </c>
      <c r="AH19">
        <f>'CREAM Categories'!AZ22</f>
        <v>0</v>
      </c>
      <c r="AI19">
        <f>'CREAM Categories'!BA22</f>
        <v>0</v>
      </c>
      <c r="AJ19">
        <f>'CREAM Categories'!BB22</f>
        <v>0</v>
      </c>
      <c r="AK19">
        <f>'CREAM Categories'!BC22</f>
        <v>0</v>
      </c>
      <c r="AL19">
        <f>'CREAM Categories'!BD22</f>
        <v>0</v>
      </c>
      <c r="AM19">
        <f>'CREAM Categories'!BE22</f>
        <v>0</v>
      </c>
      <c r="AN19" s="85">
        <f>'General Analysis'!CA20</f>
        <v>1</v>
      </c>
      <c r="AP19" s="76" t="s">
        <v>815</v>
      </c>
      <c r="AQ19" s="77">
        <v>19</v>
      </c>
      <c r="AR19" s="120"/>
      <c r="AS19" s="121">
        <v>19</v>
      </c>
      <c r="AT19" s="122">
        <f t="shared" si="6"/>
        <v>0.152</v>
      </c>
      <c r="AU19" s="173">
        <f t="shared" si="7"/>
        <v>0.18095238095238095</v>
      </c>
      <c r="AV19" s="121">
        <v>17</v>
      </c>
      <c r="AW19" s="122">
        <f t="shared" si="8"/>
        <v>0.15044247787610621</v>
      </c>
      <c r="AX19" s="173">
        <f t="shared" si="9"/>
        <v>0.16190476190476191</v>
      </c>
      <c r="AY19" s="121">
        <v>10</v>
      </c>
      <c r="AZ19" s="122">
        <f t="shared" si="10"/>
        <v>0.25</v>
      </c>
      <c r="BA19" s="124">
        <f t="shared" si="11"/>
        <v>9.5238095238095233E-2</v>
      </c>
      <c r="BC19" s="76">
        <v>1977</v>
      </c>
      <c r="BD19" s="77">
        <v>3</v>
      </c>
      <c r="BE19" s="77">
        <v>0</v>
      </c>
      <c r="BF19" s="77">
        <v>0</v>
      </c>
      <c r="BG19" s="156">
        <f t="shared" si="3"/>
        <v>1977</v>
      </c>
      <c r="BH19" s="157">
        <f t="shared" si="4"/>
        <v>0</v>
      </c>
      <c r="BI19" s="157">
        <f t="shared" si="5"/>
        <v>0</v>
      </c>
    </row>
    <row r="20" spans="1:61" x14ac:dyDescent="0.2">
      <c r="A20" s="117">
        <v>19</v>
      </c>
      <c r="B20" s="156">
        <f>'CREAM Categories'!D23</f>
        <v>2005</v>
      </c>
      <c r="C20" s="117">
        <f>'General Analysis'!BL21</f>
        <v>1</v>
      </c>
      <c r="D20" s="117">
        <f>'General Analysis'!BM21</f>
        <v>0</v>
      </c>
      <c r="E20" s="117">
        <f>'General Analysis'!BN21</f>
        <v>1</v>
      </c>
      <c r="F20" s="117">
        <f>'General Analysis'!BO21</f>
        <v>0</v>
      </c>
      <c r="G20" s="117">
        <f>'General Analysis'!BP21</f>
        <v>0</v>
      </c>
      <c r="H20" s="117">
        <f>'General Analysis'!BQ21</f>
        <v>0</v>
      </c>
      <c r="I20" s="117">
        <f t="shared" si="0"/>
        <v>1</v>
      </c>
      <c r="J20" s="117">
        <f t="shared" si="1"/>
        <v>1</v>
      </c>
      <c r="K20" s="117">
        <f t="shared" si="2"/>
        <v>0</v>
      </c>
      <c r="L20">
        <f>'CREAM Categories'!AD23</f>
        <v>1</v>
      </c>
      <c r="M20">
        <f>'CREAM Categories'!AE23</f>
        <v>0</v>
      </c>
      <c r="N20">
        <f>'CREAM Categories'!AF23</f>
        <v>0</v>
      </c>
      <c r="O20">
        <f>'CREAM Categories'!AG23</f>
        <v>0</v>
      </c>
      <c r="P20">
        <f>'CREAM Categories'!AH23</f>
        <v>0</v>
      </c>
      <c r="Q20">
        <f>'CREAM Categories'!AI23</f>
        <v>0</v>
      </c>
      <c r="R20">
        <f>'CREAM Categories'!AJ23</f>
        <v>0</v>
      </c>
      <c r="S20">
        <f>'CREAM Categories'!AK23</f>
        <v>0</v>
      </c>
      <c r="T20">
        <f>'CREAM Categories'!AL23</f>
        <v>0</v>
      </c>
      <c r="U20">
        <f>'CREAM Categories'!AM23</f>
        <v>0</v>
      </c>
      <c r="V20">
        <f>'CREAM Categories'!AN23</f>
        <v>0</v>
      </c>
      <c r="W20">
        <f>'CREAM Categories'!AO23</f>
        <v>1</v>
      </c>
      <c r="X20">
        <f>'CREAM Categories'!AP23</f>
        <v>0</v>
      </c>
      <c r="Y20">
        <f>'CREAM Categories'!AQ23</f>
        <v>1</v>
      </c>
      <c r="Z20">
        <f>'CREAM Categories'!AR23</f>
        <v>0</v>
      </c>
      <c r="AA20">
        <f>'CREAM Categories'!AS23</f>
        <v>0</v>
      </c>
      <c r="AB20">
        <f>'CREAM Categories'!AT23</f>
        <v>1</v>
      </c>
      <c r="AC20">
        <f>'CREAM Categories'!AU23</f>
        <v>0</v>
      </c>
      <c r="AD20">
        <f>'CREAM Categories'!AV23</f>
        <v>0</v>
      </c>
      <c r="AE20">
        <f>'CREAM Categories'!AW23</f>
        <v>0</v>
      </c>
      <c r="AF20">
        <f>'CREAM Categories'!AX23</f>
        <v>0</v>
      </c>
      <c r="AG20">
        <f>'CREAM Categories'!AY23</f>
        <v>0</v>
      </c>
      <c r="AH20">
        <f>'CREAM Categories'!AZ23</f>
        <v>0</v>
      </c>
      <c r="AI20">
        <f>'CREAM Categories'!BA23</f>
        <v>1</v>
      </c>
      <c r="AJ20">
        <f>'CREAM Categories'!BB23</f>
        <v>0</v>
      </c>
      <c r="AK20">
        <f>'CREAM Categories'!BC23</f>
        <v>0</v>
      </c>
      <c r="AL20">
        <f>'CREAM Categories'!BD23</f>
        <v>0</v>
      </c>
      <c r="AM20">
        <f>'CREAM Categories'!BE23</f>
        <v>0</v>
      </c>
      <c r="AN20" s="85">
        <f>'General Analysis'!CA21</f>
        <v>1</v>
      </c>
      <c r="AP20" s="145" t="s">
        <v>800</v>
      </c>
      <c r="AQ20" s="146">
        <v>91</v>
      </c>
      <c r="AR20" s="120"/>
      <c r="AS20" s="171">
        <v>91</v>
      </c>
      <c r="AT20" s="127">
        <f t="shared" si="6"/>
        <v>0.72799999999999998</v>
      </c>
      <c r="AU20" s="173">
        <f t="shared" si="7"/>
        <v>0.8666666666666667</v>
      </c>
      <c r="AV20" s="171">
        <v>84</v>
      </c>
      <c r="AW20" s="127">
        <f t="shared" si="8"/>
        <v>0.74336283185840712</v>
      </c>
      <c r="AX20" s="173">
        <f t="shared" si="9"/>
        <v>0.8</v>
      </c>
      <c r="AY20" s="171">
        <v>25</v>
      </c>
      <c r="AZ20" s="127">
        <f t="shared" si="10"/>
        <v>0.625</v>
      </c>
      <c r="BA20" s="124">
        <f t="shared" si="11"/>
        <v>0.23809523809523808</v>
      </c>
      <c r="BC20" s="76">
        <v>1978</v>
      </c>
      <c r="BD20" s="77">
        <v>4</v>
      </c>
      <c r="BE20" s="77">
        <v>2</v>
      </c>
      <c r="BF20" s="77">
        <v>2</v>
      </c>
      <c r="BG20" s="156">
        <f t="shared" si="3"/>
        <v>1978</v>
      </c>
      <c r="BH20" s="157">
        <f t="shared" si="4"/>
        <v>0.5</v>
      </c>
      <c r="BI20" s="157">
        <f t="shared" si="5"/>
        <v>0.5</v>
      </c>
    </row>
    <row r="21" spans="1:61" x14ac:dyDescent="0.2">
      <c r="A21" s="117">
        <v>20</v>
      </c>
      <c r="B21" s="156">
        <f>'CREAM Categories'!D24</f>
        <v>1997</v>
      </c>
      <c r="C21" s="117">
        <f>'General Analysis'!BL22</f>
        <v>0</v>
      </c>
      <c r="D21" s="117">
        <f>'General Analysis'!BM22</f>
        <v>0</v>
      </c>
      <c r="E21" s="117">
        <f>'General Analysis'!BN22</f>
        <v>0</v>
      </c>
      <c r="F21" s="117">
        <f>'General Analysis'!BO22</f>
        <v>0</v>
      </c>
      <c r="G21" s="117">
        <f>'General Analysis'!BP22</f>
        <v>0</v>
      </c>
      <c r="H21" s="117">
        <f>'General Analysis'!BQ22</f>
        <v>0</v>
      </c>
      <c r="I21" s="117">
        <f t="shared" si="0"/>
        <v>0</v>
      </c>
      <c r="J21" s="117">
        <f t="shared" si="1"/>
        <v>0</v>
      </c>
      <c r="K21" s="117">
        <f t="shared" si="2"/>
        <v>0</v>
      </c>
      <c r="L21">
        <f>'CREAM Categories'!AD24</f>
        <v>1</v>
      </c>
      <c r="M21">
        <f>'CREAM Categories'!AE24</f>
        <v>0</v>
      </c>
      <c r="N21">
        <f>'CREAM Categories'!AF24</f>
        <v>0</v>
      </c>
      <c r="O21">
        <f>'CREAM Categories'!AG24</f>
        <v>0</v>
      </c>
      <c r="P21">
        <f>'CREAM Categories'!AH24</f>
        <v>0</v>
      </c>
      <c r="Q21">
        <f>'CREAM Categories'!AI24</f>
        <v>0</v>
      </c>
      <c r="R21">
        <f>'CREAM Categories'!AJ24</f>
        <v>0</v>
      </c>
      <c r="S21">
        <f>'CREAM Categories'!AK24</f>
        <v>0</v>
      </c>
      <c r="T21">
        <f>'CREAM Categories'!AL24</f>
        <v>0</v>
      </c>
      <c r="U21">
        <f>'CREAM Categories'!AM24</f>
        <v>0</v>
      </c>
      <c r="V21">
        <f>'CREAM Categories'!AN24</f>
        <v>0</v>
      </c>
      <c r="W21">
        <f>'CREAM Categories'!AO24</f>
        <v>0</v>
      </c>
      <c r="X21">
        <f>'CREAM Categories'!AP24</f>
        <v>0</v>
      </c>
      <c r="Y21">
        <f>'CREAM Categories'!AQ24</f>
        <v>1</v>
      </c>
      <c r="Z21">
        <f>'CREAM Categories'!AR24</f>
        <v>1</v>
      </c>
      <c r="AA21">
        <f>'CREAM Categories'!AS24</f>
        <v>0</v>
      </c>
      <c r="AB21">
        <f>'CREAM Categories'!AT24</f>
        <v>0</v>
      </c>
      <c r="AC21">
        <f>'CREAM Categories'!AU24</f>
        <v>0</v>
      </c>
      <c r="AD21">
        <f>'CREAM Categories'!AV24</f>
        <v>0</v>
      </c>
      <c r="AE21">
        <f>'CREAM Categories'!AW24</f>
        <v>0</v>
      </c>
      <c r="AF21">
        <f>'CREAM Categories'!AX24</f>
        <v>0</v>
      </c>
      <c r="AG21">
        <f>'CREAM Categories'!AY24</f>
        <v>0</v>
      </c>
      <c r="AH21">
        <f>'CREAM Categories'!AZ24</f>
        <v>0</v>
      </c>
      <c r="AI21">
        <f>'CREAM Categories'!BA24</f>
        <v>1</v>
      </c>
      <c r="AJ21">
        <f>'CREAM Categories'!BB24</f>
        <v>0</v>
      </c>
      <c r="AK21">
        <f>'CREAM Categories'!BC24</f>
        <v>0</v>
      </c>
      <c r="AL21">
        <f>'CREAM Categories'!BD24</f>
        <v>0</v>
      </c>
      <c r="AM21">
        <f>'CREAM Categories'!BE24</f>
        <v>0</v>
      </c>
      <c r="AN21" s="85">
        <f>'General Analysis'!CA22</f>
        <v>0</v>
      </c>
      <c r="AP21" s="129" t="s">
        <v>816</v>
      </c>
      <c r="AQ21" s="77">
        <v>87</v>
      </c>
      <c r="AR21" s="120"/>
      <c r="AS21" s="121">
        <v>87</v>
      </c>
      <c r="AT21" s="127">
        <f t="shared" si="6"/>
        <v>0.69599999999999995</v>
      </c>
      <c r="AU21" s="173">
        <f t="shared" si="7"/>
        <v>0.82857142857142863</v>
      </c>
      <c r="AV21" s="121">
        <v>81</v>
      </c>
      <c r="AW21" s="127">
        <f t="shared" si="8"/>
        <v>0.7168141592920354</v>
      </c>
      <c r="AX21" s="173">
        <f t="shared" si="9"/>
        <v>0.77142857142857146</v>
      </c>
      <c r="AY21" s="121">
        <v>28</v>
      </c>
      <c r="AZ21" s="127">
        <f t="shared" si="10"/>
        <v>0.7</v>
      </c>
      <c r="BA21" s="124">
        <f t="shared" si="11"/>
        <v>0.26666666666666666</v>
      </c>
      <c r="BC21" s="76">
        <v>1979</v>
      </c>
      <c r="BD21" s="77">
        <v>2</v>
      </c>
      <c r="BE21" s="77">
        <v>2</v>
      </c>
      <c r="BF21" s="77">
        <v>1</v>
      </c>
      <c r="BG21" s="156">
        <f t="shared" si="3"/>
        <v>1979</v>
      </c>
      <c r="BH21" s="157">
        <f t="shared" si="4"/>
        <v>1</v>
      </c>
      <c r="BI21" s="157">
        <f t="shared" si="5"/>
        <v>0.5</v>
      </c>
    </row>
    <row r="22" spans="1:61" x14ac:dyDescent="0.2">
      <c r="A22" s="117">
        <v>21</v>
      </c>
      <c r="B22" s="156">
        <f>'CREAM Categories'!D25</f>
        <v>1998</v>
      </c>
      <c r="C22" s="117">
        <f>'General Analysis'!BL23</f>
        <v>0</v>
      </c>
      <c r="D22" s="117">
        <f>'General Analysis'!BM23</f>
        <v>0</v>
      </c>
      <c r="E22" s="117">
        <f>'General Analysis'!BN23</f>
        <v>0</v>
      </c>
      <c r="F22" s="117">
        <f>'General Analysis'!BO23</f>
        <v>0</v>
      </c>
      <c r="G22" s="117">
        <f>'General Analysis'!BP23</f>
        <v>0</v>
      </c>
      <c r="H22" s="117">
        <f>'General Analysis'!BQ23</f>
        <v>0</v>
      </c>
      <c r="I22" s="117">
        <f t="shared" si="0"/>
        <v>0</v>
      </c>
      <c r="J22" s="117">
        <f t="shared" si="1"/>
        <v>0</v>
      </c>
      <c r="K22" s="117">
        <f t="shared" si="2"/>
        <v>0</v>
      </c>
      <c r="L22">
        <f>'CREAM Categories'!AD25</f>
        <v>1</v>
      </c>
      <c r="M22">
        <f>'CREAM Categories'!AE25</f>
        <v>0</v>
      </c>
      <c r="N22">
        <f>'CREAM Categories'!AF25</f>
        <v>0</v>
      </c>
      <c r="O22">
        <f>'CREAM Categories'!AG25</f>
        <v>0</v>
      </c>
      <c r="P22">
        <f>'CREAM Categories'!AH25</f>
        <v>0</v>
      </c>
      <c r="Q22">
        <f>'CREAM Categories'!AI25</f>
        <v>0</v>
      </c>
      <c r="R22">
        <f>'CREAM Categories'!AJ25</f>
        <v>0</v>
      </c>
      <c r="S22">
        <f>'CREAM Categories'!AK25</f>
        <v>0</v>
      </c>
      <c r="T22">
        <f>'CREAM Categories'!AL25</f>
        <v>0</v>
      </c>
      <c r="U22">
        <f>'CREAM Categories'!AM25</f>
        <v>0</v>
      </c>
      <c r="V22">
        <f>'CREAM Categories'!AN25</f>
        <v>0</v>
      </c>
      <c r="W22">
        <f>'CREAM Categories'!AO25</f>
        <v>0</v>
      </c>
      <c r="X22">
        <f>'CREAM Categories'!AP25</f>
        <v>0</v>
      </c>
      <c r="Y22">
        <f>'CREAM Categories'!AQ25</f>
        <v>0</v>
      </c>
      <c r="Z22">
        <f>'CREAM Categories'!AR25</f>
        <v>0</v>
      </c>
      <c r="AA22">
        <f>'CREAM Categories'!AS25</f>
        <v>0</v>
      </c>
      <c r="AB22">
        <f>'CREAM Categories'!AT25</f>
        <v>0</v>
      </c>
      <c r="AC22">
        <f>'CREAM Categories'!AU25</f>
        <v>0</v>
      </c>
      <c r="AD22">
        <f>'CREAM Categories'!AV25</f>
        <v>0</v>
      </c>
      <c r="AE22">
        <f>'CREAM Categories'!AW25</f>
        <v>0</v>
      </c>
      <c r="AF22">
        <f>'CREAM Categories'!AX25</f>
        <v>0</v>
      </c>
      <c r="AG22">
        <f>'CREAM Categories'!AY25</f>
        <v>0</v>
      </c>
      <c r="AH22">
        <f>'CREAM Categories'!AZ25</f>
        <v>0</v>
      </c>
      <c r="AI22">
        <f>'CREAM Categories'!BA25</f>
        <v>0</v>
      </c>
      <c r="AJ22">
        <f>'CREAM Categories'!BB25</f>
        <v>0</v>
      </c>
      <c r="AK22">
        <f>'CREAM Categories'!BC25</f>
        <v>0</v>
      </c>
      <c r="AL22">
        <f>'CREAM Categories'!BD25</f>
        <v>0</v>
      </c>
      <c r="AM22">
        <f>'CREAM Categories'!BE25</f>
        <v>0</v>
      </c>
      <c r="AN22" s="85">
        <f>'General Analysis'!CA23</f>
        <v>0</v>
      </c>
      <c r="AP22" s="76" t="s">
        <v>817</v>
      </c>
      <c r="AQ22" s="77">
        <v>13</v>
      </c>
      <c r="AR22" s="120"/>
      <c r="AS22" s="121">
        <v>13</v>
      </c>
      <c r="AT22" s="122">
        <f t="shared" si="6"/>
        <v>0.104</v>
      </c>
      <c r="AU22" s="173">
        <f t="shared" si="7"/>
        <v>0.12380952380952381</v>
      </c>
      <c r="AV22" s="121">
        <v>12</v>
      </c>
      <c r="AW22" s="122">
        <f t="shared" si="8"/>
        <v>0.10619469026548672</v>
      </c>
      <c r="AX22" s="173">
        <f t="shared" si="9"/>
        <v>0.11428571428571428</v>
      </c>
      <c r="AY22" s="121">
        <v>4</v>
      </c>
      <c r="AZ22" s="122">
        <f t="shared" si="10"/>
        <v>0.1</v>
      </c>
      <c r="BA22" s="124">
        <f t="shared" si="11"/>
        <v>3.8095238095238099E-2</v>
      </c>
      <c r="BC22" s="76">
        <v>1980</v>
      </c>
      <c r="BD22" s="77">
        <v>2</v>
      </c>
      <c r="BE22" s="77">
        <v>1</v>
      </c>
      <c r="BF22" s="77">
        <v>1</v>
      </c>
      <c r="BG22" s="156">
        <f t="shared" si="3"/>
        <v>1980</v>
      </c>
      <c r="BH22" s="157">
        <f t="shared" si="4"/>
        <v>0.5</v>
      </c>
      <c r="BI22" s="157">
        <f t="shared" si="5"/>
        <v>0.5</v>
      </c>
    </row>
    <row r="23" spans="1:61" x14ac:dyDescent="0.2">
      <c r="A23" s="117">
        <v>22</v>
      </c>
      <c r="B23" s="156">
        <f>'CREAM Categories'!D26</f>
        <v>2007</v>
      </c>
      <c r="C23" s="117">
        <f>'General Analysis'!BL24</f>
        <v>0</v>
      </c>
      <c r="D23" s="117">
        <f>'General Analysis'!BM24</f>
        <v>0</v>
      </c>
      <c r="E23" s="117">
        <f>'General Analysis'!BN24</f>
        <v>0</v>
      </c>
      <c r="F23" s="117">
        <f>'General Analysis'!BO24</f>
        <v>0</v>
      </c>
      <c r="G23" s="117">
        <f>'General Analysis'!BP24</f>
        <v>0</v>
      </c>
      <c r="H23" s="117">
        <f>'General Analysis'!BQ24</f>
        <v>0</v>
      </c>
      <c r="I23" s="117">
        <f t="shared" si="0"/>
        <v>0</v>
      </c>
      <c r="J23" s="117">
        <f t="shared" si="1"/>
        <v>0</v>
      </c>
      <c r="K23" s="117">
        <f t="shared" si="2"/>
        <v>0</v>
      </c>
      <c r="L23">
        <f>'CREAM Categories'!AD26</f>
        <v>1</v>
      </c>
      <c r="M23">
        <f>'CREAM Categories'!AE26</f>
        <v>0</v>
      </c>
      <c r="N23">
        <f>'CREAM Categories'!AF26</f>
        <v>1</v>
      </c>
      <c r="O23">
        <f>'CREAM Categories'!AG26</f>
        <v>0</v>
      </c>
      <c r="P23">
        <f>'CREAM Categories'!AH26</f>
        <v>0</v>
      </c>
      <c r="Q23">
        <f>'CREAM Categories'!AI26</f>
        <v>0</v>
      </c>
      <c r="R23">
        <f>'CREAM Categories'!AJ26</f>
        <v>0</v>
      </c>
      <c r="S23">
        <f>'CREAM Categories'!AK26</f>
        <v>0</v>
      </c>
      <c r="T23">
        <f>'CREAM Categories'!AL26</f>
        <v>0</v>
      </c>
      <c r="U23">
        <f>'CREAM Categories'!AM26</f>
        <v>0</v>
      </c>
      <c r="V23">
        <f>'CREAM Categories'!AN26</f>
        <v>1</v>
      </c>
      <c r="W23">
        <f>'CREAM Categories'!AO26</f>
        <v>0</v>
      </c>
      <c r="X23">
        <f>'CREAM Categories'!AP26</f>
        <v>0</v>
      </c>
      <c r="Y23">
        <f>'CREAM Categories'!AQ26</f>
        <v>1</v>
      </c>
      <c r="Z23">
        <f>'CREAM Categories'!AR26</f>
        <v>0</v>
      </c>
      <c r="AA23">
        <f>'CREAM Categories'!AS26</f>
        <v>0</v>
      </c>
      <c r="AB23">
        <f>'CREAM Categories'!AT26</f>
        <v>1</v>
      </c>
      <c r="AC23">
        <f>'CREAM Categories'!AU26</f>
        <v>0</v>
      </c>
      <c r="AD23">
        <f>'CREAM Categories'!AV26</f>
        <v>0</v>
      </c>
      <c r="AE23">
        <f>'CREAM Categories'!AW26</f>
        <v>0</v>
      </c>
      <c r="AF23">
        <f>'CREAM Categories'!AX26</f>
        <v>0</v>
      </c>
      <c r="AG23">
        <f>'CREAM Categories'!AY26</f>
        <v>0</v>
      </c>
      <c r="AH23">
        <f>'CREAM Categories'!AZ26</f>
        <v>0</v>
      </c>
      <c r="AI23">
        <f>'CREAM Categories'!BA26</f>
        <v>0</v>
      </c>
      <c r="AJ23">
        <f>'CREAM Categories'!BB26</f>
        <v>0</v>
      </c>
      <c r="AK23">
        <f>'CREAM Categories'!BC26</f>
        <v>0</v>
      </c>
      <c r="AL23">
        <f>'CREAM Categories'!BD26</f>
        <v>0</v>
      </c>
      <c r="AM23">
        <f>'CREAM Categories'!BE26</f>
        <v>0</v>
      </c>
      <c r="AN23" s="85">
        <f>'General Analysis'!CA24</f>
        <v>1</v>
      </c>
      <c r="AP23" s="76" t="s">
        <v>818</v>
      </c>
      <c r="AQ23" s="77">
        <v>57</v>
      </c>
      <c r="AR23" s="120"/>
      <c r="AS23" s="121">
        <v>57</v>
      </c>
      <c r="AT23" s="141">
        <f t="shared" si="6"/>
        <v>0.45600000000000002</v>
      </c>
      <c r="AU23" s="173">
        <f t="shared" si="7"/>
        <v>0.54285714285714282</v>
      </c>
      <c r="AV23" s="121">
        <v>53</v>
      </c>
      <c r="AW23" s="141">
        <f t="shared" si="8"/>
        <v>0.46902654867256638</v>
      </c>
      <c r="AX23" s="173">
        <f t="shared" si="9"/>
        <v>0.50476190476190474</v>
      </c>
      <c r="AY23" s="121">
        <v>18</v>
      </c>
      <c r="AZ23" s="141">
        <f t="shared" si="10"/>
        <v>0.45</v>
      </c>
      <c r="BA23" s="124">
        <f t="shared" si="11"/>
        <v>0.17142857142857143</v>
      </c>
      <c r="BC23" s="76">
        <v>1984</v>
      </c>
      <c r="BD23" s="77">
        <v>4</v>
      </c>
      <c r="BE23" s="77">
        <v>1</v>
      </c>
      <c r="BF23" s="77">
        <v>2</v>
      </c>
      <c r="BG23" s="156">
        <f t="shared" si="3"/>
        <v>1984</v>
      </c>
      <c r="BH23" s="157">
        <f t="shared" si="4"/>
        <v>0.25</v>
      </c>
      <c r="BI23" s="157">
        <f t="shared" si="5"/>
        <v>0.5</v>
      </c>
    </row>
    <row r="24" spans="1:61" x14ac:dyDescent="0.2">
      <c r="A24" s="117">
        <v>23</v>
      </c>
      <c r="B24" s="156">
        <f>'CREAM Categories'!D27</f>
        <v>2006</v>
      </c>
      <c r="C24" s="117">
        <f>'General Analysis'!BL25</f>
        <v>0</v>
      </c>
      <c r="D24" s="117">
        <f>'General Analysis'!BM25</f>
        <v>0</v>
      </c>
      <c r="E24" s="117">
        <f>'General Analysis'!BN25</f>
        <v>0</v>
      </c>
      <c r="F24" s="117">
        <f>'General Analysis'!BO25</f>
        <v>0</v>
      </c>
      <c r="G24" s="117">
        <f>'General Analysis'!BP25</f>
        <v>0</v>
      </c>
      <c r="H24" s="117">
        <f>'General Analysis'!BQ25</f>
        <v>0</v>
      </c>
      <c r="I24" s="117">
        <f t="shared" si="0"/>
        <v>0</v>
      </c>
      <c r="J24" s="117">
        <f t="shared" si="1"/>
        <v>0</v>
      </c>
      <c r="K24" s="117">
        <f t="shared" si="2"/>
        <v>0</v>
      </c>
      <c r="L24">
        <f>'CREAM Categories'!AD27</f>
        <v>1</v>
      </c>
      <c r="M24">
        <f>'CREAM Categories'!AE27</f>
        <v>0</v>
      </c>
      <c r="N24">
        <f>'CREAM Categories'!AF27</f>
        <v>0</v>
      </c>
      <c r="O24">
        <f>'CREAM Categories'!AG27</f>
        <v>0</v>
      </c>
      <c r="P24">
        <f>'CREAM Categories'!AH27</f>
        <v>0</v>
      </c>
      <c r="Q24">
        <f>'CREAM Categories'!AI27</f>
        <v>0</v>
      </c>
      <c r="R24">
        <f>'CREAM Categories'!AJ27</f>
        <v>0</v>
      </c>
      <c r="S24">
        <f>'CREAM Categories'!AK27</f>
        <v>0</v>
      </c>
      <c r="T24">
        <f>'CREAM Categories'!AL27</f>
        <v>0</v>
      </c>
      <c r="U24">
        <f>'CREAM Categories'!AM27</f>
        <v>0</v>
      </c>
      <c r="V24">
        <f>'CREAM Categories'!AN27</f>
        <v>0</v>
      </c>
      <c r="W24">
        <f>'CREAM Categories'!AO27</f>
        <v>1</v>
      </c>
      <c r="X24">
        <f>'CREAM Categories'!AP27</f>
        <v>0</v>
      </c>
      <c r="Y24">
        <f>'CREAM Categories'!AQ27</f>
        <v>0</v>
      </c>
      <c r="Z24">
        <f>'CREAM Categories'!AR27</f>
        <v>0</v>
      </c>
      <c r="AA24">
        <f>'CREAM Categories'!AS27</f>
        <v>0</v>
      </c>
      <c r="AB24">
        <f>'CREAM Categories'!AT27</f>
        <v>0</v>
      </c>
      <c r="AC24">
        <f>'CREAM Categories'!AU27</f>
        <v>0</v>
      </c>
      <c r="AD24">
        <f>'CREAM Categories'!AV27</f>
        <v>0</v>
      </c>
      <c r="AE24">
        <f>'CREAM Categories'!AW27</f>
        <v>0</v>
      </c>
      <c r="AF24">
        <f>'CREAM Categories'!AX27</f>
        <v>0</v>
      </c>
      <c r="AG24">
        <f>'CREAM Categories'!AY27</f>
        <v>0</v>
      </c>
      <c r="AH24">
        <f>'CREAM Categories'!AZ27</f>
        <v>0</v>
      </c>
      <c r="AI24">
        <f>'CREAM Categories'!BA27</f>
        <v>0</v>
      </c>
      <c r="AJ24">
        <f>'CREAM Categories'!BB27</f>
        <v>0</v>
      </c>
      <c r="AK24">
        <f>'CREAM Categories'!BC27</f>
        <v>0</v>
      </c>
      <c r="AL24">
        <f>'CREAM Categories'!BD27</f>
        <v>0</v>
      </c>
      <c r="AM24">
        <f>'CREAM Categories'!BE27</f>
        <v>0</v>
      </c>
      <c r="AN24" s="85">
        <f>'General Analysis'!CA25</f>
        <v>0</v>
      </c>
      <c r="AP24" s="76" t="s">
        <v>819</v>
      </c>
      <c r="AQ24" s="77">
        <v>51</v>
      </c>
      <c r="AR24" s="120"/>
      <c r="AS24" s="121">
        <v>51</v>
      </c>
      <c r="AT24" s="141">
        <f t="shared" si="6"/>
        <v>0.40799999999999997</v>
      </c>
      <c r="AU24" s="173">
        <f t="shared" si="7"/>
        <v>0.48571428571428571</v>
      </c>
      <c r="AV24" s="121">
        <v>51</v>
      </c>
      <c r="AW24" s="141">
        <f t="shared" si="8"/>
        <v>0.45132743362831856</v>
      </c>
      <c r="AX24" s="173">
        <f t="shared" si="9"/>
        <v>0.48571428571428571</v>
      </c>
      <c r="AY24" s="121">
        <v>17</v>
      </c>
      <c r="AZ24" s="141">
        <f t="shared" si="10"/>
        <v>0.42499999999999999</v>
      </c>
      <c r="BA24" s="124">
        <f t="shared" si="11"/>
        <v>0.16190476190476191</v>
      </c>
      <c r="BC24" s="76">
        <v>1985</v>
      </c>
      <c r="BD24" s="77">
        <v>2</v>
      </c>
      <c r="BE24" s="77">
        <v>1</v>
      </c>
      <c r="BF24" s="77">
        <v>2</v>
      </c>
      <c r="BG24" s="156">
        <f t="shared" si="3"/>
        <v>1985</v>
      </c>
      <c r="BH24" s="157">
        <f t="shared" si="4"/>
        <v>0.5</v>
      </c>
      <c r="BI24" s="157">
        <f t="shared" si="5"/>
        <v>1</v>
      </c>
    </row>
    <row r="25" spans="1:61" x14ac:dyDescent="0.2">
      <c r="A25" s="117">
        <v>24</v>
      </c>
      <c r="B25" s="156">
        <f>'CREAM Categories'!D28</f>
        <v>2005</v>
      </c>
      <c r="C25" s="117">
        <f>'General Analysis'!BL26</f>
        <v>1</v>
      </c>
      <c r="D25" s="117">
        <f>'General Analysis'!BM26</f>
        <v>0</v>
      </c>
      <c r="E25" s="117">
        <f>'General Analysis'!BN26</f>
        <v>0</v>
      </c>
      <c r="F25" s="117">
        <f>'General Analysis'!BO26</f>
        <v>0</v>
      </c>
      <c r="G25" s="117">
        <f>'General Analysis'!BP26</f>
        <v>1</v>
      </c>
      <c r="H25" s="117">
        <f>'General Analysis'!BQ26</f>
        <v>1</v>
      </c>
      <c r="I25" s="117">
        <f t="shared" si="0"/>
        <v>1</v>
      </c>
      <c r="J25" s="117">
        <f t="shared" si="1"/>
        <v>0</v>
      </c>
      <c r="K25" s="117">
        <f t="shared" si="2"/>
        <v>1</v>
      </c>
      <c r="L25">
        <f>'CREAM Categories'!AD28</f>
        <v>1</v>
      </c>
      <c r="M25">
        <f>'CREAM Categories'!AE28</f>
        <v>0</v>
      </c>
      <c r="N25">
        <f>'CREAM Categories'!AF28</f>
        <v>1</v>
      </c>
      <c r="O25">
        <f>'CREAM Categories'!AG28</f>
        <v>0</v>
      </c>
      <c r="P25">
        <f>'CREAM Categories'!AH28</f>
        <v>1</v>
      </c>
      <c r="Q25">
        <f>'CREAM Categories'!AI28</f>
        <v>1</v>
      </c>
      <c r="R25">
        <f>'CREAM Categories'!AJ28</f>
        <v>0</v>
      </c>
      <c r="S25">
        <f>'CREAM Categories'!AK28</f>
        <v>0</v>
      </c>
      <c r="T25">
        <f>'CREAM Categories'!AL28</f>
        <v>0</v>
      </c>
      <c r="U25">
        <f>'CREAM Categories'!AM28</f>
        <v>1</v>
      </c>
      <c r="V25">
        <f>'CREAM Categories'!AN28</f>
        <v>1</v>
      </c>
      <c r="W25">
        <f>'CREAM Categories'!AO28</f>
        <v>1</v>
      </c>
      <c r="X25">
        <f>'CREAM Categories'!AP28</f>
        <v>0</v>
      </c>
      <c r="Y25">
        <f>'CREAM Categories'!AQ28</f>
        <v>1</v>
      </c>
      <c r="Z25">
        <f>'CREAM Categories'!AR28</f>
        <v>0</v>
      </c>
      <c r="AA25">
        <f>'CREAM Categories'!AS28</f>
        <v>0</v>
      </c>
      <c r="AB25">
        <f>'CREAM Categories'!AT28</f>
        <v>1</v>
      </c>
      <c r="AC25">
        <f>'CREAM Categories'!AU28</f>
        <v>1</v>
      </c>
      <c r="AD25">
        <f>'CREAM Categories'!AV28</f>
        <v>0</v>
      </c>
      <c r="AE25">
        <f>'CREAM Categories'!AW28</f>
        <v>0</v>
      </c>
      <c r="AF25">
        <f>'CREAM Categories'!AX28</f>
        <v>0</v>
      </c>
      <c r="AG25">
        <f>'CREAM Categories'!AY28</f>
        <v>0</v>
      </c>
      <c r="AH25">
        <f>'CREAM Categories'!AZ28</f>
        <v>0</v>
      </c>
      <c r="AI25">
        <f>'CREAM Categories'!BA28</f>
        <v>0</v>
      </c>
      <c r="AJ25">
        <f>'CREAM Categories'!BB28</f>
        <v>0</v>
      </c>
      <c r="AK25">
        <f>'CREAM Categories'!BC28</f>
        <v>0</v>
      </c>
      <c r="AL25">
        <f>'CREAM Categories'!BD28</f>
        <v>0</v>
      </c>
      <c r="AM25">
        <f>'CREAM Categories'!BE28</f>
        <v>1</v>
      </c>
      <c r="AN25" s="85">
        <f>'General Analysis'!CA26</f>
        <v>2</v>
      </c>
      <c r="AP25" s="76" t="s">
        <v>820</v>
      </c>
      <c r="AQ25" s="77">
        <v>2</v>
      </c>
      <c r="AR25" s="120"/>
      <c r="AS25" s="121">
        <v>2</v>
      </c>
      <c r="AT25" s="122">
        <f t="shared" si="6"/>
        <v>1.6E-2</v>
      </c>
      <c r="AU25" s="173">
        <f t="shared" si="7"/>
        <v>1.9047619047619049E-2</v>
      </c>
      <c r="AV25" s="121">
        <v>2</v>
      </c>
      <c r="AW25" s="122">
        <f t="shared" si="8"/>
        <v>1.7699115044247787E-2</v>
      </c>
      <c r="AX25" s="173">
        <f t="shared" si="9"/>
        <v>1.9047619047619049E-2</v>
      </c>
      <c r="AY25" s="121">
        <v>1</v>
      </c>
      <c r="AZ25" s="122">
        <f t="shared" si="10"/>
        <v>2.5000000000000001E-2</v>
      </c>
      <c r="BA25" s="124">
        <f t="shared" si="11"/>
        <v>9.5238095238095247E-3</v>
      </c>
      <c r="BC25" s="76">
        <v>1986</v>
      </c>
      <c r="BD25" s="77">
        <v>1</v>
      </c>
      <c r="BE25" s="77">
        <v>0</v>
      </c>
      <c r="BF25" s="77">
        <v>0</v>
      </c>
      <c r="BG25" s="156">
        <f t="shared" si="3"/>
        <v>1986</v>
      </c>
      <c r="BH25" s="157">
        <f t="shared" si="4"/>
        <v>0</v>
      </c>
      <c r="BI25" s="157">
        <f t="shared" si="5"/>
        <v>0</v>
      </c>
    </row>
    <row r="26" spans="1:61" x14ac:dyDescent="0.2">
      <c r="A26" s="117">
        <v>25</v>
      </c>
      <c r="B26" s="156">
        <f>'CREAM Categories'!D29</f>
        <v>2003</v>
      </c>
      <c r="C26" s="117">
        <f>'General Analysis'!BL27</f>
        <v>0</v>
      </c>
      <c r="D26" s="117">
        <f>'General Analysis'!BM27</f>
        <v>0</v>
      </c>
      <c r="E26" s="117">
        <f>'General Analysis'!BN27</f>
        <v>0</v>
      </c>
      <c r="F26" s="117">
        <f>'General Analysis'!BO27</f>
        <v>0</v>
      </c>
      <c r="G26" s="117">
        <f>'General Analysis'!BP27</f>
        <v>0</v>
      </c>
      <c r="H26" s="117">
        <f>'General Analysis'!BQ27</f>
        <v>0</v>
      </c>
      <c r="I26" s="117">
        <f t="shared" si="0"/>
        <v>0</v>
      </c>
      <c r="J26" s="117">
        <f t="shared" si="1"/>
        <v>0</v>
      </c>
      <c r="K26" s="117">
        <f t="shared" si="2"/>
        <v>0</v>
      </c>
      <c r="L26">
        <f>'CREAM Categories'!AD29</f>
        <v>1</v>
      </c>
      <c r="M26">
        <f>'CREAM Categories'!AE29</f>
        <v>0</v>
      </c>
      <c r="N26">
        <f>'CREAM Categories'!AF29</f>
        <v>0</v>
      </c>
      <c r="O26">
        <f>'CREAM Categories'!AG29</f>
        <v>0</v>
      </c>
      <c r="P26">
        <f>'CREAM Categories'!AH29</f>
        <v>0</v>
      </c>
      <c r="Q26">
        <f>'CREAM Categories'!AI29</f>
        <v>0</v>
      </c>
      <c r="R26">
        <f>'CREAM Categories'!AJ29</f>
        <v>0</v>
      </c>
      <c r="S26">
        <f>'CREAM Categories'!AK29</f>
        <v>0</v>
      </c>
      <c r="T26">
        <f>'CREAM Categories'!AL29</f>
        <v>0</v>
      </c>
      <c r="U26">
        <f>'CREAM Categories'!AM29</f>
        <v>0</v>
      </c>
      <c r="V26">
        <f>'CREAM Categories'!AN29</f>
        <v>0</v>
      </c>
      <c r="W26">
        <f>'CREAM Categories'!AO29</f>
        <v>0</v>
      </c>
      <c r="X26">
        <f>'CREAM Categories'!AP29</f>
        <v>0</v>
      </c>
      <c r="Y26">
        <f>'CREAM Categories'!AQ29</f>
        <v>0</v>
      </c>
      <c r="Z26">
        <f>'CREAM Categories'!AR29</f>
        <v>0</v>
      </c>
      <c r="AA26">
        <f>'CREAM Categories'!AS29</f>
        <v>0</v>
      </c>
      <c r="AB26">
        <f>'CREAM Categories'!AT29</f>
        <v>0</v>
      </c>
      <c r="AC26">
        <f>'CREAM Categories'!AU29</f>
        <v>0</v>
      </c>
      <c r="AD26">
        <f>'CREAM Categories'!AV29</f>
        <v>0</v>
      </c>
      <c r="AE26">
        <f>'CREAM Categories'!AW29</f>
        <v>0</v>
      </c>
      <c r="AF26">
        <f>'CREAM Categories'!AX29</f>
        <v>0</v>
      </c>
      <c r="AG26">
        <f>'CREAM Categories'!AY29</f>
        <v>0</v>
      </c>
      <c r="AH26">
        <f>'CREAM Categories'!AZ29</f>
        <v>0</v>
      </c>
      <c r="AI26">
        <f>'CREAM Categories'!BA29</f>
        <v>0</v>
      </c>
      <c r="AJ26">
        <f>'CREAM Categories'!BB29</f>
        <v>0</v>
      </c>
      <c r="AK26">
        <f>'CREAM Categories'!BC29</f>
        <v>0</v>
      </c>
      <c r="AL26">
        <f>'CREAM Categories'!BD29</f>
        <v>0</v>
      </c>
      <c r="AM26">
        <f>'CREAM Categories'!BE29</f>
        <v>0</v>
      </c>
      <c r="AN26" s="85">
        <f>'General Analysis'!CA27</f>
        <v>0</v>
      </c>
      <c r="AP26" s="76" t="s">
        <v>821</v>
      </c>
      <c r="AQ26" s="77">
        <v>0</v>
      </c>
      <c r="AR26" s="120"/>
      <c r="AS26" s="121">
        <v>0</v>
      </c>
      <c r="AT26" s="122">
        <f t="shared" si="6"/>
        <v>0</v>
      </c>
      <c r="AU26" s="173">
        <f t="shared" si="7"/>
        <v>0</v>
      </c>
      <c r="AV26" s="121">
        <v>0</v>
      </c>
      <c r="AW26" s="122">
        <f t="shared" si="8"/>
        <v>0</v>
      </c>
      <c r="AX26" s="173">
        <f t="shared" si="9"/>
        <v>0</v>
      </c>
      <c r="AY26" s="121">
        <v>0</v>
      </c>
      <c r="AZ26" s="122">
        <f t="shared" si="10"/>
        <v>0</v>
      </c>
      <c r="BA26" s="124">
        <f t="shared" si="11"/>
        <v>0</v>
      </c>
      <c r="BC26" s="76">
        <v>1987</v>
      </c>
      <c r="BD26" s="77">
        <v>9</v>
      </c>
      <c r="BE26" s="77">
        <v>5</v>
      </c>
      <c r="BF26" s="77">
        <v>6</v>
      </c>
      <c r="BG26" s="156">
        <f t="shared" si="3"/>
        <v>1987</v>
      </c>
      <c r="BH26" s="157">
        <f t="shared" si="4"/>
        <v>0.55555555555555558</v>
      </c>
      <c r="BI26" s="157">
        <f t="shared" si="5"/>
        <v>0.66666666666666663</v>
      </c>
    </row>
    <row r="27" spans="1:61" x14ac:dyDescent="0.2">
      <c r="A27" s="117">
        <v>26</v>
      </c>
      <c r="B27" s="156">
        <f>'CREAM Categories'!D30</f>
        <v>2002</v>
      </c>
      <c r="C27" s="117">
        <f>'General Analysis'!BL28</f>
        <v>1</v>
      </c>
      <c r="D27" s="117">
        <f>'General Analysis'!BM28</f>
        <v>0</v>
      </c>
      <c r="E27" s="117">
        <f>'General Analysis'!BN28</f>
        <v>0</v>
      </c>
      <c r="F27" s="117">
        <f>'General Analysis'!BO28</f>
        <v>1</v>
      </c>
      <c r="G27" s="117">
        <f>'General Analysis'!BP28</f>
        <v>0</v>
      </c>
      <c r="H27" s="117">
        <f>'General Analysis'!BQ28</f>
        <v>0</v>
      </c>
      <c r="I27" s="117">
        <f t="shared" si="0"/>
        <v>1</v>
      </c>
      <c r="J27" s="117">
        <f t="shared" si="1"/>
        <v>1</v>
      </c>
      <c r="K27" s="117">
        <f t="shared" si="2"/>
        <v>0</v>
      </c>
      <c r="L27">
        <f>'CREAM Categories'!AD30</f>
        <v>0</v>
      </c>
      <c r="M27">
        <f>'CREAM Categories'!AE30</f>
        <v>0</v>
      </c>
      <c r="N27">
        <f>'CREAM Categories'!AF30</f>
        <v>1</v>
      </c>
      <c r="O27">
        <f>'CREAM Categories'!AG30</f>
        <v>0</v>
      </c>
      <c r="P27">
        <f>'CREAM Categories'!AH30</f>
        <v>0</v>
      </c>
      <c r="Q27">
        <f>'CREAM Categories'!AI30</f>
        <v>0</v>
      </c>
      <c r="R27">
        <f>'CREAM Categories'!AJ30</f>
        <v>0</v>
      </c>
      <c r="S27">
        <f>'CREAM Categories'!AK30</f>
        <v>0</v>
      </c>
      <c r="T27">
        <f>'CREAM Categories'!AL30</f>
        <v>0</v>
      </c>
      <c r="U27">
        <f>'CREAM Categories'!AM30</f>
        <v>0</v>
      </c>
      <c r="V27">
        <f>'CREAM Categories'!AN30</f>
        <v>0</v>
      </c>
      <c r="W27">
        <f>'CREAM Categories'!AO30</f>
        <v>0</v>
      </c>
      <c r="X27">
        <f>'CREAM Categories'!AP30</f>
        <v>0</v>
      </c>
      <c r="Y27">
        <f>'CREAM Categories'!AQ30</f>
        <v>1</v>
      </c>
      <c r="Z27">
        <f>'CREAM Categories'!AR30</f>
        <v>0</v>
      </c>
      <c r="AA27">
        <f>'CREAM Categories'!AS30</f>
        <v>0</v>
      </c>
      <c r="AB27">
        <f>'CREAM Categories'!AT30</f>
        <v>0</v>
      </c>
      <c r="AC27">
        <f>'CREAM Categories'!AU30</f>
        <v>1</v>
      </c>
      <c r="AD27">
        <f>'CREAM Categories'!AV30</f>
        <v>0</v>
      </c>
      <c r="AE27">
        <f>'CREAM Categories'!AW30</f>
        <v>0</v>
      </c>
      <c r="AF27">
        <f>'CREAM Categories'!AX30</f>
        <v>0</v>
      </c>
      <c r="AG27">
        <f>'CREAM Categories'!AY30</f>
        <v>0</v>
      </c>
      <c r="AH27">
        <f>'CREAM Categories'!AZ30</f>
        <v>0</v>
      </c>
      <c r="AI27">
        <f>'CREAM Categories'!BA30</f>
        <v>1</v>
      </c>
      <c r="AJ27">
        <f>'CREAM Categories'!BB30</f>
        <v>0</v>
      </c>
      <c r="AK27">
        <f>'CREAM Categories'!BC30</f>
        <v>0</v>
      </c>
      <c r="AL27">
        <f>'CREAM Categories'!BD30</f>
        <v>0</v>
      </c>
      <c r="AM27">
        <f>'CREAM Categories'!BE30</f>
        <v>0</v>
      </c>
      <c r="AN27" s="85">
        <f>'General Analysis'!CA28</f>
        <v>1</v>
      </c>
      <c r="AP27" s="76" t="s">
        <v>822</v>
      </c>
      <c r="AQ27" s="77">
        <v>0</v>
      </c>
      <c r="AR27" s="120"/>
      <c r="AS27" s="121">
        <v>0</v>
      </c>
      <c r="AT27" s="122">
        <f t="shared" si="6"/>
        <v>0</v>
      </c>
      <c r="AU27" s="173">
        <f t="shared" si="7"/>
        <v>0</v>
      </c>
      <c r="AV27" s="121">
        <v>0</v>
      </c>
      <c r="AW27" s="122">
        <f t="shared" si="8"/>
        <v>0</v>
      </c>
      <c r="AX27" s="173">
        <f t="shared" si="9"/>
        <v>0</v>
      </c>
      <c r="AY27" s="121">
        <v>0</v>
      </c>
      <c r="AZ27" s="122">
        <f t="shared" si="10"/>
        <v>0</v>
      </c>
      <c r="BA27" s="124">
        <f t="shared" si="11"/>
        <v>0</v>
      </c>
      <c r="BC27" s="76">
        <v>1988</v>
      </c>
      <c r="BD27" s="77">
        <v>6</v>
      </c>
      <c r="BE27" s="77">
        <v>4</v>
      </c>
      <c r="BF27" s="77">
        <v>4</v>
      </c>
      <c r="BG27" s="156">
        <f t="shared" si="3"/>
        <v>1988</v>
      </c>
      <c r="BH27" s="157">
        <f t="shared" si="4"/>
        <v>0.66666666666666663</v>
      </c>
      <c r="BI27" s="157">
        <f t="shared" si="5"/>
        <v>0.66666666666666663</v>
      </c>
    </row>
    <row r="28" spans="1:61" x14ac:dyDescent="0.2">
      <c r="A28" s="117">
        <v>27</v>
      </c>
      <c r="B28" s="156">
        <f>'CREAM Categories'!D31</f>
        <v>2001</v>
      </c>
      <c r="C28" s="117">
        <f>'General Analysis'!BL29</f>
        <v>0</v>
      </c>
      <c r="D28" s="117">
        <f>'General Analysis'!BM29</f>
        <v>0</v>
      </c>
      <c r="E28" s="117">
        <f>'General Analysis'!BN29</f>
        <v>0</v>
      </c>
      <c r="F28" s="117">
        <f>'General Analysis'!BO29</f>
        <v>0</v>
      </c>
      <c r="G28" s="117">
        <f>'General Analysis'!BP29</f>
        <v>0</v>
      </c>
      <c r="H28" s="117">
        <f>'General Analysis'!BQ29</f>
        <v>0</v>
      </c>
      <c r="I28" s="117">
        <f t="shared" si="0"/>
        <v>0</v>
      </c>
      <c r="J28" s="117">
        <f t="shared" si="1"/>
        <v>0</v>
      </c>
      <c r="K28" s="117">
        <f t="shared" si="2"/>
        <v>0</v>
      </c>
      <c r="L28">
        <f>'CREAM Categories'!AD31</f>
        <v>1</v>
      </c>
      <c r="M28">
        <f>'CREAM Categories'!AE31</f>
        <v>0</v>
      </c>
      <c r="N28">
        <f>'CREAM Categories'!AF31</f>
        <v>0</v>
      </c>
      <c r="O28">
        <f>'CREAM Categories'!AG31</f>
        <v>0</v>
      </c>
      <c r="P28">
        <f>'CREAM Categories'!AH31</f>
        <v>0</v>
      </c>
      <c r="Q28">
        <f>'CREAM Categories'!AI31</f>
        <v>0</v>
      </c>
      <c r="R28">
        <f>'CREAM Categories'!AJ31</f>
        <v>0</v>
      </c>
      <c r="S28">
        <f>'CREAM Categories'!AK31</f>
        <v>0</v>
      </c>
      <c r="T28">
        <f>'CREAM Categories'!AL31</f>
        <v>0</v>
      </c>
      <c r="U28">
        <f>'CREAM Categories'!AM31</f>
        <v>0</v>
      </c>
      <c r="V28">
        <f>'CREAM Categories'!AN31</f>
        <v>0</v>
      </c>
      <c r="W28">
        <f>'CREAM Categories'!AO31</f>
        <v>0</v>
      </c>
      <c r="X28">
        <f>'CREAM Categories'!AP31</f>
        <v>0</v>
      </c>
      <c r="Y28">
        <f>'CREAM Categories'!AQ31</f>
        <v>1</v>
      </c>
      <c r="Z28">
        <f>'CREAM Categories'!AR31</f>
        <v>0</v>
      </c>
      <c r="AA28">
        <f>'CREAM Categories'!AS31</f>
        <v>0</v>
      </c>
      <c r="AB28">
        <f>'CREAM Categories'!AT31</f>
        <v>0</v>
      </c>
      <c r="AC28">
        <f>'CREAM Categories'!AU31</f>
        <v>0</v>
      </c>
      <c r="AD28">
        <f>'CREAM Categories'!AV31</f>
        <v>0</v>
      </c>
      <c r="AE28">
        <f>'CREAM Categories'!AW31</f>
        <v>0</v>
      </c>
      <c r="AF28">
        <f>'CREAM Categories'!AX31</f>
        <v>0</v>
      </c>
      <c r="AG28">
        <f>'CREAM Categories'!AY31</f>
        <v>0</v>
      </c>
      <c r="AH28">
        <f>'CREAM Categories'!AZ31</f>
        <v>0</v>
      </c>
      <c r="AI28">
        <f>'CREAM Categories'!BA31</f>
        <v>0</v>
      </c>
      <c r="AJ28">
        <f>'CREAM Categories'!BB31</f>
        <v>0</v>
      </c>
      <c r="AK28">
        <f>'CREAM Categories'!BC31</f>
        <v>0</v>
      </c>
      <c r="AL28">
        <f>'CREAM Categories'!BD31</f>
        <v>0</v>
      </c>
      <c r="AM28">
        <f>'CREAM Categories'!BE31</f>
        <v>0</v>
      </c>
      <c r="AN28" s="85">
        <f>'General Analysis'!CA29</f>
        <v>0</v>
      </c>
      <c r="AP28" s="76" t="s">
        <v>823</v>
      </c>
      <c r="AQ28" s="77">
        <v>2</v>
      </c>
      <c r="AR28" s="120"/>
      <c r="AS28" s="121">
        <v>2</v>
      </c>
      <c r="AT28" s="122">
        <f t="shared" si="6"/>
        <v>1.6E-2</v>
      </c>
      <c r="AU28" s="173">
        <f t="shared" si="7"/>
        <v>1.9047619047619049E-2</v>
      </c>
      <c r="AV28" s="121">
        <v>2</v>
      </c>
      <c r="AW28" s="122">
        <f t="shared" si="8"/>
        <v>1.7699115044247787E-2</v>
      </c>
      <c r="AX28" s="173">
        <f t="shared" si="9"/>
        <v>1.9047619047619049E-2</v>
      </c>
      <c r="AY28" s="121">
        <v>0</v>
      </c>
      <c r="AZ28" s="122">
        <f t="shared" si="10"/>
        <v>0</v>
      </c>
      <c r="BA28" s="124">
        <f t="shared" si="11"/>
        <v>0</v>
      </c>
      <c r="BC28" s="76">
        <v>1989</v>
      </c>
      <c r="BD28" s="77">
        <v>7</v>
      </c>
      <c r="BE28" s="77">
        <v>2</v>
      </c>
      <c r="BF28" s="77">
        <v>5</v>
      </c>
      <c r="BG28" s="156">
        <f t="shared" si="3"/>
        <v>1989</v>
      </c>
      <c r="BH28" s="157">
        <f t="shared" si="4"/>
        <v>0.2857142857142857</v>
      </c>
      <c r="BI28" s="157">
        <f t="shared" si="5"/>
        <v>0.7142857142857143</v>
      </c>
    </row>
    <row r="29" spans="1:61" x14ac:dyDescent="0.2">
      <c r="A29" s="117">
        <v>28</v>
      </c>
      <c r="B29" s="156">
        <f>'CREAM Categories'!D32</f>
        <v>2001</v>
      </c>
      <c r="C29" s="117">
        <f>'General Analysis'!BL30</f>
        <v>0</v>
      </c>
      <c r="D29" s="117">
        <f>'General Analysis'!BM30</f>
        <v>0</v>
      </c>
      <c r="E29" s="117">
        <f>'General Analysis'!BN30</f>
        <v>0</v>
      </c>
      <c r="F29" s="117">
        <f>'General Analysis'!BO30</f>
        <v>0</v>
      </c>
      <c r="G29" s="117">
        <f>'General Analysis'!BP30</f>
        <v>0</v>
      </c>
      <c r="H29" s="117">
        <f>'General Analysis'!BQ30</f>
        <v>0</v>
      </c>
      <c r="I29" s="117">
        <f t="shared" si="0"/>
        <v>0</v>
      </c>
      <c r="J29" s="117">
        <f t="shared" si="1"/>
        <v>0</v>
      </c>
      <c r="K29" s="117">
        <f t="shared" si="2"/>
        <v>0</v>
      </c>
      <c r="L29">
        <f>'CREAM Categories'!AD32</f>
        <v>1</v>
      </c>
      <c r="M29">
        <f>'CREAM Categories'!AE32</f>
        <v>0</v>
      </c>
      <c r="N29">
        <f>'CREAM Categories'!AF32</f>
        <v>0</v>
      </c>
      <c r="O29">
        <f>'CREAM Categories'!AG32</f>
        <v>0</v>
      </c>
      <c r="P29">
        <f>'CREAM Categories'!AH32</f>
        <v>0</v>
      </c>
      <c r="Q29">
        <f>'CREAM Categories'!AI32</f>
        <v>0</v>
      </c>
      <c r="R29">
        <f>'CREAM Categories'!AJ32</f>
        <v>0</v>
      </c>
      <c r="S29">
        <f>'CREAM Categories'!AK32</f>
        <v>0</v>
      </c>
      <c r="T29">
        <f>'CREAM Categories'!AL32</f>
        <v>0</v>
      </c>
      <c r="U29">
        <f>'CREAM Categories'!AM32</f>
        <v>0</v>
      </c>
      <c r="V29">
        <f>'CREAM Categories'!AN32</f>
        <v>0</v>
      </c>
      <c r="W29">
        <f>'CREAM Categories'!AO32</f>
        <v>0</v>
      </c>
      <c r="X29">
        <f>'CREAM Categories'!AP32</f>
        <v>0</v>
      </c>
      <c r="Y29">
        <f>'CREAM Categories'!AQ32</f>
        <v>0</v>
      </c>
      <c r="Z29">
        <f>'CREAM Categories'!AR32</f>
        <v>0</v>
      </c>
      <c r="AA29">
        <f>'CREAM Categories'!AS32</f>
        <v>0</v>
      </c>
      <c r="AB29">
        <f>'CREAM Categories'!AT32</f>
        <v>0</v>
      </c>
      <c r="AC29">
        <f>'CREAM Categories'!AU32</f>
        <v>0</v>
      </c>
      <c r="AD29">
        <f>'CREAM Categories'!AV32</f>
        <v>0</v>
      </c>
      <c r="AE29">
        <f>'CREAM Categories'!AW32</f>
        <v>0</v>
      </c>
      <c r="AF29">
        <f>'CREAM Categories'!AX32</f>
        <v>0</v>
      </c>
      <c r="AG29">
        <f>'CREAM Categories'!AY32</f>
        <v>0</v>
      </c>
      <c r="AH29">
        <f>'CREAM Categories'!AZ32</f>
        <v>0</v>
      </c>
      <c r="AI29">
        <f>'CREAM Categories'!BA32</f>
        <v>0</v>
      </c>
      <c r="AJ29">
        <f>'CREAM Categories'!BB32</f>
        <v>0</v>
      </c>
      <c r="AK29">
        <f>'CREAM Categories'!BC32</f>
        <v>0</v>
      </c>
      <c r="AL29">
        <f>'CREAM Categories'!BD32</f>
        <v>0</v>
      </c>
      <c r="AM29">
        <f>'CREAM Categories'!BE32</f>
        <v>0</v>
      </c>
      <c r="AN29" s="85">
        <f>'General Analysis'!CA30</f>
        <v>0</v>
      </c>
      <c r="AP29" s="76" t="s">
        <v>824</v>
      </c>
      <c r="AQ29" s="77">
        <v>0</v>
      </c>
      <c r="AR29" s="120"/>
      <c r="AS29" s="121">
        <v>0</v>
      </c>
      <c r="AT29" s="122">
        <f t="shared" si="6"/>
        <v>0</v>
      </c>
      <c r="AU29" s="173">
        <f t="shared" si="7"/>
        <v>0</v>
      </c>
      <c r="AV29" s="121">
        <v>0</v>
      </c>
      <c r="AW29" s="122">
        <f t="shared" si="8"/>
        <v>0</v>
      </c>
      <c r="AX29" s="173">
        <f t="shared" si="9"/>
        <v>0</v>
      </c>
      <c r="AY29" s="121">
        <v>0</v>
      </c>
      <c r="AZ29" s="122">
        <f t="shared" si="10"/>
        <v>0</v>
      </c>
      <c r="BA29" s="124">
        <f t="shared" si="11"/>
        <v>0</v>
      </c>
      <c r="BC29" s="76">
        <v>1991</v>
      </c>
      <c r="BD29" s="77">
        <v>6</v>
      </c>
      <c r="BE29" s="77">
        <v>3</v>
      </c>
      <c r="BF29" s="77">
        <v>2</v>
      </c>
      <c r="BG29" s="156">
        <f t="shared" si="3"/>
        <v>1991</v>
      </c>
      <c r="BH29" s="157">
        <f t="shared" si="4"/>
        <v>0.5</v>
      </c>
      <c r="BI29" s="157">
        <f t="shared" si="5"/>
        <v>0.33333333333333331</v>
      </c>
    </row>
    <row r="30" spans="1:61" x14ac:dyDescent="0.2">
      <c r="A30" s="117">
        <v>29</v>
      </c>
      <c r="B30" s="156">
        <f>'CREAM Categories'!D33</f>
        <v>2001</v>
      </c>
      <c r="C30" s="117">
        <f>'General Analysis'!BL31</f>
        <v>0</v>
      </c>
      <c r="D30" s="117">
        <f>'General Analysis'!BM31</f>
        <v>0</v>
      </c>
      <c r="E30" s="117">
        <f>'General Analysis'!BN31</f>
        <v>0</v>
      </c>
      <c r="F30" s="117">
        <f>'General Analysis'!BO31</f>
        <v>0</v>
      </c>
      <c r="G30" s="117">
        <f>'General Analysis'!BP31</f>
        <v>0</v>
      </c>
      <c r="H30" s="117">
        <f>'General Analysis'!BQ31</f>
        <v>0</v>
      </c>
      <c r="I30" s="117">
        <f t="shared" si="0"/>
        <v>0</v>
      </c>
      <c r="J30" s="117">
        <f t="shared" si="1"/>
        <v>0</v>
      </c>
      <c r="K30" s="117">
        <f t="shared" si="2"/>
        <v>0</v>
      </c>
      <c r="L30">
        <f>'CREAM Categories'!AD33</f>
        <v>1</v>
      </c>
      <c r="M30">
        <f>'CREAM Categories'!AE33</f>
        <v>0</v>
      </c>
      <c r="N30">
        <f>'CREAM Categories'!AF33</f>
        <v>1</v>
      </c>
      <c r="O30">
        <f>'CREAM Categories'!AG33</f>
        <v>0</v>
      </c>
      <c r="P30">
        <f>'CREAM Categories'!AH33</f>
        <v>0</v>
      </c>
      <c r="Q30">
        <f>'CREAM Categories'!AI33</f>
        <v>0</v>
      </c>
      <c r="R30">
        <f>'CREAM Categories'!AJ33</f>
        <v>0</v>
      </c>
      <c r="S30">
        <f>'CREAM Categories'!AK33</f>
        <v>0</v>
      </c>
      <c r="T30">
        <f>'CREAM Categories'!AL33</f>
        <v>0</v>
      </c>
      <c r="U30">
        <f>'CREAM Categories'!AM33</f>
        <v>0</v>
      </c>
      <c r="V30">
        <f>'CREAM Categories'!AN33</f>
        <v>1</v>
      </c>
      <c r="W30">
        <f>'CREAM Categories'!AO33</f>
        <v>1</v>
      </c>
      <c r="X30">
        <f>'CREAM Categories'!AP33</f>
        <v>0</v>
      </c>
      <c r="Y30">
        <f>'CREAM Categories'!AQ33</f>
        <v>1</v>
      </c>
      <c r="Z30">
        <f>'CREAM Categories'!AR33</f>
        <v>0</v>
      </c>
      <c r="AA30">
        <f>'CREAM Categories'!AS33</f>
        <v>0</v>
      </c>
      <c r="AB30">
        <f>'CREAM Categories'!AT33</f>
        <v>1</v>
      </c>
      <c r="AC30">
        <f>'CREAM Categories'!AU33</f>
        <v>0</v>
      </c>
      <c r="AD30">
        <f>'CREAM Categories'!AV33</f>
        <v>0</v>
      </c>
      <c r="AE30">
        <f>'CREAM Categories'!AW33</f>
        <v>0</v>
      </c>
      <c r="AF30">
        <f>'CREAM Categories'!AX33</f>
        <v>0</v>
      </c>
      <c r="AG30">
        <f>'CREAM Categories'!AY33</f>
        <v>0</v>
      </c>
      <c r="AH30">
        <f>'CREAM Categories'!AZ33</f>
        <v>0</v>
      </c>
      <c r="AI30">
        <f>'CREAM Categories'!BA33</f>
        <v>0</v>
      </c>
      <c r="AJ30">
        <f>'CREAM Categories'!BB33</f>
        <v>0</v>
      </c>
      <c r="AK30">
        <f>'CREAM Categories'!BC33</f>
        <v>0</v>
      </c>
      <c r="AL30">
        <f>'CREAM Categories'!BD33</f>
        <v>0</v>
      </c>
      <c r="AM30">
        <f>'CREAM Categories'!BE33</f>
        <v>0</v>
      </c>
      <c r="AN30" s="85">
        <f>'General Analysis'!CA31</f>
        <v>1</v>
      </c>
      <c r="AP30" s="76" t="s">
        <v>825</v>
      </c>
      <c r="AQ30" s="77">
        <v>6</v>
      </c>
      <c r="AR30" s="120"/>
      <c r="AS30" s="121">
        <v>6</v>
      </c>
      <c r="AT30" s="122">
        <f t="shared" si="6"/>
        <v>4.8000000000000001E-2</v>
      </c>
      <c r="AU30" s="173">
        <f t="shared" si="7"/>
        <v>5.7142857142857141E-2</v>
      </c>
      <c r="AV30" s="121">
        <v>6</v>
      </c>
      <c r="AW30" s="122">
        <f t="shared" si="8"/>
        <v>5.3097345132743362E-2</v>
      </c>
      <c r="AX30" s="173">
        <f t="shared" si="9"/>
        <v>5.7142857142857141E-2</v>
      </c>
      <c r="AY30" s="121">
        <v>1</v>
      </c>
      <c r="AZ30" s="122">
        <f t="shared" si="10"/>
        <v>2.5000000000000001E-2</v>
      </c>
      <c r="BA30" s="124">
        <f t="shared" si="11"/>
        <v>9.5238095238095247E-3</v>
      </c>
      <c r="BC30" s="76">
        <v>1992</v>
      </c>
      <c r="BD30" s="77">
        <v>6</v>
      </c>
      <c r="BE30" s="77">
        <v>1</v>
      </c>
      <c r="BF30" s="77">
        <v>2</v>
      </c>
      <c r="BG30" s="156">
        <f t="shared" si="3"/>
        <v>1992</v>
      </c>
      <c r="BH30" s="157">
        <f t="shared" si="4"/>
        <v>0.16666666666666666</v>
      </c>
      <c r="BI30" s="157">
        <f t="shared" si="5"/>
        <v>0.33333333333333331</v>
      </c>
    </row>
    <row r="31" spans="1:61" x14ac:dyDescent="0.2">
      <c r="A31" s="117">
        <v>30</v>
      </c>
      <c r="B31" s="156">
        <f>'CREAM Categories'!D34</f>
        <v>1999</v>
      </c>
      <c r="C31" s="117">
        <f>'General Analysis'!BL32</f>
        <v>0</v>
      </c>
      <c r="D31" s="117">
        <f>'General Analysis'!BM32</f>
        <v>0</v>
      </c>
      <c r="E31" s="117">
        <f>'General Analysis'!BN32</f>
        <v>0</v>
      </c>
      <c r="F31" s="117">
        <f>'General Analysis'!BO32</f>
        <v>0</v>
      </c>
      <c r="G31" s="117">
        <f>'General Analysis'!BP32</f>
        <v>0</v>
      </c>
      <c r="H31" s="117">
        <f>'General Analysis'!BQ32</f>
        <v>0</v>
      </c>
      <c r="I31" s="117">
        <f t="shared" si="0"/>
        <v>0</v>
      </c>
      <c r="J31" s="117">
        <f t="shared" si="1"/>
        <v>0</v>
      </c>
      <c r="K31" s="117">
        <f t="shared" si="2"/>
        <v>0</v>
      </c>
      <c r="L31">
        <f>'CREAM Categories'!AD34</f>
        <v>1</v>
      </c>
      <c r="M31">
        <f>'CREAM Categories'!AE34</f>
        <v>0</v>
      </c>
      <c r="N31">
        <f>'CREAM Categories'!AF34</f>
        <v>0</v>
      </c>
      <c r="O31">
        <f>'CREAM Categories'!AG34</f>
        <v>0</v>
      </c>
      <c r="P31">
        <f>'CREAM Categories'!AH34</f>
        <v>0</v>
      </c>
      <c r="Q31">
        <f>'CREAM Categories'!AI34</f>
        <v>0</v>
      </c>
      <c r="R31">
        <f>'CREAM Categories'!AJ34</f>
        <v>0</v>
      </c>
      <c r="S31">
        <f>'CREAM Categories'!AK34</f>
        <v>0</v>
      </c>
      <c r="T31">
        <f>'CREAM Categories'!AL34</f>
        <v>0</v>
      </c>
      <c r="U31">
        <f>'CREAM Categories'!AM34</f>
        <v>0</v>
      </c>
      <c r="V31">
        <f>'CREAM Categories'!AN34</f>
        <v>1</v>
      </c>
      <c r="W31">
        <f>'CREAM Categories'!AO34</f>
        <v>0</v>
      </c>
      <c r="X31">
        <f>'CREAM Categories'!AP34</f>
        <v>0</v>
      </c>
      <c r="Y31">
        <f>'CREAM Categories'!AQ34</f>
        <v>1</v>
      </c>
      <c r="Z31">
        <f>'CREAM Categories'!AR34</f>
        <v>0</v>
      </c>
      <c r="AA31">
        <f>'CREAM Categories'!AS34</f>
        <v>0</v>
      </c>
      <c r="AB31">
        <f>'CREAM Categories'!AT34</f>
        <v>0</v>
      </c>
      <c r="AC31">
        <f>'CREAM Categories'!AU34</f>
        <v>0</v>
      </c>
      <c r="AD31">
        <f>'CREAM Categories'!AV34</f>
        <v>0</v>
      </c>
      <c r="AE31">
        <f>'CREAM Categories'!AW34</f>
        <v>0</v>
      </c>
      <c r="AF31">
        <f>'CREAM Categories'!AX34</f>
        <v>0</v>
      </c>
      <c r="AG31">
        <f>'CREAM Categories'!AY34</f>
        <v>0</v>
      </c>
      <c r="AH31">
        <f>'CREAM Categories'!AZ34</f>
        <v>0</v>
      </c>
      <c r="AI31">
        <f>'CREAM Categories'!BA34</f>
        <v>1</v>
      </c>
      <c r="AJ31">
        <f>'CREAM Categories'!BB34</f>
        <v>0</v>
      </c>
      <c r="AK31">
        <f>'CREAM Categories'!BC34</f>
        <v>0</v>
      </c>
      <c r="AL31">
        <f>'CREAM Categories'!BD34</f>
        <v>0</v>
      </c>
      <c r="AM31">
        <f>'CREAM Categories'!BE34</f>
        <v>0</v>
      </c>
      <c r="AN31" s="85">
        <f>'General Analysis'!CA32</f>
        <v>0</v>
      </c>
      <c r="AP31" s="76" t="s">
        <v>826</v>
      </c>
      <c r="AQ31" s="77">
        <v>12</v>
      </c>
      <c r="AR31" s="120"/>
      <c r="AS31" s="121">
        <v>12</v>
      </c>
      <c r="AT31" s="122">
        <f t="shared" si="6"/>
        <v>9.6000000000000002E-2</v>
      </c>
      <c r="AU31" s="173">
        <f t="shared" si="7"/>
        <v>0.11428571428571428</v>
      </c>
      <c r="AV31" s="121">
        <v>10</v>
      </c>
      <c r="AW31" s="122">
        <f t="shared" si="8"/>
        <v>8.8495575221238937E-2</v>
      </c>
      <c r="AX31" s="173">
        <f t="shared" si="9"/>
        <v>9.5238095238095233E-2</v>
      </c>
      <c r="AY31" s="121">
        <v>9</v>
      </c>
      <c r="AZ31" s="122">
        <f t="shared" si="10"/>
        <v>0.22500000000000001</v>
      </c>
      <c r="BA31" s="124">
        <f t="shared" si="11"/>
        <v>8.5714285714285715E-2</v>
      </c>
      <c r="BC31" s="76">
        <v>1993</v>
      </c>
      <c r="BD31" s="77">
        <v>1</v>
      </c>
      <c r="BE31" s="77">
        <v>0</v>
      </c>
      <c r="BF31" s="77">
        <v>0</v>
      </c>
      <c r="BG31" s="156">
        <f t="shared" si="3"/>
        <v>1993</v>
      </c>
      <c r="BH31" s="157">
        <f t="shared" si="4"/>
        <v>0</v>
      </c>
      <c r="BI31" s="157">
        <f t="shared" si="5"/>
        <v>0</v>
      </c>
    </row>
    <row r="32" spans="1:61" x14ac:dyDescent="0.2">
      <c r="A32" s="117">
        <v>31</v>
      </c>
      <c r="B32" s="156">
        <f>'CREAM Categories'!D35</f>
        <v>1999</v>
      </c>
      <c r="C32" s="117">
        <f>'General Analysis'!BL33</f>
        <v>0</v>
      </c>
      <c r="D32" s="117">
        <f>'General Analysis'!BM33</f>
        <v>0</v>
      </c>
      <c r="E32" s="117">
        <f>'General Analysis'!BN33</f>
        <v>0</v>
      </c>
      <c r="F32" s="117">
        <f>'General Analysis'!BO33</f>
        <v>0</v>
      </c>
      <c r="G32" s="117">
        <f>'General Analysis'!BP33</f>
        <v>0</v>
      </c>
      <c r="H32" s="117">
        <f>'General Analysis'!BQ33</f>
        <v>0</v>
      </c>
      <c r="I32" s="117">
        <f t="shared" si="0"/>
        <v>0</v>
      </c>
      <c r="J32" s="117">
        <f t="shared" si="1"/>
        <v>0</v>
      </c>
      <c r="K32" s="117">
        <f t="shared" si="2"/>
        <v>0</v>
      </c>
      <c r="L32">
        <f>'CREAM Categories'!AD35</f>
        <v>1</v>
      </c>
      <c r="M32">
        <f>'CREAM Categories'!AE35</f>
        <v>0</v>
      </c>
      <c r="N32">
        <f>'CREAM Categories'!AF35</f>
        <v>0</v>
      </c>
      <c r="O32">
        <f>'CREAM Categories'!AG35</f>
        <v>0</v>
      </c>
      <c r="P32">
        <f>'CREAM Categories'!AH35</f>
        <v>0</v>
      </c>
      <c r="Q32">
        <f>'CREAM Categories'!AI35</f>
        <v>0</v>
      </c>
      <c r="R32">
        <f>'CREAM Categories'!AJ35</f>
        <v>0</v>
      </c>
      <c r="S32">
        <f>'CREAM Categories'!AK35</f>
        <v>0</v>
      </c>
      <c r="T32">
        <f>'CREAM Categories'!AL35</f>
        <v>0</v>
      </c>
      <c r="U32">
        <f>'CREAM Categories'!AM35</f>
        <v>0</v>
      </c>
      <c r="V32">
        <f>'CREAM Categories'!AN35</f>
        <v>0</v>
      </c>
      <c r="W32">
        <f>'CREAM Categories'!AO35</f>
        <v>0</v>
      </c>
      <c r="X32">
        <f>'CREAM Categories'!AP35</f>
        <v>0</v>
      </c>
      <c r="Y32">
        <f>'CREAM Categories'!AQ35</f>
        <v>0</v>
      </c>
      <c r="Z32">
        <f>'CREAM Categories'!AR35</f>
        <v>0</v>
      </c>
      <c r="AA32">
        <f>'CREAM Categories'!AS35</f>
        <v>0</v>
      </c>
      <c r="AB32">
        <f>'CREAM Categories'!AT35</f>
        <v>0</v>
      </c>
      <c r="AC32">
        <f>'CREAM Categories'!AU35</f>
        <v>0</v>
      </c>
      <c r="AD32">
        <f>'CREAM Categories'!AV35</f>
        <v>0</v>
      </c>
      <c r="AE32">
        <f>'CREAM Categories'!AW35</f>
        <v>0</v>
      </c>
      <c r="AF32">
        <f>'CREAM Categories'!AX35</f>
        <v>0</v>
      </c>
      <c r="AG32">
        <f>'CREAM Categories'!AY35</f>
        <v>0</v>
      </c>
      <c r="AH32">
        <f>'CREAM Categories'!AZ35</f>
        <v>0</v>
      </c>
      <c r="AI32">
        <f>'CREAM Categories'!BA35</f>
        <v>0</v>
      </c>
      <c r="AJ32">
        <f>'CREAM Categories'!BB35</f>
        <v>0</v>
      </c>
      <c r="AK32">
        <f>'CREAM Categories'!BC35</f>
        <v>0</v>
      </c>
      <c r="AL32">
        <f>'CREAM Categories'!BD35</f>
        <v>0</v>
      </c>
      <c r="AM32">
        <f>'CREAM Categories'!BE35</f>
        <v>0</v>
      </c>
      <c r="AN32" s="85">
        <f>'General Analysis'!CA33</f>
        <v>0</v>
      </c>
      <c r="AP32" s="76" t="s">
        <v>827</v>
      </c>
      <c r="AQ32" s="77">
        <v>6</v>
      </c>
      <c r="AR32" s="120"/>
      <c r="AS32" s="121">
        <v>6</v>
      </c>
      <c r="AT32" s="122">
        <f t="shared" si="6"/>
        <v>4.8000000000000001E-2</v>
      </c>
      <c r="AU32" s="173">
        <f t="shared" si="7"/>
        <v>5.7142857142857141E-2</v>
      </c>
      <c r="AV32" s="121">
        <v>4</v>
      </c>
      <c r="AW32" s="122">
        <f t="shared" si="8"/>
        <v>3.5398230088495575E-2</v>
      </c>
      <c r="AX32" s="173">
        <f t="shared" si="9"/>
        <v>3.8095238095238099E-2</v>
      </c>
      <c r="AY32" s="121">
        <v>3</v>
      </c>
      <c r="AZ32" s="122">
        <f t="shared" si="10"/>
        <v>7.4999999999999997E-2</v>
      </c>
      <c r="BA32" s="124">
        <f t="shared" si="11"/>
        <v>2.8571428571428571E-2</v>
      </c>
      <c r="BC32" s="76">
        <v>1994</v>
      </c>
      <c r="BD32" s="77">
        <v>4</v>
      </c>
      <c r="BE32" s="77">
        <v>3</v>
      </c>
      <c r="BF32" s="77">
        <v>3</v>
      </c>
      <c r="BG32" s="156">
        <f t="shared" si="3"/>
        <v>1994</v>
      </c>
      <c r="BH32" s="157">
        <f t="shared" si="4"/>
        <v>0.75</v>
      </c>
      <c r="BI32" s="157">
        <f t="shared" si="5"/>
        <v>0.75</v>
      </c>
    </row>
    <row r="33" spans="1:61" x14ac:dyDescent="0.2">
      <c r="A33" s="117">
        <v>32</v>
      </c>
      <c r="B33" s="156">
        <f>'CREAM Categories'!D36</f>
        <v>1998</v>
      </c>
      <c r="C33" s="117">
        <f>'General Analysis'!BL34</f>
        <v>0</v>
      </c>
      <c r="D33" s="117">
        <f>'General Analysis'!BM34</f>
        <v>0</v>
      </c>
      <c r="E33" s="117">
        <f>'General Analysis'!BN34</f>
        <v>0</v>
      </c>
      <c r="F33" s="117">
        <f>'General Analysis'!BO34</f>
        <v>0</v>
      </c>
      <c r="G33" s="117">
        <f>'General Analysis'!BP34</f>
        <v>0</v>
      </c>
      <c r="H33" s="117">
        <f>'General Analysis'!BQ34</f>
        <v>0</v>
      </c>
      <c r="I33" s="117">
        <f t="shared" si="0"/>
        <v>0</v>
      </c>
      <c r="J33" s="117">
        <f t="shared" si="1"/>
        <v>0</v>
      </c>
      <c r="K33" s="117">
        <f t="shared" si="2"/>
        <v>0</v>
      </c>
      <c r="L33">
        <f>'CREAM Categories'!AD36</f>
        <v>1</v>
      </c>
      <c r="M33">
        <f>'CREAM Categories'!AE36</f>
        <v>0</v>
      </c>
      <c r="N33">
        <f>'CREAM Categories'!AF36</f>
        <v>0</v>
      </c>
      <c r="O33">
        <f>'CREAM Categories'!AG36</f>
        <v>0</v>
      </c>
      <c r="P33">
        <f>'CREAM Categories'!AH36</f>
        <v>0</v>
      </c>
      <c r="Q33">
        <f>'CREAM Categories'!AI36</f>
        <v>0</v>
      </c>
      <c r="R33">
        <f>'CREAM Categories'!AJ36</f>
        <v>0</v>
      </c>
      <c r="S33">
        <f>'CREAM Categories'!AK36</f>
        <v>0</v>
      </c>
      <c r="T33">
        <f>'CREAM Categories'!AL36</f>
        <v>0</v>
      </c>
      <c r="U33">
        <f>'CREAM Categories'!AM36</f>
        <v>0</v>
      </c>
      <c r="V33">
        <f>'CREAM Categories'!AN36</f>
        <v>0</v>
      </c>
      <c r="W33">
        <f>'CREAM Categories'!AO36</f>
        <v>0</v>
      </c>
      <c r="X33">
        <f>'CREAM Categories'!AP36</f>
        <v>0</v>
      </c>
      <c r="Y33">
        <f>'CREAM Categories'!AQ36</f>
        <v>1</v>
      </c>
      <c r="Z33">
        <f>'CREAM Categories'!AR36</f>
        <v>0</v>
      </c>
      <c r="AA33">
        <f>'CREAM Categories'!AS36</f>
        <v>0</v>
      </c>
      <c r="AB33">
        <f>'CREAM Categories'!AT36</f>
        <v>0</v>
      </c>
      <c r="AC33">
        <f>'CREAM Categories'!AU36</f>
        <v>0</v>
      </c>
      <c r="AD33">
        <f>'CREAM Categories'!AV36</f>
        <v>0</v>
      </c>
      <c r="AE33">
        <f>'CREAM Categories'!AW36</f>
        <v>0</v>
      </c>
      <c r="AF33">
        <f>'CREAM Categories'!AX36</f>
        <v>0</v>
      </c>
      <c r="AG33">
        <f>'CREAM Categories'!AY36</f>
        <v>0</v>
      </c>
      <c r="AH33">
        <f>'CREAM Categories'!AZ36</f>
        <v>0</v>
      </c>
      <c r="AI33">
        <f>'CREAM Categories'!BA36</f>
        <v>1</v>
      </c>
      <c r="AJ33">
        <f>'CREAM Categories'!BB36</f>
        <v>0</v>
      </c>
      <c r="AK33">
        <f>'CREAM Categories'!BC36</f>
        <v>0</v>
      </c>
      <c r="AL33">
        <f>'CREAM Categories'!BD36</f>
        <v>0</v>
      </c>
      <c r="AM33">
        <f>'CREAM Categories'!BE36</f>
        <v>0</v>
      </c>
      <c r="AN33" s="85">
        <f>'General Analysis'!CA34</f>
        <v>0</v>
      </c>
      <c r="AP33" s="76" t="s">
        <v>828</v>
      </c>
      <c r="AQ33" s="77">
        <v>7</v>
      </c>
      <c r="AR33" s="120"/>
      <c r="AS33" s="121">
        <v>7</v>
      </c>
      <c r="AT33" s="122">
        <f t="shared" si="6"/>
        <v>5.6000000000000001E-2</v>
      </c>
      <c r="AU33" s="173">
        <f t="shared" si="7"/>
        <v>6.6666666666666666E-2</v>
      </c>
      <c r="AV33" s="121">
        <v>7</v>
      </c>
      <c r="AW33" s="122">
        <f t="shared" si="8"/>
        <v>6.1946902654867256E-2</v>
      </c>
      <c r="AX33" s="173">
        <f t="shared" si="9"/>
        <v>6.6666666666666666E-2</v>
      </c>
      <c r="AY33" s="121">
        <v>4</v>
      </c>
      <c r="AZ33" s="122">
        <f t="shared" si="10"/>
        <v>0.1</v>
      </c>
      <c r="BA33" s="124">
        <f t="shared" si="11"/>
        <v>3.8095238095238099E-2</v>
      </c>
      <c r="BC33" s="76">
        <v>1995</v>
      </c>
      <c r="BD33" s="77">
        <v>1</v>
      </c>
      <c r="BE33" s="77">
        <v>1</v>
      </c>
      <c r="BF33" s="77">
        <v>0</v>
      </c>
      <c r="BG33" s="156">
        <f t="shared" si="3"/>
        <v>1995</v>
      </c>
      <c r="BH33" s="157">
        <f t="shared" si="4"/>
        <v>1</v>
      </c>
      <c r="BI33" s="157">
        <f t="shared" si="5"/>
        <v>0</v>
      </c>
    </row>
    <row r="34" spans="1:61" x14ac:dyDescent="0.2">
      <c r="A34" s="117">
        <v>33</v>
      </c>
      <c r="B34" s="156">
        <f>'CREAM Categories'!D37</f>
        <v>1994</v>
      </c>
      <c r="C34" s="117">
        <f>'General Analysis'!BL35</f>
        <v>1</v>
      </c>
      <c r="D34" s="117">
        <f>'General Analysis'!BM35</f>
        <v>1</v>
      </c>
      <c r="E34" s="117">
        <f>'General Analysis'!BN35</f>
        <v>1</v>
      </c>
      <c r="F34" s="117">
        <f>'General Analysis'!BO35</f>
        <v>1</v>
      </c>
      <c r="G34" s="117">
        <f>'General Analysis'!BP35</f>
        <v>1</v>
      </c>
      <c r="H34" s="117">
        <f>'General Analysis'!BQ35</f>
        <v>0</v>
      </c>
      <c r="I34" s="117">
        <f t="shared" si="0"/>
        <v>1</v>
      </c>
      <c r="J34" s="117">
        <f t="shared" si="1"/>
        <v>1</v>
      </c>
      <c r="K34" s="117">
        <f t="shared" si="2"/>
        <v>1</v>
      </c>
      <c r="L34">
        <f>'CREAM Categories'!AD37</f>
        <v>1</v>
      </c>
      <c r="M34">
        <f>'CREAM Categories'!AE37</f>
        <v>0</v>
      </c>
      <c r="N34">
        <f>'CREAM Categories'!AF37</f>
        <v>0</v>
      </c>
      <c r="O34">
        <f>'CREAM Categories'!AG37</f>
        <v>0</v>
      </c>
      <c r="P34">
        <f>'CREAM Categories'!AH37</f>
        <v>1</v>
      </c>
      <c r="Q34">
        <f>'CREAM Categories'!AI37</f>
        <v>1</v>
      </c>
      <c r="R34">
        <f>'CREAM Categories'!AJ37</f>
        <v>0</v>
      </c>
      <c r="S34">
        <f>'CREAM Categories'!AK37</f>
        <v>0</v>
      </c>
      <c r="T34">
        <f>'CREAM Categories'!AL37</f>
        <v>0</v>
      </c>
      <c r="U34">
        <f>'CREAM Categories'!AM37</f>
        <v>0</v>
      </c>
      <c r="V34">
        <f>'CREAM Categories'!AN37</f>
        <v>1</v>
      </c>
      <c r="W34">
        <f>'CREAM Categories'!AO37</f>
        <v>1</v>
      </c>
      <c r="X34">
        <f>'CREAM Categories'!AP37</f>
        <v>0</v>
      </c>
      <c r="Y34">
        <f>'CREAM Categories'!AQ37</f>
        <v>1</v>
      </c>
      <c r="Z34">
        <f>'CREAM Categories'!AR37</f>
        <v>0</v>
      </c>
      <c r="AA34">
        <f>'CREAM Categories'!AS37</f>
        <v>0</v>
      </c>
      <c r="AB34">
        <f>'CREAM Categories'!AT37</f>
        <v>0</v>
      </c>
      <c r="AC34">
        <f>'CREAM Categories'!AU37</f>
        <v>1</v>
      </c>
      <c r="AD34">
        <f>'CREAM Categories'!AV37</f>
        <v>0</v>
      </c>
      <c r="AE34">
        <f>'CREAM Categories'!AW37</f>
        <v>0</v>
      </c>
      <c r="AF34">
        <f>'CREAM Categories'!AX37</f>
        <v>0</v>
      </c>
      <c r="AG34">
        <f>'CREAM Categories'!AY37</f>
        <v>0</v>
      </c>
      <c r="AH34">
        <f>'CREAM Categories'!AZ37</f>
        <v>0</v>
      </c>
      <c r="AI34">
        <f>'CREAM Categories'!BA37</f>
        <v>1</v>
      </c>
      <c r="AJ34">
        <f>'CREAM Categories'!BB37</f>
        <v>0</v>
      </c>
      <c r="AK34">
        <f>'CREAM Categories'!BC37</f>
        <v>0</v>
      </c>
      <c r="AL34">
        <f>'CREAM Categories'!BD37</f>
        <v>0</v>
      </c>
      <c r="AM34">
        <f>'CREAM Categories'!BE37</f>
        <v>0</v>
      </c>
      <c r="AN34" s="85">
        <f>'General Analysis'!CA35</f>
        <v>1</v>
      </c>
      <c r="AP34" s="76" t="s">
        <v>829</v>
      </c>
      <c r="AQ34" s="77">
        <v>9</v>
      </c>
      <c r="AR34" s="120"/>
      <c r="AS34" s="121">
        <v>9</v>
      </c>
      <c r="AT34" s="122">
        <f t="shared" si="6"/>
        <v>7.1999999999999995E-2</v>
      </c>
      <c r="AU34" s="173">
        <f t="shared" si="7"/>
        <v>8.5714285714285715E-2</v>
      </c>
      <c r="AV34" s="121">
        <v>7</v>
      </c>
      <c r="AW34" s="122">
        <f t="shared" si="8"/>
        <v>6.1946902654867256E-2</v>
      </c>
      <c r="AX34" s="173">
        <f t="shared" si="9"/>
        <v>6.6666666666666666E-2</v>
      </c>
      <c r="AY34" s="121">
        <v>8</v>
      </c>
      <c r="AZ34" s="122">
        <f t="shared" si="10"/>
        <v>0.2</v>
      </c>
      <c r="BA34" s="124">
        <f t="shared" si="11"/>
        <v>7.6190476190476197E-2</v>
      </c>
      <c r="BC34" s="76">
        <v>1996</v>
      </c>
      <c r="BD34" s="77">
        <v>3</v>
      </c>
      <c r="BE34" s="77">
        <v>1</v>
      </c>
      <c r="BF34" s="77">
        <v>1</v>
      </c>
      <c r="BG34" s="156">
        <f t="shared" si="3"/>
        <v>1996</v>
      </c>
      <c r="BH34" s="157">
        <f t="shared" si="4"/>
        <v>0.33333333333333331</v>
      </c>
      <c r="BI34" s="157">
        <f t="shared" si="5"/>
        <v>0.33333333333333331</v>
      </c>
    </row>
    <row r="35" spans="1:61" ht="16" thickBot="1" x14ac:dyDescent="0.25">
      <c r="A35" s="117">
        <v>34</v>
      </c>
      <c r="B35" s="156">
        <f>'CREAM Categories'!D38</f>
        <v>1992</v>
      </c>
      <c r="C35" s="117">
        <f>'General Analysis'!BL36</f>
        <v>0</v>
      </c>
      <c r="D35" s="117">
        <f>'General Analysis'!BM36</f>
        <v>0</v>
      </c>
      <c r="E35" s="117">
        <f>'General Analysis'!BN36</f>
        <v>0</v>
      </c>
      <c r="F35" s="117">
        <f>'General Analysis'!BO36</f>
        <v>0</v>
      </c>
      <c r="G35" s="117">
        <f>'General Analysis'!BP36</f>
        <v>0</v>
      </c>
      <c r="H35" s="117">
        <f>'General Analysis'!BQ36</f>
        <v>0</v>
      </c>
      <c r="I35" s="117">
        <f t="shared" si="0"/>
        <v>0</v>
      </c>
      <c r="J35" s="117">
        <f t="shared" si="1"/>
        <v>0</v>
      </c>
      <c r="K35" s="117">
        <f t="shared" si="2"/>
        <v>0</v>
      </c>
      <c r="L35">
        <f>'CREAM Categories'!AD38</f>
        <v>1</v>
      </c>
      <c r="M35">
        <f>'CREAM Categories'!AE38</f>
        <v>0</v>
      </c>
      <c r="N35">
        <f>'CREAM Categories'!AF38</f>
        <v>0</v>
      </c>
      <c r="O35">
        <f>'CREAM Categories'!AG38</f>
        <v>0</v>
      </c>
      <c r="P35">
        <f>'CREAM Categories'!AH38</f>
        <v>0</v>
      </c>
      <c r="Q35">
        <f>'CREAM Categories'!AI38</f>
        <v>0</v>
      </c>
      <c r="R35">
        <f>'CREAM Categories'!AJ38</f>
        <v>0</v>
      </c>
      <c r="S35">
        <f>'CREAM Categories'!AK38</f>
        <v>0</v>
      </c>
      <c r="T35">
        <f>'CREAM Categories'!AL38</f>
        <v>0</v>
      </c>
      <c r="U35">
        <f>'CREAM Categories'!AM38</f>
        <v>0</v>
      </c>
      <c r="V35">
        <f>'CREAM Categories'!AN38</f>
        <v>1</v>
      </c>
      <c r="W35">
        <f>'CREAM Categories'!AO38</f>
        <v>1</v>
      </c>
      <c r="X35">
        <f>'CREAM Categories'!AP38</f>
        <v>0</v>
      </c>
      <c r="Y35">
        <f>'CREAM Categories'!AQ38</f>
        <v>1</v>
      </c>
      <c r="Z35">
        <f>'CREAM Categories'!AR38</f>
        <v>0</v>
      </c>
      <c r="AA35">
        <f>'CREAM Categories'!AS38</f>
        <v>0</v>
      </c>
      <c r="AB35">
        <f>'CREAM Categories'!AT38</f>
        <v>0</v>
      </c>
      <c r="AC35">
        <f>'CREAM Categories'!AU38</f>
        <v>0</v>
      </c>
      <c r="AD35">
        <f>'CREAM Categories'!AV38</f>
        <v>0</v>
      </c>
      <c r="AE35">
        <f>'CREAM Categories'!AW38</f>
        <v>0</v>
      </c>
      <c r="AF35">
        <f>'CREAM Categories'!AX38</f>
        <v>0</v>
      </c>
      <c r="AG35">
        <f>'CREAM Categories'!AY38</f>
        <v>0</v>
      </c>
      <c r="AH35">
        <f>'CREAM Categories'!AZ38</f>
        <v>0</v>
      </c>
      <c r="AI35">
        <f>'CREAM Categories'!BA38</f>
        <v>0</v>
      </c>
      <c r="AJ35">
        <f>'CREAM Categories'!BB38</f>
        <v>0</v>
      </c>
      <c r="AK35">
        <f>'CREAM Categories'!BC38</f>
        <v>0</v>
      </c>
      <c r="AL35">
        <f>'CREAM Categories'!BD38</f>
        <v>0</v>
      </c>
      <c r="AM35">
        <f>'CREAM Categories'!BE38</f>
        <v>0</v>
      </c>
      <c r="AN35" s="85">
        <f>'General Analysis'!CA36</f>
        <v>0</v>
      </c>
      <c r="AP35" s="76" t="s">
        <v>837</v>
      </c>
      <c r="AQ35" s="77">
        <v>108</v>
      </c>
      <c r="AS35" s="121">
        <v>108</v>
      </c>
      <c r="AT35" s="125">
        <f t="shared" si="6"/>
        <v>0.86399999999999999</v>
      </c>
      <c r="AU35" s="174">
        <f t="shared" si="7"/>
        <v>1.0285714285714285</v>
      </c>
      <c r="AV35" s="121">
        <v>104</v>
      </c>
      <c r="AW35" s="125">
        <f t="shared" si="8"/>
        <v>0.92035398230088494</v>
      </c>
      <c r="AX35" s="174">
        <f t="shared" si="9"/>
        <v>0.99047619047619051</v>
      </c>
      <c r="AY35" s="121">
        <v>35</v>
      </c>
      <c r="AZ35" s="125">
        <f t="shared" si="10"/>
        <v>0.875</v>
      </c>
      <c r="BA35" s="126">
        <f t="shared" si="11"/>
        <v>0.33333333333333331</v>
      </c>
      <c r="BC35" s="76">
        <v>1997</v>
      </c>
      <c r="BD35" s="77">
        <v>3</v>
      </c>
      <c r="BE35" s="77">
        <v>1</v>
      </c>
      <c r="BF35" s="77">
        <v>3</v>
      </c>
      <c r="BG35" s="156">
        <f t="shared" si="3"/>
        <v>1997</v>
      </c>
      <c r="BH35" s="157">
        <f t="shared" si="4"/>
        <v>0.33333333333333331</v>
      </c>
      <c r="BI35" s="157">
        <f t="shared" si="5"/>
        <v>1</v>
      </c>
    </row>
    <row r="36" spans="1:61" x14ac:dyDescent="0.2">
      <c r="A36" s="117">
        <v>35</v>
      </c>
      <c r="B36" s="156">
        <f>'CREAM Categories'!D39</f>
        <v>1992</v>
      </c>
      <c r="C36" s="117">
        <f>'General Analysis'!BL37</f>
        <v>0</v>
      </c>
      <c r="D36" s="117">
        <f>'General Analysis'!BM37</f>
        <v>0</v>
      </c>
      <c r="E36" s="117">
        <f>'General Analysis'!BN37</f>
        <v>0</v>
      </c>
      <c r="F36" s="117">
        <f>'General Analysis'!BO37</f>
        <v>0</v>
      </c>
      <c r="G36" s="117">
        <f>'General Analysis'!BP37</f>
        <v>0</v>
      </c>
      <c r="H36" s="117">
        <f>'General Analysis'!BQ37</f>
        <v>0</v>
      </c>
      <c r="I36" s="117">
        <f t="shared" si="0"/>
        <v>0</v>
      </c>
      <c r="J36" s="117">
        <f t="shared" si="1"/>
        <v>0</v>
      </c>
      <c r="K36" s="117">
        <f t="shared" si="2"/>
        <v>0</v>
      </c>
      <c r="L36">
        <f>'CREAM Categories'!AD39</f>
        <v>1</v>
      </c>
      <c r="M36">
        <f>'CREAM Categories'!AE39</f>
        <v>0</v>
      </c>
      <c r="N36">
        <f>'CREAM Categories'!AF39</f>
        <v>1</v>
      </c>
      <c r="O36">
        <f>'CREAM Categories'!AG39</f>
        <v>0</v>
      </c>
      <c r="P36">
        <f>'CREAM Categories'!AH39</f>
        <v>0</v>
      </c>
      <c r="Q36">
        <f>'CREAM Categories'!AI39</f>
        <v>0</v>
      </c>
      <c r="R36">
        <f>'CREAM Categories'!AJ39</f>
        <v>0</v>
      </c>
      <c r="S36">
        <f>'CREAM Categories'!AK39</f>
        <v>0</v>
      </c>
      <c r="T36">
        <f>'CREAM Categories'!AL39</f>
        <v>0</v>
      </c>
      <c r="U36">
        <f>'CREAM Categories'!AM39</f>
        <v>0</v>
      </c>
      <c r="V36">
        <f>'CREAM Categories'!AN39</f>
        <v>1</v>
      </c>
      <c r="W36">
        <f>'CREAM Categories'!AO39</f>
        <v>1</v>
      </c>
      <c r="X36">
        <f>'CREAM Categories'!AP39</f>
        <v>0</v>
      </c>
      <c r="Y36">
        <f>'CREAM Categories'!AQ39</f>
        <v>0</v>
      </c>
      <c r="Z36">
        <f>'CREAM Categories'!AR39</f>
        <v>0</v>
      </c>
      <c r="AA36">
        <f>'CREAM Categories'!AS39</f>
        <v>0</v>
      </c>
      <c r="AB36">
        <f>'CREAM Categories'!AT39</f>
        <v>0</v>
      </c>
      <c r="AC36">
        <f>'CREAM Categories'!AU39</f>
        <v>1</v>
      </c>
      <c r="AD36">
        <f>'CREAM Categories'!AV39</f>
        <v>0</v>
      </c>
      <c r="AE36">
        <f>'CREAM Categories'!AW39</f>
        <v>0</v>
      </c>
      <c r="AF36">
        <f>'CREAM Categories'!AX39</f>
        <v>0</v>
      </c>
      <c r="AG36">
        <f>'CREAM Categories'!AY39</f>
        <v>0</v>
      </c>
      <c r="AH36">
        <f>'CREAM Categories'!AZ39</f>
        <v>0</v>
      </c>
      <c r="AI36">
        <f>'CREAM Categories'!BA39</f>
        <v>0</v>
      </c>
      <c r="AJ36">
        <f>'CREAM Categories'!BB39</f>
        <v>0</v>
      </c>
      <c r="AK36">
        <f>'CREAM Categories'!BC39</f>
        <v>0</v>
      </c>
      <c r="AL36">
        <f>'CREAM Categories'!BD39</f>
        <v>0</v>
      </c>
      <c r="AM36">
        <f>'CREAM Categories'!BE39</f>
        <v>0</v>
      </c>
      <c r="AN36" s="85">
        <f>'General Analysis'!CA37</f>
        <v>1</v>
      </c>
      <c r="AS36" s="130" t="s">
        <v>833</v>
      </c>
      <c r="AV36" s="130" t="s">
        <v>833</v>
      </c>
      <c r="AY36" s="130" t="s">
        <v>833</v>
      </c>
      <c r="BC36" s="76">
        <v>1998</v>
      </c>
      <c r="BD36" s="77">
        <v>10</v>
      </c>
      <c r="BE36" s="77">
        <v>5</v>
      </c>
      <c r="BF36" s="77">
        <v>7</v>
      </c>
      <c r="BG36" s="156">
        <f t="shared" si="3"/>
        <v>1998</v>
      </c>
      <c r="BH36" s="157">
        <f t="shared" si="4"/>
        <v>0.5</v>
      </c>
      <c r="BI36" s="157">
        <f t="shared" si="5"/>
        <v>0.7</v>
      </c>
    </row>
    <row r="37" spans="1:61" x14ac:dyDescent="0.2">
      <c r="A37" s="117">
        <v>36</v>
      </c>
      <c r="B37" s="156">
        <f>'CREAM Categories'!D40</f>
        <v>1992</v>
      </c>
      <c r="C37" s="117">
        <f>'General Analysis'!BL38</f>
        <v>0</v>
      </c>
      <c r="D37" s="117">
        <f>'General Analysis'!BM38</f>
        <v>0</v>
      </c>
      <c r="E37" s="117">
        <f>'General Analysis'!BN38</f>
        <v>0</v>
      </c>
      <c r="F37" s="117">
        <f>'General Analysis'!BO38</f>
        <v>0</v>
      </c>
      <c r="G37" s="117">
        <f>'General Analysis'!BP38</f>
        <v>0</v>
      </c>
      <c r="H37" s="117">
        <f>'General Analysis'!BQ38</f>
        <v>0</v>
      </c>
      <c r="I37" s="117">
        <f t="shared" si="0"/>
        <v>0</v>
      </c>
      <c r="J37" s="117">
        <f t="shared" si="1"/>
        <v>0</v>
      </c>
      <c r="K37" s="117">
        <f t="shared" si="2"/>
        <v>0</v>
      </c>
      <c r="L37">
        <f>'CREAM Categories'!AD40</f>
        <v>1</v>
      </c>
      <c r="M37">
        <f>'CREAM Categories'!AE40</f>
        <v>0</v>
      </c>
      <c r="N37">
        <f>'CREAM Categories'!AF40</f>
        <v>0</v>
      </c>
      <c r="O37">
        <f>'CREAM Categories'!AG40</f>
        <v>0</v>
      </c>
      <c r="P37">
        <f>'CREAM Categories'!AH40</f>
        <v>0</v>
      </c>
      <c r="Q37">
        <f>'CREAM Categories'!AI40</f>
        <v>0</v>
      </c>
      <c r="R37">
        <f>'CREAM Categories'!AJ40</f>
        <v>0</v>
      </c>
      <c r="S37">
        <f>'CREAM Categories'!AK40</f>
        <v>0</v>
      </c>
      <c r="T37">
        <f>'CREAM Categories'!AL40</f>
        <v>0</v>
      </c>
      <c r="U37">
        <f>'CREAM Categories'!AM40</f>
        <v>0</v>
      </c>
      <c r="V37">
        <f>'CREAM Categories'!AN40</f>
        <v>1</v>
      </c>
      <c r="W37">
        <f>'CREAM Categories'!AO40</f>
        <v>0</v>
      </c>
      <c r="X37">
        <f>'CREAM Categories'!AP40</f>
        <v>0</v>
      </c>
      <c r="Y37">
        <f>'CREAM Categories'!AQ40</f>
        <v>0</v>
      </c>
      <c r="Z37">
        <f>'CREAM Categories'!AR40</f>
        <v>0</v>
      </c>
      <c r="AA37">
        <f>'CREAM Categories'!AS40</f>
        <v>0</v>
      </c>
      <c r="AB37">
        <f>'CREAM Categories'!AT40</f>
        <v>0</v>
      </c>
      <c r="AC37">
        <f>'CREAM Categories'!AU40</f>
        <v>0</v>
      </c>
      <c r="AD37">
        <f>'CREAM Categories'!AV40</f>
        <v>0</v>
      </c>
      <c r="AE37">
        <f>'CREAM Categories'!AW40</f>
        <v>0</v>
      </c>
      <c r="AF37">
        <f>'CREAM Categories'!AX40</f>
        <v>0</v>
      </c>
      <c r="AG37">
        <f>'CREAM Categories'!AY40</f>
        <v>0</v>
      </c>
      <c r="AH37">
        <f>'CREAM Categories'!AZ40</f>
        <v>0</v>
      </c>
      <c r="AI37">
        <f>'CREAM Categories'!BA40</f>
        <v>0</v>
      </c>
      <c r="AJ37">
        <f>'CREAM Categories'!BB40</f>
        <v>0</v>
      </c>
      <c r="AK37">
        <f>'CREAM Categories'!BC40</f>
        <v>0</v>
      </c>
      <c r="AL37">
        <f>'CREAM Categories'!BD40</f>
        <v>0</v>
      </c>
      <c r="AM37">
        <f>'CREAM Categories'!BE40</f>
        <v>0</v>
      </c>
      <c r="AN37" s="85">
        <f>'General Analysis'!CA38</f>
        <v>0</v>
      </c>
      <c r="AT37" s="128" t="s">
        <v>106</v>
      </c>
      <c r="AU37" s="120">
        <f>AT18</f>
        <v>0.70399999999999996</v>
      </c>
      <c r="AV37" s="131" t="s">
        <v>834</v>
      </c>
      <c r="AW37" s="143" t="s">
        <v>108</v>
      </c>
      <c r="AX37" s="144">
        <f>AW20</f>
        <v>0.74336283185840712</v>
      </c>
      <c r="AY37" s="131" t="s">
        <v>835</v>
      </c>
      <c r="AZ37" s="128" t="s">
        <v>109</v>
      </c>
      <c r="BA37" s="120">
        <f>AZ21</f>
        <v>0.7</v>
      </c>
      <c r="BB37" t="s">
        <v>836</v>
      </c>
      <c r="BC37" s="76">
        <v>1999</v>
      </c>
      <c r="BD37" s="77">
        <v>7</v>
      </c>
      <c r="BE37" s="77">
        <v>2</v>
      </c>
      <c r="BF37" s="77">
        <v>3</v>
      </c>
      <c r="BG37" s="156">
        <f t="shared" si="3"/>
        <v>1999</v>
      </c>
      <c r="BH37" s="157">
        <f t="shared" si="4"/>
        <v>0.2857142857142857</v>
      </c>
      <c r="BI37" s="157">
        <f t="shared" si="5"/>
        <v>0.42857142857142855</v>
      </c>
    </row>
    <row r="38" spans="1:61" x14ac:dyDescent="0.2">
      <c r="A38" s="117">
        <v>37</v>
      </c>
      <c r="B38" s="156">
        <f>'CREAM Categories'!D41</f>
        <v>1989</v>
      </c>
      <c r="C38" s="117">
        <f>'General Analysis'!BL39</f>
        <v>0</v>
      </c>
      <c r="D38" s="117">
        <f>'General Analysis'!BM39</f>
        <v>0</v>
      </c>
      <c r="E38" s="117">
        <f>'General Analysis'!BN39</f>
        <v>0</v>
      </c>
      <c r="F38" s="117">
        <f>'General Analysis'!BO39</f>
        <v>0</v>
      </c>
      <c r="G38" s="117">
        <f>'General Analysis'!BP39</f>
        <v>0</v>
      </c>
      <c r="H38" s="117">
        <f>'General Analysis'!BQ39</f>
        <v>0</v>
      </c>
      <c r="I38" s="117">
        <f t="shared" si="0"/>
        <v>0</v>
      </c>
      <c r="J38" s="117">
        <f t="shared" si="1"/>
        <v>0</v>
      </c>
      <c r="K38" s="117">
        <f t="shared" si="2"/>
        <v>0</v>
      </c>
      <c r="L38">
        <f>'CREAM Categories'!AD41</f>
        <v>1</v>
      </c>
      <c r="M38">
        <f>'CREAM Categories'!AE41</f>
        <v>0</v>
      </c>
      <c r="N38">
        <f>'CREAM Categories'!AF41</f>
        <v>0</v>
      </c>
      <c r="O38">
        <f>'CREAM Categories'!AG41</f>
        <v>0</v>
      </c>
      <c r="P38">
        <f>'CREAM Categories'!AH41</f>
        <v>0</v>
      </c>
      <c r="Q38">
        <f>'CREAM Categories'!AI41</f>
        <v>0</v>
      </c>
      <c r="R38">
        <f>'CREAM Categories'!AJ41</f>
        <v>0</v>
      </c>
      <c r="S38">
        <f>'CREAM Categories'!AK41</f>
        <v>0</v>
      </c>
      <c r="T38">
        <f>'CREAM Categories'!AL41</f>
        <v>0</v>
      </c>
      <c r="U38">
        <f>'CREAM Categories'!AM41</f>
        <v>0</v>
      </c>
      <c r="V38">
        <f>'CREAM Categories'!AN41</f>
        <v>0</v>
      </c>
      <c r="W38">
        <f>'CREAM Categories'!AO41</f>
        <v>0</v>
      </c>
      <c r="X38">
        <f>'CREAM Categories'!AP41</f>
        <v>0</v>
      </c>
      <c r="Y38">
        <f>'CREAM Categories'!AQ41</f>
        <v>1</v>
      </c>
      <c r="Z38">
        <f>'CREAM Categories'!AR41</f>
        <v>0</v>
      </c>
      <c r="AA38">
        <f>'CREAM Categories'!AS41</f>
        <v>0</v>
      </c>
      <c r="AB38">
        <f>'CREAM Categories'!AT41</f>
        <v>0</v>
      </c>
      <c r="AC38">
        <f>'CREAM Categories'!AU41</f>
        <v>0</v>
      </c>
      <c r="AD38">
        <f>'CREAM Categories'!AV41</f>
        <v>1</v>
      </c>
      <c r="AE38">
        <f>'CREAM Categories'!AW41</f>
        <v>0</v>
      </c>
      <c r="AF38">
        <f>'CREAM Categories'!AX41</f>
        <v>0</v>
      </c>
      <c r="AG38">
        <f>'CREAM Categories'!AY41</f>
        <v>0</v>
      </c>
      <c r="AH38">
        <f>'CREAM Categories'!AZ41</f>
        <v>0</v>
      </c>
      <c r="AI38">
        <f>'CREAM Categories'!BA41</f>
        <v>0</v>
      </c>
      <c r="AJ38">
        <f>'CREAM Categories'!BB41</f>
        <v>0</v>
      </c>
      <c r="AK38">
        <f>'CREAM Categories'!BC41</f>
        <v>0</v>
      </c>
      <c r="AL38">
        <f>'CREAM Categories'!BD41</f>
        <v>0</v>
      </c>
      <c r="AM38">
        <f>'CREAM Categories'!BE41</f>
        <v>0</v>
      </c>
      <c r="AN38" s="85">
        <f>'General Analysis'!CA39</f>
        <v>0</v>
      </c>
      <c r="AT38" s="143" t="s">
        <v>108</v>
      </c>
      <c r="AU38" s="144">
        <f>AT20</f>
        <v>0.72799999999999998</v>
      </c>
      <c r="AW38" s="128" t="s">
        <v>106</v>
      </c>
      <c r="AX38" s="120">
        <f>AW18</f>
        <v>0.69911504424778759</v>
      </c>
      <c r="AZ38" s="128" t="s">
        <v>106</v>
      </c>
      <c r="BA38" s="120">
        <f>AZ18</f>
        <v>0.65</v>
      </c>
      <c r="BC38" s="76">
        <v>2000</v>
      </c>
      <c r="BD38" s="77">
        <v>3</v>
      </c>
      <c r="BE38" s="77">
        <v>1</v>
      </c>
      <c r="BF38" s="77">
        <v>2</v>
      </c>
      <c r="BG38" s="156">
        <f t="shared" si="3"/>
        <v>2000</v>
      </c>
      <c r="BH38" s="157">
        <f t="shared" si="4"/>
        <v>0.33333333333333331</v>
      </c>
      <c r="BI38" s="157">
        <f t="shared" si="5"/>
        <v>0.66666666666666663</v>
      </c>
    </row>
    <row r="39" spans="1:61" x14ac:dyDescent="0.2">
      <c r="A39" s="117">
        <v>38</v>
      </c>
      <c r="B39" s="156">
        <f>'CREAM Categories'!D42</f>
        <v>1989</v>
      </c>
      <c r="C39" s="117">
        <f>'General Analysis'!BL40</f>
        <v>0</v>
      </c>
      <c r="D39" s="117">
        <f>'General Analysis'!BM40</f>
        <v>0</v>
      </c>
      <c r="E39" s="117">
        <f>'General Analysis'!BN40</f>
        <v>0</v>
      </c>
      <c r="F39" s="117">
        <f>'General Analysis'!BO40</f>
        <v>0</v>
      </c>
      <c r="G39" s="117">
        <f>'General Analysis'!BP40</f>
        <v>0</v>
      </c>
      <c r="H39" s="117">
        <f>'General Analysis'!BQ40</f>
        <v>0</v>
      </c>
      <c r="I39" s="117">
        <f t="shared" si="0"/>
        <v>0</v>
      </c>
      <c r="J39" s="117">
        <f t="shared" si="1"/>
        <v>0</v>
      </c>
      <c r="K39" s="117">
        <f t="shared" si="2"/>
        <v>0</v>
      </c>
      <c r="L39">
        <f>'CREAM Categories'!AD42</f>
        <v>0</v>
      </c>
      <c r="M39">
        <f>'CREAM Categories'!AE42</f>
        <v>0</v>
      </c>
      <c r="N39">
        <f>'CREAM Categories'!AF42</f>
        <v>0</v>
      </c>
      <c r="O39">
        <f>'CREAM Categories'!AG42</f>
        <v>0</v>
      </c>
      <c r="P39">
        <f>'CREAM Categories'!AH42</f>
        <v>0</v>
      </c>
      <c r="Q39">
        <f>'CREAM Categories'!AI42</f>
        <v>0</v>
      </c>
      <c r="R39">
        <f>'CREAM Categories'!AJ42</f>
        <v>0</v>
      </c>
      <c r="S39">
        <f>'CREAM Categories'!AK42</f>
        <v>0</v>
      </c>
      <c r="T39">
        <f>'CREAM Categories'!AL42</f>
        <v>0</v>
      </c>
      <c r="U39">
        <f>'CREAM Categories'!AM42</f>
        <v>0</v>
      </c>
      <c r="V39">
        <f>'CREAM Categories'!AN42</f>
        <v>0</v>
      </c>
      <c r="W39">
        <f>'CREAM Categories'!AO42</f>
        <v>0</v>
      </c>
      <c r="X39">
        <f>'CREAM Categories'!AP42</f>
        <v>0</v>
      </c>
      <c r="Y39">
        <f>'CREAM Categories'!AQ42</f>
        <v>1</v>
      </c>
      <c r="Z39">
        <f>'CREAM Categories'!AR42</f>
        <v>0</v>
      </c>
      <c r="AA39">
        <f>'CREAM Categories'!AS42</f>
        <v>0</v>
      </c>
      <c r="AB39">
        <f>'CREAM Categories'!AT42</f>
        <v>0</v>
      </c>
      <c r="AC39">
        <f>'CREAM Categories'!AU42</f>
        <v>0</v>
      </c>
      <c r="AD39">
        <f>'CREAM Categories'!AV42</f>
        <v>0</v>
      </c>
      <c r="AE39">
        <f>'CREAM Categories'!AW42</f>
        <v>0</v>
      </c>
      <c r="AF39">
        <f>'CREAM Categories'!AX42</f>
        <v>0</v>
      </c>
      <c r="AG39">
        <f>'CREAM Categories'!AY42</f>
        <v>0</v>
      </c>
      <c r="AH39">
        <f>'CREAM Categories'!AZ42</f>
        <v>0</v>
      </c>
      <c r="AI39">
        <f>'CREAM Categories'!BA42</f>
        <v>1</v>
      </c>
      <c r="AJ39">
        <f>'CREAM Categories'!BB42</f>
        <v>0</v>
      </c>
      <c r="AK39">
        <f>'CREAM Categories'!BC42</f>
        <v>0</v>
      </c>
      <c r="AL39">
        <f>'CREAM Categories'!BD42</f>
        <v>0</v>
      </c>
      <c r="AM39">
        <f>'CREAM Categories'!BE42</f>
        <v>0</v>
      </c>
      <c r="AN39" s="85">
        <f>'General Analysis'!CA40</f>
        <v>0</v>
      </c>
      <c r="AT39" s="128" t="s">
        <v>109</v>
      </c>
      <c r="AU39" s="120">
        <f>AT21</f>
        <v>0.69599999999999995</v>
      </c>
      <c r="AW39" s="128" t="s">
        <v>109</v>
      </c>
      <c r="AX39" s="120">
        <f>AW21</f>
        <v>0.7168141592920354</v>
      </c>
      <c r="AZ39" s="128" t="s">
        <v>97</v>
      </c>
      <c r="BA39" s="120">
        <f>AZ9</f>
        <v>0.52500000000000002</v>
      </c>
      <c r="BC39" s="76">
        <v>2001</v>
      </c>
      <c r="BD39" s="77">
        <v>9</v>
      </c>
      <c r="BE39" s="77">
        <v>4</v>
      </c>
      <c r="BF39" s="77">
        <v>6</v>
      </c>
      <c r="BG39" s="156">
        <f t="shared" si="3"/>
        <v>2001</v>
      </c>
      <c r="BH39" s="157">
        <f t="shared" si="4"/>
        <v>0.44444444444444442</v>
      </c>
      <c r="BI39" s="157">
        <f t="shared" si="5"/>
        <v>0.66666666666666663</v>
      </c>
    </row>
    <row r="40" spans="1:61" x14ac:dyDescent="0.2">
      <c r="A40" s="117">
        <v>39</v>
      </c>
      <c r="B40" s="156">
        <f>'CREAM Categories'!D43</f>
        <v>1989</v>
      </c>
      <c r="C40" s="117">
        <f>'General Analysis'!BL41</f>
        <v>0</v>
      </c>
      <c r="D40" s="117">
        <f>'General Analysis'!BM41</f>
        <v>0</v>
      </c>
      <c r="E40" s="117">
        <f>'General Analysis'!BN41</f>
        <v>0</v>
      </c>
      <c r="F40" s="117">
        <f>'General Analysis'!BO41</f>
        <v>0</v>
      </c>
      <c r="G40" s="117">
        <f>'General Analysis'!BP41</f>
        <v>0</v>
      </c>
      <c r="H40" s="117">
        <f>'General Analysis'!BQ41</f>
        <v>0</v>
      </c>
      <c r="I40" s="117">
        <f t="shared" si="0"/>
        <v>0</v>
      </c>
      <c r="J40" s="117">
        <f t="shared" si="1"/>
        <v>0</v>
      </c>
      <c r="K40" s="117">
        <f t="shared" si="2"/>
        <v>0</v>
      </c>
      <c r="L40">
        <f>'CREAM Categories'!AD43</f>
        <v>1</v>
      </c>
      <c r="M40">
        <f>'CREAM Categories'!AE43</f>
        <v>0</v>
      </c>
      <c r="N40">
        <f>'CREAM Categories'!AF43</f>
        <v>0</v>
      </c>
      <c r="O40">
        <f>'CREAM Categories'!AG43</f>
        <v>0</v>
      </c>
      <c r="P40">
        <f>'CREAM Categories'!AH43</f>
        <v>0</v>
      </c>
      <c r="Q40">
        <f>'CREAM Categories'!AI43</f>
        <v>0</v>
      </c>
      <c r="R40">
        <f>'CREAM Categories'!AJ43</f>
        <v>0</v>
      </c>
      <c r="S40">
        <f>'CREAM Categories'!AK43</f>
        <v>0</v>
      </c>
      <c r="T40">
        <f>'CREAM Categories'!AL43</f>
        <v>0</v>
      </c>
      <c r="U40">
        <f>'CREAM Categories'!AM43</f>
        <v>0</v>
      </c>
      <c r="V40">
        <f>'CREAM Categories'!AN43</f>
        <v>0</v>
      </c>
      <c r="W40">
        <f>'CREAM Categories'!AO43</f>
        <v>1</v>
      </c>
      <c r="X40">
        <f>'CREAM Categories'!AP43</f>
        <v>0</v>
      </c>
      <c r="Y40">
        <f>'CREAM Categories'!AQ43</f>
        <v>0</v>
      </c>
      <c r="Z40">
        <f>'CREAM Categories'!AR43</f>
        <v>0</v>
      </c>
      <c r="AA40">
        <f>'CREAM Categories'!AS43</f>
        <v>0</v>
      </c>
      <c r="AB40">
        <f>'CREAM Categories'!AT43</f>
        <v>1</v>
      </c>
      <c r="AC40">
        <f>'CREAM Categories'!AU43</f>
        <v>0</v>
      </c>
      <c r="AD40">
        <f>'CREAM Categories'!AV43</f>
        <v>0</v>
      </c>
      <c r="AE40">
        <f>'CREAM Categories'!AW43</f>
        <v>0</v>
      </c>
      <c r="AF40">
        <f>'CREAM Categories'!AX43</f>
        <v>0</v>
      </c>
      <c r="AG40">
        <f>'CREAM Categories'!AY43</f>
        <v>0</v>
      </c>
      <c r="AH40">
        <f>'CREAM Categories'!AZ43</f>
        <v>0</v>
      </c>
      <c r="AI40">
        <f>'CREAM Categories'!BA43</f>
        <v>0</v>
      </c>
      <c r="AJ40">
        <f>'CREAM Categories'!BB43</f>
        <v>0</v>
      </c>
      <c r="AK40">
        <f>'CREAM Categories'!BC43</f>
        <v>0</v>
      </c>
      <c r="AL40">
        <f>'CREAM Categories'!BD43</f>
        <v>0</v>
      </c>
      <c r="AM40">
        <f>'CREAM Categories'!BE43</f>
        <v>0</v>
      </c>
      <c r="AN40" s="85">
        <f>'General Analysis'!CA41</f>
        <v>1</v>
      </c>
      <c r="AT40" s="128" t="s">
        <v>97</v>
      </c>
      <c r="AU40" s="120">
        <f>AT9</f>
        <v>0.57599999999999996</v>
      </c>
      <c r="AW40" s="128" t="s">
        <v>97</v>
      </c>
      <c r="AX40" s="120">
        <f>AW9</f>
        <v>0.5752212389380531</v>
      </c>
      <c r="AZ40" s="143" t="s">
        <v>108</v>
      </c>
      <c r="BA40" s="144">
        <f>AZ20</f>
        <v>0.625</v>
      </c>
      <c r="BC40" s="76">
        <v>2002</v>
      </c>
      <c r="BD40" s="77">
        <v>9</v>
      </c>
      <c r="BE40" s="77">
        <v>5</v>
      </c>
      <c r="BF40" s="77">
        <v>7</v>
      </c>
      <c r="BG40" s="170">
        <f t="shared" si="3"/>
        <v>2002</v>
      </c>
      <c r="BH40" s="157">
        <f t="shared" si="4"/>
        <v>0.55555555555555558</v>
      </c>
      <c r="BI40" s="157">
        <f t="shared" si="5"/>
        <v>0.77777777777777779</v>
      </c>
    </row>
    <row r="41" spans="1:61" x14ac:dyDescent="0.2">
      <c r="A41" s="117">
        <v>40</v>
      </c>
      <c r="B41" s="156">
        <f>'CREAM Categories'!D44</f>
        <v>1988</v>
      </c>
      <c r="C41" s="117">
        <f>'General Analysis'!BL42</f>
        <v>0</v>
      </c>
      <c r="D41" s="117">
        <f>'General Analysis'!BM42</f>
        <v>0</v>
      </c>
      <c r="E41" s="117">
        <f>'General Analysis'!BN42</f>
        <v>0</v>
      </c>
      <c r="F41" s="117">
        <f>'General Analysis'!BO42</f>
        <v>0</v>
      </c>
      <c r="G41" s="117">
        <f>'General Analysis'!BP42</f>
        <v>0</v>
      </c>
      <c r="H41" s="117">
        <f>'General Analysis'!BQ42</f>
        <v>0</v>
      </c>
      <c r="I41" s="117">
        <f t="shared" si="0"/>
        <v>0</v>
      </c>
      <c r="J41" s="117">
        <f t="shared" si="1"/>
        <v>0</v>
      </c>
      <c r="K41" s="117">
        <f t="shared" si="2"/>
        <v>0</v>
      </c>
      <c r="L41">
        <f>'CREAM Categories'!AD44</f>
        <v>1</v>
      </c>
      <c r="M41">
        <f>'CREAM Categories'!AE44</f>
        <v>0</v>
      </c>
      <c r="N41">
        <f>'CREAM Categories'!AF44</f>
        <v>0</v>
      </c>
      <c r="O41">
        <f>'CREAM Categories'!AG44</f>
        <v>0</v>
      </c>
      <c r="P41">
        <f>'CREAM Categories'!AH44</f>
        <v>0</v>
      </c>
      <c r="Q41">
        <f>'CREAM Categories'!AI44</f>
        <v>0</v>
      </c>
      <c r="R41">
        <f>'CREAM Categories'!AJ44</f>
        <v>0</v>
      </c>
      <c r="S41">
        <f>'CREAM Categories'!AK44</f>
        <v>0</v>
      </c>
      <c r="T41">
        <f>'CREAM Categories'!AL44</f>
        <v>0</v>
      </c>
      <c r="U41">
        <f>'CREAM Categories'!AM44</f>
        <v>0</v>
      </c>
      <c r="V41">
        <f>'CREAM Categories'!AN44</f>
        <v>1</v>
      </c>
      <c r="W41">
        <f>'CREAM Categories'!AO44</f>
        <v>1</v>
      </c>
      <c r="X41">
        <f>'CREAM Categories'!AP44</f>
        <v>0</v>
      </c>
      <c r="Y41">
        <f>'CREAM Categories'!AQ44</f>
        <v>1</v>
      </c>
      <c r="Z41">
        <f>'CREAM Categories'!AR44</f>
        <v>0</v>
      </c>
      <c r="AA41">
        <f>'CREAM Categories'!AS44</f>
        <v>0</v>
      </c>
      <c r="AB41">
        <f>'CREAM Categories'!AT44</f>
        <v>0</v>
      </c>
      <c r="AC41">
        <f>'CREAM Categories'!AU44</f>
        <v>0</v>
      </c>
      <c r="AD41">
        <f>'CREAM Categories'!AV44</f>
        <v>0</v>
      </c>
      <c r="AE41">
        <f>'CREAM Categories'!AW44</f>
        <v>0</v>
      </c>
      <c r="AF41">
        <f>'CREAM Categories'!AX44</f>
        <v>0</v>
      </c>
      <c r="AG41">
        <f>'CREAM Categories'!AY44</f>
        <v>0</v>
      </c>
      <c r="AH41">
        <f>'CREAM Categories'!AZ44</f>
        <v>0</v>
      </c>
      <c r="AI41">
        <f>'CREAM Categories'!BA44</f>
        <v>0</v>
      </c>
      <c r="AJ41">
        <f>'CREAM Categories'!BB44</f>
        <v>0</v>
      </c>
      <c r="AK41">
        <f>'CREAM Categories'!BC44</f>
        <v>0</v>
      </c>
      <c r="AL41">
        <f>'CREAM Categories'!BD44</f>
        <v>0</v>
      </c>
      <c r="AM41">
        <f>'CREAM Categories'!BE44</f>
        <v>0</v>
      </c>
      <c r="AN41" s="85">
        <f>'General Analysis'!CA42</f>
        <v>0</v>
      </c>
      <c r="AT41" s="76" t="s">
        <v>95</v>
      </c>
      <c r="AU41" s="120">
        <f>AT7</f>
        <v>0.48</v>
      </c>
      <c r="AW41" s="76" t="s">
        <v>95</v>
      </c>
      <c r="AX41" s="120">
        <f>AW7</f>
        <v>0.48672566371681414</v>
      </c>
      <c r="AZ41" s="76" t="s">
        <v>105</v>
      </c>
      <c r="BA41" s="120">
        <f>AZ17</f>
        <v>0.42499999999999999</v>
      </c>
      <c r="BC41" s="76">
        <v>2003</v>
      </c>
      <c r="BD41" s="77">
        <v>14</v>
      </c>
      <c r="BE41" s="77">
        <v>9</v>
      </c>
      <c r="BF41" s="77">
        <v>10</v>
      </c>
      <c r="BG41" s="170">
        <f t="shared" si="3"/>
        <v>2003</v>
      </c>
      <c r="BH41" s="157">
        <f t="shared" si="4"/>
        <v>0.6428571428571429</v>
      </c>
      <c r="BI41" s="157">
        <f t="shared" si="5"/>
        <v>0.7142857142857143</v>
      </c>
    </row>
    <row r="42" spans="1:61" x14ac:dyDescent="0.2">
      <c r="A42" s="117">
        <v>41</v>
      </c>
      <c r="B42" s="156">
        <f>'CREAM Categories'!D45</f>
        <v>1984</v>
      </c>
      <c r="C42" s="117">
        <f>'General Analysis'!BL43</f>
        <v>0</v>
      </c>
      <c r="D42" s="117">
        <f>'General Analysis'!BM43</f>
        <v>0</v>
      </c>
      <c r="E42" s="117">
        <f>'General Analysis'!BN43</f>
        <v>0</v>
      </c>
      <c r="F42" s="117">
        <f>'General Analysis'!BO43</f>
        <v>0</v>
      </c>
      <c r="G42" s="117">
        <f>'General Analysis'!BP43</f>
        <v>0</v>
      </c>
      <c r="H42" s="117">
        <f>'General Analysis'!BQ43</f>
        <v>0</v>
      </c>
      <c r="I42" s="117">
        <f t="shared" si="0"/>
        <v>0</v>
      </c>
      <c r="J42" s="117">
        <f t="shared" si="1"/>
        <v>0</v>
      </c>
      <c r="K42" s="117">
        <f t="shared" si="2"/>
        <v>0</v>
      </c>
      <c r="L42">
        <f>'CREAM Categories'!AD45</f>
        <v>1</v>
      </c>
      <c r="M42">
        <f>'CREAM Categories'!AE45</f>
        <v>0</v>
      </c>
      <c r="N42">
        <f>'CREAM Categories'!AF45</f>
        <v>0</v>
      </c>
      <c r="O42">
        <f>'CREAM Categories'!AG45</f>
        <v>0</v>
      </c>
      <c r="P42">
        <f>'CREAM Categories'!AH45</f>
        <v>0</v>
      </c>
      <c r="Q42">
        <f>'CREAM Categories'!AI45</f>
        <v>0</v>
      </c>
      <c r="R42">
        <f>'CREAM Categories'!AJ45</f>
        <v>0</v>
      </c>
      <c r="S42">
        <f>'CREAM Categories'!AK45</f>
        <v>0</v>
      </c>
      <c r="T42">
        <f>'CREAM Categories'!AL45</f>
        <v>0</v>
      </c>
      <c r="U42">
        <f>'CREAM Categories'!AM45</f>
        <v>0</v>
      </c>
      <c r="V42">
        <f>'CREAM Categories'!AN45</f>
        <v>0</v>
      </c>
      <c r="W42">
        <f>'CREAM Categories'!AO45</f>
        <v>1</v>
      </c>
      <c r="X42">
        <f>'CREAM Categories'!AP45</f>
        <v>0</v>
      </c>
      <c r="Y42">
        <f>'CREAM Categories'!AQ45</f>
        <v>0</v>
      </c>
      <c r="Z42">
        <f>'CREAM Categories'!AR45</f>
        <v>0</v>
      </c>
      <c r="AA42">
        <f>'CREAM Categories'!AS45</f>
        <v>0</v>
      </c>
      <c r="AB42">
        <f>'CREAM Categories'!AT45</f>
        <v>0</v>
      </c>
      <c r="AC42">
        <f>'CREAM Categories'!AU45</f>
        <v>1</v>
      </c>
      <c r="AD42">
        <f>'CREAM Categories'!AV45</f>
        <v>0</v>
      </c>
      <c r="AE42">
        <f>'CREAM Categories'!AW45</f>
        <v>0</v>
      </c>
      <c r="AF42">
        <f>'CREAM Categories'!AX45</f>
        <v>0</v>
      </c>
      <c r="AG42">
        <f>'CREAM Categories'!AY45</f>
        <v>0</v>
      </c>
      <c r="AH42">
        <f>'CREAM Categories'!AZ45</f>
        <v>0</v>
      </c>
      <c r="AI42">
        <f>'CREAM Categories'!BA45</f>
        <v>0</v>
      </c>
      <c r="AJ42">
        <f>'CREAM Categories'!BB45</f>
        <v>0</v>
      </c>
      <c r="AK42">
        <f>'CREAM Categories'!BC45</f>
        <v>0</v>
      </c>
      <c r="AL42">
        <f>'CREAM Categories'!BD45</f>
        <v>0</v>
      </c>
      <c r="AM42">
        <f>'CREAM Categories'!BE45</f>
        <v>0</v>
      </c>
      <c r="AN42" s="85">
        <f>'General Analysis'!CA43</f>
        <v>1</v>
      </c>
      <c r="AT42" s="76" t="s">
        <v>838</v>
      </c>
      <c r="AU42" s="120">
        <f>AU35</f>
        <v>1.0285714285714285</v>
      </c>
      <c r="AW42" s="76" t="s">
        <v>838</v>
      </c>
      <c r="AX42" s="120">
        <f>AX35</f>
        <v>0.99047619047619051</v>
      </c>
      <c r="AZ42" s="76" t="s">
        <v>838</v>
      </c>
      <c r="BA42" s="120">
        <f>AZ35</f>
        <v>0.875</v>
      </c>
      <c r="BC42" s="76">
        <v>2004</v>
      </c>
      <c r="BD42" s="77">
        <v>8</v>
      </c>
      <c r="BE42" s="77">
        <v>6</v>
      </c>
      <c r="BF42" s="77">
        <v>7</v>
      </c>
      <c r="BG42" s="170">
        <f t="shared" si="3"/>
        <v>2004</v>
      </c>
      <c r="BH42" s="157">
        <f t="shared" si="4"/>
        <v>0.75</v>
      </c>
      <c r="BI42" s="157">
        <f t="shared" si="5"/>
        <v>0.875</v>
      </c>
    </row>
    <row r="43" spans="1:61" x14ac:dyDescent="0.2">
      <c r="A43" s="117">
        <v>42</v>
      </c>
      <c r="B43" s="156">
        <f>'CREAM Categories'!D46</f>
        <v>1984</v>
      </c>
      <c r="C43" s="117">
        <f>'General Analysis'!BL44</f>
        <v>0</v>
      </c>
      <c r="D43" s="117">
        <f>'General Analysis'!BM44</f>
        <v>0</v>
      </c>
      <c r="E43" s="117">
        <f>'General Analysis'!BN44</f>
        <v>0</v>
      </c>
      <c r="F43" s="117">
        <f>'General Analysis'!BO44</f>
        <v>0</v>
      </c>
      <c r="G43" s="117">
        <f>'General Analysis'!BP44</f>
        <v>0</v>
      </c>
      <c r="H43" s="117">
        <f>'General Analysis'!BQ44</f>
        <v>0</v>
      </c>
      <c r="I43" s="117">
        <f t="shared" si="0"/>
        <v>0</v>
      </c>
      <c r="J43" s="117">
        <f t="shared" si="1"/>
        <v>0</v>
      </c>
      <c r="K43" s="117">
        <f t="shared" si="2"/>
        <v>0</v>
      </c>
      <c r="L43">
        <f>'CREAM Categories'!AD46</f>
        <v>1</v>
      </c>
      <c r="M43">
        <f>'CREAM Categories'!AE46</f>
        <v>0</v>
      </c>
      <c r="N43">
        <f>'CREAM Categories'!AF46</f>
        <v>0</v>
      </c>
      <c r="O43">
        <f>'CREAM Categories'!AG46</f>
        <v>0</v>
      </c>
      <c r="P43">
        <f>'CREAM Categories'!AH46</f>
        <v>0</v>
      </c>
      <c r="Q43">
        <f>'CREAM Categories'!AI46</f>
        <v>0</v>
      </c>
      <c r="R43">
        <f>'CREAM Categories'!AJ46</f>
        <v>0</v>
      </c>
      <c r="S43">
        <f>'CREAM Categories'!AK46</f>
        <v>0</v>
      </c>
      <c r="T43">
        <f>'CREAM Categories'!AL46</f>
        <v>0</v>
      </c>
      <c r="U43">
        <f>'CREAM Categories'!AM46</f>
        <v>0</v>
      </c>
      <c r="V43">
        <f>'CREAM Categories'!AN46</f>
        <v>1</v>
      </c>
      <c r="W43">
        <f>'CREAM Categories'!AO46</f>
        <v>1</v>
      </c>
      <c r="X43">
        <f>'CREAM Categories'!AP46</f>
        <v>0</v>
      </c>
      <c r="Y43">
        <f>'CREAM Categories'!AQ46</f>
        <v>1</v>
      </c>
      <c r="Z43">
        <f>'CREAM Categories'!AR46</f>
        <v>0</v>
      </c>
      <c r="AA43">
        <f>'CREAM Categories'!AS46</f>
        <v>0</v>
      </c>
      <c r="AB43">
        <f>'CREAM Categories'!AT46</f>
        <v>0</v>
      </c>
      <c r="AC43">
        <f>'CREAM Categories'!AU46</f>
        <v>0</v>
      </c>
      <c r="AD43">
        <f>'CREAM Categories'!AV46</f>
        <v>0</v>
      </c>
      <c r="AE43">
        <f>'CREAM Categories'!AW46</f>
        <v>0</v>
      </c>
      <c r="AF43">
        <f>'CREAM Categories'!AX46</f>
        <v>0</v>
      </c>
      <c r="AG43">
        <f>'CREAM Categories'!AY46</f>
        <v>0</v>
      </c>
      <c r="AH43">
        <f>'CREAM Categories'!AZ46</f>
        <v>0</v>
      </c>
      <c r="AI43">
        <f>'CREAM Categories'!BA46</f>
        <v>0</v>
      </c>
      <c r="AJ43">
        <f>'CREAM Categories'!BB46</f>
        <v>0</v>
      </c>
      <c r="AK43">
        <f>'CREAM Categories'!BC46</f>
        <v>0</v>
      </c>
      <c r="AL43">
        <f>'CREAM Categories'!BD46</f>
        <v>0</v>
      </c>
      <c r="AM43">
        <f>'CREAM Categories'!BE46</f>
        <v>0</v>
      </c>
      <c r="AN43" s="85">
        <f>'General Analysis'!CA44</f>
        <v>0</v>
      </c>
      <c r="BC43" s="76">
        <v>2005</v>
      </c>
      <c r="BD43" s="77">
        <v>8</v>
      </c>
      <c r="BE43" s="77">
        <v>6</v>
      </c>
      <c r="BF43" s="77">
        <v>7</v>
      </c>
      <c r="BG43" s="170">
        <f t="shared" si="3"/>
        <v>2005</v>
      </c>
      <c r="BH43" s="157">
        <f t="shared" si="4"/>
        <v>0.75</v>
      </c>
      <c r="BI43" s="157">
        <f t="shared" si="5"/>
        <v>0.875</v>
      </c>
    </row>
    <row r="44" spans="1:61" ht="20" x14ac:dyDescent="0.25">
      <c r="A44" s="117">
        <v>43</v>
      </c>
      <c r="B44" s="156">
        <f>'CREAM Categories'!D47</f>
        <v>1984</v>
      </c>
      <c r="C44" s="117">
        <f>'General Analysis'!BL45</f>
        <v>0</v>
      </c>
      <c r="D44" s="117">
        <f>'General Analysis'!BM45</f>
        <v>0</v>
      </c>
      <c r="E44" s="117">
        <f>'General Analysis'!BN45</f>
        <v>0</v>
      </c>
      <c r="F44" s="117">
        <f>'General Analysis'!BO45</f>
        <v>0</v>
      </c>
      <c r="G44" s="117">
        <f>'General Analysis'!BP45</f>
        <v>0</v>
      </c>
      <c r="H44" s="117">
        <f>'General Analysis'!BQ45</f>
        <v>0</v>
      </c>
      <c r="I44" s="117">
        <f t="shared" si="0"/>
        <v>0</v>
      </c>
      <c r="J44" s="117">
        <f t="shared" si="1"/>
        <v>0</v>
      </c>
      <c r="K44" s="117">
        <f t="shared" si="2"/>
        <v>0</v>
      </c>
      <c r="L44">
        <f>'CREAM Categories'!AD47</f>
        <v>1</v>
      </c>
      <c r="M44">
        <f>'CREAM Categories'!AE47</f>
        <v>0</v>
      </c>
      <c r="N44">
        <f>'CREAM Categories'!AF47</f>
        <v>0</v>
      </c>
      <c r="O44">
        <f>'CREAM Categories'!AG47</f>
        <v>0</v>
      </c>
      <c r="P44">
        <f>'CREAM Categories'!AH47</f>
        <v>0</v>
      </c>
      <c r="Q44">
        <f>'CREAM Categories'!AI47</f>
        <v>0</v>
      </c>
      <c r="R44">
        <f>'CREAM Categories'!AJ47</f>
        <v>0</v>
      </c>
      <c r="S44">
        <f>'CREAM Categories'!AK47</f>
        <v>0</v>
      </c>
      <c r="T44">
        <f>'CREAM Categories'!AL47</f>
        <v>0</v>
      </c>
      <c r="U44">
        <f>'CREAM Categories'!AM47</f>
        <v>0</v>
      </c>
      <c r="V44">
        <f>'CREAM Categories'!AN47</f>
        <v>0</v>
      </c>
      <c r="W44">
        <f>'CREAM Categories'!AO47</f>
        <v>1</v>
      </c>
      <c r="X44">
        <f>'CREAM Categories'!AP47</f>
        <v>0</v>
      </c>
      <c r="Y44">
        <f>'CREAM Categories'!AQ47</f>
        <v>0</v>
      </c>
      <c r="Z44">
        <f>'CREAM Categories'!AR47</f>
        <v>0</v>
      </c>
      <c r="AA44">
        <f>'CREAM Categories'!AS47</f>
        <v>0</v>
      </c>
      <c r="AB44">
        <f>'CREAM Categories'!AT47</f>
        <v>0</v>
      </c>
      <c r="AC44">
        <f>'CREAM Categories'!AU47</f>
        <v>0</v>
      </c>
      <c r="AD44">
        <f>'CREAM Categories'!AV47</f>
        <v>0</v>
      </c>
      <c r="AE44">
        <f>'CREAM Categories'!AW47</f>
        <v>0</v>
      </c>
      <c r="AF44">
        <f>'CREAM Categories'!AX47</f>
        <v>0</v>
      </c>
      <c r="AG44">
        <f>'CREAM Categories'!AY47</f>
        <v>0</v>
      </c>
      <c r="AH44">
        <f>'CREAM Categories'!AZ47</f>
        <v>0</v>
      </c>
      <c r="AI44">
        <f>'CREAM Categories'!BA47</f>
        <v>0</v>
      </c>
      <c r="AJ44">
        <f>'CREAM Categories'!BB47</f>
        <v>0</v>
      </c>
      <c r="AK44">
        <f>'CREAM Categories'!BC47</f>
        <v>0</v>
      </c>
      <c r="AL44">
        <f>'CREAM Categories'!BD47</f>
        <v>0</v>
      </c>
      <c r="AM44">
        <f>'CREAM Categories'!BE47</f>
        <v>0</v>
      </c>
      <c r="AN44" s="85">
        <f>'General Analysis'!CA45</f>
        <v>0</v>
      </c>
      <c r="AU44" s="139" t="s">
        <v>839</v>
      </c>
      <c r="AV44" s="140"/>
      <c r="BC44" s="76">
        <v>2006</v>
      </c>
      <c r="BD44" s="77">
        <v>12</v>
      </c>
      <c r="BE44" s="77">
        <v>4</v>
      </c>
      <c r="BF44" s="77">
        <v>8</v>
      </c>
      <c r="BG44" s="170">
        <f t="shared" si="3"/>
        <v>2006</v>
      </c>
      <c r="BH44" s="157">
        <f t="shared" si="4"/>
        <v>0.33333333333333331</v>
      </c>
      <c r="BI44" s="157">
        <f t="shared" si="5"/>
        <v>0.66666666666666663</v>
      </c>
    </row>
    <row r="45" spans="1:61" x14ac:dyDescent="0.2">
      <c r="A45" s="117">
        <v>44</v>
      </c>
      <c r="B45" s="156">
        <f>'CREAM Categories'!D48</f>
        <v>1979</v>
      </c>
      <c r="C45" s="117">
        <f>'General Analysis'!BL46</f>
        <v>1</v>
      </c>
      <c r="D45" s="117">
        <f>'General Analysis'!BM46</f>
        <v>1</v>
      </c>
      <c r="E45" s="117">
        <f>'General Analysis'!BN46</f>
        <v>1</v>
      </c>
      <c r="F45" s="117">
        <f>'General Analysis'!BO46</f>
        <v>0</v>
      </c>
      <c r="G45" s="117">
        <f>'General Analysis'!BP46</f>
        <v>0</v>
      </c>
      <c r="H45" s="117">
        <f>'General Analysis'!BQ46</f>
        <v>0</v>
      </c>
      <c r="I45" s="117">
        <f t="shared" si="0"/>
        <v>1</v>
      </c>
      <c r="J45" s="117">
        <f t="shared" si="1"/>
        <v>1</v>
      </c>
      <c r="K45" s="117">
        <f t="shared" si="2"/>
        <v>0</v>
      </c>
      <c r="L45">
        <f>'CREAM Categories'!AD48</f>
        <v>0</v>
      </c>
      <c r="M45">
        <f>'CREAM Categories'!AE48</f>
        <v>0</v>
      </c>
      <c r="N45">
        <f>'CREAM Categories'!AF48</f>
        <v>1</v>
      </c>
      <c r="O45">
        <f>'CREAM Categories'!AG48</f>
        <v>0</v>
      </c>
      <c r="P45">
        <f>'CREAM Categories'!AH48</f>
        <v>0</v>
      </c>
      <c r="Q45">
        <f>'CREAM Categories'!AI48</f>
        <v>0</v>
      </c>
      <c r="R45">
        <f>'CREAM Categories'!AJ48</f>
        <v>0</v>
      </c>
      <c r="S45">
        <f>'CREAM Categories'!AK48</f>
        <v>0</v>
      </c>
      <c r="T45">
        <f>'CREAM Categories'!AL48</f>
        <v>0</v>
      </c>
      <c r="U45">
        <f>'CREAM Categories'!AM48</f>
        <v>0</v>
      </c>
      <c r="V45">
        <f>'CREAM Categories'!AN48</f>
        <v>0</v>
      </c>
      <c r="W45">
        <f>'CREAM Categories'!AO48</f>
        <v>0</v>
      </c>
      <c r="X45">
        <f>'CREAM Categories'!AP48</f>
        <v>0</v>
      </c>
      <c r="Y45">
        <f>'CREAM Categories'!AQ48</f>
        <v>0</v>
      </c>
      <c r="Z45">
        <f>'CREAM Categories'!AR48</f>
        <v>1</v>
      </c>
      <c r="AA45">
        <f>'CREAM Categories'!AS48</f>
        <v>0</v>
      </c>
      <c r="AB45">
        <f>'CREAM Categories'!AT48</f>
        <v>0</v>
      </c>
      <c r="AC45">
        <f>'CREAM Categories'!AU48</f>
        <v>0</v>
      </c>
      <c r="AD45">
        <f>'CREAM Categories'!AV48</f>
        <v>0</v>
      </c>
      <c r="AE45">
        <f>'CREAM Categories'!AW48</f>
        <v>0</v>
      </c>
      <c r="AF45">
        <f>'CREAM Categories'!AX48</f>
        <v>0</v>
      </c>
      <c r="AG45">
        <f>'CREAM Categories'!AY48</f>
        <v>0</v>
      </c>
      <c r="AH45">
        <f>'CREAM Categories'!AZ48</f>
        <v>0</v>
      </c>
      <c r="AI45">
        <f>'CREAM Categories'!BA48</f>
        <v>1</v>
      </c>
      <c r="AJ45">
        <f>'CREAM Categories'!BB48</f>
        <v>0</v>
      </c>
      <c r="AK45">
        <f>'CREAM Categories'!BC48</f>
        <v>0</v>
      </c>
      <c r="AL45">
        <f>'CREAM Categories'!BD48</f>
        <v>0</v>
      </c>
      <c r="AM45">
        <f>'CREAM Categories'!BE48</f>
        <v>0</v>
      </c>
      <c r="AN45" s="85">
        <f>'General Analysis'!CA46</f>
        <v>0</v>
      </c>
      <c r="BC45" s="76">
        <v>2007</v>
      </c>
      <c r="BD45" s="77">
        <v>10</v>
      </c>
      <c r="BE45" s="77">
        <v>6</v>
      </c>
      <c r="BF45" s="77">
        <v>6</v>
      </c>
      <c r="BG45" s="170">
        <f t="shared" si="3"/>
        <v>2007</v>
      </c>
      <c r="BH45" s="157">
        <f t="shared" si="4"/>
        <v>0.6</v>
      </c>
      <c r="BI45" s="157">
        <f t="shared" si="5"/>
        <v>0.6</v>
      </c>
    </row>
    <row r="46" spans="1:61" x14ac:dyDescent="0.2">
      <c r="A46" s="117">
        <v>45</v>
      </c>
      <c r="B46" s="156">
        <f>'CREAM Categories'!D49</f>
        <v>1978</v>
      </c>
      <c r="C46" s="117">
        <f>'General Analysis'!BL47</f>
        <v>0</v>
      </c>
      <c r="D46" s="117">
        <f>'General Analysis'!BM47</f>
        <v>0</v>
      </c>
      <c r="E46" s="117">
        <f>'General Analysis'!BN47</f>
        <v>0</v>
      </c>
      <c r="F46" s="117">
        <f>'General Analysis'!BO47</f>
        <v>0</v>
      </c>
      <c r="G46" s="117">
        <f>'General Analysis'!BP47</f>
        <v>0</v>
      </c>
      <c r="H46" s="117">
        <f>'General Analysis'!BQ47</f>
        <v>0</v>
      </c>
      <c r="I46" s="117">
        <f t="shared" si="0"/>
        <v>0</v>
      </c>
      <c r="J46" s="117">
        <f t="shared" si="1"/>
        <v>0</v>
      </c>
      <c r="K46" s="117">
        <f t="shared" si="2"/>
        <v>0</v>
      </c>
      <c r="L46">
        <f>'CREAM Categories'!AD49</f>
        <v>1</v>
      </c>
      <c r="M46">
        <f>'CREAM Categories'!AE49</f>
        <v>0</v>
      </c>
      <c r="N46">
        <f>'CREAM Categories'!AF49</f>
        <v>0</v>
      </c>
      <c r="O46">
        <f>'CREAM Categories'!AG49</f>
        <v>0</v>
      </c>
      <c r="P46">
        <f>'CREAM Categories'!AH49</f>
        <v>0</v>
      </c>
      <c r="Q46">
        <f>'CREAM Categories'!AI49</f>
        <v>0</v>
      </c>
      <c r="R46">
        <f>'CREAM Categories'!AJ49</f>
        <v>0</v>
      </c>
      <c r="S46">
        <f>'CREAM Categories'!AK49</f>
        <v>0</v>
      </c>
      <c r="T46">
        <f>'CREAM Categories'!AL49</f>
        <v>0</v>
      </c>
      <c r="U46">
        <f>'CREAM Categories'!AM49</f>
        <v>0</v>
      </c>
      <c r="V46">
        <f>'CREAM Categories'!AN49</f>
        <v>0</v>
      </c>
      <c r="W46">
        <f>'CREAM Categories'!AO49</f>
        <v>0</v>
      </c>
      <c r="X46">
        <f>'CREAM Categories'!AP49</f>
        <v>0</v>
      </c>
      <c r="Y46">
        <f>'CREAM Categories'!AQ49</f>
        <v>1</v>
      </c>
      <c r="Z46">
        <f>'CREAM Categories'!AR49</f>
        <v>0</v>
      </c>
      <c r="AA46">
        <f>'CREAM Categories'!AS49</f>
        <v>0</v>
      </c>
      <c r="AB46">
        <f>'CREAM Categories'!AT49</f>
        <v>0</v>
      </c>
      <c r="AC46">
        <f>'CREAM Categories'!AU49</f>
        <v>0</v>
      </c>
      <c r="AD46">
        <f>'CREAM Categories'!AV49</f>
        <v>0</v>
      </c>
      <c r="AE46">
        <f>'CREAM Categories'!AW49</f>
        <v>0</v>
      </c>
      <c r="AF46">
        <f>'CREAM Categories'!AX49</f>
        <v>0</v>
      </c>
      <c r="AG46">
        <f>'CREAM Categories'!AY49</f>
        <v>0</v>
      </c>
      <c r="AH46">
        <f>'CREAM Categories'!AZ49</f>
        <v>0</v>
      </c>
      <c r="AI46">
        <f>'CREAM Categories'!BA49</f>
        <v>0</v>
      </c>
      <c r="AJ46">
        <f>'CREAM Categories'!BB49</f>
        <v>0</v>
      </c>
      <c r="AK46">
        <f>'CREAM Categories'!BC49</f>
        <v>0</v>
      </c>
      <c r="AL46">
        <f>'CREAM Categories'!BD49</f>
        <v>0</v>
      </c>
      <c r="AM46">
        <f>'CREAM Categories'!BE49</f>
        <v>0</v>
      </c>
      <c r="AN46" s="85">
        <f>'General Analysis'!CA47</f>
        <v>0</v>
      </c>
      <c r="BC46" s="76">
        <v>2008</v>
      </c>
      <c r="BD46" s="77">
        <v>11</v>
      </c>
      <c r="BE46" s="77">
        <v>5</v>
      </c>
      <c r="BF46" s="77">
        <v>9</v>
      </c>
      <c r="BG46" s="170">
        <f t="shared" si="3"/>
        <v>2008</v>
      </c>
      <c r="BH46" s="157">
        <f t="shared" si="4"/>
        <v>0.45454545454545453</v>
      </c>
      <c r="BI46" s="157">
        <f t="shared" si="5"/>
        <v>0.81818181818181823</v>
      </c>
    </row>
    <row r="47" spans="1:61" x14ac:dyDescent="0.2">
      <c r="A47" s="117">
        <v>46</v>
      </c>
      <c r="B47" s="156">
        <f>'CREAM Categories'!D50</f>
        <v>2008</v>
      </c>
      <c r="C47" s="117">
        <f>'General Analysis'!BL48</f>
        <v>0</v>
      </c>
      <c r="D47" s="117">
        <f>'General Analysis'!BM48</f>
        <v>0</v>
      </c>
      <c r="E47" s="117">
        <f>'General Analysis'!BN48</f>
        <v>0</v>
      </c>
      <c r="F47" s="117">
        <f>'General Analysis'!BO48</f>
        <v>0</v>
      </c>
      <c r="G47" s="117">
        <f>'General Analysis'!BP48</f>
        <v>0</v>
      </c>
      <c r="H47" s="117">
        <f>'General Analysis'!BQ48</f>
        <v>0</v>
      </c>
      <c r="I47" s="117">
        <f t="shared" si="0"/>
        <v>0</v>
      </c>
      <c r="J47" s="117">
        <f t="shared" si="1"/>
        <v>0</v>
      </c>
      <c r="K47" s="117">
        <f t="shared" si="2"/>
        <v>0</v>
      </c>
      <c r="L47">
        <f>'CREAM Categories'!AD50</f>
        <v>1</v>
      </c>
      <c r="M47">
        <f>'CREAM Categories'!AE50</f>
        <v>0</v>
      </c>
      <c r="N47">
        <f>'CREAM Categories'!AF50</f>
        <v>1</v>
      </c>
      <c r="O47">
        <f>'CREAM Categories'!AG50</f>
        <v>0</v>
      </c>
      <c r="P47">
        <f>'CREAM Categories'!AH50</f>
        <v>0</v>
      </c>
      <c r="Q47">
        <f>'CREAM Categories'!AI50</f>
        <v>0</v>
      </c>
      <c r="R47">
        <f>'CREAM Categories'!AJ50</f>
        <v>1</v>
      </c>
      <c r="S47">
        <f>'CREAM Categories'!AK50</f>
        <v>0</v>
      </c>
      <c r="T47">
        <f>'CREAM Categories'!AL50</f>
        <v>0</v>
      </c>
      <c r="U47">
        <f>'CREAM Categories'!AM50</f>
        <v>0</v>
      </c>
      <c r="V47">
        <f>'CREAM Categories'!AN50</f>
        <v>1</v>
      </c>
      <c r="W47">
        <f>'CREAM Categories'!AO50</f>
        <v>1</v>
      </c>
      <c r="X47">
        <f>'CREAM Categories'!AP50</f>
        <v>0</v>
      </c>
      <c r="Y47">
        <f>'CREAM Categories'!AQ50</f>
        <v>1</v>
      </c>
      <c r="Z47">
        <f>'CREAM Categories'!AR50</f>
        <v>1</v>
      </c>
      <c r="AA47">
        <f>'CREAM Categories'!AS50</f>
        <v>0</v>
      </c>
      <c r="AB47">
        <f>'CREAM Categories'!AT50</f>
        <v>0</v>
      </c>
      <c r="AC47">
        <f>'CREAM Categories'!AU50</f>
        <v>1</v>
      </c>
      <c r="AD47">
        <f>'CREAM Categories'!AV50</f>
        <v>0</v>
      </c>
      <c r="AE47">
        <f>'CREAM Categories'!AW50</f>
        <v>0</v>
      </c>
      <c r="AF47">
        <f>'CREAM Categories'!AX50</f>
        <v>0</v>
      </c>
      <c r="AG47">
        <f>'CREAM Categories'!AY50</f>
        <v>0</v>
      </c>
      <c r="AH47">
        <f>'CREAM Categories'!AZ50</f>
        <v>0</v>
      </c>
      <c r="AI47">
        <f>'CREAM Categories'!BA50</f>
        <v>0</v>
      </c>
      <c r="AJ47">
        <f>'CREAM Categories'!BB50</f>
        <v>0</v>
      </c>
      <c r="AK47">
        <f>'CREAM Categories'!BC50</f>
        <v>0</v>
      </c>
      <c r="AL47">
        <f>'CREAM Categories'!BD50</f>
        <v>0</v>
      </c>
      <c r="AM47">
        <f>'CREAM Categories'!BE50</f>
        <v>0</v>
      </c>
      <c r="AN47" s="85">
        <f>'General Analysis'!CA48</f>
        <v>1</v>
      </c>
      <c r="BC47" s="76">
        <v>2009</v>
      </c>
      <c r="BD47" s="77">
        <v>9</v>
      </c>
      <c r="BE47" s="77">
        <v>7</v>
      </c>
      <c r="BF47" s="77">
        <v>4</v>
      </c>
      <c r="BG47" s="170">
        <f t="shared" si="3"/>
        <v>2009</v>
      </c>
      <c r="BH47" s="157">
        <f t="shared" si="4"/>
        <v>0.77777777777777779</v>
      </c>
      <c r="BI47" s="157">
        <f t="shared" si="5"/>
        <v>0.44444444444444442</v>
      </c>
    </row>
    <row r="48" spans="1:61" x14ac:dyDescent="0.2">
      <c r="A48" s="117">
        <v>47</v>
      </c>
      <c r="B48" s="156">
        <f>'CREAM Categories'!D51</f>
        <v>1996</v>
      </c>
      <c r="C48" s="117">
        <f>'General Analysis'!BL49</f>
        <v>0</v>
      </c>
      <c r="D48" s="117">
        <f>'General Analysis'!BM49</f>
        <v>0</v>
      </c>
      <c r="E48" s="117">
        <f>'General Analysis'!BN49</f>
        <v>0</v>
      </c>
      <c r="F48" s="117">
        <f>'General Analysis'!BO49</f>
        <v>0</v>
      </c>
      <c r="G48" s="117">
        <f>'General Analysis'!BP49</f>
        <v>0</v>
      </c>
      <c r="H48" s="117">
        <f>'General Analysis'!BQ49</f>
        <v>0</v>
      </c>
      <c r="I48" s="117">
        <f t="shared" si="0"/>
        <v>0</v>
      </c>
      <c r="J48" s="117">
        <f t="shared" si="1"/>
        <v>0</v>
      </c>
      <c r="K48" s="117">
        <f t="shared" si="2"/>
        <v>0</v>
      </c>
      <c r="L48">
        <f>'CREAM Categories'!AD51</f>
        <v>0</v>
      </c>
      <c r="M48">
        <f>'CREAM Categories'!AE51</f>
        <v>0</v>
      </c>
      <c r="N48">
        <f>'CREAM Categories'!AF51</f>
        <v>0</v>
      </c>
      <c r="O48">
        <f>'CREAM Categories'!AG51</f>
        <v>0</v>
      </c>
      <c r="P48">
        <f>'CREAM Categories'!AH51</f>
        <v>0</v>
      </c>
      <c r="Q48">
        <f>'CREAM Categories'!AI51</f>
        <v>0</v>
      </c>
      <c r="R48">
        <f>'CREAM Categories'!AJ51</f>
        <v>0</v>
      </c>
      <c r="S48">
        <f>'CREAM Categories'!AK51</f>
        <v>0</v>
      </c>
      <c r="T48">
        <f>'CREAM Categories'!AL51</f>
        <v>0</v>
      </c>
      <c r="U48">
        <f>'CREAM Categories'!AM51</f>
        <v>0</v>
      </c>
      <c r="V48">
        <f>'CREAM Categories'!AN51</f>
        <v>1</v>
      </c>
      <c r="W48">
        <f>'CREAM Categories'!AO51</f>
        <v>1</v>
      </c>
      <c r="X48">
        <f>'CREAM Categories'!AP51</f>
        <v>0</v>
      </c>
      <c r="Y48">
        <f>'CREAM Categories'!AQ51</f>
        <v>0</v>
      </c>
      <c r="Z48">
        <f>'CREAM Categories'!AR51</f>
        <v>0</v>
      </c>
      <c r="AA48">
        <f>'CREAM Categories'!AS51</f>
        <v>0</v>
      </c>
      <c r="AB48">
        <f>'CREAM Categories'!AT51</f>
        <v>0</v>
      </c>
      <c r="AC48">
        <f>'CREAM Categories'!AU51</f>
        <v>0</v>
      </c>
      <c r="AD48">
        <f>'CREAM Categories'!AV51</f>
        <v>0</v>
      </c>
      <c r="AE48">
        <f>'CREAM Categories'!AW51</f>
        <v>0</v>
      </c>
      <c r="AF48">
        <f>'CREAM Categories'!AX51</f>
        <v>0</v>
      </c>
      <c r="AG48">
        <f>'CREAM Categories'!AY51</f>
        <v>0</v>
      </c>
      <c r="AH48">
        <f>'CREAM Categories'!AZ51</f>
        <v>0</v>
      </c>
      <c r="AI48">
        <f>'CREAM Categories'!BA51</f>
        <v>0</v>
      </c>
      <c r="AJ48">
        <f>'CREAM Categories'!BB51</f>
        <v>0</v>
      </c>
      <c r="AK48">
        <f>'CREAM Categories'!BC51</f>
        <v>0</v>
      </c>
      <c r="AL48">
        <f>'CREAM Categories'!BD51</f>
        <v>0</v>
      </c>
      <c r="AM48">
        <f>'CREAM Categories'!BE51</f>
        <v>0</v>
      </c>
      <c r="AN48" s="85">
        <f>'General Analysis'!CA49</f>
        <v>0</v>
      </c>
      <c r="BC48" s="76">
        <v>2010</v>
      </c>
      <c r="BD48" s="77">
        <v>13</v>
      </c>
      <c r="BE48" s="77">
        <v>11</v>
      </c>
      <c r="BF48" s="77">
        <v>8</v>
      </c>
      <c r="BG48" s="170">
        <f t="shared" si="3"/>
        <v>2010</v>
      </c>
      <c r="BH48" s="157">
        <f t="shared" si="4"/>
        <v>0.84615384615384615</v>
      </c>
      <c r="BI48" s="157">
        <f t="shared" si="5"/>
        <v>0.61538461538461542</v>
      </c>
    </row>
    <row r="49" spans="1:61" x14ac:dyDescent="0.2">
      <c r="A49" s="117">
        <v>48</v>
      </c>
      <c r="B49" s="156">
        <f>'CREAM Categories'!D52</f>
        <v>1987</v>
      </c>
      <c r="C49" s="117">
        <f>'General Analysis'!BL50</f>
        <v>0</v>
      </c>
      <c r="D49" s="117">
        <f>'General Analysis'!BM50</f>
        <v>0</v>
      </c>
      <c r="E49" s="117">
        <f>'General Analysis'!BN50</f>
        <v>0</v>
      </c>
      <c r="F49" s="117">
        <f>'General Analysis'!BO50</f>
        <v>0</v>
      </c>
      <c r="G49" s="117">
        <f>'General Analysis'!BP50</f>
        <v>0</v>
      </c>
      <c r="H49" s="117">
        <f>'General Analysis'!BQ50</f>
        <v>0</v>
      </c>
      <c r="I49" s="117">
        <f t="shared" si="0"/>
        <v>0</v>
      </c>
      <c r="J49" s="117">
        <f t="shared" si="1"/>
        <v>0</v>
      </c>
      <c r="K49" s="117">
        <f t="shared" si="2"/>
        <v>0</v>
      </c>
      <c r="L49">
        <f>'CREAM Categories'!AD52</f>
        <v>1</v>
      </c>
      <c r="M49">
        <f>'CREAM Categories'!AE52</f>
        <v>0</v>
      </c>
      <c r="N49">
        <f>'CREAM Categories'!AF52</f>
        <v>0</v>
      </c>
      <c r="O49">
        <f>'CREAM Categories'!AG52</f>
        <v>0</v>
      </c>
      <c r="P49">
        <f>'CREAM Categories'!AH52</f>
        <v>0</v>
      </c>
      <c r="Q49">
        <f>'CREAM Categories'!AI52</f>
        <v>0</v>
      </c>
      <c r="R49">
        <f>'CREAM Categories'!AJ52</f>
        <v>0</v>
      </c>
      <c r="S49">
        <f>'CREAM Categories'!AK52</f>
        <v>0</v>
      </c>
      <c r="T49">
        <f>'CREAM Categories'!AL52</f>
        <v>0</v>
      </c>
      <c r="U49">
        <f>'CREAM Categories'!AM52</f>
        <v>0</v>
      </c>
      <c r="V49">
        <f>'CREAM Categories'!AN52</f>
        <v>0</v>
      </c>
      <c r="W49">
        <f>'CREAM Categories'!AO52</f>
        <v>0</v>
      </c>
      <c r="X49">
        <f>'CREAM Categories'!AP52</f>
        <v>0</v>
      </c>
      <c r="Y49">
        <f>'CREAM Categories'!AQ52</f>
        <v>0</v>
      </c>
      <c r="Z49">
        <f>'CREAM Categories'!AR52</f>
        <v>0</v>
      </c>
      <c r="AA49">
        <f>'CREAM Categories'!AS52</f>
        <v>0</v>
      </c>
      <c r="AB49">
        <f>'CREAM Categories'!AT52</f>
        <v>0</v>
      </c>
      <c r="AC49">
        <f>'CREAM Categories'!AU52</f>
        <v>0</v>
      </c>
      <c r="AD49">
        <f>'CREAM Categories'!AV52</f>
        <v>0</v>
      </c>
      <c r="AE49">
        <f>'CREAM Categories'!AW52</f>
        <v>0</v>
      </c>
      <c r="AF49">
        <f>'CREAM Categories'!AX52</f>
        <v>0</v>
      </c>
      <c r="AG49">
        <f>'CREAM Categories'!AY52</f>
        <v>0</v>
      </c>
      <c r="AH49">
        <f>'CREAM Categories'!AZ52</f>
        <v>0</v>
      </c>
      <c r="AI49">
        <f>'CREAM Categories'!BA52</f>
        <v>0</v>
      </c>
      <c r="AJ49">
        <f>'CREAM Categories'!BB52</f>
        <v>0</v>
      </c>
      <c r="AK49">
        <f>'CREAM Categories'!BC52</f>
        <v>0</v>
      </c>
      <c r="AL49">
        <f>'CREAM Categories'!BD52</f>
        <v>0</v>
      </c>
      <c r="AM49">
        <f>'CREAM Categories'!BE52</f>
        <v>0</v>
      </c>
      <c r="AN49" s="85">
        <f>'General Analysis'!CA50</f>
        <v>0</v>
      </c>
      <c r="BC49" s="76">
        <v>2011</v>
      </c>
      <c r="BD49" s="77">
        <v>18</v>
      </c>
      <c r="BE49" s="77">
        <v>10</v>
      </c>
      <c r="BF49" s="77">
        <v>11</v>
      </c>
      <c r="BG49" s="170">
        <f t="shared" si="3"/>
        <v>2011</v>
      </c>
      <c r="BH49" s="157">
        <f t="shared" si="4"/>
        <v>0.55555555555555558</v>
      </c>
      <c r="BI49" s="157">
        <f t="shared" si="5"/>
        <v>0.61111111111111116</v>
      </c>
    </row>
    <row r="50" spans="1:61" x14ac:dyDescent="0.2">
      <c r="A50" s="117">
        <v>49</v>
      </c>
      <c r="B50" s="156">
        <f>'CREAM Categories'!D53</f>
        <v>1978</v>
      </c>
      <c r="C50" s="117">
        <f>'General Analysis'!BL51</f>
        <v>0</v>
      </c>
      <c r="D50" s="117">
        <f>'General Analysis'!BM51</f>
        <v>0</v>
      </c>
      <c r="E50" s="117">
        <f>'General Analysis'!BN51</f>
        <v>0</v>
      </c>
      <c r="F50" s="117">
        <f>'General Analysis'!BO51</f>
        <v>0</v>
      </c>
      <c r="G50" s="117">
        <f>'General Analysis'!BP51</f>
        <v>0</v>
      </c>
      <c r="H50" s="117">
        <f>'General Analysis'!BQ51</f>
        <v>0</v>
      </c>
      <c r="I50" s="117">
        <f t="shared" si="0"/>
        <v>0</v>
      </c>
      <c r="J50" s="117">
        <f t="shared" si="1"/>
        <v>0</v>
      </c>
      <c r="K50" s="117">
        <f t="shared" si="2"/>
        <v>0</v>
      </c>
      <c r="L50">
        <f>'CREAM Categories'!AD53</f>
        <v>1</v>
      </c>
      <c r="M50">
        <f>'CREAM Categories'!AE53</f>
        <v>0</v>
      </c>
      <c r="N50">
        <f>'CREAM Categories'!AF53</f>
        <v>0</v>
      </c>
      <c r="O50">
        <f>'CREAM Categories'!AG53</f>
        <v>0</v>
      </c>
      <c r="P50">
        <f>'CREAM Categories'!AH53</f>
        <v>0</v>
      </c>
      <c r="Q50">
        <f>'CREAM Categories'!AI53</f>
        <v>0</v>
      </c>
      <c r="R50">
        <f>'CREAM Categories'!AJ53</f>
        <v>0</v>
      </c>
      <c r="S50">
        <f>'CREAM Categories'!AK53</f>
        <v>0</v>
      </c>
      <c r="T50">
        <f>'CREAM Categories'!AL53</f>
        <v>0</v>
      </c>
      <c r="U50">
        <f>'CREAM Categories'!AM53</f>
        <v>0</v>
      </c>
      <c r="V50">
        <f>'CREAM Categories'!AN53</f>
        <v>0</v>
      </c>
      <c r="W50">
        <f>'CREAM Categories'!AO53</f>
        <v>1</v>
      </c>
      <c r="X50">
        <f>'CREAM Categories'!AP53</f>
        <v>0</v>
      </c>
      <c r="Y50">
        <f>'CREAM Categories'!AQ53</f>
        <v>1</v>
      </c>
      <c r="Z50">
        <f>'CREAM Categories'!AR53</f>
        <v>0</v>
      </c>
      <c r="AA50">
        <f>'CREAM Categories'!AS53</f>
        <v>0</v>
      </c>
      <c r="AB50">
        <f>'CREAM Categories'!AT53</f>
        <v>0</v>
      </c>
      <c r="AC50">
        <f>'CREAM Categories'!AU53</f>
        <v>0</v>
      </c>
      <c r="AD50">
        <f>'CREAM Categories'!AV53</f>
        <v>0</v>
      </c>
      <c r="AE50">
        <f>'CREAM Categories'!AW53</f>
        <v>0</v>
      </c>
      <c r="AF50">
        <f>'CREAM Categories'!AX53</f>
        <v>0</v>
      </c>
      <c r="AG50">
        <f>'CREAM Categories'!AY53</f>
        <v>0</v>
      </c>
      <c r="AH50">
        <f>'CREAM Categories'!AZ53</f>
        <v>0</v>
      </c>
      <c r="AI50">
        <f>'CREAM Categories'!BA53</f>
        <v>0</v>
      </c>
      <c r="AJ50">
        <f>'CREAM Categories'!BB53</f>
        <v>0</v>
      </c>
      <c r="AK50">
        <f>'CREAM Categories'!BC53</f>
        <v>0</v>
      </c>
      <c r="AL50">
        <f>'CREAM Categories'!BD53</f>
        <v>0</v>
      </c>
      <c r="AM50">
        <f>'CREAM Categories'!BE53</f>
        <v>0</v>
      </c>
      <c r="AN50" s="85">
        <f>'General Analysis'!CA51</f>
        <v>0</v>
      </c>
      <c r="BC50" s="76">
        <v>2012</v>
      </c>
      <c r="BD50" s="77">
        <v>2</v>
      </c>
      <c r="BE50" s="77">
        <v>2</v>
      </c>
      <c r="BF50" s="77">
        <v>1</v>
      </c>
      <c r="BG50" s="170">
        <f t="shared" si="3"/>
        <v>2012</v>
      </c>
      <c r="BH50" s="157">
        <f t="shared" si="4"/>
        <v>1</v>
      </c>
      <c r="BI50" s="157">
        <f t="shared" si="5"/>
        <v>0.5</v>
      </c>
    </row>
    <row r="51" spans="1:61" x14ac:dyDescent="0.2">
      <c r="A51" s="117">
        <v>50</v>
      </c>
      <c r="B51" s="156">
        <f>'CREAM Categories'!D54</f>
        <v>1977</v>
      </c>
      <c r="C51" s="117">
        <f>'General Analysis'!BL52</f>
        <v>0</v>
      </c>
      <c r="D51" s="117">
        <f>'General Analysis'!BM52</f>
        <v>0</v>
      </c>
      <c r="E51" s="117">
        <f>'General Analysis'!BN52</f>
        <v>0</v>
      </c>
      <c r="F51" s="117">
        <f>'General Analysis'!BO52</f>
        <v>0</v>
      </c>
      <c r="G51" s="117">
        <f>'General Analysis'!BP52</f>
        <v>0</v>
      </c>
      <c r="H51" s="117">
        <f>'General Analysis'!BQ52</f>
        <v>0</v>
      </c>
      <c r="I51" s="117">
        <f t="shared" si="0"/>
        <v>0</v>
      </c>
      <c r="J51" s="117">
        <f t="shared" si="1"/>
        <v>0</v>
      </c>
      <c r="K51" s="117">
        <f t="shared" si="2"/>
        <v>0</v>
      </c>
      <c r="L51">
        <f>'CREAM Categories'!AD54</f>
        <v>1</v>
      </c>
      <c r="M51">
        <f>'CREAM Categories'!AE54</f>
        <v>0</v>
      </c>
      <c r="N51">
        <f>'CREAM Categories'!AF54</f>
        <v>0</v>
      </c>
      <c r="O51">
        <f>'CREAM Categories'!AG54</f>
        <v>0</v>
      </c>
      <c r="P51">
        <f>'CREAM Categories'!AH54</f>
        <v>0</v>
      </c>
      <c r="Q51">
        <f>'CREAM Categories'!AI54</f>
        <v>0</v>
      </c>
      <c r="R51">
        <f>'CREAM Categories'!AJ54</f>
        <v>0</v>
      </c>
      <c r="S51">
        <f>'CREAM Categories'!AK54</f>
        <v>0</v>
      </c>
      <c r="T51">
        <f>'CREAM Categories'!AL54</f>
        <v>0</v>
      </c>
      <c r="U51">
        <f>'CREAM Categories'!AM54</f>
        <v>0</v>
      </c>
      <c r="V51">
        <f>'CREAM Categories'!AN54</f>
        <v>0</v>
      </c>
      <c r="W51">
        <f>'CREAM Categories'!AO54</f>
        <v>0</v>
      </c>
      <c r="X51">
        <f>'CREAM Categories'!AP54</f>
        <v>0</v>
      </c>
      <c r="Y51">
        <f>'CREAM Categories'!AQ54</f>
        <v>0</v>
      </c>
      <c r="Z51">
        <f>'CREAM Categories'!AR54</f>
        <v>1</v>
      </c>
      <c r="AA51">
        <f>'CREAM Categories'!AS54</f>
        <v>0</v>
      </c>
      <c r="AB51">
        <f>'CREAM Categories'!AT54</f>
        <v>0</v>
      </c>
      <c r="AC51">
        <f>'CREAM Categories'!AU54</f>
        <v>1</v>
      </c>
      <c r="AD51">
        <f>'CREAM Categories'!AV54</f>
        <v>0</v>
      </c>
      <c r="AE51">
        <f>'CREAM Categories'!AW54</f>
        <v>0</v>
      </c>
      <c r="AF51">
        <f>'CREAM Categories'!AX54</f>
        <v>0</v>
      </c>
      <c r="AG51">
        <f>'CREAM Categories'!AY54</f>
        <v>0</v>
      </c>
      <c r="AH51">
        <f>'CREAM Categories'!AZ54</f>
        <v>0</v>
      </c>
      <c r="AI51">
        <f>'CREAM Categories'!BA54</f>
        <v>0</v>
      </c>
      <c r="AJ51">
        <f>'CREAM Categories'!BB54</f>
        <v>0</v>
      </c>
      <c r="AK51">
        <f>'CREAM Categories'!BC54</f>
        <v>0</v>
      </c>
      <c r="AL51">
        <f>'CREAM Categories'!BD54</f>
        <v>0</v>
      </c>
      <c r="AM51">
        <f>'CREAM Categories'!BE54</f>
        <v>0</v>
      </c>
      <c r="AN51" s="85">
        <f>'General Analysis'!CA52</f>
        <v>1</v>
      </c>
      <c r="BC51" s="76">
        <v>2013</v>
      </c>
      <c r="BD51" s="77">
        <v>2</v>
      </c>
      <c r="BE51" s="77">
        <v>2</v>
      </c>
      <c r="BF51" s="77">
        <v>2</v>
      </c>
      <c r="BG51" s="170">
        <f t="shared" si="3"/>
        <v>2013</v>
      </c>
      <c r="BH51" s="157">
        <f t="shared" si="4"/>
        <v>1</v>
      </c>
      <c r="BI51" s="157">
        <f t="shared" si="5"/>
        <v>1</v>
      </c>
    </row>
    <row r="52" spans="1:61" x14ac:dyDescent="0.2">
      <c r="A52" s="117">
        <v>51</v>
      </c>
      <c r="B52" s="156">
        <f>'CREAM Categories'!D55</f>
        <v>1977</v>
      </c>
      <c r="C52" s="117">
        <f>'General Analysis'!BL53</f>
        <v>0</v>
      </c>
      <c r="D52" s="117">
        <f>'General Analysis'!BM53</f>
        <v>0</v>
      </c>
      <c r="E52" s="117">
        <f>'General Analysis'!BN53</f>
        <v>0</v>
      </c>
      <c r="F52" s="117">
        <f>'General Analysis'!BO53</f>
        <v>0</v>
      </c>
      <c r="G52" s="117">
        <f>'General Analysis'!BP53</f>
        <v>0</v>
      </c>
      <c r="H52" s="117">
        <f>'General Analysis'!BQ53</f>
        <v>0</v>
      </c>
      <c r="I52" s="117">
        <f t="shared" si="0"/>
        <v>0</v>
      </c>
      <c r="J52" s="117">
        <f t="shared" si="1"/>
        <v>0</v>
      </c>
      <c r="K52" s="117">
        <f t="shared" si="2"/>
        <v>0</v>
      </c>
      <c r="L52">
        <f>'CREAM Categories'!AD55</f>
        <v>1</v>
      </c>
      <c r="M52">
        <f>'CREAM Categories'!AE55</f>
        <v>0</v>
      </c>
      <c r="N52">
        <f>'CREAM Categories'!AF55</f>
        <v>1</v>
      </c>
      <c r="O52">
        <f>'CREAM Categories'!AG55</f>
        <v>0</v>
      </c>
      <c r="P52">
        <f>'CREAM Categories'!AH55</f>
        <v>0</v>
      </c>
      <c r="Q52">
        <f>'CREAM Categories'!AI55</f>
        <v>0</v>
      </c>
      <c r="R52">
        <f>'CREAM Categories'!AJ55</f>
        <v>0</v>
      </c>
      <c r="S52">
        <f>'CREAM Categories'!AK55</f>
        <v>0</v>
      </c>
      <c r="T52">
        <f>'CREAM Categories'!AL55</f>
        <v>0</v>
      </c>
      <c r="U52">
        <f>'CREAM Categories'!AM55</f>
        <v>0</v>
      </c>
      <c r="V52">
        <f>'CREAM Categories'!AN55</f>
        <v>0</v>
      </c>
      <c r="W52">
        <f>'CREAM Categories'!AO55</f>
        <v>0</v>
      </c>
      <c r="X52">
        <f>'CREAM Categories'!AP55</f>
        <v>0</v>
      </c>
      <c r="Y52">
        <f>'CREAM Categories'!AQ55</f>
        <v>0</v>
      </c>
      <c r="Z52">
        <f>'CREAM Categories'!AR55</f>
        <v>1</v>
      </c>
      <c r="AA52">
        <f>'CREAM Categories'!AS55</f>
        <v>0</v>
      </c>
      <c r="AB52">
        <f>'CREAM Categories'!AT55</f>
        <v>0</v>
      </c>
      <c r="AC52">
        <f>'CREAM Categories'!AU55</f>
        <v>0</v>
      </c>
      <c r="AD52">
        <f>'CREAM Categories'!AV55</f>
        <v>0</v>
      </c>
      <c r="AE52">
        <f>'CREAM Categories'!AW55</f>
        <v>0</v>
      </c>
      <c r="AF52">
        <f>'CREAM Categories'!AX55</f>
        <v>0</v>
      </c>
      <c r="AG52">
        <f>'CREAM Categories'!AY55</f>
        <v>0</v>
      </c>
      <c r="AH52">
        <f>'CREAM Categories'!AZ55</f>
        <v>0</v>
      </c>
      <c r="AI52">
        <f>'CREAM Categories'!BA55</f>
        <v>0</v>
      </c>
      <c r="AJ52">
        <f>'CREAM Categories'!BB55</f>
        <v>0</v>
      </c>
      <c r="AK52">
        <f>'CREAM Categories'!BC55</f>
        <v>0</v>
      </c>
      <c r="AL52">
        <f>'CREAM Categories'!BD55</f>
        <v>0</v>
      </c>
      <c r="AM52">
        <f>'CREAM Categories'!BE55</f>
        <v>0</v>
      </c>
      <c r="AN52" s="85">
        <f>'General Analysis'!CA53</f>
        <v>0</v>
      </c>
      <c r="BC52" s="76" t="s">
        <v>704</v>
      </c>
      <c r="BD52" s="77">
        <v>236</v>
      </c>
      <c r="BE52" s="77">
        <v>135</v>
      </c>
      <c r="BF52" s="77">
        <v>155</v>
      </c>
    </row>
    <row r="53" spans="1:61" x14ac:dyDescent="0.2">
      <c r="A53" s="117">
        <v>52</v>
      </c>
      <c r="B53" s="156">
        <f>'CREAM Categories'!D56</f>
        <v>2003</v>
      </c>
      <c r="C53" s="117">
        <f>'General Analysis'!BL54</f>
        <v>1</v>
      </c>
      <c r="D53" s="117">
        <f>'General Analysis'!BM54</f>
        <v>0</v>
      </c>
      <c r="E53" s="117">
        <f>'General Analysis'!BN54</f>
        <v>0</v>
      </c>
      <c r="F53" s="117">
        <f>'General Analysis'!BO54</f>
        <v>0</v>
      </c>
      <c r="G53" s="117">
        <f>'General Analysis'!BP54</f>
        <v>1</v>
      </c>
      <c r="H53" s="117">
        <f>'General Analysis'!BQ54</f>
        <v>0</v>
      </c>
      <c r="I53" s="117">
        <f t="shared" si="0"/>
        <v>1</v>
      </c>
      <c r="J53" s="117">
        <f t="shared" si="1"/>
        <v>0</v>
      </c>
      <c r="K53" s="117">
        <f t="shared" si="2"/>
        <v>1</v>
      </c>
      <c r="L53">
        <f>'CREAM Categories'!AD56</f>
        <v>0</v>
      </c>
      <c r="M53">
        <f>'CREAM Categories'!AE56</f>
        <v>0</v>
      </c>
      <c r="N53">
        <f>'CREAM Categories'!AF56</f>
        <v>0</v>
      </c>
      <c r="O53">
        <f>'CREAM Categories'!AG56</f>
        <v>0</v>
      </c>
      <c r="P53">
        <f>'CREAM Categories'!AH56</f>
        <v>0</v>
      </c>
      <c r="Q53">
        <f>'CREAM Categories'!AI56</f>
        <v>0</v>
      </c>
      <c r="R53">
        <f>'CREAM Categories'!AJ56</f>
        <v>0</v>
      </c>
      <c r="S53">
        <f>'CREAM Categories'!AK56</f>
        <v>0</v>
      </c>
      <c r="T53">
        <f>'CREAM Categories'!AL56</f>
        <v>0</v>
      </c>
      <c r="U53">
        <f>'CREAM Categories'!AM56</f>
        <v>0</v>
      </c>
      <c r="V53">
        <f>'CREAM Categories'!AN56</f>
        <v>0</v>
      </c>
      <c r="W53">
        <f>'CREAM Categories'!AO56</f>
        <v>0</v>
      </c>
      <c r="X53">
        <f>'CREAM Categories'!AP56</f>
        <v>0</v>
      </c>
      <c r="Y53">
        <f>'CREAM Categories'!AQ56</f>
        <v>0</v>
      </c>
      <c r="Z53">
        <f>'CREAM Categories'!AR56</f>
        <v>0</v>
      </c>
      <c r="AA53">
        <f>'CREAM Categories'!AS56</f>
        <v>0</v>
      </c>
      <c r="AB53">
        <f>'CREAM Categories'!AT56</f>
        <v>0</v>
      </c>
      <c r="AC53">
        <f>'CREAM Categories'!AU56</f>
        <v>0</v>
      </c>
      <c r="AD53">
        <f>'CREAM Categories'!AV56</f>
        <v>0</v>
      </c>
      <c r="AE53">
        <f>'CREAM Categories'!AW56</f>
        <v>0</v>
      </c>
      <c r="AF53">
        <f>'CREAM Categories'!AX56</f>
        <v>0</v>
      </c>
      <c r="AG53">
        <f>'CREAM Categories'!AY56</f>
        <v>0</v>
      </c>
      <c r="AH53">
        <f>'CREAM Categories'!AZ56</f>
        <v>0</v>
      </c>
      <c r="AI53">
        <f>'CREAM Categories'!BA56</f>
        <v>0</v>
      </c>
      <c r="AJ53">
        <f>'CREAM Categories'!BB56</f>
        <v>0</v>
      </c>
      <c r="AK53">
        <f>'CREAM Categories'!BC56</f>
        <v>0</v>
      </c>
      <c r="AL53">
        <f>'CREAM Categories'!BD56</f>
        <v>0</v>
      </c>
      <c r="AM53">
        <f>'CREAM Categories'!BE56</f>
        <v>0</v>
      </c>
      <c r="AN53" s="85">
        <f>'General Analysis'!CA54</f>
        <v>0</v>
      </c>
    </row>
    <row r="54" spans="1:61" x14ac:dyDescent="0.2">
      <c r="A54" s="117">
        <v>53</v>
      </c>
      <c r="B54" s="156">
        <f>'CREAM Categories'!D57</f>
        <v>1987</v>
      </c>
      <c r="C54" s="117">
        <f>'General Analysis'!BL55</f>
        <v>0</v>
      </c>
      <c r="D54" s="117">
        <f>'General Analysis'!BM55</f>
        <v>0</v>
      </c>
      <c r="E54" s="117">
        <f>'General Analysis'!BN55</f>
        <v>0</v>
      </c>
      <c r="F54" s="117">
        <f>'General Analysis'!BO55</f>
        <v>0</v>
      </c>
      <c r="G54" s="117">
        <f>'General Analysis'!BP55</f>
        <v>0</v>
      </c>
      <c r="H54" s="117">
        <f>'General Analysis'!BQ55</f>
        <v>0</v>
      </c>
      <c r="I54" s="117">
        <f t="shared" si="0"/>
        <v>0</v>
      </c>
      <c r="J54" s="117">
        <f t="shared" si="1"/>
        <v>0</v>
      </c>
      <c r="K54" s="117">
        <f t="shared" si="2"/>
        <v>0</v>
      </c>
      <c r="L54">
        <f>'CREAM Categories'!AD57</f>
        <v>0</v>
      </c>
      <c r="M54">
        <f>'CREAM Categories'!AE57</f>
        <v>0</v>
      </c>
      <c r="N54">
        <f>'CREAM Categories'!AF57</f>
        <v>0</v>
      </c>
      <c r="O54">
        <f>'CREAM Categories'!AG57</f>
        <v>0</v>
      </c>
      <c r="P54">
        <f>'CREAM Categories'!AH57</f>
        <v>0</v>
      </c>
      <c r="Q54">
        <f>'CREAM Categories'!AI57</f>
        <v>0</v>
      </c>
      <c r="R54">
        <f>'CREAM Categories'!AJ57</f>
        <v>0</v>
      </c>
      <c r="S54">
        <f>'CREAM Categories'!AK57</f>
        <v>0</v>
      </c>
      <c r="T54">
        <f>'CREAM Categories'!AL57</f>
        <v>0</v>
      </c>
      <c r="U54">
        <f>'CREAM Categories'!AM57</f>
        <v>0</v>
      </c>
      <c r="V54">
        <f>'CREAM Categories'!AN57</f>
        <v>0</v>
      </c>
      <c r="W54">
        <f>'CREAM Categories'!AO57</f>
        <v>0</v>
      </c>
      <c r="X54">
        <f>'CREAM Categories'!AP57</f>
        <v>0</v>
      </c>
      <c r="Y54">
        <f>'CREAM Categories'!AQ57</f>
        <v>1</v>
      </c>
      <c r="Z54">
        <f>'CREAM Categories'!AR57</f>
        <v>0</v>
      </c>
      <c r="AA54">
        <f>'CREAM Categories'!AS57</f>
        <v>0</v>
      </c>
      <c r="AB54">
        <f>'CREAM Categories'!AT57</f>
        <v>0</v>
      </c>
      <c r="AC54">
        <f>'CREAM Categories'!AU57</f>
        <v>0</v>
      </c>
      <c r="AD54">
        <f>'CREAM Categories'!AV57</f>
        <v>0</v>
      </c>
      <c r="AE54">
        <f>'CREAM Categories'!AW57</f>
        <v>0</v>
      </c>
      <c r="AF54">
        <f>'CREAM Categories'!AX57</f>
        <v>0</v>
      </c>
      <c r="AG54">
        <f>'CREAM Categories'!AY57</f>
        <v>0</v>
      </c>
      <c r="AH54">
        <f>'CREAM Categories'!AZ57</f>
        <v>0</v>
      </c>
      <c r="AI54">
        <f>'CREAM Categories'!BA57</f>
        <v>1</v>
      </c>
      <c r="AJ54">
        <f>'CREAM Categories'!BB57</f>
        <v>0</v>
      </c>
      <c r="AK54">
        <f>'CREAM Categories'!BC57</f>
        <v>0</v>
      </c>
      <c r="AL54">
        <f>'CREAM Categories'!BD57</f>
        <v>0</v>
      </c>
      <c r="AM54">
        <f>'CREAM Categories'!BE57</f>
        <v>0</v>
      </c>
      <c r="AN54" s="85">
        <f>'General Analysis'!CA55</f>
        <v>0</v>
      </c>
    </row>
    <row r="55" spans="1:61" x14ac:dyDescent="0.2">
      <c r="A55" s="117">
        <v>54</v>
      </c>
      <c r="B55" s="156">
        <f>'CREAM Categories'!D58</f>
        <v>1979</v>
      </c>
      <c r="C55" s="117">
        <f>'General Analysis'!BL56</f>
        <v>1</v>
      </c>
      <c r="D55" s="117">
        <f>'General Analysis'!BM56</f>
        <v>1</v>
      </c>
      <c r="E55" s="117">
        <f>'General Analysis'!BN56</f>
        <v>0</v>
      </c>
      <c r="F55" s="117">
        <f>'General Analysis'!BO56</f>
        <v>0</v>
      </c>
      <c r="G55" s="117">
        <f>'General Analysis'!BP56</f>
        <v>0</v>
      </c>
      <c r="H55" s="117">
        <f>'General Analysis'!BQ56</f>
        <v>0</v>
      </c>
      <c r="I55" s="117">
        <f t="shared" si="0"/>
        <v>1</v>
      </c>
      <c r="J55" s="117">
        <f t="shared" si="1"/>
        <v>1</v>
      </c>
      <c r="K55" s="117">
        <f t="shared" si="2"/>
        <v>0</v>
      </c>
      <c r="L55">
        <f>'CREAM Categories'!AD58</f>
        <v>1</v>
      </c>
      <c r="M55">
        <f>'CREAM Categories'!AE58</f>
        <v>0</v>
      </c>
      <c r="N55">
        <f>'CREAM Categories'!AF58</f>
        <v>0</v>
      </c>
      <c r="O55">
        <f>'CREAM Categories'!AG58</f>
        <v>0</v>
      </c>
      <c r="P55">
        <f>'CREAM Categories'!AH58</f>
        <v>0</v>
      </c>
      <c r="Q55">
        <f>'CREAM Categories'!AI58</f>
        <v>0</v>
      </c>
      <c r="R55">
        <f>'CREAM Categories'!AJ58</f>
        <v>0</v>
      </c>
      <c r="S55">
        <f>'CREAM Categories'!AK58</f>
        <v>0</v>
      </c>
      <c r="T55">
        <f>'CREAM Categories'!AL58</f>
        <v>0</v>
      </c>
      <c r="U55">
        <f>'CREAM Categories'!AM58</f>
        <v>0</v>
      </c>
      <c r="V55">
        <f>'CREAM Categories'!AN58</f>
        <v>1</v>
      </c>
      <c r="W55">
        <f>'CREAM Categories'!AO58</f>
        <v>0</v>
      </c>
      <c r="X55">
        <f>'CREAM Categories'!AP58</f>
        <v>0</v>
      </c>
      <c r="Y55">
        <f>'CREAM Categories'!AQ58</f>
        <v>1</v>
      </c>
      <c r="Z55">
        <f>'CREAM Categories'!AR58</f>
        <v>0</v>
      </c>
      <c r="AA55">
        <f>'CREAM Categories'!AS58</f>
        <v>0</v>
      </c>
      <c r="AB55">
        <f>'CREAM Categories'!AT58</f>
        <v>0</v>
      </c>
      <c r="AC55">
        <f>'CREAM Categories'!AU58</f>
        <v>0</v>
      </c>
      <c r="AD55">
        <f>'CREAM Categories'!AV58</f>
        <v>0</v>
      </c>
      <c r="AE55">
        <f>'CREAM Categories'!AW58</f>
        <v>0</v>
      </c>
      <c r="AF55">
        <f>'CREAM Categories'!AX58</f>
        <v>0</v>
      </c>
      <c r="AG55">
        <f>'CREAM Categories'!AY58</f>
        <v>0</v>
      </c>
      <c r="AH55">
        <f>'CREAM Categories'!AZ58</f>
        <v>0</v>
      </c>
      <c r="AI55">
        <f>'CREAM Categories'!BA58</f>
        <v>0</v>
      </c>
      <c r="AJ55">
        <f>'CREAM Categories'!BB58</f>
        <v>0</v>
      </c>
      <c r="AK55">
        <f>'CREAM Categories'!BC58</f>
        <v>0</v>
      </c>
      <c r="AL55">
        <f>'CREAM Categories'!BD58</f>
        <v>0</v>
      </c>
      <c r="AM55">
        <f>'CREAM Categories'!BE58</f>
        <v>0</v>
      </c>
      <c r="AN55" s="85">
        <f>'General Analysis'!CA56</f>
        <v>0</v>
      </c>
    </row>
    <row r="56" spans="1:61" x14ac:dyDescent="0.2">
      <c r="A56" s="117">
        <v>55</v>
      </c>
      <c r="B56" s="156">
        <f>'CREAM Categories'!D59</f>
        <v>1977</v>
      </c>
      <c r="C56" s="117">
        <f>'General Analysis'!BL57</f>
        <v>0</v>
      </c>
      <c r="D56" s="117">
        <f>'General Analysis'!BM57</f>
        <v>0</v>
      </c>
      <c r="E56" s="117">
        <f>'General Analysis'!BN57</f>
        <v>0</v>
      </c>
      <c r="F56" s="117">
        <f>'General Analysis'!BO57</f>
        <v>0</v>
      </c>
      <c r="G56" s="117">
        <f>'General Analysis'!BP57</f>
        <v>0</v>
      </c>
      <c r="H56" s="117">
        <f>'General Analysis'!BQ57</f>
        <v>0</v>
      </c>
      <c r="I56" s="117">
        <f t="shared" si="0"/>
        <v>0</v>
      </c>
      <c r="J56" s="117">
        <f t="shared" si="1"/>
        <v>0</v>
      </c>
      <c r="K56" s="117">
        <f t="shared" si="2"/>
        <v>0</v>
      </c>
      <c r="L56">
        <f>'CREAM Categories'!AD59</f>
        <v>0</v>
      </c>
      <c r="M56">
        <f>'CREAM Categories'!AE59</f>
        <v>0</v>
      </c>
      <c r="N56">
        <f>'CREAM Categories'!AF59</f>
        <v>0</v>
      </c>
      <c r="O56">
        <f>'CREAM Categories'!AG59</f>
        <v>0</v>
      </c>
      <c r="P56">
        <f>'CREAM Categories'!AH59</f>
        <v>0</v>
      </c>
      <c r="Q56">
        <f>'CREAM Categories'!AI59</f>
        <v>0</v>
      </c>
      <c r="R56">
        <f>'CREAM Categories'!AJ59</f>
        <v>0</v>
      </c>
      <c r="S56">
        <f>'CREAM Categories'!AK59</f>
        <v>0</v>
      </c>
      <c r="T56">
        <f>'CREAM Categories'!AL59</f>
        <v>0</v>
      </c>
      <c r="U56">
        <f>'CREAM Categories'!AM59</f>
        <v>1</v>
      </c>
      <c r="V56">
        <f>'CREAM Categories'!AN59</f>
        <v>1</v>
      </c>
      <c r="W56">
        <f>'CREAM Categories'!AO59</f>
        <v>0</v>
      </c>
      <c r="X56">
        <f>'CREAM Categories'!AP59</f>
        <v>1</v>
      </c>
      <c r="Y56">
        <f>'CREAM Categories'!AQ59</f>
        <v>0</v>
      </c>
      <c r="Z56">
        <f>'CREAM Categories'!AR59</f>
        <v>0</v>
      </c>
      <c r="AA56">
        <f>'CREAM Categories'!AS59</f>
        <v>0</v>
      </c>
      <c r="AB56">
        <f>'CREAM Categories'!AT59</f>
        <v>0</v>
      </c>
      <c r="AC56">
        <f>'CREAM Categories'!AU59</f>
        <v>0</v>
      </c>
      <c r="AD56">
        <f>'CREAM Categories'!AV59</f>
        <v>0</v>
      </c>
      <c r="AE56">
        <f>'CREAM Categories'!AW59</f>
        <v>0</v>
      </c>
      <c r="AF56">
        <f>'CREAM Categories'!AX59</f>
        <v>0</v>
      </c>
      <c r="AG56">
        <f>'CREAM Categories'!AY59</f>
        <v>0</v>
      </c>
      <c r="AH56">
        <f>'CREAM Categories'!AZ59</f>
        <v>0</v>
      </c>
      <c r="AI56">
        <f>'CREAM Categories'!BA59</f>
        <v>0</v>
      </c>
      <c r="AJ56">
        <f>'CREAM Categories'!BB59</f>
        <v>0</v>
      </c>
      <c r="AK56">
        <f>'CREAM Categories'!BC59</f>
        <v>0</v>
      </c>
      <c r="AL56">
        <f>'CREAM Categories'!BD59</f>
        <v>0</v>
      </c>
      <c r="AM56">
        <f>'CREAM Categories'!BE59</f>
        <v>0</v>
      </c>
      <c r="AN56" s="85">
        <f>'General Analysis'!CA57</f>
        <v>0</v>
      </c>
    </row>
    <row r="57" spans="1:61" x14ac:dyDescent="0.2">
      <c r="A57" s="117">
        <v>56</v>
      </c>
      <c r="B57" s="156">
        <f>'CREAM Categories'!D60</f>
        <v>1975</v>
      </c>
      <c r="C57" s="117">
        <f>'General Analysis'!BL58</f>
        <v>1</v>
      </c>
      <c r="D57" s="117">
        <f>'General Analysis'!BM58</f>
        <v>1</v>
      </c>
      <c r="E57" s="117">
        <f>'General Analysis'!BN58</f>
        <v>1</v>
      </c>
      <c r="F57" s="117">
        <f>'General Analysis'!BO58</f>
        <v>0</v>
      </c>
      <c r="G57" s="117">
        <f>'General Analysis'!BP58</f>
        <v>1</v>
      </c>
      <c r="H57" s="117">
        <f>'General Analysis'!BQ58</f>
        <v>0</v>
      </c>
      <c r="I57" s="117">
        <f t="shared" si="0"/>
        <v>1</v>
      </c>
      <c r="J57" s="117">
        <f t="shared" si="1"/>
        <v>1</v>
      </c>
      <c r="K57" s="117">
        <f t="shared" si="2"/>
        <v>1</v>
      </c>
      <c r="L57">
        <f>'CREAM Categories'!AD60</f>
        <v>0</v>
      </c>
      <c r="M57">
        <f>'CREAM Categories'!AE60</f>
        <v>0</v>
      </c>
      <c r="N57">
        <f>'CREAM Categories'!AF60</f>
        <v>0</v>
      </c>
      <c r="O57">
        <f>'CREAM Categories'!AG60</f>
        <v>0</v>
      </c>
      <c r="P57">
        <f>'CREAM Categories'!AH60</f>
        <v>0</v>
      </c>
      <c r="Q57">
        <f>'CREAM Categories'!AI60</f>
        <v>0</v>
      </c>
      <c r="R57">
        <f>'CREAM Categories'!AJ60</f>
        <v>0</v>
      </c>
      <c r="S57">
        <f>'CREAM Categories'!AK60</f>
        <v>0</v>
      </c>
      <c r="T57">
        <f>'CREAM Categories'!AL60</f>
        <v>1</v>
      </c>
      <c r="U57">
        <f>'CREAM Categories'!AM60</f>
        <v>0</v>
      </c>
      <c r="V57">
        <f>'CREAM Categories'!AN60</f>
        <v>1</v>
      </c>
      <c r="W57">
        <f>'CREAM Categories'!AO60</f>
        <v>0</v>
      </c>
      <c r="X57">
        <f>'CREAM Categories'!AP60</f>
        <v>0</v>
      </c>
      <c r="Y57">
        <f>'CREAM Categories'!AQ60</f>
        <v>1</v>
      </c>
      <c r="Z57">
        <f>'CREAM Categories'!AR60</f>
        <v>0</v>
      </c>
      <c r="AA57">
        <f>'CREAM Categories'!AS60</f>
        <v>0</v>
      </c>
      <c r="AB57">
        <f>'CREAM Categories'!AT60</f>
        <v>0</v>
      </c>
      <c r="AC57">
        <f>'CREAM Categories'!AU60</f>
        <v>0</v>
      </c>
      <c r="AD57">
        <f>'CREAM Categories'!AV60</f>
        <v>0</v>
      </c>
      <c r="AE57">
        <f>'CREAM Categories'!AW60</f>
        <v>0</v>
      </c>
      <c r="AF57">
        <f>'CREAM Categories'!AX60</f>
        <v>0</v>
      </c>
      <c r="AG57">
        <f>'CREAM Categories'!AY60</f>
        <v>0</v>
      </c>
      <c r="AH57">
        <f>'CREAM Categories'!AZ60</f>
        <v>0</v>
      </c>
      <c r="AI57">
        <f>'CREAM Categories'!BA60</f>
        <v>0</v>
      </c>
      <c r="AJ57">
        <f>'CREAM Categories'!BB60</f>
        <v>1</v>
      </c>
      <c r="AK57">
        <f>'CREAM Categories'!BC60</f>
        <v>0</v>
      </c>
      <c r="AL57">
        <f>'CREAM Categories'!BD60</f>
        <v>0</v>
      </c>
      <c r="AM57">
        <f>'CREAM Categories'!BE60</f>
        <v>0</v>
      </c>
      <c r="AN57" s="85">
        <f>'General Analysis'!CA58</f>
        <v>0</v>
      </c>
    </row>
    <row r="58" spans="1:61" x14ac:dyDescent="0.2">
      <c r="A58" s="117">
        <v>57</v>
      </c>
      <c r="B58" s="156">
        <f>'CREAM Categories'!D61</f>
        <v>2011</v>
      </c>
      <c r="C58" s="117">
        <f>'General Analysis'!BL59</f>
        <v>1</v>
      </c>
      <c r="D58" s="117">
        <f>'General Analysis'!BM59</f>
        <v>0</v>
      </c>
      <c r="E58" s="117">
        <f>'General Analysis'!BN59</f>
        <v>0</v>
      </c>
      <c r="F58" s="117">
        <f>'General Analysis'!BO59</f>
        <v>0</v>
      </c>
      <c r="G58" s="117">
        <f>'General Analysis'!BP59</f>
        <v>1</v>
      </c>
      <c r="H58" s="117">
        <f>'General Analysis'!BQ59</f>
        <v>0</v>
      </c>
      <c r="I58" s="117">
        <f t="shared" si="0"/>
        <v>1</v>
      </c>
      <c r="J58" s="117">
        <f t="shared" si="1"/>
        <v>0</v>
      </c>
      <c r="K58" s="117">
        <f t="shared" si="2"/>
        <v>1</v>
      </c>
      <c r="L58">
        <f>'CREAM Categories'!AD61</f>
        <v>1</v>
      </c>
      <c r="M58">
        <f>'CREAM Categories'!AE61</f>
        <v>0</v>
      </c>
      <c r="N58">
        <f>'CREAM Categories'!AF61</f>
        <v>0</v>
      </c>
      <c r="O58">
        <f>'CREAM Categories'!AG61</f>
        <v>0</v>
      </c>
      <c r="P58">
        <f>'CREAM Categories'!AH61</f>
        <v>0</v>
      </c>
      <c r="Q58">
        <f>'CREAM Categories'!AI61</f>
        <v>0</v>
      </c>
      <c r="R58">
        <f>'CREAM Categories'!AJ61</f>
        <v>0</v>
      </c>
      <c r="S58">
        <f>'CREAM Categories'!AK61</f>
        <v>0</v>
      </c>
      <c r="T58">
        <f>'CREAM Categories'!AL61</f>
        <v>0</v>
      </c>
      <c r="U58">
        <f>'CREAM Categories'!AM61</f>
        <v>1</v>
      </c>
      <c r="V58">
        <f>'CREAM Categories'!AN61</f>
        <v>0</v>
      </c>
      <c r="W58">
        <f>'CREAM Categories'!AO61</f>
        <v>0</v>
      </c>
      <c r="X58">
        <f>'CREAM Categories'!AP61</f>
        <v>0</v>
      </c>
      <c r="Y58">
        <f>'CREAM Categories'!AQ61</f>
        <v>1</v>
      </c>
      <c r="Z58">
        <f>'CREAM Categories'!AR61</f>
        <v>0</v>
      </c>
      <c r="AA58">
        <f>'CREAM Categories'!AS61</f>
        <v>0</v>
      </c>
      <c r="AB58">
        <f>'CREAM Categories'!AT61</f>
        <v>0</v>
      </c>
      <c r="AC58">
        <f>'CREAM Categories'!AU61</f>
        <v>0</v>
      </c>
      <c r="AD58">
        <f>'CREAM Categories'!AV61</f>
        <v>0</v>
      </c>
      <c r="AE58">
        <f>'CREAM Categories'!AW61</f>
        <v>0</v>
      </c>
      <c r="AF58">
        <f>'CREAM Categories'!AX61</f>
        <v>0</v>
      </c>
      <c r="AG58">
        <f>'CREAM Categories'!AY61</f>
        <v>0</v>
      </c>
      <c r="AH58">
        <f>'CREAM Categories'!AZ61</f>
        <v>0</v>
      </c>
      <c r="AI58">
        <f>'CREAM Categories'!BA61</f>
        <v>0</v>
      </c>
      <c r="AJ58">
        <f>'CREAM Categories'!BB61</f>
        <v>0</v>
      </c>
      <c r="AK58">
        <f>'CREAM Categories'!BC61</f>
        <v>0</v>
      </c>
      <c r="AL58">
        <f>'CREAM Categories'!BD61</f>
        <v>0</v>
      </c>
      <c r="AM58">
        <f>'CREAM Categories'!BE61</f>
        <v>0</v>
      </c>
      <c r="AN58" s="85">
        <f>'General Analysis'!CA59</f>
        <v>0</v>
      </c>
    </row>
    <row r="59" spans="1:61" x14ac:dyDescent="0.2">
      <c r="A59" s="117">
        <v>58</v>
      </c>
      <c r="B59" s="156">
        <f>'CREAM Categories'!D62</f>
        <v>2011</v>
      </c>
      <c r="C59" s="117">
        <f>'General Analysis'!BL60</f>
        <v>1</v>
      </c>
      <c r="D59" s="117">
        <f>'General Analysis'!BM60</f>
        <v>0</v>
      </c>
      <c r="E59" s="117">
        <f>'General Analysis'!BN60</f>
        <v>1</v>
      </c>
      <c r="F59" s="117">
        <f>'General Analysis'!BO60</f>
        <v>1</v>
      </c>
      <c r="G59" s="117">
        <f>'General Analysis'!BP60</f>
        <v>0</v>
      </c>
      <c r="H59" s="117">
        <f>'General Analysis'!BQ60</f>
        <v>0</v>
      </c>
      <c r="I59" s="117">
        <f t="shared" si="0"/>
        <v>1</v>
      </c>
      <c r="J59" s="117">
        <f t="shared" si="1"/>
        <v>1</v>
      </c>
      <c r="K59" s="117">
        <f t="shared" si="2"/>
        <v>0</v>
      </c>
      <c r="L59">
        <f>'CREAM Categories'!AD62</f>
        <v>1</v>
      </c>
      <c r="M59">
        <f>'CREAM Categories'!AE62</f>
        <v>0</v>
      </c>
      <c r="N59">
        <f>'CREAM Categories'!AF62</f>
        <v>1</v>
      </c>
      <c r="O59">
        <f>'CREAM Categories'!AG62</f>
        <v>0</v>
      </c>
      <c r="P59">
        <f>'CREAM Categories'!AH62</f>
        <v>0</v>
      </c>
      <c r="Q59">
        <f>'CREAM Categories'!AI62</f>
        <v>0</v>
      </c>
      <c r="R59">
        <f>'CREAM Categories'!AJ62</f>
        <v>0</v>
      </c>
      <c r="S59">
        <f>'CREAM Categories'!AK62</f>
        <v>0</v>
      </c>
      <c r="T59">
        <f>'CREAM Categories'!AL62</f>
        <v>0</v>
      </c>
      <c r="U59">
        <f>'CREAM Categories'!AM62</f>
        <v>0</v>
      </c>
      <c r="V59">
        <f>'CREAM Categories'!AN62</f>
        <v>0</v>
      </c>
      <c r="W59">
        <f>'CREAM Categories'!AO62</f>
        <v>0</v>
      </c>
      <c r="X59">
        <f>'CREAM Categories'!AP62</f>
        <v>0</v>
      </c>
      <c r="Y59">
        <f>'CREAM Categories'!AQ62</f>
        <v>0</v>
      </c>
      <c r="Z59">
        <f>'CREAM Categories'!AR62</f>
        <v>0</v>
      </c>
      <c r="AA59">
        <f>'CREAM Categories'!AS62</f>
        <v>0</v>
      </c>
      <c r="AB59">
        <f>'CREAM Categories'!AT62</f>
        <v>1</v>
      </c>
      <c r="AC59">
        <f>'CREAM Categories'!AU62</f>
        <v>0</v>
      </c>
      <c r="AD59">
        <f>'CREAM Categories'!AV62</f>
        <v>0</v>
      </c>
      <c r="AE59">
        <f>'CREAM Categories'!AW62</f>
        <v>0</v>
      </c>
      <c r="AF59">
        <f>'CREAM Categories'!AX62</f>
        <v>0</v>
      </c>
      <c r="AG59">
        <f>'CREAM Categories'!AY62</f>
        <v>0</v>
      </c>
      <c r="AH59">
        <f>'CREAM Categories'!AZ62</f>
        <v>0</v>
      </c>
      <c r="AI59">
        <f>'CREAM Categories'!BA62</f>
        <v>1</v>
      </c>
      <c r="AJ59">
        <f>'CREAM Categories'!BB62</f>
        <v>0</v>
      </c>
      <c r="AK59">
        <f>'CREAM Categories'!BC62</f>
        <v>0</v>
      </c>
      <c r="AL59">
        <f>'CREAM Categories'!BD62</f>
        <v>0</v>
      </c>
      <c r="AM59">
        <f>'CREAM Categories'!BE62</f>
        <v>0</v>
      </c>
      <c r="AN59" s="85">
        <f>'General Analysis'!CA60</f>
        <v>1</v>
      </c>
    </row>
    <row r="60" spans="1:61" x14ac:dyDescent="0.2">
      <c r="A60" s="117">
        <v>59</v>
      </c>
      <c r="B60" s="156">
        <f>'CREAM Categories'!D63</f>
        <v>2011</v>
      </c>
      <c r="C60" s="117">
        <f>'General Analysis'!BL61</f>
        <v>0</v>
      </c>
      <c r="D60" s="117">
        <f>'General Analysis'!BM61</f>
        <v>0</v>
      </c>
      <c r="E60" s="117">
        <f>'General Analysis'!BN61</f>
        <v>0</v>
      </c>
      <c r="F60" s="117">
        <f>'General Analysis'!BO61</f>
        <v>0</v>
      </c>
      <c r="G60" s="117">
        <f>'General Analysis'!BP61</f>
        <v>0</v>
      </c>
      <c r="H60" s="117">
        <f>'General Analysis'!BQ61</f>
        <v>0</v>
      </c>
      <c r="I60" s="117">
        <f t="shared" si="0"/>
        <v>0</v>
      </c>
      <c r="J60" s="117">
        <f t="shared" si="1"/>
        <v>0</v>
      </c>
      <c r="K60" s="117">
        <f t="shared" si="2"/>
        <v>0</v>
      </c>
      <c r="L60">
        <f>'CREAM Categories'!AD63</f>
        <v>1</v>
      </c>
      <c r="M60">
        <f>'CREAM Categories'!AE63</f>
        <v>0</v>
      </c>
      <c r="N60">
        <f>'CREAM Categories'!AF63</f>
        <v>0</v>
      </c>
      <c r="O60">
        <f>'CREAM Categories'!AG63</f>
        <v>0</v>
      </c>
      <c r="P60">
        <f>'CREAM Categories'!AH63</f>
        <v>0</v>
      </c>
      <c r="Q60">
        <f>'CREAM Categories'!AI63</f>
        <v>0</v>
      </c>
      <c r="R60">
        <f>'CREAM Categories'!AJ63</f>
        <v>0</v>
      </c>
      <c r="S60">
        <f>'CREAM Categories'!AK63</f>
        <v>0</v>
      </c>
      <c r="T60">
        <f>'CREAM Categories'!AL63</f>
        <v>0</v>
      </c>
      <c r="U60">
        <f>'CREAM Categories'!AM63</f>
        <v>0</v>
      </c>
      <c r="V60">
        <f>'CREAM Categories'!AN63</f>
        <v>0</v>
      </c>
      <c r="W60">
        <f>'CREAM Categories'!AO63</f>
        <v>0</v>
      </c>
      <c r="X60">
        <f>'CREAM Categories'!AP63</f>
        <v>0</v>
      </c>
      <c r="Y60">
        <f>'CREAM Categories'!AQ63</f>
        <v>0</v>
      </c>
      <c r="Z60">
        <f>'CREAM Categories'!AR63</f>
        <v>0</v>
      </c>
      <c r="AA60">
        <f>'CREAM Categories'!AS63</f>
        <v>0</v>
      </c>
      <c r="AB60">
        <f>'CREAM Categories'!AT63</f>
        <v>0</v>
      </c>
      <c r="AC60">
        <f>'CREAM Categories'!AU63</f>
        <v>0</v>
      </c>
      <c r="AD60">
        <f>'CREAM Categories'!AV63</f>
        <v>0</v>
      </c>
      <c r="AE60">
        <f>'CREAM Categories'!AW63</f>
        <v>0</v>
      </c>
      <c r="AF60">
        <f>'CREAM Categories'!AX63</f>
        <v>0</v>
      </c>
      <c r="AG60">
        <f>'CREAM Categories'!AY63</f>
        <v>0</v>
      </c>
      <c r="AH60">
        <f>'CREAM Categories'!AZ63</f>
        <v>0</v>
      </c>
      <c r="AI60">
        <f>'CREAM Categories'!BA63</f>
        <v>0</v>
      </c>
      <c r="AJ60">
        <f>'CREAM Categories'!BB63</f>
        <v>0</v>
      </c>
      <c r="AK60">
        <f>'CREAM Categories'!BC63</f>
        <v>0</v>
      </c>
      <c r="AL60">
        <f>'CREAM Categories'!BD63</f>
        <v>0</v>
      </c>
      <c r="AM60">
        <f>'CREAM Categories'!BE63</f>
        <v>0</v>
      </c>
      <c r="AN60" s="85">
        <f>'General Analysis'!CA61</f>
        <v>0</v>
      </c>
    </row>
    <row r="61" spans="1:61" x14ac:dyDescent="0.2">
      <c r="A61" s="117">
        <v>60</v>
      </c>
      <c r="B61" s="156">
        <f>'CREAM Categories'!D64</f>
        <v>2009</v>
      </c>
      <c r="C61" s="117">
        <f>'General Analysis'!BL62</f>
        <v>1</v>
      </c>
      <c r="D61" s="117">
        <f>'General Analysis'!BM62</f>
        <v>1</v>
      </c>
      <c r="E61" s="117">
        <f>'General Analysis'!BN62</f>
        <v>3</v>
      </c>
      <c r="F61" s="117">
        <f>'General Analysis'!BO62</f>
        <v>1</v>
      </c>
      <c r="G61" s="117">
        <f>'General Analysis'!BP62</f>
        <v>0</v>
      </c>
      <c r="H61" s="117">
        <f>'General Analysis'!BQ62</f>
        <v>0</v>
      </c>
      <c r="I61" s="117">
        <f t="shared" si="0"/>
        <v>1</v>
      </c>
      <c r="J61" s="117">
        <f t="shared" si="1"/>
        <v>1</v>
      </c>
      <c r="K61" s="117">
        <f t="shared" si="2"/>
        <v>0</v>
      </c>
      <c r="L61">
        <f>'CREAM Categories'!AD64</f>
        <v>1</v>
      </c>
      <c r="M61">
        <f>'CREAM Categories'!AE64</f>
        <v>0</v>
      </c>
      <c r="N61">
        <f>'CREAM Categories'!AF64</f>
        <v>0</v>
      </c>
      <c r="O61">
        <f>'CREAM Categories'!AG64</f>
        <v>0</v>
      </c>
      <c r="P61">
        <f>'CREAM Categories'!AH64</f>
        <v>0</v>
      </c>
      <c r="Q61">
        <f>'CREAM Categories'!AI64</f>
        <v>0</v>
      </c>
      <c r="R61">
        <f>'CREAM Categories'!AJ64</f>
        <v>0</v>
      </c>
      <c r="S61">
        <f>'CREAM Categories'!AK64</f>
        <v>0</v>
      </c>
      <c r="T61">
        <f>'CREAM Categories'!AL64</f>
        <v>1</v>
      </c>
      <c r="U61">
        <f>'CREAM Categories'!AM64</f>
        <v>0</v>
      </c>
      <c r="V61">
        <f>'CREAM Categories'!AN64</f>
        <v>0</v>
      </c>
      <c r="W61">
        <f>'CREAM Categories'!AO64</f>
        <v>1</v>
      </c>
      <c r="X61">
        <f>'CREAM Categories'!AP64</f>
        <v>1</v>
      </c>
      <c r="Y61">
        <f>'CREAM Categories'!AQ64</f>
        <v>0</v>
      </c>
      <c r="Z61">
        <f>'CREAM Categories'!AR64</f>
        <v>0</v>
      </c>
      <c r="AA61">
        <f>'CREAM Categories'!AS64</f>
        <v>0</v>
      </c>
      <c r="AB61">
        <f>'CREAM Categories'!AT64</f>
        <v>1</v>
      </c>
      <c r="AC61">
        <f>'CREAM Categories'!AU64</f>
        <v>1</v>
      </c>
      <c r="AD61">
        <f>'CREAM Categories'!AV64</f>
        <v>0</v>
      </c>
      <c r="AE61">
        <f>'CREAM Categories'!AW64</f>
        <v>0</v>
      </c>
      <c r="AF61">
        <f>'CREAM Categories'!AX64</f>
        <v>0</v>
      </c>
      <c r="AG61">
        <f>'CREAM Categories'!AY64</f>
        <v>0</v>
      </c>
      <c r="AH61">
        <f>'CREAM Categories'!AZ64</f>
        <v>0</v>
      </c>
      <c r="AI61">
        <f>'CREAM Categories'!BA64</f>
        <v>0</v>
      </c>
      <c r="AJ61">
        <f>'CREAM Categories'!BB64</f>
        <v>0</v>
      </c>
      <c r="AK61">
        <f>'CREAM Categories'!BC64</f>
        <v>0</v>
      </c>
      <c r="AL61">
        <f>'CREAM Categories'!BD64</f>
        <v>0</v>
      </c>
      <c r="AM61">
        <f>'CREAM Categories'!BE64</f>
        <v>0</v>
      </c>
      <c r="AN61" s="85">
        <f>'General Analysis'!CA62</f>
        <v>2</v>
      </c>
    </row>
    <row r="62" spans="1:61" x14ac:dyDescent="0.2">
      <c r="A62" s="117">
        <v>61</v>
      </c>
      <c r="B62" s="156">
        <f>'CREAM Categories'!D65</f>
        <v>2006</v>
      </c>
      <c r="C62" s="117">
        <f>'General Analysis'!BL63</f>
        <v>0</v>
      </c>
      <c r="D62" s="117">
        <f>'General Analysis'!BM63</f>
        <v>0</v>
      </c>
      <c r="E62" s="117">
        <f>'General Analysis'!BN63</f>
        <v>0</v>
      </c>
      <c r="F62" s="117">
        <f>'General Analysis'!BO63</f>
        <v>0</v>
      </c>
      <c r="G62" s="117">
        <f>'General Analysis'!BP63</f>
        <v>0</v>
      </c>
      <c r="H62" s="117">
        <f>'General Analysis'!BQ63</f>
        <v>0</v>
      </c>
      <c r="I62" s="117">
        <f t="shared" si="0"/>
        <v>0</v>
      </c>
      <c r="J62" s="117">
        <f t="shared" si="1"/>
        <v>0</v>
      </c>
      <c r="K62" s="117">
        <f t="shared" si="2"/>
        <v>0</v>
      </c>
      <c r="L62">
        <f>'CREAM Categories'!AD65</f>
        <v>1</v>
      </c>
      <c r="M62">
        <f>'CREAM Categories'!AE65</f>
        <v>0</v>
      </c>
      <c r="N62">
        <f>'CREAM Categories'!AF65</f>
        <v>0</v>
      </c>
      <c r="O62">
        <f>'CREAM Categories'!AG65</f>
        <v>0</v>
      </c>
      <c r="P62">
        <f>'CREAM Categories'!AH65</f>
        <v>0</v>
      </c>
      <c r="Q62">
        <f>'CREAM Categories'!AI65</f>
        <v>0</v>
      </c>
      <c r="R62">
        <f>'CREAM Categories'!AJ65</f>
        <v>0</v>
      </c>
      <c r="S62">
        <f>'CREAM Categories'!AK65</f>
        <v>0</v>
      </c>
      <c r="T62">
        <f>'CREAM Categories'!AL65</f>
        <v>0</v>
      </c>
      <c r="U62">
        <f>'CREAM Categories'!AM65</f>
        <v>0</v>
      </c>
      <c r="V62">
        <f>'CREAM Categories'!AN65</f>
        <v>0</v>
      </c>
      <c r="W62">
        <f>'CREAM Categories'!AO65</f>
        <v>0</v>
      </c>
      <c r="X62">
        <f>'CREAM Categories'!AP65</f>
        <v>0</v>
      </c>
      <c r="Y62">
        <f>'CREAM Categories'!AQ65</f>
        <v>1</v>
      </c>
      <c r="Z62">
        <f>'CREAM Categories'!AR65</f>
        <v>0</v>
      </c>
      <c r="AA62">
        <f>'CREAM Categories'!AS65</f>
        <v>0</v>
      </c>
      <c r="AB62">
        <f>'CREAM Categories'!AT65</f>
        <v>0</v>
      </c>
      <c r="AC62">
        <f>'CREAM Categories'!AU65</f>
        <v>0</v>
      </c>
      <c r="AD62">
        <f>'CREAM Categories'!AV65</f>
        <v>0</v>
      </c>
      <c r="AE62">
        <f>'CREAM Categories'!AW65</f>
        <v>0</v>
      </c>
      <c r="AF62">
        <f>'CREAM Categories'!AX65</f>
        <v>0</v>
      </c>
      <c r="AG62">
        <f>'CREAM Categories'!AY65</f>
        <v>0</v>
      </c>
      <c r="AH62">
        <f>'CREAM Categories'!AZ65</f>
        <v>0</v>
      </c>
      <c r="AI62">
        <f>'CREAM Categories'!BA65</f>
        <v>0</v>
      </c>
      <c r="AJ62">
        <f>'CREAM Categories'!BB65</f>
        <v>0</v>
      </c>
      <c r="AK62">
        <f>'CREAM Categories'!BC65</f>
        <v>0</v>
      </c>
      <c r="AL62">
        <f>'CREAM Categories'!BD65</f>
        <v>0</v>
      </c>
      <c r="AM62">
        <f>'CREAM Categories'!BE65</f>
        <v>0</v>
      </c>
      <c r="AN62" s="85">
        <f>'General Analysis'!CA63</f>
        <v>0</v>
      </c>
    </row>
    <row r="63" spans="1:61" x14ac:dyDescent="0.2">
      <c r="A63" s="117">
        <v>62</v>
      </c>
      <c r="B63" s="156">
        <f>'CREAM Categories'!D66</f>
        <v>2006</v>
      </c>
      <c r="C63" s="117">
        <f>'General Analysis'!BL64</f>
        <v>0</v>
      </c>
      <c r="D63" s="117">
        <f>'General Analysis'!BM64</f>
        <v>0</v>
      </c>
      <c r="E63" s="117">
        <f>'General Analysis'!BN64</f>
        <v>0</v>
      </c>
      <c r="F63" s="117">
        <f>'General Analysis'!BO64</f>
        <v>0</v>
      </c>
      <c r="G63" s="117">
        <f>'General Analysis'!BP64</f>
        <v>0</v>
      </c>
      <c r="H63" s="117">
        <f>'General Analysis'!BQ64</f>
        <v>0</v>
      </c>
      <c r="I63" s="117">
        <f t="shared" si="0"/>
        <v>0</v>
      </c>
      <c r="J63" s="117">
        <f t="shared" si="1"/>
        <v>0</v>
      </c>
      <c r="K63" s="117">
        <f t="shared" si="2"/>
        <v>0</v>
      </c>
      <c r="L63">
        <f>'CREAM Categories'!AD66</f>
        <v>1</v>
      </c>
      <c r="M63">
        <f>'CREAM Categories'!AE66</f>
        <v>0</v>
      </c>
      <c r="N63">
        <f>'CREAM Categories'!AF66</f>
        <v>0</v>
      </c>
      <c r="O63">
        <f>'CREAM Categories'!AG66</f>
        <v>0</v>
      </c>
      <c r="P63">
        <f>'CREAM Categories'!AH66</f>
        <v>0</v>
      </c>
      <c r="Q63">
        <f>'CREAM Categories'!AI66</f>
        <v>0</v>
      </c>
      <c r="R63">
        <f>'CREAM Categories'!AJ66</f>
        <v>0</v>
      </c>
      <c r="S63">
        <f>'CREAM Categories'!AK66</f>
        <v>0</v>
      </c>
      <c r="T63">
        <f>'CREAM Categories'!AL66</f>
        <v>0</v>
      </c>
      <c r="U63">
        <f>'CREAM Categories'!AM66</f>
        <v>0</v>
      </c>
      <c r="V63">
        <f>'CREAM Categories'!AN66</f>
        <v>0</v>
      </c>
      <c r="W63">
        <f>'CREAM Categories'!AO66</f>
        <v>1</v>
      </c>
      <c r="X63">
        <f>'CREAM Categories'!AP66</f>
        <v>0</v>
      </c>
      <c r="Y63">
        <f>'CREAM Categories'!AQ66</f>
        <v>0</v>
      </c>
      <c r="Z63">
        <f>'CREAM Categories'!AR66</f>
        <v>0</v>
      </c>
      <c r="AA63">
        <f>'CREAM Categories'!AS66</f>
        <v>0</v>
      </c>
      <c r="AB63">
        <f>'CREAM Categories'!AT66</f>
        <v>0</v>
      </c>
      <c r="AC63">
        <f>'CREAM Categories'!AU66</f>
        <v>0</v>
      </c>
      <c r="AD63">
        <f>'CREAM Categories'!AV66</f>
        <v>0</v>
      </c>
      <c r="AE63">
        <f>'CREAM Categories'!AW66</f>
        <v>0</v>
      </c>
      <c r="AF63">
        <f>'CREAM Categories'!AX66</f>
        <v>0</v>
      </c>
      <c r="AG63">
        <f>'CREAM Categories'!AY66</f>
        <v>0</v>
      </c>
      <c r="AH63">
        <f>'CREAM Categories'!AZ66</f>
        <v>0</v>
      </c>
      <c r="AI63">
        <f>'CREAM Categories'!BA66</f>
        <v>0</v>
      </c>
      <c r="AJ63">
        <f>'CREAM Categories'!BB66</f>
        <v>0</v>
      </c>
      <c r="AK63">
        <f>'CREAM Categories'!BC66</f>
        <v>0</v>
      </c>
      <c r="AL63">
        <f>'CREAM Categories'!BD66</f>
        <v>0</v>
      </c>
      <c r="AM63">
        <f>'CREAM Categories'!BE66</f>
        <v>0</v>
      </c>
      <c r="AN63" s="85">
        <f>'General Analysis'!CA64</f>
        <v>0</v>
      </c>
    </row>
    <row r="64" spans="1:61" x14ac:dyDescent="0.2">
      <c r="A64" s="117">
        <v>63</v>
      </c>
      <c r="B64" s="156">
        <f>'CREAM Categories'!D67</f>
        <v>2005</v>
      </c>
      <c r="C64" s="117">
        <f>'General Analysis'!BL65</f>
        <v>0</v>
      </c>
      <c r="D64" s="117">
        <f>'General Analysis'!BM65</f>
        <v>0</v>
      </c>
      <c r="E64" s="117">
        <f>'General Analysis'!BN65</f>
        <v>0</v>
      </c>
      <c r="F64" s="117">
        <f>'General Analysis'!BO65</f>
        <v>0</v>
      </c>
      <c r="G64" s="117">
        <f>'General Analysis'!BP65</f>
        <v>0</v>
      </c>
      <c r="H64" s="117">
        <f>'General Analysis'!BQ65</f>
        <v>0</v>
      </c>
      <c r="I64" s="117">
        <f t="shared" si="0"/>
        <v>0</v>
      </c>
      <c r="J64" s="117">
        <f t="shared" si="1"/>
        <v>0</v>
      </c>
      <c r="K64" s="117">
        <f t="shared" si="2"/>
        <v>0</v>
      </c>
      <c r="L64">
        <f>'CREAM Categories'!AD67</f>
        <v>1</v>
      </c>
      <c r="M64">
        <f>'CREAM Categories'!AE67</f>
        <v>0</v>
      </c>
      <c r="N64">
        <f>'CREAM Categories'!AF67</f>
        <v>0</v>
      </c>
      <c r="O64">
        <f>'CREAM Categories'!AG67</f>
        <v>0</v>
      </c>
      <c r="P64">
        <f>'CREAM Categories'!AH67</f>
        <v>0</v>
      </c>
      <c r="Q64">
        <f>'CREAM Categories'!AI67</f>
        <v>0</v>
      </c>
      <c r="R64">
        <f>'CREAM Categories'!AJ67</f>
        <v>0</v>
      </c>
      <c r="S64">
        <f>'CREAM Categories'!AK67</f>
        <v>0</v>
      </c>
      <c r="T64">
        <f>'CREAM Categories'!AL67</f>
        <v>0</v>
      </c>
      <c r="U64">
        <f>'CREAM Categories'!AM67</f>
        <v>0</v>
      </c>
      <c r="V64">
        <f>'CREAM Categories'!AN67</f>
        <v>0</v>
      </c>
      <c r="W64">
        <f>'CREAM Categories'!AO67</f>
        <v>1</v>
      </c>
      <c r="X64">
        <f>'CREAM Categories'!AP67</f>
        <v>0</v>
      </c>
      <c r="Y64">
        <f>'CREAM Categories'!AQ67</f>
        <v>1</v>
      </c>
      <c r="Z64">
        <f>'CREAM Categories'!AR67</f>
        <v>0</v>
      </c>
      <c r="AA64">
        <f>'CREAM Categories'!AS67</f>
        <v>0</v>
      </c>
      <c r="AB64">
        <f>'CREAM Categories'!AT67</f>
        <v>0</v>
      </c>
      <c r="AC64">
        <f>'CREAM Categories'!AU67</f>
        <v>0</v>
      </c>
      <c r="AD64">
        <f>'CREAM Categories'!AV67</f>
        <v>0</v>
      </c>
      <c r="AE64">
        <f>'CREAM Categories'!AW67</f>
        <v>0</v>
      </c>
      <c r="AF64">
        <f>'CREAM Categories'!AX67</f>
        <v>0</v>
      </c>
      <c r="AG64">
        <f>'CREAM Categories'!AY67</f>
        <v>0</v>
      </c>
      <c r="AH64">
        <f>'CREAM Categories'!AZ67</f>
        <v>0</v>
      </c>
      <c r="AI64">
        <f>'CREAM Categories'!BA67</f>
        <v>0</v>
      </c>
      <c r="AJ64">
        <f>'CREAM Categories'!BB67</f>
        <v>0</v>
      </c>
      <c r="AK64">
        <f>'CREAM Categories'!BC67</f>
        <v>0</v>
      </c>
      <c r="AL64">
        <f>'CREAM Categories'!BD67</f>
        <v>0</v>
      </c>
      <c r="AM64">
        <f>'CREAM Categories'!BE67</f>
        <v>0</v>
      </c>
      <c r="AN64" s="85">
        <f>'General Analysis'!CA65</f>
        <v>0</v>
      </c>
    </row>
    <row r="65" spans="1:40" x14ac:dyDescent="0.2">
      <c r="A65" s="117">
        <v>64</v>
      </c>
      <c r="B65" s="156">
        <f>'CREAM Categories'!D68</f>
        <v>2004</v>
      </c>
      <c r="C65" s="117">
        <f>'General Analysis'!BL66</f>
        <v>0</v>
      </c>
      <c r="D65" s="117">
        <f>'General Analysis'!BM66</f>
        <v>0</v>
      </c>
      <c r="E65" s="117">
        <f>'General Analysis'!BN66</f>
        <v>0</v>
      </c>
      <c r="F65" s="117">
        <f>'General Analysis'!BO66</f>
        <v>0</v>
      </c>
      <c r="G65" s="117">
        <f>'General Analysis'!BP66</f>
        <v>0</v>
      </c>
      <c r="H65" s="117">
        <f>'General Analysis'!BQ66</f>
        <v>0</v>
      </c>
      <c r="I65" s="117">
        <f t="shared" si="0"/>
        <v>0</v>
      </c>
      <c r="J65" s="117">
        <f t="shared" si="1"/>
        <v>0</v>
      </c>
      <c r="K65" s="117">
        <f t="shared" si="2"/>
        <v>0</v>
      </c>
      <c r="L65">
        <f>'CREAM Categories'!AD68</f>
        <v>0</v>
      </c>
      <c r="M65">
        <f>'CREAM Categories'!AE68</f>
        <v>0</v>
      </c>
      <c r="N65">
        <f>'CREAM Categories'!AF68</f>
        <v>1</v>
      </c>
      <c r="O65">
        <f>'CREAM Categories'!AG68</f>
        <v>0</v>
      </c>
      <c r="P65">
        <f>'CREAM Categories'!AH68</f>
        <v>0</v>
      </c>
      <c r="Q65">
        <f>'CREAM Categories'!AI68</f>
        <v>0</v>
      </c>
      <c r="R65">
        <f>'CREAM Categories'!AJ68</f>
        <v>0</v>
      </c>
      <c r="S65">
        <f>'CREAM Categories'!AK68</f>
        <v>0</v>
      </c>
      <c r="T65">
        <f>'CREAM Categories'!AL68</f>
        <v>0</v>
      </c>
      <c r="U65">
        <f>'CREAM Categories'!AM68</f>
        <v>0</v>
      </c>
      <c r="V65">
        <f>'CREAM Categories'!AN68</f>
        <v>0</v>
      </c>
      <c r="W65">
        <f>'CREAM Categories'!AO68</f>
        <v>0</v>
      </c>
      <c r="X65">
        <f>'CREAM Categories'!AP68</f>
        <v>0</v>
      </c>
      <c r="Y65">
        <f>'CREAM Categories'!AQ68</f>
        <v>0</v>
      </c>
      <c r="Z65">
        <f>'CREAM Categories'!AR68</f>
        <v>0</v>
      </c>
      <c r="AA65">
        <f>'CREAM Categories'!AS68</f>
        <v>0</v>
      </c>
      <c r="AB65">
        <f>'CREAM Categories'!AT68</f>
        <v>1</v>
      </c>
      <c r="AC65">
        <f>'CREAM Categories'!AU68</f>
        <v>0</v>
      </c>
      <c r="AD65">
        <f>'CREAM Categories'!AV68</f>
        <v>0</v>
      </c>
      <c r="AE65">
        <f>'CREAM Categories'!AW68</f>
        <v>0</v>
      </c>
      <c r="AF65">
        <f>'CREAM Categories'!AX68</f>
        <v>0</v>
      </c>
      <c r="AG65">
        <f>'CREAM Categories'!AY68</f>
        <v>0</v>
      </c>
      <c r="AH65">
        <f>'CREAM Categories'!AZ68</f>
        <v>0</v>
      </c>
      <c r="AI65">
        <f>'CREAM Categories'!BA68</f>
        <v>0</v>
      </c>
      <c r="AJ65">
        <f>'CREAM Categories'!BB68</f>
        <v>0</v>
      </c>
      <c r="AK65">
        <f>'CREAM Categories'!BC68</f>
        <v>0</v>
      </c>
      <c r="AL65">
        <f>'CREAM Categories'!BD68</f>
        <v>0</v>
      </c>
      <c r="AM65">
        <f>'CREAM Categories'!BE68</f>
        <v>0</v>
      </c>
      <c r="AN65" s="85">
        <f>'General Analysis'!CA66</f>
        <v>1</v>
      </c>
    </row>
    <row r="66" spans="1:40" x14ac:dyDescent="0.2">
      <c r="A66" s="117">
        <v>65</v>
      </c>
      <c r="B66" s="156">
        <f>'CREAM Categories'!D69</f>
        <v>2002</v>
      </c>
      <c r="C66" s="117">
        <f>'General Analysis'!BL67</f>
        <v>0</v>
      </c>
      <c r="D66" s="117">
        <f>'General Analysis'!BM67</f>
        <v>0</v>
      </c>
      <c r="E66" s="117">
        <f>'General Analysis'!BN67</f>
        <v>0</v>
      </c>
      <c r="F66" s="117">
        <f>'General Analysis'!BO67</f>
        <v>0</v>
      </c>
      <c r="G66" s="117">
        <f>'General Analysis'!BP67</f>
        <v>0</v>
      </c>
      <c r="H66" s="117">
        <f>'General Analysis'!BQ67</f>
        <v>0</v>
      </c>
      <c r="I66" s="117">
        <f t="shared" si="0"/>
        <v>0</v>
      </c>
      <c r="J66" s="117">
        <f t="shared" si="1"/>
        <v>0</v>
      </c>
      <c r="K66" s="117">
        <f t="shared" si="2"/>
        <v>0</v>
      </c>
      <c r="L66">
        <f>'CREAM Categories'!AD69</f>
        <v>1</v>
      </c>
      <c r="M66">
        <f>'CREAM Categories'!AE69</f>
        <v>0</v>
      </c>
      <c r="N66">
        <f>'CREAM Categories'!AF69</f>
        <v>0</v>
      </c>
      <c r="O66">
        <f>'CREAM Categories'!AG69</f>
        <v>0</v>
      </c>
      <c r="P66">
        <f>'CREAM Categories'!AH69</f>
        <v>0</v>
      </c>
      <c r="Q66">
        <f>'CREAM Categories'!AI69</f>
        <v>0</v>
      </c>
      <c r="R66">
        <f>'CREAM Categories'!AJ69</f>
        <v>0</v>
      </c>
      <c r="S66">
        <f>'CREAM Categories'!AK69</f>
        <v>0</v>
      </c>
      <c r="T66">
        <f>'CREAM Categories'!AL69</f>
        <v>0</v>
      </c>
      <c r="U66">
        <f>'CREAM Categories'!AM69</f>
        <v>0</v>
      </c>
      <c r="V66">
        <f>'CREAM Categories'!AN69</f>
        <v>1</v>
      </c>
      <c r="W66">
        <f>'CREAM Categories'!AO69</f>
        <v>0</v>
      </c>
      <c r="X66">
        <f>'CREAM Categories'!AP69</f>
        <v>0</v>
      </c>
      <c r="Y66">
        <f>'CREAM Categories'!AQ69</f>
        <v>0</v>
      </c>
      <c r="Z66">
        <f>'CREAM Categories'!AR69</f>
        <v>0</v>
      </c>
      <c r="AA66">
        <f>'CREAM Categories'!AS69</f>
        <v>0</v>
      </c>
      <c r="AB66">
        <f>'CREAM Categories'!AT69</f>
        <v>0</v>
      </c>
      <c r="AC66">
        <f>'CREAM Categories'!AU69</f>
        <v>0</v>
      </c>
      <c r="AD66">
        <f>'CREAM Categories'!AV69</f>
        <v>0</v>
      </c>
      <c r="AE66">
        <f>'CREAM Categories'!AW69</f>
        <v>0</v>
      </c>
      <c r="AF66">
        <f>'CREAM Categories'!AX69</f>
        <v>0</v>
      </c>
      <c r="AG66">
        <f>'CREAM Categories'!AY69</f>
        <v>0</v>
      </c>
      <c r="AH66">
        <f>'CREAM Categories'!AZ69</f>
        <v>0</v>
      </c>
      <c r="AI66">
        <f>'CREAM Categories'!BA69</f>
        <v>0</v>
      </c>
      <c r="AJ66">
        <f>'CREAM Categories'!BB69</f>
        <v>0</v>
      </c>
      <c r="AK66">
        <f>'CREAM Categories'!BC69</f>
        <v>0</v>
      </c>
      <c r="AL66">
        <f>'CREAM Categories'!BD69</f>
        <v>0</v>
      </c>
      <c r="AM66">
        <f>'CREAM Categories'!BE69</f>
        <v>0</v>
      </c>
      <c r="AN66" s="85">
        <f>'General Analysis'!CA67</f>
        <v>0</v>
      </c>
    </row>
    <row r="67" spans="1:40" x14ac:dyDescent="0.2">
      <c r="A67" s="117">
        <v>66</v>
      </c>
      <c r="B67" s="156">
        <f>'CREAM Categories'!D70</f>
        <v>1999</v>
      </c>
      <c r="C67" s="117">
        <f>'General Analysis'!BL68</f>
        <v>1</v>
      </c>
      <c r="D67" s="117">
        <f>'General Analysis'!BM68</f>
        <v>1</v>
      </c>
      <c r="E67" s="117">
        <f>'General Analysis'!BN68</f>
        <v>1</v>
      </c>
      <c r="F67" s="117">
        <f>'General Analysis'!BO68</f>
        <v>0</v>
      </c>
      <c r="G67" s="117">
        <f>'General Analysis'!BP68</f>
        <v>0</v>
      </c>
      <c r="H67" s="117">
        <f>'General Analysis'!BQ68</f>
        <v>0</v>
      </c>
      <c r="I67" s="117">
        <f t="shared" ref="I67:I130" si="12">IF(C67+D67+E67+F67+G67+H67&gt;0,1,0)</f>
        <v>1</v>
      </c>
      <c r="J67" s="117">
        <f t="shared" ref="J67:J130" si="13">IF(D67+E67+F67&gt;0,1,0)</f>
        <v>1</v>
      </c>
      <c r="K67" s="117">
        <f t="shared" ref="K67:K130" si="14">IF(G67+H67&gt;0,1,0)</f>
        <v>0</v>
      </c>
      <c r="L67">
        <f>'CREAM Categories'!AD70</f>
        <v>0</v>
      </c>
      <c r="M67">
        <f>'CREAM Categories'!AE70</f>
        <v>0</v>
      </c>
      <c r="N67">
        <f>'CREAM Categories'!AF70</f>
        <v>0</v>
      </c>
      <c r="O67">
        <f>'CREAM Categories'!AG70</f>
        <v>0</v>
      </c>
      <c r="P67">
        <f>'CREAM Categories'!AH70</f>
        <v>0</v>
      </c>
      <c r="Q67">
        <f>'CREAM Categories'!AI70</f>
        <v>0</v>
      </c>
      <c r="R67">
        <f>'CREAM Categories'!AJ70</f>
        <v>0</v>
      </c>
      <c r="S67">
        <f>'CREAM Categories'!AK70</f>
        <v>0</v>
      </c>
      <c r="T67">
        <f>'CREAM Categories'!AL70</f>
        <v>0</v>
      </c>
      <c r="U67">
        <f>'CREAM Categories'!AM70</f>
        <v>0</v>
      </c>
      <c r="V67">
        <f>'CREAM Categories'!AN70</f>
        <v>0</v>
      </c>
      <c r="W67">
        <f>'CREAM Categories'!AO70</f>
        <v>0</v>
      </c>
      <c r="X67">
        <f>'CREAM Categories'!AP70</f>
        <v>0</v>
      </c>
      <c r="Y67">
        <f>'CREAM Categories'!AQ70</f>
        <v>0</v>
      </c>
      <c r="Z67">
        <f>'CREAM Categories'!AR70</f>
        <v>0</v>
      </c>
      <c r="AA67">
        <f>'CREAM Categories'!AS70</f>
        <v>0</v>
      </c>
      <c r="AB67">
        <f>'CREAM Categories'!AT70</f>
        <v>0</v>
      </c>
      <c r="AC67">
        <f>'CREAM Categories'!AU70</f>
        <v>0</v>
      </c>
      <c r="AD67">
        <f>'CREAM Categories'!AV70</f>
        <v>0</v>
      </c>
      <c r="AE67">
        <f>'CREAM Categories'!AW70</f>
        <v>0</v>
      </c>
      <c r="AF67">
        <f>'CREAM Categories'!AX70</f>
        <v>0</v>
      </c>
      <c r="AG67">
        <f>'CREAM Categories'!AY70</f>
        <v>0</v>
      </c>
      <c r="AH67">
        <f>'CREAM Categories'!AZ70</f>
        <v>0</v>
      </c>
      <c r="AI67">
        <f>'CREAM Categories'!BA70</f>
        <v>0</v>
      </c>
      <c r="AJ67">
        <f>'CREAM Categories'!BB70</f>
        <v>0</v>
      </c>
      <c r="AK67">
        <f>'CREAM Categories'!BC70</f>
        <v>0</v>
      </c>
      <c r="AL67">
        <f>'CREAM Categories'!BD70</f>
        <v>0</v>
      </c>
      <c r="AM67">
        <f>'CREAM Categories'!BE70</f>
        <v>0</v>
      </c>
      <c r="AN67" s="85">
        <f>'General Analysis'!CA68</f>
        <v>0</v>
      </c>
    </row>
    <row r="68" spans="1:40" x14ac:dyDescent="0.2">
      <c r="A68" s="117">
        <v>67</v>
      </c>
      <c r="B68" s="156">
        <f>'CREAM Categories'!D71</f>
        <v>1993</v>
      </c>
      <c r="C68" s="117">
        <f>'General Analysis'!BL69</f>
        <v>0</v>
      </c>
      <c r="D68" s="117">
        <f>'General Analysis'!BM69</f>
        <v>0</v>
      </c>
      <c r="E68" s="117">
        <f>'General Analysis'!BN69</f>
        <v>0</v>
      </c>
      <c r="F68" s="117">
        <f>'General Analysis'!BO69</f>
        <v>0</v>
      </c>
      <c r="G68" s="117">
        <f>'General Analysis'!BP69</f>
        <v>0</v>
      </c>
      <c r="H68" s="117">
        <f>'General Analysis'!BQ69</f>
        <v>0</v>
      </c>
      <c r="I68" s="117">
        <f t="shared" si="12"/>
        <v>0</v>
      </c>
      <c r="J68" s="117">
        <f t="shared" si="13"/>
        <v>0</v>
      </c>
      <c r="K68" s="117">
        <f t="shared" si="14"/>
        <v>0</v>
      </c>
      <c r="L68">
        <f>'CREAM Categories'!AD71</f>
        <v>1</v>
      </c>
      <c r="M68">
        <f>'CREAM Categories'!AE71</f>
        <v>0</v>
      </c>
      <c r="N68">
        <f>'CREAM Categories'!AF71</f>
        <v>0</v>
      </c>
      <c r="O68">
        <f>'CREAM Categories'!AG71</f>
        <v>0</v>
      </c>
      <c r="P68">
        <f>'CREAM Categories'!AH71</f>
        <v>0</v>
      </c>
      <c r="Q68">
        <f>'CREAM Categories'!AI71</f>
        <v>0</v>
      </c>
      <c r="R68">
        <f>'CREAM Categories'!AJ71</f>
        <v>0</v>
      </c>
      <c r="S68">
        <f>'CREAM Categories'!AK71</f>
        <v>0</v>
      </c>
      <c r="T68">
        <f>'CREAM Categories'!AL71</f>
        <v>0</v>
      </c>
      <c r="U68">
        <f>'CREAM Categories'!AM71</f>
        <v>0</v>
      </c>
      <c r="V68">
        <f>'CREAM Categories'!AN71</f>
        <v>1</v>
      </c>
      <c r="W68">
        <f>'CREAM Categories'!AO71</f>
        <v>1</v>
      </c>
      <c r="X68">
        <f>'CREAM Categories'!AP71</f>
        <v>0</v>
      </c>
      <c r="Y68">
        <f>'CREAM Categories'!AQ71</f>
        <v>0</v>
      </c>
      <c r="Z68">
        <f>'CREAM Categories'!AR71</f>
        <v>0</v>
      </c>
      <c r="AA68">
        <f>'CREAM Categories'!AS71</f>
        <v>0</v>
      </c>
      <c r="AB68">
        <f>'CREAM Categories'!AT71</f>
        <v>0</v>
      </c>
      <c r="AC68">
        <f>'CREAM Categories'!AU71</f>
        <v>0</v>
      </c>
      <c r="AD68">
        <f>'CREAM Categories'!AV71</f>
        <v>0</v>
      </c>
      <c r="AE68">
        <f>'CREAM Categories'!AW71</f>
        <v>0</v>
      </c>
      <c r="AF68">
        <f>'CREAM Categories'!AX71</f>
        <v>0</v>
      </c>
      <c r="AG68">
        <f>'CREAM Categories'!AY71</f>
        <v>0</v>
      </c>
      <c r="AH68">
        <f>'CREAM Categories'!AZ71</f>
        <v>0</v>
      </c>
      <c r="AI68">
        <f>'CREAM Categories'!BA71</f>
        <v>0</v>
      </c>
      <c r="AJ68">
        <f>'CREAM Categories'!BB71</f>
        <v>0</v>
      </c>
      <c r="AK68">
        <f>'CREAM Categories'!BC71</f>
        <v>0</v>
      </c>
      <c r="AL68">
        <f>'CREAM Categories'!BD71</f>
        <v>0</v>
      </c>
      <c r="AM68">
        <f>'CREAM Categories'!BE71</f>
        <v>0</v>
      </c>
      <c r="AN68" s="85">
        <f>'General Analysis'!CA69</f>
        <v>0</v>
      </c>
    </row>
    <row r="69" spans="1:40" x14ac:dyDescent="0.2">
      <c r="A69" s="117">
        <v>68</v>
      </c>
      <c r="B69" s="156">
        <f>'CREAM Categories'!D72</f>
        <v>1989</v>
      </c>
      <c r="C69" s="117">
        <f>'General Analysis'!BL70</f>
        <v>0</v>
      </c>
      <c r="D69" s="117">
        <f>'General Analysis'!BM70</f>
        <v>0</v>
      </c>
      <c r="E69" s="117">
        <f>'General Analysis'!BN70</f>
        <v>0</v>
      </c>
      <c r="F69" s="117">
        <f>'General Analysis'!BO70</f>
        <v>0</v>
      </c>
      <c r="G69" s="117">
        <f>'General Analysis'!BP70</f>
        <v>0</v>
      </c>
      <c r="H69" s="117">
        <f>'General Analysis'!BQ70</f>
        <v>0</v>
      </c>
      <c r="I69" s="117">
        <f t="shared" si="12"/>
        <v>0</v>
      </c>
      <c r="J69" s="117">
        <f t="shared" si="13"/>
        <v>0</v>
      </c>
      <c r="K69" s="117">
        <f t="shared" si="14"/>
        <v>0</v>
      </c>
      <c r="L69">
        <f>'CREAM Categories'!AD72</f>
        <v>1</v>
      </c>
      <c r="M69">
        <f>'CREAM Categories'!AE72</f>
        <v>0</v>
      </c>
      <c r="N69">
        <f>'CREAM Categories'!AF72</f>
        <v>0</v>
      </c>
      <c r="O69">
        <f>'CREAM Categories'!AG72</f>
        <v>0</v>
      </c>
      <c r="P69">
        <f>'CREAM Categories'!AH72</f>
        <v>0</v>
      </c>
      <c r="Q69">
        <f>'CREAM Categories'!AI72</f>
        <v>0</v>
      </c>
      <c r="R69">
        <f>'CREAM Categories'!AJ72</f>
        <v>0</v>
      </c>
      <c r="S69">
        <f>'CREAM Categories'!AK72</f>
        <v>0</v>
      </c>
      <c r="T69">
        <f>'CREAM Categories'!AL72</f>
        <v>0</v>
      </c>
      <c r="U69">
        <f>'CREAM Categories'!AM72</f>
        <v>0</v>
      </c>
      <c r="V69">
        <f>'CREAM Categories'!AN72</f>
        <v>0</v>
      </c>
      <c r="W69">
        <f>'CREAM Categories'!AO72</f>
        <v>0</v>
      </c>
      <c r="X69">
        <f>'CREAM Categories'!AP72</f>
        <v>0</v>
      </c>
      <c r="Y69">
        <f>'CREAM Categories'!AQ72</f>
        <v>0</v>
      </c>
      <c r="Z69">
        <f>'CREAM Categories'!AR72</f>
        <v>1</v>
      </c>
      <c r="AA69">
        <f>'CREAM Categories'!AS72</f>
        <v>0</v>
      </c>
      <c r="AB69">
        <f>'CREAM Categories'!AT72</f>
        <v>0</v>
      </c>
      <c r="AC69">
        <f>'CREAM Categories'!AU72</f>
        <v>0</v>
      </c>
      <c r="AD69">
        <f>'CREAM Categories'!AV72</f>
        <v>0</v>
      </c>
      <c r="AE69">
        <f>'CREAM Categories'!AW72</f>
        <v>0</v>
      </c>
      <c r="AF69">
        <f>'CREAM Categories'!AX72</f>
        <v>0</v>
      </c>
      <c r="AG69">
        <f>'CREAM Categories'!AY72</f>
        <v>0</v>
      </c>
      <c r="AH69">
        <f>'CREAM Categories'!AZ72</f>
        <v>0</v>
      </c>
      <c r="AI69">
        <f>'CREAM Categories'!BA72</f>
        <v>0</v>
      </c>
      <c r="AJ69">
        <f>'CREAM Categories'!BB72</f>
        <v>0</v>
      </c>
      <c r="AK69">
        <f>'CREAM Categories'!BC72</f>
        <v>0</v>
      </c>
      <c r="AL69">
        <f>'CREAM Categories'!BD72</f>
        <v>0</v>
      </c>
      <c r="AM69">
        <f>'CREAM Categories'!BE72</f>
        <v>0</v>
      </c>
      <c r="AN69" s="85">
        <f>'General Analysis'!CA70</f>
        <v>0</v>
      </c>
    </row>
    <row r="70" spans="1:40" x14ac:dyDescent="0.2">
      <c r="A70" s="117">
        <v>69</v>
      </c>
      <c r="B70" s="156">
        <f>'CREAM Categories'!D73</f>
        <v>1988</v>
      </c>
      <c r="C70" s="117">
        <f>'General Analysis'!BL71</f>
        <v>0</v>
      </c>
      <c r="D70" s="117">
        <f>'General Analysis'!BM71</f>
        <v>0</v>
      </c>
      <c r="E70" s="117">
        <f>'General Analysis'!BN71</f>
        <v>0</v>
      </c>
      <c r="F70" s="117">
        <f>'General Analysis'!BO71</f>
        <v>0</v>
      </c>
      <c r="G70" s="117">
        <f>'General Analysis'!BP71</f>
        <v>0</v>
      </c>
      <c r="H70" s="117">
        <f>'General Analysis'!BQ71</f>
        <v>0</v>
      </c>
      <c r="I70" s="117">
        <f t="shared" si="12"/>
        <v>0</v>
      </c>
      <c r="J70" s="117">
        <f t="shared" si="13"/>
        <v>0</v>
      </c>
      <c r="K70" s="117">
        <f t="shared" si="14"/>
        <v>0</v>
      </c>
      <c r="L70">
        <f>'CREAM Categories'!AD73</f>
        <v>1</v>
      </c>
      <c r="M70">
        <f>'CREAM Categories'!AE73</f>
        <v>0</v>
      </c>
      <c r="N70">
        <f>'CREAM Categories'!AF73</f>
        <v>1</v>
      </c>
      <c r="O70">
        <f>'CREAM Categories'!AG73</f>
        <v>0</v>
      </c>
      <c r="P70">
        <f>'CREAM Categories'!AH73</f>
        <v>0</v>
      </c>
      <c r="Q70">
        <f>'CREAM Categories'!AI73</f>
        <v>1</v>
      </c>
      <c r="R70">
        <f>'CREAM Categories'!AJ73</f>
        <v>0</v>
      </c>
      <c r="S70">
        <f>'CREAM Categories'!AK73</f>
        <v>0</v>
      </c>
      <c r="T70">
        <f>'CREAM Categories'!AL73</f>
        <v>0</v>
      </c>
      <c r="U70">
        <f>'CREAM Categories'!AM73</f>
        <v>0</v>
      </c>
      <c r="V70">
        <f>'CREAM Categories'!AN73</f>
        <v>0</v>
      </c>
      <c r="W70">
        <f>'CREAM Categories'!AO73</f>
        <v>0</v>
      </c>
      <c r="X70">
        <f>'CREAM Categories'!AP73</f>
        <v>0</v>
      </c>
      <c r="Y70">
        <f>'CREAM Categories'!AQ73</f>
        <v>1</v>
      </c>
      <c r="Z70">
        <f>'CREAM Categories'!AR73</f>
        <v>1</v>
      </c>
      <c r="AA70">
        <f>'CREAM Categories'!AS73</f>
        <v>0</v>
      </c>
      <c r="AB70">
        <f>'CREAM Categories'!AT73</f>
        <v>1</v>
      </c>
      <c r="AC70">
        <f>'CREAM Categories'!AU73</f>
        <v>0</v>
      </c>
      <c r="AD70">
        <f>'CREAM Categories'!AV73</f>
        <v>0</v>
      </c>
      <c r="AE70">
        <f>'CREAM Categories'!AW73</f>
        <v>0</v>
      </c>
      <c r="AF70">
        <f>'CREAM Categories'!AX73</f>
        <v>0</v>
      </c>
      <c r="AG70">
        <f>'CREAM Categories'!AY73</f>
        <v>0</v>
      </c>
      <c r="AH70">
        <f>'CREAM Categories'!AZ73</f>
        <v>0</v>
      </c>
      <c r="AI70">
        <f>'CREAM Categories'!BA73</f>
        <v>1</v>
      </c>
      <c r="AJ70">
        <f>'CREAM Categories'!BB73</f>
        <v>0</v>
      </c>
      <c r="AK70">
        <f>'CREAM Categories'!BC73</f>
        <v>0</v>
      </c>
      <c r="AL70">
        <f>'CREAM Categories'!BD73</f>
        <v>0</v>
      </c>
      <c r="AM70">
        <f>'CREAM Categories'!BE73</f>
        <v>0</v>
      </c>
      <c r="AN70" s="85">
        <f>'General Analysis'!CA71</f>
        <v>1</v>
      </c>
    </row>
    <row r="71" spans="1:40" x14ac:dyDescent="0.2">
      <c r="A71" s="117">
        <v>70</v>
      </c>
      <c r="B71" s="156">
        <f>'CREAM Categories'!D74</f>
        <v>1987</v>
      </c>
      <c r="C71" s="117">
        <f>'General Analysis'!BL72</f>
        <v>0</v>
      </c>
      <c r="D71" s="117">
        <f>'General Analysis'!BM72</f>
        <v>0</v>
      </c>
      <c r="E71" s="117">
        <f>'General Analysis'!BN72</f>
        <v>0</v>
      </c>
      <c r="F71" s="117">
        <f>'General Analysis'!BO72</f>
        <v>0</v>
      </c>
      <c r="G71" s="117">
        <f>'General Analysis'!BP72</f>
        <v>0</v>
      </c>
      <c r="H71" s="117">
        <f>'General Analysis'!BQ72</f>
        <v>0</v>
      </c>
      <c r="I71" s="117">
        <f t="shared" si="12"/>
        <v>0</v>
      </c>
      <c r="J71" s="117">
        <f t="shared" si="13"/>
        <v>0</v>
      </c>
      <c r="K71" s="117">
        <f t="shared" si="14"/>
        <v>0</v>
      </c>
      <c r="L71">
        <f>'CREAM Categories'!AD74</f>
        <v>0</v>
      </c>
      <c r="M71">
        <f>'CREAM Categories'!AE74</f>
        <v>0</v>
      </c>
      <c r="N71">
        <f>'CREAM Categories'!AF74</f>
        <v>1</v>
      </c>
      <c r="O71">
        <f>'CREAM Categories'!AG74</f>
        <v>0</v>
      </c>
      <c r="P71">
        <f>'CREAM Categories'!AH74</f>
        <v>0</v>
      </c>
      <c r="Q71">
        <f>'CREAM Categories'!AI74</f>
        <v>0</v>
      </c>
      <c r="R71">
        <f>'CREAM Categories'!AJ74</f>
        <v>0</v>
      </c>
      <c r="S71">
        <f>'CREAM Categories'!AK74</f>
        <v>0</v>
      </c>
      <c r="T71">
        <f>'CREAM Categories'!AL74</f>
        <v>0</v>
      </c>
      <c r="U71">
        <f>'CREAM Categories'!AM74</f>
        <v>0</v>
      </c>
      <c r="V71">
        <f>'CREAM Categories'!AN74</f>
        <v>0</v>
      </c>
      <c r="W71">
        <f>'CREAM Categories'!AO74</f>
        <v>0</v>
      </c>
      <c r="X71">
        <f>'CREAM Categories'!AP74</f>
        <v>0</v>
      </c>
      <c r="Y71">
        <f>'CREAM Categories'!AQ74</f>
        <v>1</v>
      </c>
      <c r="Z71">
        <f>'CREAM Categories'!AR74</f>
        <v>0</v>
      </c>
      <c r="AA71">
        <f>'CREAM Categories'!AS74</f>
        <v>0</v>
      </c>
      <c r="AB71">
        <f>'CREAM Categories'!AT74</f>
        <v>1</v>
      </c>
      <c r="AC71">
        <f>'CREAM Categories'!AU74</f>
        <v>0</v>
      </c>
      <c r="AD71">
        <f>'CREAM Categories'!AV74</f>
        <v>0</v>
      </c>
      <c r="AE71">
        <f>'CREAM Categories'!AW74</f>
        <v>0</v>
      </c>
      <c r="AF71">
        <f>'CREAM Categories'!AX74</f>
        <v>0</v>
      </c>
      <c r="AG71">
        <f>'CREAM Categories'!AY74</f>
        <v>0</v>
      </c>
      <c r="AH71">
        <f>'CREAM Categories'!AZ74</f>
        <v>0</v>
      </c>
      <c r="AI71">
        <f>'CREAM Categories'!BA74</f>
        <v>1</v>
      </c>
      <c r="AJ71">
        <f>'CREAM Categories'!BB74</f>
        <v>0</v>
      </c>
      <c r="AK71">
        <f>'CREAM Categories'!BC74</f>
        <v>0</v>
      </c>
      <c r="AL71">
        <f>'CREAM Categories'!BD74</f>
        <v>0</v>
      </c>
      <c r="AM71">
        <f>'CREAM Categories'!BE74</f>
        <v>0</v>
      </c>
      <c r="AN71" s="85">
        <f>'General Analysis'!CA72</f>
        <v>1</v>
      </c>
    </row>
    <row r="72" spans="1:40" x14ac:dyDescent="0.2">
      <c r="A72" s="117">
        <v>71</v>
      </c>
      <c r="B72" s="156">
        <f>'CREAM Categories'!D75</f>
        <v>1987</v>
      </c>
      <c r="C72" s="117">
        <f>'General Analysis'!BL73</f>
        <v>0</v>
      </c>
      <c r="D72" s="117">
        <f>'General Analysis'!BM73</f>
        <v>0</v>
      </c>
      <c r="E72" s="117">
        <f>'General Analysis'!BN73</f>
        <v>0</v>
      </c>
      <c r="F72" s="117">
        <f>'General Analysis'!BO73</f>
        <v>0</v>
      </c>
      <c r="G72" s="117">
        <f>'General Analysis'!BP73</f>
        <v>0</v>
      </c>
      <c r="H72" s="117">
        <f>'General Analysis'!BQ73</f>
        <v>0</v>
      </c>
      <c r="I72" s="117">
        <f t="shared" si="12"/>
        <v>0</v>
      </c>
      <c r="J72" s="117">
        <f t="shared" si="13"/>
        <v>0</v>
      </c>
      <c r="K72" s="117">
        <f t="shared" si="14"/>
        <v>0</v>
      </c>
      <c r="L72">
        <f>'CREAM Categories'!AD75</f>
        <v>1</v>
      </c>
      <c r="M72">
        <f>'CREAM Categories'!AE75</f>
        <v>0</v>
      </c>
      <c r="N72">
        <f>'CREAM Categories'!AF75</f>
        <v>0</v>
      </c>
      <c r="O72">
        <f>'CREAM Categories'!AG75</f>
        <v>0</v>
      </c>
      <c r="P72">
        <f>'CREAM Categories'!AH75</f>
        <v>0</v>
      </c>
      <c r="Q72">
        <f>'CREAM Categories'!AI75</f>
        <v>0</v>
      </c>
      <c r="R72">
        <f>'CREAM Categories'!AJ75</f>
        <v>0</v>
      </c>
      <c r="S72">
        <f>'CREAM Categories'!AK75</f>
        <v>0</v>
      </c>
      <c r="T72">
        <f>'CREAM Categories'!AL75</f>
        <v>0</v>
      </c>
      <c r="U72">
        <f>'CREAM Categories'!AM75</f>
        <v>0</v>
      </c>
      <c r="V72">
        <f>'CREAM Categories'!AN75</f>
        <v>0</v>
      </c>
      <c r="W72">
        <f>'CREAM Categories'!AO75</f>
        <v>0</v>
      </c>
      <c r="X72">
        <f>'CREAM Categories'!AP75</f>
        <v>0</v>
      </c>
      <c r="Y72">
        <f>'CREAM Categories'!AQ75</f>
        <v>0</v>
      </c>
      <c r="Z72">
        <f>'CREAM Categories'!AR75</f>
        <v>0</v>
      </c>
      <c r="AA72">
        <f>'CREAM Categories'!AS75</f>
        <v>0</v>
      </c>
      <c r="AB72">
        <f>'CREAM Categories'!AT75</f>
        <v>0</v>
      </c>
      <c r="AC72">
        <f>'CREAM Categories'!AU75</f>
        <v>0</v>
      </c>
      <c r="AD72">
        <f>'CREAM Categories'!AV75</f>
        <v>0</v>
      </c>
      <c r="AE72">
        <f>'CREAM Categories'!AW75</f>
        <v>0</v>
      </c>
      <c r="AF72">
        <f>'CREAM Categories'!AX75</f>
        <v>0</v>
      </c>
      <c r="AG72">
        <f>'CREAM Categories'!AY75</f>
        <v>0</v>
      </c>
      <c r="AH72">
        <f>'CREAM Categories'!AZ75</f>
        <v>0</v>
      </c>
      <c r="AI72">
        <f>'CREAM Categories'!BA75</f>
        <v>0</v>
      </c>
      <c r="AJ72">
        <f>'CREAM Categories'!BB75</f>
        <v>0</v>
      </c>
      <c r="AK72">
        <f>'CREAM Categories'!BC75</f>
        <v>0</v>
      </c>
      <c r="AL72">
        <f>'CREAM Categories'!BD75</f>
        <v>0</v>
      </c>
      <c r="AM72">
        <f>'CREAM Categories'!BE75</f>
        <v>0</v>
      </c>
      <c r="AN72" s="85">
        <f>'General Analysis'!CA73</f>
        <v>0</v>
      </c>
    </row>
    <row r="73" spans="1:40" x14ac:dyDescent="0.2">
      <c r="A73" s="117">
        <v>72</v>
      </c>
      <c r="B73" s="156">
        <f>'CREAM Categories'!D76</f>
        <v>1986</v>
      </c>
      <c r="C73" s="117">
        <f>'General Analysis'!BL74</f>
        <v>0</v>
      </c>
      <c r="D73" s="117">
        <f>'General Analysis'!BM74</f>
        <v>0</v>
      </c>
      <c r="E73" s="117">
        <f>'General Analysis'!BN74</f>
        <v>0</v>
      </c>
      <c r="F73" s="117">
        <f>'General Analysis'!BO74</f>
        <v>0</v>
      </c>
      <c r="G73" s="117">
        <f>'General Analysis'!BP74</f>
        <v>0</v>
      </c>
      <c r="H73" s="117">
        <f>'General Analysis'!BQ74</f>
        <v>0</v>
      </c>
      <c r="I73" s="117">
        <f t="shared" si="12"/>
        <v>0</v>
      </c>
      <c r="J73" s="117">
        <f t="shared" si="13"/>
        <v>0</v>
      </c>
      <c r="K73" s="117">
        <f t="shared" si="14"/>
        <v>0</v>
      </c>
      <c r="L73">
        <f>'CREAM Categories'!AD76</f>
        <v>0</v>
      </c>
      <c r="M73">
        <f>'CREAM Categories'!AE76</f>
        <v>0</v>
      </c>
      <c r="N73">
        <f>'CREAM Categories'!AF76</f>
        <v>0</v>
      </c>
      <c r="O73">
        <f>'CREAM Categories'!AG76</f>
        <v>0</v>
      </c>
      <c r="P73">
        <f>'CREAM Categories'!AH76</f>
        <v>0</v>
      </c>
      <c r="Q73">
        <f>'CREAM Categories'!AI76</f>
        <v>0</v>
      </c>
      <c r="R73">
        <f>'CREAM Categories'!AJ76</f>
        <v>0</v>
      </c>
      <c r="S73">
        <f>'CREAM Categories'!AK76</f>
        <v>0</v>
      </c>
      <c r="T73">
        <f>'CREAM Categories'!AL76</f>
        <v>0</v>
      </c>
      <c r="U73">
        <f>'CREAM Categories'!AM76</f>
        <v>0</v>
      </c>
      <c r="V73">
        <f>'CREAM Categories'!AN76</f>
        <v>0</v>
      </c>
      <c r="W73">
        <f>'CREAM Categories'!AO76</f>
        <v>0</v>
      </c>
      <c r="X73">
        <f>'CREAM Categories'!AP76</f>
        <v>0</v>
      </c>
      <c r="Y73">
        <f>'CREAM Categories'!AQ76</f>
        <v>0</v>
      </c>
      <c r="Z73">
        <f>'CREAM Categories'!AR76</f>
        <v>0</v>
      </c>
      <c r="AA73">
        <f>'CREAM Categories'!AS76</f>
        <v>0</v>
      </c>
      <c r="AB73">
        <f>'CREAM Categories'!AT76</f>
        <v>0</v>
      </c>
      <c r="AC73">
        <f>'CREAM Categories'!AU76</f>
        <v>0</v>
      </c>
      <c r="AD73">
        <f>'CREAM Categories'!AV76</f>
        <v>0</v>
      </c>
      <c r="AE73">
        <f>'CREAM Categories'!AW76</f>
        <v>0</v>
      </c>
      <c r="AF73">
        <f>'CREAM Categories'!AX76</f>
        <v>0</v>
      </c>
      <c r="AG73">
        <f>'CREAM Categories'!AY76</f>
        <v>0</v>
      </c>
      <c r="AH73">
        <f>'CREAM Categories'!AZ76</f>
        <v>0</v>
      </c>
      <c r="AI73">
        <f>'CREAM Categories'!BA76</f>
        <v>1</v>
      </c>
      <c r="AJ73">
        <f>'CREAM Categories'!BB76</f>
        <v>0</v>
      </c>
      <c r="AK73">
        <f>'CREAM Categories'!BC76</f>
        <v>0</v>
      </c>
      <c r="AL73">
        <f>'CREAM Categories'!BD76</f>
        <v>0</v>
      </c>
      <c r="AM73">
        <f>'CREAM Categories'!BE76</f>
        <v>0</v>
      </c>
      <c r="AN73" s="85">
        <f>'General Analysis'!CA74</f>
        <v>0</v>
      </c>
    </row>
    <row r="74" spans="1:40" x14ac:dyDescent="0.2">
      <c r="A74" s="117">
        <v>73</v>
      </c>
      <c r="B74" s="156">
        <f>'CREAM Categories'!D77</f>
        <v>1975</v>
      </c>
      <c r="C74" s="117">
        <f>'General Analysis'!BL75</f>
        <v>0</v>
      </c>
      <c r="D74" s="117">
        <f>'General Analysis'!BM75</f>
        <v>0</v>
      </c>
      <c r="E74" s="117">
        <f>'General Analysis'!BN75</f>
        <v>0</v>
      </c>
      <c r="F74" s="117">
        <f>'General Analysis'!BO75</f>
        <v>0</v>
      </c>
      <c r="G74" s="117">
        <f>'General Analysis'!BP75</f>
        <v>0</v>
      </c>
      <c r="H74" s="117">
        <f>'General Analysis'!BQ75</f>
        <v>0</v>
      </c>
      <c r="I74" s="117">
        <f t="shared" si="12"/>
        <v>0</v>
      </c>
      <c r="J74" s="117">
        <f t="shared" si="13"/>
        <v>0</v>
      </c>
      <c r="K74" s="117">
        <f t="shared" si="14"/>
        <v>0</v>
      </c>
      <c r="L74">
        <f>'CREAM Categories'!AD77</f>
        <v>1</v>
      </c>
      <c r="M74">
        <f>'CREAM Categories'!AE77</f>
        <v>0</v>
      </c>
      <c r="N74">
        <f>'CREAM Categories'!AF77</f>
        <v>0</v>
      </c>
      <c r="O74">
        <f>'CREAM Categories'!AG77</f>
        <v>0</v>
      </c>
      <c r="P74">
        <f>'CREAM Categories'!AH77</f>
        <v>0</v>
      </c>
      <c r="Q74">
        <f>'CREAM Categories'!AI77</f>
        <v>0</v>
      </c>
      <c r="R74">
        <f>'CREAM Categories'!AJ77</f>
        <v>0</v>
      </c>
      <c r="S74">
        <f>'CREAM Categories'!AK77</f>
        <v>0</v>
      </c>
      <c r="T74">
        <f>'CREAM Categories'!AL77</f>
        <v>0</v>
      </c>
      <c r="U74">
        <f>'CREAM Categories'!AM77</f>
        <v>0</v>
      </c>
      <c r="V74">
        <f>'CREAM Categories'!AN77</f>
        <v>0</v>
      </c>
      <c r="W74">
        <f>'CREAM Categories'!AO77</f>
        <v>0</v>
      </c>
      <c r="X74">
        <f>'CREAM Categories'!AP77</f>
        <v>0</v>
      </c>
      <c r="Y74">
        <f>'CREAM Categories'!AQ77</f>
        <v>1</v>
      </c>
      <c r="Z74">
        <f>'CREAM Categories'!AR77</f>
        <v>0</v>
      </c>
      <c r="AA74">
        <f>'CREAM Categories'!AS77</f>
        <v>0</v>
      </c>
      <c r="AB74">
        <f>'CREAM Categories'!AT77</f>
        <v>0</v>
      </c>
      <c r="AC74">
        <f>'CREAM Categories'!AU77</f>
        <v>0</v>
      </c>
      <c r="AD74">
        <f>'CREAM Categories'!AV77</f>
        <v>0</v>
      </c>
      <c r="AE74">
        <f>'CREAM Categories'!AW77</f>
        <v>0</v>
      </c>
      <c r="AF74">
        <f>'CREAM Categories'!AX77</f>
        <v>0</v>
      </c>
      <c r="AG74">
        <f>'CREAM Categories'!AY77</f>
        <v>0</v>
      </c>
      <c r="AH74">
        <f>'CREAM Categories'!AZ77</f>
        <v>0</v>
      </c>
      <c r="AI74">
        <f>'CREAM Categories'!BA77</f>
        <v>0</v>
      </c>
      <c r="AJ74">
        <f>'CREAM Categories'!BB77</f>
        <v>0</v>
      </c>
      <c r="AK74">
        <f>'CREAM Categories'!BC77</f>
        <v>0</v>
      </c>
      <c r="AL74">
        <f>'CREAM Categories'!BD77</f>
        <v>0</v>
      </c>
      <c r="AM74">
        <f>'CREAM Categories'!BE77</f>
        <v>0</v>
      </c>
      <c r="AN74" s="85">
        <f>'General Analysis'!CA75</f>
        <v>0</v>
      </c>
    </row>
    <row r="75" spans="1:40" x14ac:dyDescent="0.2">
      <c r="A75" s="117">
        <v>74</v>
      </c>
      <c r="B75" s="156">
        <f>'CREAM Categories'!D78</f>
        <v>2008</v>
      </c>
      <c r="C75" s="117">
        <f>'General Analysis'!BL76</f>
        <v>0</v>
      </c>
      <c r="D75" s="117">
        <f>'General Analysis'!BM76</f>
        <v>0</v>
      </c>
      <c r="E75" s="117">
        <f>'General Analysis'!BN76</f>
        <v>0</v>
      </c>
      <c r="F75" s="117">
        <f>'General Analysis'!BO76</f>
        <v>0</v>
      </c>
      <c r="G75" s="117">
        <f>'General Analysis'!BP76</f>
        <v>0</v>
      </c>
      <c r="H75" s="117">
        <f>'General Analysis'!BQ76</f>
        <v>0</v>
      </c>
      <c r="I75" s="117">
        <f t="shared" si="12"/>
        <v>0</v>
      </c>
      <c r="J75" s="117">
        <f t="shared" si="13"/>
        <v>0</v>
      </c>
      <c r="K75" s="117">
        <f t="shared" si="14"/>
        <v>0</v>
      </c>
      <c r="L75">
        <f>'CREAM Categories'!AD78</f>
        <v>0</v>
      </c>
      <c r="M75">
        <f>'CREAM Categories'!AE78</f>
        <v>0</v>
      </c>
      <c r="N75">
        <f>'CREAM Categories'!AF78</f>
        <v>0</v>
      </c>
      <c r="O75">
        <f>'CREAM Categories'!AG78</f>
        <v>0</v>
      </c>
      <c r="P75">
        <f>'CREAM Categories'!AH78</f>
        <v>0</v>
      </c>
      <c r="Q75">
        <f>'CREAM Categories'!AI78</f>
        <v>0</v>
      </c>
      <c r="R75">
        <f>'CREAM Categories'!AJ78</f>
        <v>0</v>
      </c>
      <c r="S75">
        <f>'CREAM Categories'!AK78</f>
        <v>0</v>
      </c>
      <c r="T75">
        <f>'CREAM Categories'!AL78</f>
        <v>0</v>
      </c>
      <c r="U75">
        <f>'CREAM Categories'!AM78</f>
        <v>0</v>
      </c>
      <c r="V75">
        <f>'CREAM Categories'!AN78</f>
        <v>0</v>
      </c>
      <c r="W75">
        <f>'CREAM Categories'!AO78</f>
        <v>0</v>
      </c>
      <c r="X75">
        <f>'CREAM Categories'!AP78</f>
        <v>0</v>
      </c>
      <c r="Y75">
        <f>'CREAM Categories'!AQ78</f>
        <v>1</v>
      </c>
      <c r="Z75">
        <f>'CREAM Categories'!AR78</f>
        <v>0</v>
      </c>
      <c r="AA75">
        <f>'CREAM Categories'!AS78</f>
        <v>0</v>
      </c>
      <c r="AB75">
        <f>'CREAM Categories'!AT78</f>
        <v>0</v>
      </c>
      <c r="AC75">
        <f>'CREAM Categories'!AU78</f>
        <v>0</v>
      </c>
      <c r="AD75">
        <f>'CREAM Categories'!AV78</f>
        <v>0</v>
      </c>
      <c r="AE75">
        <f>'CREAM Categories'!AW78</f>
        <v>0</v>
      </c>
      <c r="AF75">
        <f>'CREAM Categories'!AX78</f>
        <v>0</v>
      </c>
      <c r="AG75">
        <f>'CREAM Categories'!AY78</f>
        <v>0</v>
      </c>
      <c r="AH75">
        <f>'CREAM Categories'!AZ78</f>
        <v>0</v>
      </c>
      <c r="AI75">
        <f>'CREAM Categories'!BA78</f>
        <v>1</v>
      </c>
      <c r="AJ75">
        <f>'CREAM Categories'!BB78</f>
        <v>0</v>
      </c>
      <c r="AK75">
        <f>'CREAM Categories'!BC78</f>
        <v>0</v>
      </c>
      <c r="AL75">
        <f>'CREAM Categories'!BD78</f>
        <v>0</v>
      </c>
      <c r="AM75">
        <f>'CREAM Categories'!BE78</f>
        <v>0</v>
      </c>
      <c r="AN75" s="85">
        <f>'General Analysis'!CA76</f>
        <v>0</v>
      </c>
    </row>
    <row r="76" spans="1:40" x14ac:dyDescent="0.2">
      <c r="A76" s="117">
        <v>75</v>
      </c>
      <c r="B76" s="156">
        <f>'CREAM Categories'!D79</f>
        <v>2007</v>
      </c>
      <c r="C76" s="117">
        <f>'General Analysis'!BL77</f>
        <v>0</v>
      </c>
      <c r="D76" s="117">
        <f>'General Analysis'!BM77</f>
        <v>0</v>
      </c>
      <c r="E76" s="117">
        <f>'General Analysis'!BN77</f>
        <v>0</v>
      </c>
      <c r="F76" s="117">
        <f>'General Analysis'!BO77</f>
        <v>0</v>
      </c>
      <c r="G76" s="117">
        <f>'General Analysis'!BP77</f>
        <v>0</v>
      </c>
      <c r="H76" s="117">
        <f>'General Analysis'!BQ77</f>
        <v>0</v>
      </c>
      <c r="I76" s="117">
        <f t="shared" si="12"/>
        <v>0</v>
      </c>
      <c r="J76" s="117">
        <f t="shared" si="13"/>
        <v>0</v>
      </c>
      <c r="K76" s="117">
        <f t="shared" si="14"/>
        <v>0</v>
      </c>
      <c r="L76">
        <f>'CREAM Categories'!AD79</f>
        <v>0</v>
      </c>
      <c r="M76">
        <f>'CREAM Categories'!AE79</f>
        <v>0</v>
      </c>
      <c r="N76">
        <f>'CREAM Categories'!AF79</f>
        <v>1</v>
      </c>
      <c r="O76">
        <f>'CREAM Categories'!AG79</f>
        <v>0</v>
      </c>
      <c r="P76">
        <f>'CREAM Categories'!AH79</f>
        <v>0</v>
      </c>
      <c r="Q76">
        <f>'CREAM Categories'!AI79</f>
        <v>0</v>
      </c>
      <c r="R76">
        <f>'CREAM Categories'!AJ79</f>
        <v>0</v>
      </c>
      <c r="S76">
        <f>'CREAM Categories'!AK79</f>
        <v>0</v>
      </c>
      <c r="T76">
        <f>'CREAM Categories'!AL79</f>
        <v>0</v>
      </c>
      <c r="U76">
        <f>'CREAM Categories'!AM79</f>
        <v>0</v>
      </c>
      <c r="V76">
        <f>'CREAM Categories'!AN79</f>
        <v>0</v>
      </c>
      <c r="W76">
        <f>'CREAM Categories'!AO79</f>
        <v>0</v>
      </c>
      <c r="X76">
        <f>'CREAM Categories'!AP79</f>
        <v>0</v>
      </c>
      <c r="Y76">
        <f>'CREAM Categories'!AQ79</f>
        <v>0</v>
      </c>
      <c r="Z76">
        <f>'CREAM Categories'!AR79</f>
        <v>1</v>
      </c>
      <c r="AA76">
        <f>'CREAM Categories'!AS79</f>
        <v>0</v>
      </c>
      <c r="AB76">
        <f>'CREAM Categories'!AT79</f>
        <v>0</v>
      </c>
      <c r="AC76">
        <f>'CREAM Categories'!AU79</f>
        <v>0</v>
      </c>
      <c r="AD76">
        <f>'CREAM Categories'!AV79</f>
        <v>0</v>
      </c>
      <c r="AE76">
        <f>'CREAM Categories'!AW79</f>
        <v>0</v>
      </c>
      <c r="AF76">
        <f>'CREAM Categories'!AX79</f>
        <v>0</v>
      </c>
      <c r="AG76">
        <f>'CREAM Categories'!AY79</f>
        <v>0</v>
      </c>
      <c r="AH76">
        <f>'CREAM Categories'!AZ79</f>
        <v>0</v>
      </c>
      <c r="AI76">
        <f>'CREAM Categories'!BA79</f>
        <v>0</v>
      </c>
      <c r="AJ76">
        <f>'CREAM Categories'!BB79</f>
        <v>0</v>
      </c>
      <c r="AK76">
        <f>'CREAM Categories'!BC79</f>
        <v>0</v>
      </c>
      <c r="AL76">
        <f>'CREAM Categories'!BD79</f>
        <v>0</v>
      </c>
      <c r="AM76">
        <f>'CREAM Categories'!BE79</f>
        <v>0</v>
      </c>
      <c r="AN76" s="85">
        <f>'General Analysis'!CA77</f>
        <v>0</v>
      </c>
    </row>
    <row r="77" spans="1:40" x14ac:dyDescent="0.2">
      <c r="A77" s="117">
        <v>76</v>
      </c>
      <c r="B77" s="156">
        <f>'CREAM Categories'!D80</f>
        <v>2006</v>
      </c>
      <c r="C77" s="117">
        <f>'General Analysis'!BL78</f>
        <v>0</v>
      </c>
      <c r="D77" s="117">
        <f>'General Analysis'!BM78</f>
        <v>0</v>
      </c>
      <c r="E77" s="117">
        <f>'General Analysis'!BN78</f>
        <v>0</v>
      </c>
      <c r="F77" s="117">
        <f>'General Analysis'!BO78</f>
        <v>0</v>
      </c>
      <c r="G77" s="117">
        <f>'General Analysis'!BP78</f>
        <v>0</v>
      </c>
      <c r="H77" s="117">
        <f>'General Analysis'!BQ78</f>
        <v>0</v>
      </c>
      <c r="I77" s="117">
        <f t="shared" si="12"/>
        <v>0</v>
      </c>
      <c r="J77" s="117">
        <f t="shared" si="13"/>
        <v>0</v>
      </c>
      <c r="K77" s="117">
        <f t="shared" si="14"/>
        <v>0</v>
      </c>
      <c r="L77">
        <f>'CREAM Categories'!AD80</f>
        <v>1</v>
      </c>
      <c r="M77">
        <f>'CREAM Categories'!AE80</f>
        <v>0</v>
      </c>
      <c r="N77">
        <f>'CREAM Categories'!AF80</f>
        <v>0</v>
      </c>
      <c r="O77">
        <f>'CREAM Categories'!AG80</f>
        <v>0</v>
      </c>
      <c r="P77">
        <f>'CREAM Categories'!AH80</f>
        <v>0</v>
      </c>
      <c r="Q77">
        <f>'CREAM Categories'!AI80</f>
        <v>0</v>
      </c>
      <c r="R77">
        <f>'CREAM Categories'!AJ80</f>
        <v>0</v>
      </c>
      <c r="S77">
        <f>'CREAM Categories'!AK80</f>
        <v>0</v>
      </c>
      <c r="T77">
        <f>'CREAM Categories'!AL80</f>
        <v>0</v>
      </c>
      <c r="U77">
        <f>'CREAM Categories'!AM80</f>
        <v>0</v>
      </c>
      <c r="V77">
        <f>'CREAM Categories'!AN80</f>
        <v>0</v>
      </c>
      <c r="W77">
        <f>'CREAM Categories'!AO80</f>
        <v>0</v>
      </c>
      <c r="X77">
        <f>'CREAM Categories'!AP80</f>
        <v>0</v>
      </c>
      <c r="Y77">
        <f>'CREAM Categories'!AQ80</f>
        <v>0</v>
      </c>
      <c r="Z77">
        <f>'CREAM Categories'!AR80</f>
        <v>0</v>
      </c>
      <c r="AA77">
        <f>'CREAM Categories'!AS80</f>
        <v>0</v>
      </c>
      <c r="AB77">
        <f>'CREAM Categories'!AT80</f>
        <v>0</v>
      </c>
      <c r="AC77">
        <f>'CREAM Categories'!AU80</f>
        <v>0</v>
      </c>
      <c r="AD77">
        <f>'CREAM Categories'!AV80</f>
        <v>0</v>
      </c>
      <c r="AE77">
        <f>'CREAM Categories'!AW80</f>
        <v>0</v>
      </c>
      <c r="AF77">
        <f>'CREAM Categories'!AX80</f>
        <v>0</v>
      </c>
      <c r="AG77">
        <f>'CREAM Categories'!AY80</f>
        <v>0</v>
      </c>
      <c r="AH77">
        <f>'CREAM Categories'!AZ80</f>
        <v>0</v>
      </c>
      <c r="AI77">
        <f>'CREAM Categories'!BA80</f>
        <v>0</v>
      </c>
      <c r="AJ77">
        <f>'CREAM Categories'!BB80</f>
        <v>0</v>
      </c>
      <c r="AK77">
        <f>'CREAM Categories'!BC80</f>
        <v>0</v>
      </c>
      <c r="AL77">
        <f>'CREAM Categories'!BD80</f>
        <v>0</v>
      </c>
      <c r="AM77">
        <f>'CREAM Categories'!BE80</f>
        <v>0</v>
      </c>
      <c r="AN77" s="85">
        <f>'General Analysis'!CA78</f>
        <v>0</v>
      </c>
    </row>
    <row r="78" spans="1:40" x14ac:dyDescent="0.2">
      <c r="A78" s="117">
        <v>77</v>
      </c>
      <c r="B78" s="156">
        <f>'CREAM Categories'!D81</f>
        <v>2004</v>
      </c>
      <c r="C78" s="117">
        <f>'General Analysis'!BL79</f>
        <v>2</v>
      </c>
      <c r="D78" s="117">
        <f>'General Analysis'!BM79</f>
        <v>0</v>
      </c>
      <c r="E78" s="117">
        <f>'General Analysis'!BN79</f>
        <v>2</v>
      </c>
      <c r="F78" s="117">
        <f>'General Analysis'!BO79</f>
        <v>0</v>
      </c>
      <c r="G78" s="117">
        <f>'General Analysis'!BP79</f>
        <v>0</v>
      </c>
      <c r="H78" s="117">
        <f>'General Analysis'!BQ79</f>
        <v>0</v>
      </c>
      <c r="I78" s="117">
        <f t="shared" si="12"/>
        <v>1</v>
      </c>
      <c r="J78" s="117">
        <f t="shared" si="13"/>
        <v>1</v>
      </c>
      <c r="K78" s="117">
        <f t="shared" si="14"/>
        <v>0</v>
      </c>
      <c r="L78">
        <f>'CREAM Categories'!AD81</f>
        <v>1</v>
      </c>
      <c r="M78">
        <f>'CREAM Categories'!AE81</f>
        <v>0</v>
      </c>
      <c r="N78">
        <f>'CREAM Categories'!AF81</f>
        <v>1</v>
      </c>
      <c r="O78">
        <f>'CREAM Categories'!AG81</f>
        <v>0</v>
      </c>
      <c r="P78">
        <f>'CREAM Categories'!AH81</f>
        <v>0</v>
      </c>
      <c r="Q78">
        <f>'CREAM Categories'!AI81</f>
        <v>0</v>
      </c>
      <c r="R78">
        <f>'CREAM Categories'!AJ81</f>
        <v>0</v>
      </c>
      <c r="S78">
        <f>'CREAM Categories'!AK81</f>
        <v>0</v>
      </c>
      <c r="T78">
        <f>'CREAM Categories'!AL81</f>
        <v>1</v>
      </c>
      <c r="U78">
        <f>'CREAM Categories'!AM81</f>
        <v>0</v>
      </c>
      <c r="V78">
        <f>'CREAM Categories'!AN81</f>
        <v>1</v>
      </c>
      <c r="W78">
        <f>'CREAM Categories'!AO81</f>
        <v>1</v>
      </c>
      <c r="X78">
        <f>'CREAM Categories'!AP81</f>
        <v>1</v>
      </c>
      <c r="Y78">
        <f>'CREAM Categories'!AQ81</f>
        <v>1</v>
      </c>
      <c r="Z78">
        <f>'CREAM Categories'!AR81</f>
        <v>1</v>
      </c>
      <c r="AA78">
        <f>'CREAM Categories'!AS81</f>
        <v>0</v>
      </c>
      <c r="AB78">
        <f>'CREAM Categories'!AT81</f>
        <v>1</v>
      </c>
      <c r="AC78">
        <f>'CREAM Categories'!AU81</f>
        <v>1</v>
      </c>
      <c r="AD78">
        <f>'CREAM Categories'!AV81</f>
        <v>0</v>
      </c>
      <c r="AE78">
        <f>'CREAM Categories'!AW81</f>
        <v>0</v>
      </c>
      <c r="AF78">
        <f>'CREAM Categories'!AX81</f>
        <v>0</v>
      </c>
      <c r="AG78">
        <f>'CREAM Categories'!AY81</f>
        <v>0</v>
      </c>
      <c r="AH78">
        <f>'CREAM Categories'!AZ81</f>
        <v>0</v>
      </c>
      <c r="AI78">
        <f>'CREAM Categories'!BA81</f>
        <v>0</v>
      </c>
      <c r="AJ78">
        <f>'CREAM Categories'!BB81</f>
        <v>0</v>
      </c>
      <c r="AK78">
        <f>'CREAM Categories'!BC81</f>
        <v>0</v>
      </c>
      <c r="AL78">
        <f>'CREAM Categories'!BD81</f>
        <v>0</v>
      </c>
      <c r="AM78">
        <f>'CREAM Categories'!BE81</f>
        <v>0</v>
      </c>
      <c r="AN78" s="85">
        <f>'General Analysis'!CA79</f>
        <v>2</v>
      </c>
    </row>
    <row r="79" spans="1:40" x14ac:dyDescent="0.2">
      <c r="A79" s="117">
        <v>78</v>
      </c>
      <c r="B79" s="156">
        <f>'CREAM Categories'!D82</f>
        <v>1997</v>
      </c>
      <c r="C79" s="117">
        <f>'General Analysis'!BL80</f>
        <v>1</v>
      </c>
      <c r="D79" s="117">
        <f>'General Analysis'!BM80</f>
        <v>1</v>
      </c>
      <c r="E79" s="117">
        <f>'General Analysis'!BN80</f>
        <v>1</v>
      </c>
      <c r="F79" s="117">
        <f>'General Analysis'!BO80</f>
        <v>0</v>
      </c>
      <c r="G79" s="117">
        <f>'General Analysis'!BP80</f>
        <v>0</v>
      </c>
      <c r="H79" s="117">
        <f>'General Analysis'!BQ80</f>
        <v>0</v>
      </c>
      <c r="I79" s="117">
        <f t="shared" si="12"/>
        <v>1</v>
      </c>
      <c r="J79" s="117">
        <f t="shared" si="13"/>
        <v>1</v>
      </c>
      <c r="K79" s="117">
        <f t="shared" si="14"/>
        <v>0</v>
      </c>
      <c r="L79">
        <f>'CREAM Categories'!AD82</f>
        <v>1</v>
      </c>
      <c r="M79">
        <f>'CREAM Categories'!AE82</f>
        <v>0</v>
      </c>
      <c r="N79">
        <f>'CREAM Categories'!AF82</f>
        <v>1</v>
      </c>
      <c r="O79">
        <f>'CREAM Categories'!AG82</f>
        <v>0</v>
      </c>
      <c r="P79">
        <f>'CREAM Categories'!AH82</f>
        <v>0</v>
      </c>
      <c r="Q79">
        <f>'CREAM Categories'!AI82</f>
        <v>1</v>
      </c>
      <c r="R79">
        <f>'CREAM Categories'!AJ82</f>
        <v>0</v>
      </c>
      <c r="S79">
        <f>'CREAM Categories'!AK82</f>
        <v>0</v>
      </c>
      <c r="T79">
        <f>'CREAM Categories'!AL82</f>
        <v>1</v>
      </c>
      <c r="U79">
        <f>'CREAM Categories'!AM82</f>
        <v>0</v>
      </c>
      <c r="V79">
        <f>'CREAM Categories'!AN82</f>
        <v>1</v>
      </c>
      <c r="W79">
        <f>'CREAM Categories'!AO82</f>
        <v>1</v>
      </c>
      <c r="X79">
        <f>'CREAM Categories'!AP82</f>
        <v>1</v>
      </c>
      <c r="Y79">
        <f>'CREAM Categories'!AQ82</f>
        <v>1</v>
      </c>
      <c r="Z79">
        <f>'CREAM Categories'!AR82</f>
        <v>1</v>
      </c>
      <c r="AA79">
        <f>'CREAM Categories'!AS82</f>
        <v>0</v>
      </c>
      <c r="AB79">
        <f>'CREAM Categories'!AT82</f>
        <v>0</v>
      </c>
      <c r="AC79">
        <f>'CREAM Categories'!AU82</f>
        <v>0</v>
      </c>
      <c r="AD79">
        <f>'CREAM Categories'!AV82</f>
        <v>0</v>
      </c>
      <c r="AE79">
        <f>'CREAM Categories'!AW82</f>
        <v>0</v>
      </c>
      <c r="AF79">
        <f>'CREAM Categories'!AX82</f>
        <v>0</v>
      </c>
      <c r="AG79">
        <f>'CREAM Categories'!AY82</f>
        <v>0</v>
      </c>
      <c r="AH79">
        <f>'CREAM Categories'!AZ82</f>
        <v>0</v>
      </c>
      <c r="AI79">
        <f>'CREAM Categories'!BA82</f>
        <v>0</v>
      </c>
      <c r="AJ79">
        <f>'CREAM Categories'!BB82</f>
        <v>0</v>
      </c>
      <c r="AK79">
        <f>'CREAM Categories'!BC82</f>
        <v>0</v>
      </c>
      <c r="AL79">
        <f>'CREAM Categories'!BD82</f>
        <v>0</v>
      </c>
      <c r="AM79">
        <f>'CREAM Categories'!BE82</f>
        <v>0</v>
      </c>
      <c r="AN79" s="85">
        <f>'General Analysis'!CA80</f>
        <v>0</v>
      </c>
    </row>
    <row r="80" spans="1:40" x14ac:dyDescent="0.2">
      <c r="A80" s="117">
        <v>79</v>
      </c>
      <c r="B80" s="156">
        <f>'CREAM Categories'!D83</f>
        <v>1994</v>
      </c>
      <c r="C80" s="117">
        <f>'General Analysis'!BL81</f>
        <v>1</v>
      </c>
      <c r="D80" s="117">
        <f>'General Analysis'!BM81</f>
        <v>0</v>
      </c>
      <c r="E80" s="117">
        <f>'General Analysis'!BN81</f>
        <v>0</v>
      </c>
      <c r="F80" s="117">
        <f>'General Analysis'!BO81</f>
        <v>1</v>
      </c>
      <c r="G80" s="117">
        <f>'General Analysis'!BP81</f>
        <v>0</v>
      </c>
      <c r="H80" s="117">
        <f>'General Analysis'!BQ81</f>
        <v>0</v>
      </c>
      <c r="I80" s="117">
        <f t="shared" si="12"/>
        <v>1</v>
      </c>
      <c r="J80" s="117">
        <f t="shared" si="13"/>
        <v>1</v>
      </c>
      <c r="K80" s="117">
        <f t="shared" si="14"/>
        <v>0</v>
      </c>
      <c r="L80">
        <f>'CREAM Categories'!AD83</f>
        <v>1</v>
      </c>
      <c r="M80">
        <f>'CREAM Categories'!AE83</f>
        <v>0</v>
      </c>
      <c r="N80">
        <f>'CREAM Categories'!AF83</f>
        <v>1</v>
      </c>
      <c r="O80">
        <f>'CREAM Categories'!AG83</f>
        <v>0</v>
      </c>
      <c r="P80">
        <f>'CREAM Categories'!AH83</f>
        <v>0</v>
      </c>
      <c r="Q80">
        <f>'CREAM Categories'!AI83</f>
        <v>0</v>
      </c>
      <c r="R80">
        <f>'CREAM Categories'!AJ83</f>
        <v>0</v>
      </c>
      <c r="S80">
        <f>'CREAM Categories'!AK83</f>
        <v>0</v>
      </c>
      <c r="T80">
        <f>'CREAM Categories'!AL83</f>
        <v>0</v>
      </c>
      <c r="U80">
        <f>'CREAM Categories'!AM83</f>
        <v>0</v>
      </c>
      <c r="V80">
        <f>'CREAM Categories'!AN83</f>
        <v>0</v>
      </c>
      <c r="W80">
        <f>'CREAM Categories'!AO83</f>
        <v>1</v>
      </c>
      <c r="X80">
        <f>'CREAM Categories'!AP83</f>
        <v>1</v>
      </c>
      <c r="Y80">
        <f>'CREAM Categories'!AQ83</f>
        <v>0</v>
      </c>
      <c r="Z80">
        <f>'CREAM Categories'!AR83</f>
        <v>1</v>
      </c>
      <c r="AA80">
        <f>'CREAM Categories'!AS83</f>
        <v>0</v>
      </c>
      <c r="AB80">
        <f>'CREAM Categories'!AT83</f>
        <v>1</v>
      </c>
      <c r="AC80">
        <f>'CREAM Categories'!AU83</f>
        <v>1</v>
      </c>
      <c r="AD80">
        <f>'CREAM Categories'!AV83</f>
        <v>0</v>
      </c>
      <c r="AE80">
        <f>'CREAM Categories'!AW83</f>
        <v>0</v>
      </c>
      <c r="AF80">
        <f>'CREAM Categories'!AX83</f>
        <v>0</v>
      </c>
      <c r="AG80">
        <f>'CREAM Categories'!AY83</f>
        <v>0</v>
      </c>
      <c r="AH80">
        <f>'CREAM Categories'!AZ83</f>
        <v>0</v>
      </c>
      <c r="AI80">
        <f>'CREAM Categories'!BA83</f>
        <v>0</v>
      </c>
      <c r="AJ80">
        <f>'CREAM Categories'!BB83</f>
        <v>0</v>
      </c>
      <c r="AK80">
        <f>'CREAM Categories'!BC83</f>
        <v>0</v>
      </c>
      <c r="AL80">
        <f>'CREAM Categories'!BD83</f>
        <v>1</v>
      </c>
      <c r="AM80">
        <f>'CREAM Categories'!BE83</f>
        <v>0</v>
      </c>
      <c r="AN80" s="85">
        <f>'General Analysis'!CA81</f>
        <v>2</v>
      </c>
    </row>
    <row r="81" spans="1:40" x14ac:dyDescent="0.2">
      <c r="A81" s="117">
        <v>80</v>
      </c>
      <c r="B81" s="156">
        <f>'CREAM Categories'!D84</f>
        <v>1994</v>
      </c>
      <c r="C81" s="117">
        <f>'General Analysis'!BL82</f>
        <v>0</v>
      </c>
      <c r="D81" s="117">
        <f>'General Analysis'!BM82</f>
        <v>0</v>
      </c>
      <c r="E81" s="117">
        <f>'General Analysis'!BN82</f>
        <v>0</v>
      </c>
      <c r="F81" s="117">
        <f>'General Analysis'!BO82</f>
        <v>0</v>
      </c>
      <c r="G81" s="117">
        <f>'General Analysis'!BP82</f>
        <v>0</v>
      </c>
      <c r="H81" s="117">
        <f>'General Analysis'!BQ82</f>
        <v>0</v>
      </c>
      <c r="I81" s="117">
        <f t="shared" si="12"/>
        <v>0</v>
      </c>
      <c r="J81" s="117">
        <f t="shared" si="13"/>
        <v>0</v>
      </c>
      <c r="K81" s="117">
        <f t="shared" si="14"/>
        <v>0</v>
      </c>
      <c r="L81">
        <f>'CREAM Categories'!AD84</f>
        <v>1</v>
      </c>
      <c r="M81">
        <f>'CREAM Categories'!AE84</f>
        <v>0</v>
      </c>
      <c r="N81">
        <f>'CREAM Categories'!AF84</f>
        <v>0</v>
      </c>
      <c r="O81">
        <f>'CREAM Categories'!AG84</f>
        <v>0</v>
      </c>
      <c r="P81">
        <f>'CREAM Categories'!AH84</f>
        <v>0</v>
      </c>
      <c r="Q81">
        <f>'CREAM Categories'!AI84</f>
        <v>0</v>
      </c>
      <c r="R81">
        <f>'CREAM Categories'!AJ84</f>
        <v>0</v>
      </c>
      <c r="S81">
        <f>'CREAM Categories'!AK84</f>
        <v>0</v>
      </c>
      <c r="T81">
        <f>'CREAM Categories'!AL84</f>
        <v>0</v>
      </c>
      <c r="U81">
        <f>'CREAM Categories'!AM84</f>
        <v>0</v>
      </c>
      <c r="V81">
        <f>'CREAM Categories'!AN84</f>
        <v>1</v>
      </c>
      <c r="W81">
        <f>'CREAM Categories'!AO84</f>
        <v>0</v>
      </c>
      <c r="X81">
        <f>'CREAM Categories'!AP84</f>
        <v>0</v>
      </c>
      <c r="Y81">
        <f>'CREAM Categories'!AQ84</f>
        <v>1</v>
      </c>
      <c r="Z81">
        <f>'CREAM Categories'!AR84</f>
        <v>1</v>
      </c>
      <c r="AA81">
        <f>'CREAM Categories'!AS84</f>
        <v>0</v>
      </c>
      <c r="AB81">
        <f>'CREAM Categories'!AT84</f>
        <v>1</v>
      </c>
      <c r="AC81">
        <f>'CREAM Categories'!AU84</f>
        <v>0</v>
      </c>
      <c r="AD81">
        <f>'CREAM Categories'!AV84</f>
        <v>0</v>
      </c>
      <c r="AE81">
        <f>'CREAM Categories'!AW84</f>
        <v>0</v>
      </c>
      <c r="AF81">
        <f>'CREAM Categories'!AX84</f>
        <v>0</v>
      </c>
      <c r="AG81">
        <f>'CREAM Categories'!AY84</f>
        <v>0</v>
      </c>
      <c r="AH81">
        <f>'CREAM Categories'!AZ84</f>
        <v>0</v>
      </c>
      <c r="AI81">
        <f>'CREAM Categories'!BA84</f>
        <v>0</v>
      </c>
      <c r="AJ81">
        <f>'CREAM Categories'!BB84</f>
        <v>0</v>
      </c>
      <c r="AK81">
        <f>'CREAM Categories'!BC84</f>
        <v>0</v>
      </c>
      <c r="AL81">
        <f>'CREAM Categories'!BD84</f>
        <v>0</v>
      </c>
      <c r="AM81">
        <f>'CREAM Categories'!BE84</f>
        <v>0</v>
      </c>
      <c r="AN81" s="85">
        <f>'General Analysis'!CA82</f>
        <v>1</v>
      </c>
    </row>
    <row r="82" spans="1:40" x14ac:dyDescent="0.2">
      <c r="A82" s="117">
        <v>81</v>
      </c>
      <c r="B82" s="156">
        <f>'CREAM Categories'!D85</f>
        <v>1991</v>
      </c>
      <c r="C82" s="117">
        <f>'General Analysis'!BL83</f>
        <v>0</v>
      </c>
      <c r="D82" s="117">
        <f>'General Analysis'!BM83</f>
        <v>0</v>
      </c>
      <c r="E82" s="117">
        <f>'General Analysis'!BN83</f>
        <v>0</v>
      </c>
      <c r="F82" s="117">
        <f>'General Analysis'!BO83</f>
        <v>0</v>
      </c>
      <c r="G82" s="117">
        <f>'General Analysis'!BP83</f>
        <v>0</v>
      </c>
      <c r="H82" s="117">
        <f>'General Analysis'!BQ83</f>
        <v>0</v>
      </c>
      <c r="I82" s="117">
        <f t="shared" si="12"/>
        <v>0</v>
      </c>
      <c r="J82" s="117">
        <f t="shared" si="13"/>
        <v>0</v>
      </c>
      <c r="K82" s="117">
        <f t="shared" si="14"/>
        <v>0</v>
      </c>
      <c r="L82">
        <f>'CREAM Categories'!AD85</f>
        <v>1</v>
      </c>
      <c r="M82">
        <f>'CREAM Categories'!AE85</f>
        <v>0</v>
      </c>
      <c r="N82">
        <f>'CREAM Categories'!AF85</f>
        <v>0</v>
      </c>
      <c r="O82">
        <f>'CREAM Categories'!AG85</f>
        <v>0</v>
      </c>
      <c r="P82">
        <f>'CREAM Categories'!AH85</f>
        <v>0</v>
      </c>
      <c r="Q82">
        <f>'CREAM Categories'!AI85</f>
        <v>0</v>
      </c>
      <c r="R82">
        <f>'CREAM Categories'!AJ85</f>
        <v>0</v>
      </c>
      <c r="S82">
        <f>'CREAM Categories'!AK85</f>
        <v>0</v>
      </c>
      <c r="T82">
        <f>'CREAM Categories'!AL85</f>
        <v>0</v>
      </c>
      <c r="U82">
        <f>'CREAM Categories'!AM85</f>
        <v>0</v>
      </c>
      <c r="V82">
        <f>'CREAM Categories'!AN85</f>
        <v>0</v>
      </c>
      <c r="W82">
        <f>'CREAM Categories'!AO85</f>
        <v>1</v>
      </c>
      <c r="X82">
        <f>'CREAM Categories'!AP85</f>
        <v>0</v>
      </c>
      <c r="Y82">
        <f>'CREAM Categories'!AQ85</f>
        <v>0</v>
      </c>
      <c r="Z82">
        <f>'CREAM Categories'!AR85</f>
        <v>0</v>
      </c>
      <c r="AA82">
        <f>'CREAM Categories'!AS85</f>
        <v>0</v>
      </c>
      <c r="AB82">
        <f>'CREAM Categories'!AT85</f>
        <v>0</v>
      </c>
      <c r="AC82">
        <f>'CREAM Categories'!AU85</f>
        <v>0</v>
      </c>
      <c r="AD82">
        <f>'CREAM Categories'!AV85</f>
        <v>0</v>
      </c>
      <c r="AE82">
        <f>'CREAM Categories'!AW85</f>
        <v>0</v>
      </c>
      <c r="AF82">
        <f>'CREAM Categories'!AX85</f>
        <v>0</v>
      </c>
      <c r="AG82">
        <f>'CREAM Categories'!AY85</f>
        <v>0</v>
      </c>
      <c r="AH82">
        <f>'CREAM Categories'!AZ85</f>
        <v>0</v>
      </c>
      <c r="AI82">
        <f>'CREAM Categories'!BA85</f>
        <v>0</v>
      </c>
      <c r="AJ82">
        <f>'CREAM Categories'!BB85</f>
        <v>0</v>
      </c>
      <c r="AK82">
        <f>'CREAM Categories'!BC85</f>
        <v>0</v>
      </c>
      <c r="AL82">
        <f>'CREAM Categories'!BD85</f>
        <v>0</v>
      </c>
      <c r="AM82">
        <f>'CREAM Categories'!BE85</f>
        <v>0</v>
      </c>
      <c r="AN82" s="85">
        <f>'General Analysis'!CA83</f>
        <v>0</v>
      </c>
    </row>
    <row r="83" spans="1:40" x14ac:dyDescent="0.2">
      <c r="A83" s="117">
        <v>82</v>
      </c>
      <c r="B83" s="156">
        <f>'CREAM Categories'!D86</f>
        <v>1991</v>
      </c>
      <c r="C83" s="117">
        <f>'General Analysis'!BL84</f>
        <v>0</v>
      </c>
      <c r="D83" s="117">
        <f>'General Analysis'!BM84</f>
        <v>0</v>
      </c>
      <c r="E83" s="117">
        <f>'General Analysis'!BN84</f>
        <v>0</v>
      </c>
      <c r="F83" s="117">
        <f>'General Analysis'!BO84</f>
        <v>0</v>
      </c>
      <c r="G83" s="117">
        <f>'General Analysis'!BP84</f>
        <v>0</v>
      </c>
      <c r="H83" s="117">
        <f>'General Analysis'!BQ84</f>
        <v>0</v>
      </c>
      <c r="I83" s="117">
        <f t="shared" si="12"/>
        <v>0</v>
      </c>
      <c r="J83" s="117">
        <f t="shared" si="13"/>
        <v>0</v>
      </c>
      <c r="K83" s="117">
        <f t="shared" si="14"/>
        <v>0</v>
      </c>
      <c r="L83">
        <f>'CREAM Categories'!AD86</f>
        <v>1</v>
      </c>
      <c r="M83">
        <f>'CREAM Categories'!AE86</f>
        <v>0</v>
      </c>
      <c r="N83">
        <f>'CREAM Categories'!AF86</f>
        <v>0</v>
      </c>
      <c r="O83">
        <f>'CREAM Categories'!AG86</f>
        <v>0</v>
      </c>
      <c r="P83">
        <f>'CREAM Categories'!AH86</f>
        <v>0</v>
      </c>
      <c r="Q83">
        <f>'CREAM Categories'!AI86</f>
        <v>0</v>
      </c>
      <c r="R83">
        <f>'CREAM Categories'!AJ86</f>
        <v>0</v>
      </c>
      <c r="S83">
        <f>'CREAM Categories'!AK86</f>
        <v>0</v>
      </c>
      <c r="T83">
        <f>'CREAM Categories'!AL86</f>
        <v>0</v>
      </c>
      <c r="U83">
        <f>'CREAM Categories'!AM86</f>
        <v>0</v>
      </c>
      <c r="V83">
        <f>'CREAM Categories'!AN86</f>
        <v>0</v>
      </c>
      <c r="W83">
        <f>'CREAM Categories'!AO86</f>
        <v>0</v>
      </c>
      <c r="X83">
        <f>'CREAM Categories'!AP86</f>
        <v>0</v>
      </c>
      <c r="Y83">
        <f>'CREAM Categories'!AQ86</f>
        <v>0</v>
      </c>
      <c r="Z83">
        <f>'CREAM Categories'!AR86</f>
        <v>0</v>
      </c>
      <c r="AA83">
        <f>'CREAM Categories'!AS86</f>
        <v>0</v>
      </c>
      <c r="AB83">
        <f>'CREAM Categories'!AT86</f>
        <v>0</v>
      </c>
      <c r="AC83">
        <f>'CREAM Categories'!AU86</f>
        <v>0</v>
      </c>
      <c r="AD83">
        <f>'CREAM Categories'!AV86</f>
        <v>0</v>
      </c>
      <c r="AE83">
        <f>'CREAM Categories'!AW86</f>
        <v>0</v>
      </c>
      <c r="AF83">
        <f>'CREAM Categories'!AX86</f>
        <v>0</v>
      </c>
      <c r="AG83">
        <f>'CREAM Categories'!AY86</f>
        <v>0</v>
      </c>
      <c r="AH83">
        <f>'CREAM Categories'!AZ86</f>
        <v>0</v>
      </c>
      <c r="AI83">
        <f>'CREAM Categories'!BA86</f>
        <v>0</v>
      </c>
      <c r="AJ83">
        <f>'CREAM Categories'!BB86</f>
        <v>0</v>
      </c>
      <c r="AK83">
        <f>'CREAM Categories'!BC86</f>
        <v>0</v>
      </c>
      <c r="AL83">
        <f>'CREAM Categories'!BD86</f>
        <v>0</v>
      </c>
      <c r="AM83">
        <f>'CREAM Categories'!BE86</f>
        <v>0</v>
      </c>
      <c r="AN83" s="85">
        <f>'General Analysis'!CA84</f>
        <v>0</v>
      </c>
    </row>
    <row r="84" spans="1:40" x14ac:dyDescent="0.2">
      <c r="A84" s="117">
        <v>83</v>
      </c>
      <c r="B84" s="156">
        <f>'CREAM Categories'!D87</f>
        <v>1991</v>
      </c>
      <c r="C84" s="117">
        <f>'General Analysis'!BL85</f>
        <v>0</v>
      </c>
      <c r="D84" s="117">
        <f>'General Analysis'!BM85</f>
        <v>0</v>
      </c>
      <c r="E84" s="117">
        <f>'General Analysis'!BN85</f>
        <v>0</v>
      </c>
      <c r="F84" s="117">
        <f>'General Analysis'!BO85</f>
        <v>0</v>
      </c>
      <c r="G84" s="117">
        <f>'General Analysis'!BP85</f>
        <v>0</v>
      </c>
      <c r="H84" s="117">
        <f>'General Analysis'!BQ85</f>
        <v>0</v>
      </c>
      <c r="I84" s="117">
        <f t="shared" si="12"/>
        <v>0</v>
      </c>
      <c r="J84" s="117">
        <f t="shared" si="13"/>
        <v>0</v>
      </c>
      <c r="K84" s="117">
        <f t="shared" si="14"/>
        <v>0</v>
      </c>
      <c r="L84">
        <f>'CREAM Categories'!AD87</f>
        <v>1</v>
      </c>
      <c r="M84">
        <f>'CREAM Categories'!AE87</f>
        <v>0</v>
      </c>
      <c r="N84">
        <f>'CREAM Categories'!AF87</f>
        <v>0</v>
      </c>
      <c r="O84">
        <f>'CREAM Categories'!AG87</f>
        <v>0</v>
      </c>
      <c r="P84">
        <f>'CREAM Categories'!AH87</f>
        <v>0</v>
      </c>
      <c r="Q84">
        <f>'CREAM Categories'!AI87</f>
        <v>0</v>
      </c>
      <c r="R84">
        <f>'CREAM Categories'!AJ87</f>
        <v>0</v>
      </c>
      <c r="S84">
        <f>'CREAM Categories'!AK87</f>
        <v>0</v>
      </c>
      <c r="T84">
        <f>'CREAM Categories'!AL87</f>
        <v>0</v>
      </c>
      <c r="U84">
        <f>'CREAM Categories'!AM87</f>
        <v>0</v>
      </c>
      <c r="V84">
        <f>'CREAM Categories'!AN87</f>
        <v>1</v>
      </c>
      <c r="W84">
        <f>'CREAM Categories'!AO87</f>
        <v>0</v>
      </c>
      <c r="X84">
        <f>'CREAM Categories'!AP87</f>
        <v>0</v>
      </c>
      <c r="Y84">
        <f>'CREAM Categories'!AQ87</f>
        <v>0</v>
      </c>
      <c r="Z84">
        <f>'CREAM Categories'!AR87</f>
        <v>0</v>
      </c>
      <c r="AA84">
        <f>'CREAM Categories'!AS87</f>
        <v>0</v>
      </c>
      <c r="AB84">
        <f>'CREAM Categories'!AT87</f>
        <v>0</v>
      </c>
      <c r="AC84">
        <f>'CREAM Categories'!AU87</f>
        <v>0</v>
      </c>
      <c r="AD84">
        <f>'CREAM Categories'!AV87</f>
        <v>0</v>
      </c>
      <c r="AE84">
        <f>'CREAM Categories'!AW87</f>
        <v>0</v>
      </c>
      <c r="AF84">
        <f>'CREAM Categories'!AX87</f>
        <v>0</v>
      </c>
      <c r="AG84">
        <f>'CREAM Categories'!AY87</f>
        <v>0</v>
      </c>
      <c r="AH84">
        <f>'CREAM Categories'!AZ87</f>
        <v>0</v>
      </c>
      <c r="AI84">
        <f>'CREAM Categories'!BA87</f>
        <v>0</v>
      </c>
      <c r="AJ84">
        <f>'CREAM Categories'!BB87</f>
        <v>0</v>
      </c>
      <c r="AK84">
        <f>'CREAM Categories'!BC87</f>
        <v>0</v>
      </c>
      <c r="AL84">
        <f>'CREAM Categories'!BD87</f>
        <v>0</v>
      </c>
      <c r="AM84">
        <f>'CREAM Categories'!BE87</f>
        <v>0</v>
      </c>
      <c r="AN84" s="85">
        <f>'General Analysis'!CA85</f>
        <v>0</v>
      </c>
    </row>
    <row r="85" spans="1:40" x14ac:dyDescent="0.2">
      <c r="A85" s="117">
        <v>84</v>
      </c>
      <c r="B85" s="156">
        <f>'CREAM Categories'!D88</f>
        <v>1989</v>
      </c>
      <c r="C85" s="117">
        <f>'General Analysis'!BL86</f>
        <v>0</v>
      </c>
      <c r="D85" s="117">
        <f>'General Analysis'!BM86</f>
        <v>0</v>
      </c>
      <c r="E85" s="117">
        <f>'General Analysis'!BN86</f>
        <v>0</v>
      </c>
      <c r="F85" s="117">
        <f>'General Analysis'!BO86</f>
        <v>0</v>
      </c>
      <c r="G85" s="117">
        <f>'General Analysis'!BP86</f>
        <v>0</v>
      </c>
      <c r="H85" s="117">
        <f>'General Analysis'!BQ86</f>
        <v>0</v>
      </c>
      <c r="I85" s="117">
        <f t="shared" si="12"/>
        <v>0</v>
      </c>
      <c r="J85" s="117">
        <f t="shared" si="13"/>
        <v>0</v>
      </c>
      <c r="K85" s="117">
        <f t="shared" si="14"/>
        <v>0</v>
      </c>
      <c r="L85">
        <f>'CREAM Categories'!AD88</f>
        <v>1</v>
      </c>
      <c r="M85">
        <f>'CREAM Categories'!AE88</f>
        <v>0</v>
      </c>
      <c r="N85">
        <f>'CREAM Categories'!AF88</f>
        <v>0</v>
      </c>
      <c r="O85">
        <f>'CREAM Categories'!AG88</f>
        <v>0</v>
      </c>
      <c r="P85">
        <f>'CREAM Categories'!AH88</f>
        <v>0</v>
      </c>
      <c r="Q85">
        <f>'CREAM Categories'!AI88</f>
        <v>0</v>
      </c>
      <c r="R85">
        <f>'CREAM Categories'!AJ88</f>
        <v>0</v>
      </c>
      <c r="S85">
        <f>'CREAM Categories'!AK88</f>
        <v>0</v>
      </c>
      <c r="T85">
        <f>'CREAM Categories'!AL88</f>
        <v>0</v>
      </c>
      <c r="U85">
        <f>'CREAM Categories'!AM88</f>
        <v>0</v>
      </c>
      <c r="V85">
        <f>'CREAM Categories'!AN88</f>
        <v>0</v>
      </c>
      <c r="W85">
        <f>'CREAM Categories'!AO88</f>
        <v>1</v>
      </c>
      <c r="X85">
        <f>'CREAM Categories'!AP88</f>
        <v>0</v>
      </c>
      <c r="Y85">
        <f>'CREAM Categories'!AQ88</f>
        <v>1</v>
      </c>
      <c r="Z85">
        <f>'CREAM Categories'!AR88</f>
        <v>0</v>
      </c>
      <c r="AA85">
        <f>'CREAM Categories'!AS88</f>
        <v>0</v>
      </c>
      <c r="AB85">
        <f>'CREAM Categories'!AT88</f>
        <v>0</v>
      </c>
      <c r="AC85">
        <f>'CREAM Categories'!AU88</f>
        <v>0</v>
      </c>
      <c r="AD85">
        <f>'CREAM Categories'!AV88</f>
        <v>0</v>
      </c>
      <c r="AE85">
        <f>'CREAM Categories'!AW88</f>
        <v>0</v>
      </c>
      <c r="AF85">
        <f>'CREAM Categories'!AX88</f>
        <v>0</v>
      </c>
      <c r="AG85">
        <f>'CREAM Categories'!AY88</f>
        <v>0</v>
      </c>
      <c r="AH85">
        <f>'CREAM Categories'!AZ88</f>
        <v>0</v>
      </c>
      <c r="AI85">
        <f>'CREAM Categories'!BA88</f>
        <v>0</v>
      </c>
      <c r="AJ85">
        <f>'CREAM Categories'!BB88</f>
        <v>0</v>
      </c>
      <c r="AK85">
        <f>'CREAM Categories'!BC88</f>
        <v>0</v>
      </c>
      <c r="AL85">
        <f>'CREAM Categories'!BD88</f>
        <v>0</v>
      </c>
      <c r="AM85">
        <f>'CREAM Categories'!BE88</f>
        <v>0</v>
      </c>
      <c r="AN85" s="85">
        <f>'General Analysis'!CA86</f>
        <v>0</v>
      </c>
    </row>
    <row r="86" spans="1:40" x14ac:dyDescent="0.2">
      <c r="A86" s="117">
        <v>85</v>
      </c>
      <c r="B86" s="156">
        <f>'CREAM Categories'!D89</f>
        <v>1985</v>
      </c>
      <c r="C86" s="117">
        <f>'General Analysis'!BL87</f>
        <v>0</v>
      </c>
      <c r="D86" s="117">
        <f>'General Analysis'!BM87</f>
        <v>0</v>
      </c>
      <c r="E86" s="117">
        <f>'General Analysis'!BN87</f>
        <v>0</v>
      </c>
      <c r="F86" s="117">
        <f>'General Analysis'!BO87</f>
        <v>0</v>
      </c>
      <c r="G86" s="117">
        <f>'General Analysis'!BP87</f>
        <v>0</v>
      </c>
      <c r="H86" s="117">
        <f>'General Analysis'!BQ87</f>
        <v>0</v>
      </c>
      <c r="I86" s="117">
        <f t="shared" si="12"/>
        <v>0</v>
      </c>
      <c r="J86" s="117">
        <f t="shared" si="13"/>
        <v>0</v>
      </c>
      <c r="K86" s="117">
        <f t="shared" si="14"/>
        <v>0</v>
      </c>
      <c r="L86">
        <f>'CREAM Categories'!AD89</f>
        <v>1</v>
      </c>
      <c r="M86">
        <f>'CREAM Categories'!AE89</f>
        <v>0</v>
      </c>
      <c r="N86">
        <f>'CREAM Categories'!AF89</f>
        <v>0</v>
      </c>
      <c r="O86">
        <f>'CREAM Categories'!AG89</f>
        <v>0</v>
      </c>
      <c r="P86">
        <f>'CREAM Categories'!AH89</f>
        <v>0</v>
      </c>
      <c r="Q86">
        <f>'CREAM Categories'!AI89</f>
        <v>0</v>
      </c>
      <c r="R86">
        <f>'CREAM Categories'!AJ89</f>
        <v>0</v>
      </c>
      <c r="S86">
        <f>'CREAM Categories'!AK89</f>
        <v>0</v>
      </c>
      <c r="T86">
        <f>'CREAM Categories'!AL89</f>
        <v>0</v>
      </c>
      <c r="U86">
        <f>'CREAM Categories'!AM89</f>
        <v>0</v>
      </c>
      <c r="V86">
        <f>'CREAM Categories'!AN89</f>
        <v>0</v>
      </c>
      <c r="W86">
        <f>'CREAM Categories'!AO89</f>
        <v>0</v>
      </c>
      <c r="X86">
        <f>'CREAM Categories'!AP89</f>
        <v>0</v>
      </c>
      <c r="Y86">
        <f>'CREAM Categories'!AQ89</f>
        <v>1</v>
      </c>
      <c r="Z86">
        <f>'CREAM Categories'!AR89</f>
        <v>0</v>
      </c>
      <c r="AA86">
        <f>'CREAM Categories'!AS89</f>
        <v>0</v>
      </c>
      <c r="AB86">
        <f>'CREAM Categories'!AT89</f>
        <v>0</v>
      </c>
      <c r="AC86">
        <f>'CREAM Categories'!AU89</f>
        <v>0</v>
      </c>
      <c r="AD86">
        <f>'CREAM Categories'!AV89</f>
        <v>0</v>
      </c>
      <c r="AE86">
        <f>'CREAM Categories'!AW89</f>
        <v>0</v>
      </c>
      <c r="AF86">
        <f>'CREAM Categories'!AX89</f>
        <v>0</v>
      </c>
      <c r="AG86">
        <f>'CREAM Categories'!AY89</f>
        <v>0</v>
      </c>
      <c r="AH86">
        <f>'CREAM Categories'!AZ89</f>
        <v>0</v>
      </c>
      <c r="AI86">
        <f>'CREAM Categories'!BA89</f>
        <v>0</v>
      </c>
      <c r="AJ86">
        <f>'CREAM Categories'!BB89</f>
        <v>0</v>
      </c>
      <c r="AK86">
        <f>'CREAM Categories'!BC89</f>
        <v>0</v>
      </c>
      <c r="AL86">
        <f>'CREAM Categories'!BD89</f>
        <v>0</v>
      </c>
      <c r="AM86">
        <f>'CREAM Categories'!BE89</f>
        <v>0</v>
      </c>
      <c r="AN86" s="85">
        <f>'General Analysis'!CA87</f>
        <v>0</v>
      </c>
    </row>
    <row r="87" spans="1:40" x14ac:dyDescent="0.2">
      <c r="A87" s="117">
        <v>86</v>
      </c>
      <c r="B87" s="156">
        <f>'CREAM Categories'!D90</f>
        <v>1980</v>
      </c>
      <c r="C87" s="117">
        <f>'General Analysis'!BL88</f>
        <v>0</v>
      </c>
      <c r="D87" s="117">
        <f>'General Analysis'!BM88</f>
        <v>0</v>
      </c>
      <c r="E87" s="117">
        <f>'General Analysis'!BN88</f>
        <v>0</v>
      </c>
      <c r="F87" s="117">
        <f>'General Analysis'!BO88</f>
        <v>0</v>
      </c>
      <c r="G87" s="117">
        <f>'General Analysis'!BP88</f>
        <v>0</v>
      </c>
      <c r="H87" s="117">
        <f>'General Analysis'!BQ88</f>
        <v>0</v>
      </c>
      <c r="I87" s="117">
        <f t="shared" si="12"/>
        <v>0</v>
      </c>
      <c r="J87" s="117">
        <f t="shared" si="13"/>
        <v>0</v>
      </c>
      <c r="K87" s="117">
        <f t="shared" si="14"/>
        <v>0</v>
      </c>
      <c r="L87">
        <f>'CREAM Categories'!AD90</f>
        <v>0</v>
      </c>
      <c r="M87">
        <f>'CREAM Categories'!AE90</f>
        <v>0</v>
      </c>
      <c r="N87">
        <f>'CREAM Categories'!AF90</f>
        <v>1</v>
      </c>
      <c r="O87">
        <f>'CREAM Categories'!AG90</f>
        <v>0</v>
      </c>
      <c r="P87">
        <f>'CREAM Categories'!AH90</f>
        <v>0</v>
      </c>
      <c r="Q87">
        <f>'CREAM Categories'!AI90</f>
        <v>0</v>
      </c>
      <c r="R87">
        <f>'CREAM Categories'!AJ90</f>
        <v>0</v>
      </c>
      <c r="S87">
        <f>'CREAM Categories'!AK90</f>
        <v>0</v>
      </c>
      <c r="T87">
        <f>'CREAM Categories'!AL90</f>
        <v>0</v>
      </c>
      <c r="U87">
        <f>'CREAM Categories'!AM90</f>
        <v>0</v>
      </c>
      <c r="V87">
        <f>'CREAM Categories'!AN90</f>
        <v>1</v>
      </c>
      <c r="W87">
        <f>'CREAM Categories'!AO90</f>
        <v>0</v>
      </c>
      <c r="X87">
        <f>'CREAM Categories'!AP90</f>
        <v>0</v>
      </c>
      <c r="Y87">
        <f>'CREAM Categories'!AQ90</f>
        <v>0</v>
      </c>
      <c r="Z87">
        <f>'CREAM Categories'!AR90</f>
        <v>0</v>
      </c>
      <c r="AA87">
        <f>'CREAM Categories'!AS90</f>
        <v>0</v>
      </c>
      <c r="AB87">
        <f>'CREAM Categories'!AT90</f>
        <v>0</v>
      </c>
      <c r="AC87">
        <f>'CREAM Categories'!AU90</f>
        <v>0</v>
      </c>
      <c r="AD87">
        <f>'CREAM Categories'!AV90</f>
        <v>0</v>
      </c>
      <c r="AE87">
        <f>'CREAM Categories'!AW90</f>
        <v>0</v>
      </c>
      <c r="AF87">
        <f>'CREAM Categories'!AX90</f>
        <v>0</v>
      </c>
      <c r="AG87">
        <f>'CREAM Categories'!AY90</f>
        <v>0</v>
      </c>
      <c r="AH87">
        <f>'CREAM Categories'!AZ90</f>
        <v>0</v>
      </c>
      <c r="AI87">
        <f>'CREAM Categories'!BA90</f>
        <v>0</v>
      </c>
      <c r="AJ87">
        <f>'CREAM Categories'!BB90</f>
        <v>0</v>
      </c>
      <c r="AK87">
        <f>'CREAM Categories'!BC90</f>
        <v>0</v>
      </c>
      <c r="AL87">
        <f>'CREAM Categories'!BD90</f>
        <v>0</v>
      </c>
      <c r="AM87">
        <f>'CREAM Categories'!BE90</f>
        <v>0</v>
      </c>
      <c r="AN87" s="85">
        <f>'General Analysis'!CA88</f>
        <v>0</v>
      </c>
    </row>
    <row r="88" spans="1:40" x14ac:dyDescent="0.2">
      <c r="A88" s="117">
        <v>87</v>
      </c>
      <c r="B88" s="156">
        <f>'CREAM Categories'!D91</f>
        <v>1975</v>
      </c>
      <c r="C88" s="117">
        <f>'General Analysis'!BL89</f>
        <v>0</v>
      </c>
      <c r="D88" s="117">
        <f>'General Analysis'!BM89</f>
        <v>0</v>
      </c>
      <c r="E88" s="117">
        <f>'General Analysis'!BN89</f>
        <v>0</v>
      </c>
      <c r="F88" s="117">
        <f>'General Analysis'!BO89</f>
        <v>0</v>
      </c>
      <c r="G88" s="117">
        <f>'General Analysis'!BP89</f>
        <v>0</v>
      </c>
      <c r="H88" s="117">
        <f>'General Analysis'!BQ89</f>
        <v>0</v>
      </c>
      <c r="I88" s="117">
        <f t="shared" si="12"/>
        <v>0</v>
      </c>
      <c r="J88" s="117">
        <f t="shared" si="13"/>
        <v>0</v>
      </c>
      <c r="K88" s="117">
        <f t="shared" si="14"/>
        <v>0</v>
      </c>
      <c r="L88">
        <f>'CREAM Categories'!AD91</f>
        <v>1</v>
      </c>
      <c r="M88">
        <f>'CREAM Categories'!AE91</f>
        <v>0</v>
      </c>
      <c r="N88">
        <f>'CREAM Categories'!AF91</f>
        <v>0</v>
      </c>
      <c r="O88">
        <f>'CREAM Categories'!AG91</f>
        <v>0</v>
      </c>
      <c r="P88">
        <f>'CREAM Categories'!AH91</f>
        <v>0</v>
      </c>
      <c r="Q88">
        <f>'CREAM Categories'!AI91</f>
        <v>0</v>
      </c>
      <c r="R88">
        <f>'CREAM Categories'!AJ91</f>
        <v>0</v>
      </c>
      <c r="S88">
        <f>'CREAM Categories'!AK91</f>
        <v>0</v>
      </c>
      <c r="T88">
        <f>'CREAM Categories'!AL91</f>
        <v>0</v>
      </c>
      <c r="U88">
        <f>'CREAM Categories'!AM91</f>
        <v>0</v>
      </c>
      <c r="V88">
        <f>'CREAM Categories'!AN91</f>
        <v>0</v>
      </c>
      <c r="W88">
        <f>'CREAM Categories'!AO91</f>
        <v>0</v>
      </c>
      <c r="X88">
        <f>'CREAM Categories'!AP91</f>
        <v>0</v>
      </c>
      <c r="Y88">
        <f>'CREAM Categories'!AQ91</f>
        <v>1</v>
      </c>
      <c r="Z88">
        <f>'CREAM Categories'!AR91</f>
        <v>0</v>
      </c>
      <c r="AA88">
        <f>'CREAM Categories'!AS91</f>
        <v>0</v>
      </c>
      <c r="AB88">
        <f>'CREAM Categories'!AT91</f>
        <v>0</v>
      </c>
      <c r="AC88">
        <f>'CREAM Categories'!AU91</f>
        <v>0</v>
      </c>
      <c r="AD88">
        <f>'CREAM Categories'!AV91</f>
        <v>0</v>
      </c>
      <c r="AE88">
        <f>'CREAM Categories'!AW91</f>
        <v>0</v>
      </c>
      <c r="AF88">
        <f>'CREAM Categories'!AX91</f>
        <v>0</v>
      </c>
      <c r="AG88">
        <f>'CREAM Categories'!AY91</f>
        <v>0</v>
      </c>
      <c r="AH88">
        <f>'CREAM Categories'!AZ91</f>
        <v>0</v>
      </c>
      <c r="AI88">
        <f>'CREAM Categories'!BA91</f>
        <v>0</v>
      </c>
      <c r="AJ88">
        <f>'CREAM Categories'!BB91</f>
        <v>0</v>
      </c>
      <c r="AK88">
        <f>'CREAM Categories'!BC91</f>
        <v>0</v>
      </c>
      <c r="AL88">
        <f>'CREAM Categories'!BD91</f>
        <v>0</v>
      </c>
      <c r="AM88">
        <f>'CREAM Categories'!BE91</f>
        <v>0</v>
      </c>
      <c r="AN88" s="85">
        <f>'General Analysis'!CA89</f>
        <v>0</v>
      </c>
    </row>
    <row r="89" spans="1:40" x14ac:dyDescent="0.2">
      <c r="A89" s="117">
        <v>88</v>
      </c>
      <c r="B89" s="156">
        <f>'CREAM Categories'!D92</f>
        <v>1974</v>
      </c>
      <c r="C89" s="117">
        <f>'General Analysis'!BL90</f>
        <v>0</v>
      </c>
      <c r="D89" s="117">
        <f>'General Analysis'!BM90</f>
        <v>0</v>
      </c>
      <c r="E89" s="117">
        <f>'General Analysis'!BN90</f>
        <v>0</v>
      </c>
      <c r="F89" s="117">
        <f>'General Analysis'!BO90</f>
        <v>0</v>
      </c>
      <c r="G89" s="117">
        <f>'General Analysis'!BP90</f>
        <v>0</v>
      </c>
      <c r="H89" s="117">
        <f>'General Analysis'!BQ90</f>
        <v>0</v>
      </c>
      <c r="I89" s="117">
        <f t="shared" si="12"/>
        <v>0</v>
      </c>
      <c r="J89" s="117">
        <f t="shared" si="13"/>
        <v>0</v>
      </c>
      <c r="K89" s="117">
        <f t="shared" si="14"/>
        <v>0</v>
      </c>
      <c r="L89">
        <f>'CREAM Categories'!AD92</f>
        <v>1</v>
      </c>
      <c r="M89">
        <f>'CREAM Categories'!AE92</f>
        <v>0</v>
      </c>
      <c r="N89">
        <f>'CREAM Categories'!AF92</f>
        <v>0</v>
      </c>
      <c r="O89">
        <f>'CREAM Categories'!AG92</f>
        <v>0</v>
      </c>
      <c r="P89">
        <f>'CREAM Categories'!AH92</f>
        <v>0</v>
      </c>
      <c r="Q89">
        <f>'CREAM Categories'!AI92</f>
        <v>0</v>
      </c>
      <c r="R89">
        <f>'CREAM Categories'!AJ92</f>
        <v>0</v>
      </c>
      <c r="S89">
        <f>'CREAM Categories'!AK92</f>
        <v>0</v>
      </c>
      <c r="T89">
        <f>'CREAM Categories'!AL92</f>
        <v>0</v>
      </c>
      <c r="U89">
        <f>'CREAM Categories'!AM92</f>
        <v>0</v>
      </c>
      <c r="V89">
        <f>'CREAM Categories'!AN92</f>
        <v>0</v>
      </c>
      <c r="W89">
        <f>'CREAM Categories'!AO92</f>
        <v>1</v>
      </c>
      <c r="X89">
        <f>'CREAM Categories'!AP92</f>
        <v>0</v>
      </c>
      <c r="Y89">
        <f>'CREAM Categories'!AQ92</f>
        <v>1</v>
      </c>
      <c r="Z89">
        <f>'CREAM Categories'!AR92</f>
        <v>1</v>
      </c>
      <c r="AA89">
        <f>'CREAM Categories'!AS92</f>
        <v>0</v>
      </c>
      <c r="AB89">
        <f>'CREAM Categories'!AT92</f>
        <v>1</v>
      </c>
      <c r="AC89">
        <f>'CREAM Categories'!AU92</f>
        <v>0</v>
      </c>
      <c r="AD89">
        <f>'CREAM Categories'!AV92</f>
        <v>0</v>
      </c>
      <c r="AE89">
        <f>'CREAM Categories'!AW92</f>
        <v>0</v>
      </c>
      <c r="AF89">
        <f>'CREAM Categories'!AX92</f>
        <v>0</v>
      </c>
      <c r="AG89">
        <f>'CREAM Categories'!AY92</f>
        <v>0</v>
      </c>
      <c r="AH89">
        <f>'CREAM Categories'!AZ92</f>
        <v>0</v>
      </c>
      <c r="AI89">
        <f>'CREAM Categories'!BA92</f>
        <v>0</v>
      </c>
      <c r="AJ89">
        <f>'CREAM Categories'!BB92</f>
        <v>0</v>
      </c>
      <c r="AK89">
        <f>'CREAM Categories'!BC92</f>
        <v>0</v>
      </c>
      <c r="AL89">
        <f>'CREAM Categories'!BD92</f>
        <v>0</v>
      </c>
      <c r="AM89">
        <f>'CREAM Categories'!BE92</f>
        <v>0</v>
      </c>
      <c r="AN89" s="85">
        <f>'General Analysis'!CA90</f>
        <v>1</v>
      </c>
    </row>
    <row r="90" spans="1:40" x14ac:dyDescent="0.2">
      <c r="A90" s="117">
        <v>89</v>
      </c>
      <c r="B90" s="156">
        <f>'CREAM Categories'!D93</f>
        <v>2007</v>
      </c>
      <c r="C90" s="117">
        <f>'General Analysis'!BL91</f>
        <v>1</v>
      </c>
      <c r="D90" s="117">
        <f>'General Analysis'!BM91</f>
        <v>1</v>
      </c>
      <c r="E90" s="117">
        <f>'General Analysis'!BN91</f>
        <v>1</v>
      </c>
      <c r="F90" s="117">
        <f>'General Analysis'!BO91</f>
        <v>0</v>
      </c>
      <c r="G90" s="117">
        <f>'General Analysis'!BP91</f>
        <v>0</v>
      </c>
      <c r="H90" s="117">
        <f>'General Analysis'!BQ91</f>
        <v>0</v>
      </c>
      <c r="I90" s="117">
        <f t="shared" si="12"/>
        <v>1</v>
      </c>
      <c r="J90" s="117">
        <f t="shared" si="13"/>
        <v>1</v>
      </c>
      <c r="K90" s="117">
        <f t="shared" si="14"/>
        <v>0</v>
      </c>
      <c r="L90">
        <f>'CREAM Categories'!AD93</f>
        <v>1</v>
      </c>
      <c r="M90">
        <f>'CREAM Categories'!AE93</f>
        <v>0</v>
      </c>
      <c r="N90">
        <f>'CREAM Categories'!AF93</f>
        <v>1</v>
      </c>
      <c r="O90">
        <f>'CREAM Categories'!AG93</f>
        <v>0</v>
      </c>
      <c r="P90">
        <f>'CREAM Categories'!AH93</f>
        <v>0</v>
      </c>
      <c r="Q90">
        <f>'CREAM Categories'!AI93</f>
        <v>1</v>
      </c>
      <c r="R90">
        <f>'CREAM Categories'!AJ93</f>
        <v>0</v>
      </c>
      <c r="S90">
        <f>'CREAM Categories'!AK93</f>
        <v>0</v>
      </c>
      <c r="T90">
        <f>'CREAM Categories'!AL93</f>
        <v>0</v>
      </c>
      <c r="U90">
        <f>'CREAM Categories'!AM93</f>
        <v>0</v>
      </c>
      <c r="V90">
        <f>'CREAM Categories'!AN93</f>
        <v>0</v>
      </c>
      <c r="W90">
        <f>'CREAM Categories'!AO93</f>
        <v>0</v>
      </c>
      <c r="X90">
        <f>'CREAM Categories'!AP93</f>
        <v>0</v>
      </c>
      <c r="Y90">
        <f>'CREAM Categories'!AQ93</f>
        <v>1</v>
      </c>
      <c r="Z90">
        <f>'CREAM Categories'!AR93</f>
        <v>1</v>
      </c>
      <c r="AA90">
        <f>'CREAM Categories'!AS93</f>
        <v>0</v>
      </c>
      <c r="AB90">
        <f>'CREAM Categories'!AT93</f>
        <v>0</v>
      </c>
      <c r="AC90">
        <f>'CREAM Categories'!AU93</f>
        <v>0</v>
      </c>
      <c r="AD90">
        <f>'CREAM Categories'!AV93</f>
        <v>0</v>
      </c>
      <c r="AE90">
        <f>'CREAM Categories'!AW93</f>
        <v>0</v>
      </c>
      <c r="AF90">
        <f>'CREAM Categories'!AX93</f>
        <v>0</v>
      </c>
      <c r="AG90">
        <f>'CREAM Categories'!AY93</f>
        <v>0</v>
      </c>
      <c r="AH90">
        <f>'CREAM Categories'!AZ93</f>
        <v>0</v>
      </c>
      <c r="AI90">
        <f>'CREAM Categories'!BA93</f>
        <v>0</v>
      </c>
      <c r="AJ90">
        <f>'CREAM Categories'!BB93</f>
        <v>0</v>
      </c>
      <c r="AK90">
        <f>'CREAM Categories'!BC93</f>
        <v>0</v>
      </c>
      <c r="AL90">
        <f>'CREAM Categories'!BD93</f>
        <v>0</v>
      </c>
      <c r="AM90">
        <f>'CREAM Categories'!BE93</f>
        <v>0</v>
      </c>
      <c r="AN90" s="85">
        <f>'General Analysis'!CA91</f>
        <v>0</v>
      </c>
    </row>
    <row r="91" spans="1:40" x14ac:dyDescent="0.2">
      <c r="A91" s="117">
        <v>90</v>
      </c>
      <c r="B91" s="156">
        <f>'CREAM Categories'!D94</f>
        <v>2005</v>
      </c>
      <c r="C91" s="117">
        <f>'General Analysis'!BL92</f>
        <v>2</v>
      </c>
      <c r="D91" s="117">
        <f>'General Analysis'!BM92</f>
        <v>0</v>
      </c>
      <c r="E91" s="117">
        <f>'General Analysis'!BN92</f>
        <v>1</v>
      </c>
      <c r="F91" s="117">
        <f>'General Analysis'!BO92</f>
        <v>0</v>
      </c>
      <c r="G91" s="117">
        <f>'General Analysis'!BP92</f>
        <v>1</v>
      </c>
      <c r="H91" s="117">
        <f>'General Analysis'!BQ92</f>
        <v>0</v>
      </c>
      <c r="I91" s="117">
        <f t="shared" si="12"/>
        <v>1</v>
      </c>
      <c r="J91" s="117">
        <f t="shared" si="13"/>
        <v>1</v>
      </c>
      <c r="K91" s="117">
        <f t="shared" si="14"/>
        <v>1</v>
      </c>
      <c r="L91">
        <f>'CREAM Categories'!AD94</f>
        <v>1</v>
      </c>
      <c r="M91">
        <f>'CREAM Categories'!AE94</f>
        <v>0</v>
      </c>
      <c r="N91">
        <f>'CREAM Categories'!AF94</f>
        <v>1</v>
      </c>
      <c r="O91">
        <f>'CREAM Categories'!AG94</f>
        <v>0</v>
      </c>
      <c r="P91">
        <f>'CREAM Categories'!AH94</f>
        <v>1</v>
      </c>
      <c r="Q91">
        <f>'CREAM Categories'!AI94</f>
        <v>0</v>
      </c>
      <c r="R91">
        <f>'CREAM Categories'!AJ94</f>
        <v>0</v>
      </c>
      <c r="S91">
        <f>'CREAM Categories'!AK94</f>
        <v>0</v>
      </c>
      <c r="T91">
        <f>'CREAM Categories'!AL94</f>
        <v>0</v>
      </c>
      <c r="U91">
        <f>'CREAM Categories'!AM94</f>
        <v>1</v>
      </c>
      <c r="V91">
        <f>'CREAM Categories'!AN94</f>
        <v>1</v>
      </c>
      <c r="W91">
        <f>'CREAM Categories'!AO94</f>
        <v>1</v>
      </c>
      <c r="X91">
        <f>'CREAM Categories'!AP94</f>
        <v>1</v>
      </c>
      <c r="Y91">
        <f>'CREAM Categories'!AQ94</f>
        <v>1</v>
      </c>
      <c r="Z91">
        <f>'CREAM Categories'!AR94</f>
        <v>1</v>
      </c>
      <c r="AA91">
        <f>'CREAM Categories'!AS94</f>
        <v>1</v>
      </c>
      <c r="AB91">
        <f>'CREAM Categories'!AT94</f>
        <v>0</v>
      </c>
      <c r="AC91">
        <f>'CREAM Categories'!AU94</f>
        <v>1</v>
      </c>
      <c r="AD91">
        <f>'CREAM Categories'!AV94</f>
        <v>0</v>
      </c>
      <c r="AE91">
        <f>'CREAM Categories'!AW94</f>
        <v>0</v>
      </c>
      <c r="AF91">
        <f>'CREAM Categories'!AX94</f>
        <v>0</v>
      </c>
      <c r="AG91">
        <f>'CREAM Categories'!AY94</f>
        <v>0</v>
      </c>
      <c r="AH91">
        <f>'CREAM Categories'!AZ94</f>
        <v>0</v>
      </c>
      <c r="AI91">
        <f>'CREAM Categories'!BA94</f>
        <v>0</v>
      </c>
      <c r="AJ91">
        <f>'CREAM Categories'!BB94</f>
        <v>1</v>
      </c>
      <c r="AK91">
        <f>'CREAM Categories'!BC94</f>
        <v>0</v>
      </c>
      <c r="AL91">
        <f>'CREAM Categories'!BD94</f>
        <v>0</v>
      </c>
      <c r="AM91">
        <f>'CREAM Categories'!BE94</f>
        <v>1</v>
      </c>
      <c r="AN91" s="85">
        <f>'General Analysis'!CA92</f>
        <v>1</v>
      </c>
    </row>
    <row r="92" spans="1:40" x14ac:dyDescent="0.2">
      <c r="A92" s="117">
        <v>91</v>
      </c>
      <c r="B92" s="156">
        <f>'CREAM Categories'!D95</f>
        <v>1994</v>
      </c>
      <c r="C92" s="117">
        <f>'General Analysis'!BL93</f>
        <v>1</v>
      </c>
      <c r="D92" s="117">
        <f>'General Analysis'!BM93</f>
        <v>1</v>
      </c>
      <c r="E92" s="117">
        <f>'General Analysis'!BN93</f>
        <v>1</v>
      </c>
      <c r="F92" s="117">
        <f>'General Analysis'!BO93</f>
        <v>0</v>
      </c>
      <c r="G92" s="117">
        <f>'General Analysis'!BP93</f>
        <v>0</v>
      </c>
      <c r="H92" s="117">
        <f>'General Analysis'!BQ93</f>
        <v>0</v>
      </c>
      <c r="I92" s="117">
        <f t="shared" si="12"/>
        <v>1</v>
      </c>
      <c r="J92" s="117">
        <f t="shared" si="13"/>
        <v>1</v>
      </c>
      <c r="K92" s="117">
        <f t="shared" si="14"/>
        <v>0</v>
      </c>
      <c r="L92">
        <f>'CREAM Categories'!AD95</f>
        <v>1</v>
      </c>
      <c r="M92">
        <f>'CREAM Categories'!AE95</f>
        <v>0</v>
      </c>
      <c r="N92">
        <f>'CREAM Categories'!AF95</f>
        <v>1</v>
      </c>
      <c r="O92">
        <f>'CREAM Categories'!AG95</f>
        <v>0</v>
      </c>
      <c r="P92">
        <f>'CREAM Categories'!AH95</f>
        <v>0</v>
      </c>
      <c r="Q92">
        <f>'CREAM Categories'!AI95</f>
        <v>0</v>
      </c>
      <c r="R92">
        <f>'CREAM Categories'!AJ95</f>
        <v>0</v>
      </c>
      <c r="S92">
        <f>'CREAM Categories'!AK95</f>
        <v>0</v>
      </c>
      <c r="T92">
        <f>'CREAM Categories'!AL95</f>
        <v>1</v>
      </c>
      <c r="U92">
        <f>'CREAM Categories'!AM95</f>
        <v>0</v>
      </c>
      <c r="V92">
        <f>'CREAM Categories'!AN95</f>
        <v>1</v>
      </c>
      <c r="W92">
        <f>'CREAM Categories'!AO95</f>
        <v>1</v>
      </c>
      <c r="X92">
        <f>'CREAM Categories'!AP95</f>
        <v>0</v>
      </c>
      <c r="Y92">
        <f>'CREAM Categories'!AQ95</f>
        <v>1</v>
      </c>
      <c r="Z92">
        <f>'CREAM Categories'!AR95</f>
        <v>1</v>
      </c>
      <c r="AA92">
        <f>'CREAM Categories'!AS95</f>
        <v>0</v>
      </c>
      <c r="AB92">
        <f>'CREAM Categories'!AT95</f>
        <v>0</v>
      </c>
      <c r="AC92">
        <f>'CREAM Categories'!AU95</f>
        <v>0</v>
      </c>
      <c r="AD92">
        <f>'CREAM Categories'!AV95</f>
        <v>0</v>
      </c>
      <c r="AE92">
        <f>'CREAM Categories'!AW95</f>
        <v>0</v>
      </c>
      <c r="AF92">
        <f>'CREAM Categories'!AX95</f>
        <v>0</v>
      </c>
      <c r="AG92">
        <f>'CREAM Categories'!AY95</f>
        <v>0</v>
      </c>
      <c r="AH92">
        <f>'CREAM Categories'!AZ95</f>
        <v>0</v>
      </c>
      <c r="AI92">
        <f>'CREAM Categories'!BA95</f>
        <v>0</v>
      </c>
      <c r="AJ92">
        <f>'CREAM Categories'!BB95</f>
        <v>0</v>
      </c>
      <c r="AK92">
        <f>'CREAM Categories'!BC95</f>
        <v>0</v>
      </c>
      <c r="AL92">
        <f>'CREAM Categories'!BD95</f>
        <v>0</v>
      </c>
      <c r="AM92">
        <f>'CREAM Categories'!BE95</f>
        <v>0</v>
      </c>
      <c r="AN92" s="85">
        <f>'General Analysis'!CA93</f>
        <v>0</v>
      </c>
    </row>
    <row r="93" spans="1:40" x14ac:dyDescent="0.2">
      <c r="A93" s="117">
        <v>92</v>
      </c>
      <c r="B93" s="156">
        <f>'CREAM Categories'!D96</f>
        <v>1992</v>
      </c>
      <c r="C93" s="117">
        <f>'General Analysis'!BL94</f>
        <v>1</v>
      </c>
      <c r="D93" s="117">
        <f>'General Analysis'!BM94</f>
        <v>0</v>
      </c>
      <c r="E93" s="117">
        <f>'General Analysis'!BN94</f>
        <v>2</v>
      </c>
      <c r="F93" s="117">
        <f>'General Analysis'!BO94</f>
        <v>0</v>
      </c>
      <c r="G93" s="117">
        <f>'General Analysis'!BP94</f>
        <v>0</v>
      </c>
      <c r="H93" s="117">
        <f>'General Analysis'!BQ94</f>
        <v>0</v>
      </c>
      <c r="I93" s="117">
        <f t="shared" si="12"/>
        <v>1</v>
      </c>
      <c r="J93" s="117">
        <f t="shared" si="13"/>
        <v>1</v>
      </c>
      <c r="K93" s="117">
        <f t="shared" si="14"/>
        <v>0</v>
      </c>
      <c r="L93">
        <f>'CREAM Categories'!AD96</f>
        <v>0</v>
      </c>
      <c r="M93">
        <f>'CREAM Categories'!AE96</f>
        <v>0</v>
      </c>
      <c r="N93">
        <f>'CREAM Categories'!AF96</f>
        <v>1</v>
      </c>
      <c r="O93">
        <f>'CREAM Categories'!AG96</f>
        <v>0</v>
      </c>
      <c r="P93">
        <f>'CREAM Categories'!AH96</f>
        <v>0</v>
      </c>
      <c r="Q93">
        <f>'CREAM Categories'!AI96</f>
        <v>1</v>
      </c>
      <c r="R93">
        <f>'CREAM Categories'!AJ96</f>
        <v>0</v>
      </c>
      <c r="S93">
        <f>'CREAM Categories'!AK96</f>
        <v>0</v>
      </c>
      <c r="T93">
        <f>'CREAM Categories'!AL96</f>
        <v>0</v>
      </c>
      <c r="U93">
        <f>'CREAM Categories'!AM96</f>
        <v>0</v>
      </c>
      <c r="V93">
        <f>'CREAM Categories'!AN96</f>
        <v>0</v>
      </c>
      <c r="W93">
        <f>'CREAM Categories'!AO96</f>
        <v>0</v>
      </c>
      <c r="X93">
        <f>'CREAM Categories'!AP96</f>
        <v>0</v>
      </c>
      <c r="Y93">
        <f>'CREAM Categories'!AQ96</f>
        <v>1</v>
      </c>
      <c r="Z93">
        <f>'CREAM Categories'!AR96</f>
        <v>1</v>
      </c>
      <c r="AA93">
        <f>'CREAM Categories'!AS96</f>
        <v>0</v>
      </c>
      <c r="AB93">
        <f>'CREAM Categories'!AT96</f>
        <v>1</v>
      </c>
      <c r="AC93">
        <f>'CREAM Categories'!AU96</f>
        <v>0</v>
      </c>
      <c r="AD93">
        <f>'CREAM Categories'!AV96</f>
        <v>0</v>
      </c>
      <c r="AE93">
        <f>'CREAM Categories'!AW96</f>
        <v>0</v>
      </c>
      <c r="AF93">
        <f>'CREAM Categories'!AX96</f>
        <v>0</v>
      </c>
      <c r="AG93">
        <f>'CREAM Categories'!AY96</f>
        <v>0</v>
      </c>
      <c r="AH93">
        <f>'CREAM Categories'!AZ96</f>
        <v>0</v>
      </c>
      <c r="AI93">
        <f>'CREAM Categories'!BA96</f>
        <v>0</v>
      </c>
      <c r="AJ93">
        <f>'CREAM Categories'!BB96</f>
        <v>0</v>
      </c>
      <c r="AK93">
        <f>'CREAM Categories'!BC96</f>
        <v>0</v>
      </c>
      <c r="AL93">
        <f>'CREAM Categories'!BD96</f>
        <v>0</v>
      </c>
      <c r="AM93">
        <f>'CREAM Categories'!BE96</f>
        <v>0</v>
      </c>
      <c r="AN93" s="85">
        <f>'General Analysis'!CA94</f>
        <v>1</v>
      </c>
    </row>
    <row r="94" spans="1:40" x14ac:dyDescent="0.2">
      <c r="A94" s="117">
        <v>93</v>
      </c>
      <c r="B94" s="156">
        <f>'CREAM Categories'!D97</f>
        <v>1992</v>
      </c>
      <c r="C94" s="117">
        <f>'General Analysis'!BL95</f>
        <v>0</v>
      </c>
      <c r="D94" s="117">
        <f>'General Analysis'!BM95</f>
        <v>0</v>
      </c>
      <c r="E94" s="117">
        <f>'General Analysis'!BN95</f>
        <v>0</v>
      </c>
      <c r="F94" s="117">
        <f>'General Analysis'!BO95</f>
        <v>0</v>
      </c>
      <c r="G94" s="117">
        <f>'General Analysis'!BP95</f>
        <v>0</v>
      </c>
      <c r="H94" s="117">
        <f>'General Analysis'!BQ95</f>
        <v>0</v>
      </c>
      <c r="I94" s="117">
        <f t="shared" si="12"/>
        <v>0</v>
      </c>
      <c r="J94" s="117">
        <f t="shared" si="13"/>
        <v>0</v>
      </c>
      <c r="K94" s="117">
        <f t="shared" si="14"/>
        <v>0</v>
      </c>
      <c r="L94">
        <f>'CREAM Categories'!AD97</f>
        <v>0</v>
      </c>
      <c r="M94">
        <f>'CREAM Categories'!AE97</f>
        <v>0</v>
      </c>
      <c r="N94">
        <f>'CREAM Categories'!AF97</f>
        <v>1</v>
      </c>
      <c r="O94">
        <f>'CREAM Categories'!AG97</f>
        <v>0</v>
      </c>
      <c r="P94">
        <f>'CREAM Categories'!AH97</f>
        <v>0</v>
      </c>
      <c r="Q94">
        <f>'CREAM Categories'!AI97</f>
        <v>0</v>
      </c>
      <c r="R94">
        <f>'CREAM Categories'!AJ97</f>
        <v>0</v>
      </c>
      <c r="S94">
        <f>'CREAM Categories'!AK97</f>
        <v>0</v>
      </c>
      <c r="T94">
        <f>'CREAM Categories'!AL97</f>
        <v>0</v>
      </c>
      <c r="U94">
        <f>'CREAM Categories'!AM97</f>
        <v>1</v>
      </c>
      <c r="V94">
        <f>'CREAM Categories'!AN97</f>
        <v>0</v>
      </c>
      <c r="W94">
        <f>'CREAM Categories'!AO97</f>
        <v>0</v>
      </c>
      <c r="X94">
        <f>'CREAM Categories'!AP97</f>
        <v>0</v>
      </c>
      <c r="Y94">
        <f>'CREAM Categories'!AQ97</f>
        <v>0</v>
      </c>
      <c r="Z94">
        <f>'CREAM Categories'!AR97</f>
        <v>1</v>
      </c>
      <c r="AA94">
        <f>'CREAM Categories'!AS97</f>
        <v>0</v>
      </c>
      <c r="AB94">
        <f>'CREAM Categories'!AT97</f>
        <v>1</v>
      </c>
      <c r="AC94">
        <f>'CREAM Categories'!AU97</f>
        <v>0</v>
      </c>
      <c r="AD94">
        <f>'CREAM Categories'!AV97</f>
        <v>0</v>
      </c>
      <c r="AE94">
        <f>'CREAM Categories'!AW97</f>
        <v>0</v>
      </c>
      <c r="AF94">
        <f>'CREAM Categories'!AX97</f>
        <v>0</v>
      </c>
      <c r="AG94">
        <f>'CREAM Categories'!AY97</f>
        <v>0</v>
      </c>
      <c r="AH94">
        <f>'CREAM Categories'!AZ97</f>
        <v>0</v>
      </c>
      <c r="AI94">
        <f>'CREAM Categories'!BA97</f>
        <v>0</v>
      </c>
      <c r="AJ94">
        <f>'CREAM Categories'!BB97</f>
        <v>0</v>
      </c>
      <c r="AK94">
        <f>'CREAM Categories'!BC97</f>
        <v>0</v>
      </c>
      <c r="AL94">
        <f>'CREAM Categories'!BD97</f>
        <v>0</v>
      </c>
      <c r="AM94">
        <f>'CREAM Categories'!BE97</f>
        <v>0</v>
      </c>
      <c r="AN94" s="85">
        <f>'General Analysis'!CA95</f>
        <v>1</v>
      </c>
    </row>
    <row r="95" spans="1:40" x14ac:dyDescent="0.2">
      <c r="A95" s="117">
        <v>94</v>
      </c>
      <c r="B95" s="156">
        <f>'CREAM Categories'!D98</f>
        <v>1991</v>
      </c>
      <c r="C95" s="117">
        <f>'General Analysis'!BL96</f>
        <v>1</v>
      </c>
      <c r="D95" s="117">
        <f>'General Analysis'!BM96</f>
        <v>1</v>
      </c>
      <c r="E95" s="117">
        <f>'General Analysis'!BN96</f>
        <v>0</v>
      </c>
      <c r="F95" s="117">
        <f>'General Analysis'!BO96</f>
        <v>0</v>
      </c>
      <c r="G95" s="117">
        <f>'General Analysis'!BP96</f>
        <v>0</v>
      </c>
      <c r="H95" s="117">
        <f>'General Analysis'!BQ96</f>
        <v>0</v>
      </c>
      <c r="I95" s="117">
        <f t="shared" si="12"/>
        <v>1</v>
      </c>
      <c r="J95" s="117">
        <f t="shared" si="13"/>
        <v>1</v>
      </c>
      <c r="K95" s="117">
        <f t="shared" si="14"/>
        <v>0</v>
      </c>
      <c r="L95">
        <f>'CREAM Categories'!AD98</f>
        <v>1</v>
      </c>
      <c r="M95">
        <f>'CREAM Categories'!AE98</f>
        <v>0</v>
      </c>
      <c r="N95">
        <f>'CREAM Categories'!AF98</f>
        <v>1</v>
      </c>
      <c r="O95">
        <f>'CREAM Categories'!AG98</f>
        <v>0</v>
      </c>
      <c r="P95">
        <f>'CREAM Categories'!AH98</f>
        <v>0</v>
      </c>
      <c r="Q95">
        <f>'CREAM Categories'!AI98</f>
        <v>0</v>
      </c>
      <c r="R95">
        <f>'CREAM Categories'!AJ98</f>
        <v>0</v>
      </c>
      <c r="S95">
        <f>'CREAM Categories'!AK98</f>
        <v>0</v>
      </c>
      <c r="T95">
        <f>'CREAM Categories'!AL98</f>
        <v>1</v>
      </c>
      <c r="U95">
        <f>'CREAM Categories'!AM98</f>
        <v>0</v>
      </c>
      <c r="V95">
        <f>'CREAM Categories'!AN98</f>
        <v>0</v>
      </c>
      <c r="W95">
        <f>'CREAM Categories'!AO98</f>
        <v>0</v>
      </c>
      <c r="X95">
        <f>'CREAM Categories'!AP98</f>
        <v>0</v>
      </c>
      <c r="Y95">
        <f>'CREAM Categories'!AQ98</f>
        <v>0</v>
      </c>
      <c r="Z95">
        <f>'CREAM Categories'!AR98</f>
        <v>1</v>
      </c>
      <c r="AA95">
        <f>'CREAM Categories'!AS98</f>
        <v>0</v>
      </c>
      <c r="AB95">
        <f>'CREAM Categories'!AT98</f>
        <v>0</v>
      </c>
      <c r="AC95">
        <f>'CREAM Categories'!AU98</f>
        <v>0</v>
      </c>
      <c r="AD95">
        <f>'CREAM Categories'!AV98</f>
        <v>0</v>
      </c>
      <c r="AE95">
        <f>'CREAM Categories'!AW98</f>
        <v>0</v>
      </c>
      <c r="AF95">
        <f>'CREAM Categories'!AX98</f>
        <v>0</v>
      </c>
      <c r="AG95">
        <f>'CREAM Categories'!AY98</f>
        <v>0</v>
      </c>
      <c r="AH95">
        <f>'CREAM Categories'!AZ98</f>
        <v>0</v>
      </c>
      <c r="AI95">
        <f>'CREAM Categories'!BA98</f>
        <v>0</v>
      </c>
      <c r="AJ95">
        <f>'CREAM Categories'!BB98</f>
        <v>0</v>
      </c>
      <c r="AK95">
        <f>'CREAM Categories'!BC98</f>
        <v>0</v>
      </c>
      <c r="AL95">
        <f>'CREAM Categories'!BD98</f>
        <v>0</v>
      </c>
      <c r="AM95">
        <f>'CREAM Categories'!BE98</f>
        <v>0</v>
      </c>
      <c r="AN95" s="85">
        <f>'General Analysis'!CA96</f>
        <v>0</v>
      </c>
    </row>
    <row r="96" spans="1:40" x14ac:dyDescent="0.2">
      <c r="A96" s="117">
        <v>95</v>
      </c>
      <c r="B96" s="156">
        <f>'CREAM Categories'!D99</f>
        <v>1987</v>
      </c>
      <c r="C96" s="117">
        <f>'General Analysis'!BL97</f>
        <v>1</v>
      </c>
      <c r="D96" s="117">
        <f>'General Analysis'!BM97</f>
        <v>0</v>
      </c>
      <c r="E96" s="117">
        <f>'General Analysis'!BN97</f>
        <v>2</v>
      </c>
      <c r="F96" s="117">
        <f>'General Analysis'!BO97</f>
        <v>0</v>
      </c>
      <c r="G96" s="117">
        <f>'General Analysis'!BP97</f>
        <v>0</v>
      </c>
      <c r="H96" s="117">
        <f>'General Analysis'!BQ97</f>
        <v>0</v>
      </c>
      <c r="I96" s="117">
        <f t="shared" si="12"/>
        <v>1</v>
      </c>
      <c r="J96" s="117">
        <f t="shared" si="13"/>
        <v>1</v>
      </c>
      <c r="K96" s="117">
        <f t="shared" si="14"/>
        <v>0</v>
      </c>
      <c r="L96">
        <f>'CREAM Categories'!AD99</f>
        <v>1</v>
      </c>
      <c r="M96">
        <f>'CREAM Categories'!AE99</f>
        <v>0</v>
      </c>
      <c r="N96">
        <f>'CREAM Categories'!AF99</f>
        <v>1</v>
      </c>
      <c r="O96">
        <f>'CREAM Categories'!AG99</f>
        <v>1</v>
      </c>
      <c r="P96">
        <f>'CREAM Categories'!AH99</f>
        <v>0</v>
      </c>
      <c r="Q96">
        <f>'CREAM Categories'!AI99</f>
        <v>1</v>
      </c>
      <c r="R96">
        <f>'CREAM Categories'!AJ99</f>
        <v>0</v>
      </c>
      <c r="S96">
        <f>'CREAM Categories'!AK99</f>
        <v>0</v>
      </c>
      <c r="T96">
        <f>'CREAM Categories'!AL99</f>
        <v>0</v>
      </c>
      <c r="U96">
        <f>'CREAM Categories'!AM99</f>
        <v>0</v>
      </c>
      <c r="V96">
        <f>'CREAM Categories'!AN99</f>
        <v>1</v>
      </c>
      <c r="W96">
        <f>'CREAM Categories'!AO99</f>
        <v>1</v>
      </c>
      <c r="X96">
        <f>'CREAM Categories'!AP99</f>
        <v>0</v>
      </c>
      <c r="Y96">
        <f>'CREAM Categories'!AQ99</f>
        <v>1</v>
      </c>
      <c r="Z96">
        <f>'CREAM Categories'!AR99</f>
        <v>1</v>
      </c>
      <c r="AA96">
        <f>'CREAM Categories'!AS99</f>
        <v>0</v>
      </c>
      <c r="AB96">
        <f>'CREAM Categories'!AT99</f>
        <v>0</v>
      </c>
      <c r="AC96">
        <f>'CREAM Categories'!AU99</f>
        <v>1</v>
      </c>
      <c r="AD96">
        <f>'CREAM Categories'!AV99</f>
        <v>0</v>
      </c>
      <c r="AE96">
        <f>'CREAM Categories'!AW99</f>
        <v>0</v>
      </c>
      <c r="AF96">
        <f>'CREAM Categories'!AX99</f>
        <v>0</v>
      </c>
      <c r="AG96">
        <f>'CREAM Categories'!AY99</f>
        <v>0</v>
      </c>
      <c r="AH96">
        <f>'CREAM Categories'!AZ99</f>
        <v>0</v>
      </c>
      <c r="AI96">
        <f>'CREAM Categories'!BA99</f>
        <v>0</v>
      </c>
      <c r="AJ96">
        <f>'CREAM Categories'!BB99</f>
        <v>0</v>
      </c>
      <c r="AK96">
        <f>'CREAM Categories'!BC99</f>
        <v>0</v>
      </c>
      <c r="AL96">
        <f>'CREAM Categories'!BD99</f>
        <v>0</v>
      </c>
      <c r="AM96">
        <f>'CREAM Categories'!BE99</f>
        <v>0</v>
      </c>
      <c r="AN96" s="85">
        <f>'General Analysis'!CA97</f>
        <v>1</v>
      </c>
    </row>
    <row r="97" spans="1:40" x14ac:dyDescent="0.2">
      <c r="A97" s="117">
        <v>96</v>
      </c>
      <c r="B97" s="156">
        <f>'CREAM Categories'!D100</f>
        <v>1987</v>
      </c>
      <c r="C97" s="117">
        <f>'General Analysis'!BL98</f>
        <v>1</v>
      </c>
      <c r="D97" s="117">
        <f>'General Analysis'!BM98</f>
        <v>0</v>
      </c>
      <c r="E97" s="117">
        <f>'General Analysis'!BN98</f>
        <v>1</v>
      </c>
      <c r="F97" s="117">
        <f>'General Analysis'!BO98</f>
        <v>1</v>
      </c>
      <c r="G97" s="117">
        <f>'General Analysis'!BP98</f>
        <v>0</v>
      </c>
      <c r="H97" s="117">
        <f>'General Analysis'!BQ98</f>
        <v>0</v>
      </c>
      <c r="I97" s="117">
        <f t="shared" si="12"/>
        <v>1</v>
      </c>
      <c r="J97" s="117">
        <f t="shared" si="13"/>
        <v>1</v>
      </c>
      <c r="K97" s="117">
        <f t="shared" si="14"/>
        <v>0</v>
      </c>
      <c r="L97">
        <f>'CREAM Categories'!AD100</f>
        <v>1</v>
      </c>
      <c r="M97">
        <f>'CREAM Categories'!AE100</f>
        <v>0</v>
      </c>
      <c r="N97">
        <f>'CREAM Categories'!AF100</f>
        <v>0</v>
      </c>
      <c r="O97">
        <f>'CREAM Categories'!AG100</f>
        <v>0</v>
      </c>
      <c r="P97">
        <f>'CREAM Categories'!AH100</f>
        <v>0</v>
      </c>
      <c r="Q97">
        <f>'CREAM Categories'!AI100</f>
        <v>0</v>
      </c>
      <c r="R97">
        <f>'CREAM Categories'!AJ100</f>
        <v>0</v>
      </c>
      <c r="S97">
        <f>'CREAM Categories'!AK100</f>
        <v>0</v>
      </c>
      <c r="T97">
        <f>'CREAM Categories'!AL100</f>
        <v>0</v>
      </c>
      <c r="U97">
        <f>'CREAM Categories'!AM100</f>
        <v>1</v>
      </c>
      <c r="V97">
        <f>'CREAM Categories'!AN100</f>
        <v>1</v>
      </c>
      <c r="W97">
        <f>'CREAM Categories'!AO100</f>
        <v>1</v>
      </c>
      <c r="X97">
        <f>'CREAM Categories'!AP100</f>
        <v>0</v>
      </c>
      <c r="Y97">
        <f>'CREAM Categories'!AQ100</f>
        <v>1</v>
      </c>
      <c r="Z97">
        <f>'CREAM Categories'!AR100</f>
        <v>1</v>
      </c>
      <c r="AA97">
        <f>'CREAM Categories'!AS100</f>
        <v>0</v>
      </c>
      <c r="AB97">
        <f>'CREAM Categories'!AT100</f>
        <v>1</v>
      </c>
      <c r="AC97">
        <f>'CREAM Categories'!AU100</f>
        <v>0</v>
      </c>
      <c r="AD97">
        <f>'CREAM Categories'!AV100</f>
        <v>0</v>
      </c>
      <c r="AE97">
        <f>'CREAM Categories'!AW100</f>
        <v>0</v>
      </c>
      <c r="AF97">
        <f>'CREAM Categories'!AX100</f>
        <v>0</v>
      </c>
      <c r="AG97">
        <f>'CREAM Categories'!AY100</f>
        <v>0</v>
      </c>
      <c r="AH97">
        <f>'CREAM Categories'!AZ100</f>
        <v>0</v>
      </c>
      <c r="AI97">
        <f>'CREAM Categories'!BA100</f>
        <v>0</v>
      </c>
      <c r="AJ97">
        <f>'CREAM Categories'!BB100</f>
        <v>0</v>
      </c>
      <c r="AK97">
        <f>'CREAM Categories'!BC100</f>
        <v>0</v>
      </c>
      <c r="AL97">
        <f>'CREAM Categories'!BD100</f>
        <v>0</v>
      </c>
      <c r="AM97">
        <f>'CREAM Categories'!BE100</f>
        <v>0</v>
      </c>
      <c r="AN97" s="85">
        <f>'General Analysis'!CA98</f>
        <v>1</v>
      </c>
    </row>
    <row r="98" spans="1:40" x14ac:dyDescent="0.2">
      <c r="A98" s="117">
        <v>97</v>
      </c>
      <c r="B98" s="156">
        <f>'CREAM Categories'!D101</f>
        <v>1987</v>
      </c>
      <c r="C98" s="117">
        <f>'General Analysis'!BL99</f>
        <v>1</v>
      </c>
      <c r="D98" s="117">
        <f>'General Analysis'!BM99</f>
        <v>0</v>
      </c>
      <c r="E98" s="117">
        <f>'General Analysis'!BN99</f>
        <v>1</v>
      </c>
      <c r="F98" s="117">
        <f>'General Analysis'!BO99</f>
        <v>0</v>
      </c>
      <c r="G98" s="117">
        <f>'General Analysis'!BP99</f>
        <v>0</v>
      </c>
      <c r="H98" s="117">
        <f>'General Analysis'!BQ99</f>
        <v>0</v>
      </c>
      <c r="I98" s="117">
        <f t="shared" si="12"/>
        <v>1</v>
      </c>
      <c r="J98" s="117">
        <f t="shared" si="13"/>
        <v>1</v>
      </c>
      <c r="K98" s="117">
        <f t="shared" si="14"/>
        <v>0</v>
      </c>
      <c r="L98">
        <f>'CREAM Categories'!AD101</f>
        <v>0</v>
      </c>
      <c r="M98">
        <f>'CREAM Categories'!AE101</f>
        <v>0</v>
      </c>
      <c r="N98">
        <f>'CREAM Categories'!AF101</f>
        <v>1</v>
      </c>
      <c r="O98">
        <f>'CREAM Categories'!AG101</f>
        <v>0</v>
      </c>
      <c r="P98">
        <f>'CREAM Categories'!AH101</f>
        <v>0</v>
      </c>
      <c r="Q98">
        <f>'CREAM Categories'!AI101</f>
        <v>0</v>
      </c>
      <c r="R98">
        <f>'CREAM Categories'!AJ101</f>
        <v>0</v>
      </c>
      <c r="S98">
        <f>'CREAM Categories'!AK101</f>
        <v>0</v>
      </c>
      <c r="T98">
        <f>'CREAM Categories'!AL101</f>
        <v>0</v>
      </c>
      <c r="U98">
        <f>'CREAM Categories'!AM101</f>
        <v>1</v>
      </c>
      <c r="V98">
        <f>'CREAM Categories'!AN101</f>
        <v>0</v>
      </c>
      <c r="W98">
        <f>'CREAM Categories'!AO101</f>
        <v>1</v>
      </c>
      <c r="X98">
        <f>'CREAM Categories'!AP101</f>
        <v>0</v>
      </c>
      <c r="Y98">
        <f>'CREAM Categories'!AQ101</f>
        <v>1</v>
      </c>
      <c r="Z98">
        <f>'CREAM Categories'!AR101</f>
        <v>1</v>
      </c>
      <c r="AA98">
        <f>'CREAM Categories'!AS101</f>
        <v>0</v>
      </c>
      <c r="AB98">
        <f>'CREAM Categories'!AT101</f>
        <v>1</v>
      </c>
      <c r="AC98">
        <f>'CREAM Categories'!AU101</f>
        <v>1</v>
      </c>
      <c r="AD98">
        <f>'CREAM Categories'!AV101</f>
        <v>0</v>
      </c>
      <c r="AE98">
        <f>'CREAM Categories'!AW101</f>
        <v>0</v>
      </c>
      <c r="AF98">
        <f>'CREAM Categories'!AX101</f>
        <v>0</v>
      </c>
      <c r="AG98">
        <f>'CREAM Categories'!AY101</f>
        <v>0</v>
      </c>
      <c r="AH98">
        <f>'CREAM Categories'!AZ101</f>
        <v>0</v>
      </c>
      <c r="AI98">
        <f>'CREAM Categories'!BA101</f>
        <v>0</v>
      </c>
      <c r="AJ98">
        <f>'CREAM Categories'!BB101</f>
        <v>0</v>
      </c>
      <c r="AK98">
        <f>'CREAM Categories'!BC101</f>
        <v>0</v>
      </c>
      <c r="AL98">
        <f>'CREAM Categories'!BD101</f>
        <v>0</v>
      </c>
      <c r="AM98">
        <f>'CREAM Categories'!BE101</f>
        <v>0</v>
      </c>
      <c r="AN98" s="85">
        <f>'General Analysis'!CA99</f>
        <v>2</v>
      </c>
    </row>
    <row r="99" spans="1:40" x14ac:dyDescent="0.2">
      <c r="A99" s="117">
        <v>98</v>
      </c>
      <c r="B99" s="156">
        <f>'CREAM Categories'!D102</f>
        <v>1984</v>
      </c>
      <c r="C99" s="117">
        <f>'General Analysis'!BL100</f>
        <v>1</v>
      </c>
      <c r="D99" s="117">
        <f>'General Analysis'!BM100</f>
        <v>0</v>
      </c>
      <c r="E99" s="117">
        <f>'General Analysis'!BN100</f>
        <v>0</v>
      </c>
      <c r="F99" s="117">
        <f>'General Analysis'!BO100</f>
        <v>1</v>
      </c>
      <c r="G99" s="117">
        <f>'General Analysis'!BP100</f>
        <v>0</v>
      </c>
      <c r="H99" s="117">
        <f>'General Analysis'!BQ100</f>
        <v>0</v>
      </c>
      <c r="I99" s="117">
        <f t="shared" si="12"/>
        <v>1</v>
      </c>
      <c r="J99" s="117">
        <f t="shared" si="13"/>
        <v>1</v>
      </c>
      <c r="K99" s="117">
        <f t="shared" si="14"/>
        <v>0</v>
      </c>
      <c r="L99">
        <f>'CREAM Categories'!AD102</f>
        <v>0</v>
      </c>
      <c r="M99">
        <f>'CREAM Categories'!AE102</f>
        <v>0</v>
      </c>
      <c r="N99">
        <f>'CREAM Categories'!AF102</f>
        <v>0</v>
      </c>
      <c r="O99">
        <f>'CREAM Categories'!AG102</f>
        <v>0</v>
      </c>
      <c r="P99">
        <f>'CREAM Categories'!AH102</f>
        <v>0</v>
      </c>
      <c r="Q99">
        <f>'CREAM Categories'!AI102</f>
        <v>0</v>
      </c>
      <c r="R99">
        <f>'CREAM Categories'!AJ102</f>
        <v>0</v>
      </c>
      <c r="S99">
        <f>'CREAM Categories'!AK102</f>
        <v>0</v>
      </c>
      <c r="T99">
        <f>'CREAM Categories'!AL102</f>
        <v>1</v>
      </c>
      <c r="U99">
        <f>'CREAM Categories'!AM102</f>
        <v>0</v>
      </c>
      <c r="V99">
        <f>'CREAM Categories'!AN102</f>
        <v>0</v>
      </c>
      <c r="W99">
        <f>'CREAM Categories'!AO102</f>
        <v>1</v>
      </c>
      <c r="X99">
        <f>'CREAM Categories'!AP102</f>
        <v>0</v>
      </c>
      <c r="Y99">
        <f>'CREAM Categories'!AQ102</f>
        <v>1</v>
      </c>
      <c r="Z99">
        <f>'CREAM Categories'!AR102</f>
        <v>1</v>
      </c>
      <c r="AA99">
        <f>'CREAM Categories'!AS102</f>
        <v>0</v>
      </c>
      <c r="AB99">
        <f>'CREAM Categories'!AT102</f>
        <v>1</v>
      </c>
      <c r="AC99">
        <f>'CREAM Categories'!AU102</f>
        <v>1</v>
      </c>
      <c r="AD99">
        <f>'CREAM Categories'!AV102</f>
        <v>0</v>
      </c>
      <c r="AE99">
        <f>'CREAM Categories'!AW102</f>
        <v>0</v>
      </c>
      <c r="AF99">
        <f>'CREAM Categories'!AX102</f>
        <v>0</v>
      </c>
      <c r="AG99">
        <f>'CREAM Categories'!AY102</f>
        <v>0</v>
      </c>
      <c r="AH99">
        <f>'CREAM Categories'!AZ102</f>
        <v>0</v>
      </c>
      <c r="AI99">
        <f>'CREAM Categories'!BA102</f>
        <v>0</v>
      </c>
      <c r="AJ99">
        <f>'CREAM Categories'!BB102</f>
        <v>0</v>
      </c>
      <c r="AK99">
        <f>'CREAM Categories'!BC102</f>
        <v>0</v>
      </c>
      <c r="AL99">
        <f>'CREAM Categories'!BD102</f>
        <v>0</v>
      </c>
      <c r="AM99">
        <f>'CREAM Categories'!BE102</f>
        <v>0</v>
      </c>
      <c r="AN99" s="85">
        <f>'General Analysis'!CA100</f>
        <v>2</v>
      </c>
    </row>
    <row r="100" spans="1:40" x14ac:dyDescent="0.2">
      <c r="A100" s="117">
        <v>99</v>
      </c>
      <c r="B100" s="156">
        <f>'CREAM Categories'!D103</f>
        <v>1980</v>
      </c>
      <c r="C100" s="117">
        <f>'General Analysis'!BL101</f>
        <v>1</v>
      </c>
      <c r="D100" s="117">
        <f>'General Analysis'!BM101</f>
        <v>0</v>
      </c>
      <c r="E100" s="117">
        <f>'General Analysis'!BN101</f>
        <v>0</v>
      </c>
      <c r="F100" s="117">
        <f>'General Analysis'!BO101</f>
        <v>1</v>
      </c>
      <c r="G100" s="117">
        <f>'General Analysis'!BP101</f>
        <v>0</v>
      </c>
      <c r="H100" s="117">
        <f>'General Analysis'!BQ101</f>
        <v>0</v>
      </c>
      <c r="I100" s="117">
        <f t="shared" si="12"/>
        <v>1</v>
      </c>
      <c r="J100" s="117">
        <f t="shared" si="13"/>
        <v>1</v>
      </c>
      <c r="K100" s="117">
        <f t="shared" si="14"/>
        <v>0</v>
      </c>
      <c r="L100">
        <f>'CREAM Categories'!AD103</f>
        <v>0</v>
      </c>
      <c r="M100">
        <f>'CREAM Categories'!AE103</f>
        <v>0</v>
      </c>
      <c r="N100">
        <f>'CREAM Categories'!AF103</f>
        <v>0</v>
      </c>
      <c r="O100">
        <f>'CREAM Categories'!AG103</f>
        <v>0</v>
      </c>
      <c r="P100">
        <f>'CREAM Categories'!AH103</f>
        <v>0</v>
      </c>
      <c r="Q100">
        <f>'CREAM Categories'!AI103</f>
        <v>0</v>
      </c>
      <c r="R100">
        <f>'CREAM Categories'!AJ103</f>
        <v>0</v>
      </c>
      <c r="S100">
        <f>'CREAM Categories'!AK103</f>
        <v>0</v>
      </c>
      <c r="T100">
        <f>'CREAM Categories'!AL103</f>
        <v>0</v>
      </c>
      <c r="U100">
        <f>'CREAM Categories'!AM103</f>
        <v>0</v>
      </c>
      <c r="V100">
        <f>'CREAM Categories'!AN103</f>
        <v>0</v>
      </c>
      <c r="W100">
        <f>'CREAM Categories'!AO103</f>
        <v>0</v>
      </c>
      <c r="X100">
        <f>'CREAM Categories'!AP103</f>
        <v>1</v>
      </c>
      <c r="Y100">
        <f>'CREAM Categories'!AQ103</f>
        <v>1</v>
      </c>
      <c r="Z100">
        <f>'CREAM Categories'!AR103</f>
        <v>0</v>
      </c>
      <c r="AA100">
        <f>'CREAM Categories'!AS103</f>
        <v>0</v>
      </c>
      <c r="AB100">
        <f>'CREAM Categories'!AT103</f>
        <v>0</v>
      </c>
      <c r="AC100">
        <f>'CREAM Categories'!AU103</f>
        <v>0</v>
      </c>
      <c r="AD100">
        <f>'CREAM Categories'!AV103</f>
        <v>0</v>
      </c>
      <c r="AE100">
        <f>'CREAM Categories'!AW103</f>
        <v>0</v>
      </c>
      <c r="AF100">
        <f>'CREAM Categories'!AX103</f>
        <v>0</v>
      </c>
      <c r="AG100">
        <f>'CREAM Categories'!AY103</f>
        <v>0</v>
      </c>
      <c r="AH100">
        <f>'CREAM Categories'!AZ103</f>
        <v>0</v>
      </c>
      <c r="AI100">
        <f>'CREAM Categories'!BA103</f>
        <v>0</v>
      </c>
      <c r="AJ100">
        <f>'CREAM Categories'!BB103</f>
        <v>0</v>
      </c>
      <c r="AK100">
        <f>'CREAM Categories'!BC103</f>
        <v>0</v>
      </c>
      <c r="AL100">
        <f>'CREAM Categories'!BD103</f>
        <v>0</v>
      </c>
      <c r="AM100">
        <f>'CREAM Categories'!BE103</f>
        <v>0</v>
      </c>
      <c r="AN100" s="85">
        <f>'General Analysis'!CA101</f>
        <v>0</v>
      </c>
    </row>
    <row r="101" spans="1:40" x14ac:dyDescent="0.2">
      <c r="A101" s="117">
        <v>100</v>
      </c>
      <c r="B101" s="156">
        <f>'CREAM Categories'!D104</f>
        <v>1976</v>
      </c>
      <c r="C101" s="117">
        <f>'General Analysis'!BL102</f>
        <v>1</v>
      </c>
      <c r="D101" s="117">
        <f>'General Analysis'!BM102</f>
        <v>1</v>
      </c>
      <c r="E101" s="117">
        <f>'General Analysis'!BN102</f>
        <v>0</v>
      </c>
      <c r="F101" s="117">
        <f>'General Analysis'!BO102</f>
        <v>0</v>
      </c>
      <c r="G101" s="117">
        <f>'General Analysis'!BP102</f>
        <v>0</v>
      </c>
      <c r="H101" s="117">
        <f>'General Analysis'!BQ102</f>
        <v>0</v>
      </c>
      <c r="I101" s="117">
        <f t="shared" si="12"/>
        <v>1</v>
      </c>
      <c r="J101" s="117">
        <f t="shared" si="13"/>
        <v>1</v>
      </c>
      <c r="K101" s="117">
        <f t="shared" si="14"/>
        <v>0</v>
      </c>
      <c r="L101">
        <f>'CREAM Categories'!AD104</f>
        <v>1</v>
      </c>
      <c r="M101">
        <f>'CREAM Categories'!AE104</f>
        <v>0</v>
      </c>
      <c r="N101">
        <f>'CREAM Categories'!AF104</f>
        <v>1</v>
      </c>
      <c r="O101">
        <f>'CREAM Categories'!AG104</f>
        <v>0</v>
      </c>
      <c r="P101">
        <f>'CREAM Categories'!AH104</f>
        <v>0</v>
      </c>
      <c r="Q101">
        <f>'CREAM Categories'!AI104</f>
        <v>0</v>
      </c>
      <c r="R101">
        <f>'CREAM Categories'!AJ104</f>
        <v>0</v>
      </c>
      <c r="S101">
        <f>'CREAM Categories'!AK104</f>
        <v>0</v>
      </c>
      <c r="T101">
        <f>'CREAM Categories'!AL104</f>
        <v>0</v>
      </c>
      <c r="U101">
        <f>'CREAM Categories'!AM104</f>
        <v>1</v>
      </c>
      <c r="V101">
        <f>'CREAM Categories'!AN104</f>
        <v>0</v>
      </c>
      <c r="W101">
        <f>'CREAM Categories'!AO104</f>
        <v>0</v>
      </c>
      <c r="X101">
        <f>'CREAM Categories'!AP104</f>
        <v>0</v>
      </c>
      <c r="Y101">
        <f>'CREAM Categories'!AQ104</f>
        <v>1</v>
      </c>
      <c r="Z101">
        <f>'CREAM Categories'!AR104</f>
        <v>1</v>
      </c>
      <c r="AA101">
        <f>'CREAM Categories'!AS104</f>
        <v>0</v>
      </c>
      <c r="AB101">
        <f>'CREAM Categories'!AT104</f>
        <v>0</v>
      </c>
      <c r="AC101">
        <f>'CREAM Categories'!AU104</f>
        <v>1</v>
      </c>
      <c r="AD101">
        <f>'CREAM Categories'!AV104</f>
        <v>0</v>
      </c>
      <c r="AE101">
        <f>'CREAM Categories'!AW104</f>
        <v>0</v>
      </c>
      <c r="AF101">
        <f>'CREAM Categories'!AX104</f>
        <v>0</v>
      </c>
      <c r="AG101">
        <f>'CREAM Categories'!AY104</f>
        <v>0</v>
      </c>
      <c r="AH101">
        <f>'CREAM Categories'!AZ104</f>
        <v>0</v>
      </c>
      <c r="AI101">
        <f>'CREAM Categories'!BA104</f>
        <v>0</v>
      </c>
      <c r="AJ101">
        <f>'CREAM Categories'!BB104</f>
        <v>0</v>
      </c>
      <c r="AK101">
        <f>'CREAM Categories'!BC104</f>
        <v>0</v>
      </c>
      <c r="AL101">
        <f>'CREAM Categories'!BD104</f>
        <v>0</v>
      </c>
      <c r="AM101">
        <f>'CREAM Categories'!BE104</f>
        <v>0</v>
      </c>
      <c r="AN101" s="85">
        <f>'General Analysis'!CA102</f>
        <v>1</v>
      </c>
    </row>
    <row r="102" spans="1:40" x14ac:dyDescent="0.2">
      <c r="A102" s="117">
        <v>101</v>
      </c>
      <c r="B102" s="156">
        <f>'CREAM Categories'!D105</f>
        <v>1975</v>
      </c>
      <c r="C102" s="117">
        <f>'General Analysis'!BL103</f>
        <v>1</v>
      </c>
      <c r="D102" s="117">
        <f>'General Analysis'!BM103</f>
        <v>0</v>
      </c>
      <c r="E102" s="117">
        <f>'General Analysis'!BN103</f>
        <v>1</v>
      </c>
      <c r="F102" s="117">
        <f>'General Analysis'!BO103</f>
        <v>0</v>
      </c>
      <c r="G102" s="117">
        <f>'General Analysis'!BP103</f>
        <v>0</v>
      </c>
      <c r="H102" s="117">
        <f>'General Analysis'!BQ103</f>
        <v>0</v>
      </c>
      <c r="I102" s="117">
        <f t="shared" si="12"/>
        <v>1</v>
      </c>
      <c r="J102" s="117">
        <f t="shared" si="13"/>
        <v>1</v>
      </c>
      <c r="K102" s="117">
        <f t="shared" si="14"/>
        <v>0</v>
      </c>
      <c r="L102">
        <f>'CREAM Categories'!AD105</f>
        <v>1</v>
      </c>
      <c r="M102">
        <f>'CREAM Categories'!AE105</f>
        <v>0</v>
      </c>
      <c r="N102">
        <f>'CREAM Categories'!AF105</f>
        <v>0</v>
      </c>
      <c r="O102">
        <f>'CREAM Categories'!AG105</f>
        <v>0</v>
      </c>
      <c r="P102">
        <f>'CREAM Categories'!AH105</f>
        <v>0</v>
      </c>
      <c r="Q102">
        <f>'CREAM Categories'!AI105</f>
        <v>0</v>
      </c>
      <c r="R102">
        <f>'CREAM Categories'!AJ105</f>
        <v>0</v>
      </c>
      <c r="S102">
        <f>'CREAM Categories'!AK105</f>
        <v>0</v>
      </c>
      <c r="T102">
        <f>'CREAM Categories'!AL105</f>
        <v>0</v>
      </c>
      <c r="U102">
        <f>'CREAM Categories'!AM105</f>
        <v>1</v>
      </c>
      <c r="V102">
        <f>'CREAM Categories'!AN105</f>
        <v>1</v>
      </c>
      <c r="W102">
        <f>'CREAM Categories'!AO105</f>
        <v>1</v>
      </c>
      <c r="X102">
        <f>'CREAM Categories'!AP105</f>
        <v>0</v>
      </c>
      <c r="Y102">
        <f>'CREAM Categories'!AQ105</f>
        <v>1</v>
      </c>
      <c r="Z102">
        <f>'CREAM Categories'!AR105</f>
        <v>1</v>
      </c>
      <c r="AA102">
        <f>'CREAM Categories'!AS105</f>
        <v>0</v>
      </c>
      <c r="AB102">
        <f>'CREAM Categories'!AT105</f>
        <v>0</v>
      </c>
      <c r="AC102">
        <f>'CREAM Categories'!AU105</f>
        <v>1</v>
      </c>
      <c r="AD102">
        <f>'CREAM Categories'!AV105</f>
        <v>0</v>
      </c>
      <c r="AE102">
        <f>'CREAM Categories'!AW105</f>
        <v>0</v>
      </c>
      <c r="AF102">
        <f>'CREAM Categories'!AX105</f>
        <v>0</v>
      </c>
      <c r="AG102">
        <f>'CREAM Categories'!AY105</f>
        <v>0</v>
      </c>
      <c r="AH102">
        <f>'CREAM Categories'!AZ105</f>
        <v>0</v>
      </c>
      <c r="AI102">
        <f>'CREAM Categories'!BA105</f>
        <v>0</v>
      </c>
      <c r="AJ102">
        <f>'CREAM Categories'!BB105</f>
        <v>0</v>
      </c>
      <c r="AK102">
        <f>'CREAM Categories'!BC105</f>
        <v>0</v>
      </c>
      <c r="AL102">
        <f>'CREAM Categories'!BD105</f>
        <v>0</v>
      </c>
      <c r="AM102">
        <f>'CREAM Categories'!BE105</f>
        <v>0</v>
      </c>
      <c r="AN102" s="85">
        <f>'General Analysis'!CA103</f>
        <v>1</v>
      </c>
    </row>
    <row r="103" spans="1:40" x14ac:dyDescent="0.2">
      <c r="A103" s="117">
        <v>102</v>
      </c>
      <c r="B103" s="156">
        <f>'CREAM Categories'!D106</f>
        <v>1975</v>
      </c>
      <c r="C103" s="117">
        <f>'General Analysis'!BL104</f>
        <v>1</v>
      </c>
      <c r="D103" s="117">
        <f>'General Analysis'!BM104</f>
        <v>0</v>
      </c>
      <c r="E103" s="117">
        <f>'General Analysis'!BN104</f>
        <v>2</v>
      </c>
      <c r="F103" s="117">
        <f>'General Analysis'!BO104</f>
        <v>0</v>
      </c>
      <c r="G103" s="117">
        <f>'General Analysis'!BP104</f>
        <v>0</v>
      </c>
      <c r="H103" s="117">
        <f>'General Analysis'!BQ104</f>
        <v>0</v>
      </c>
      <c r="I103" s="117">
        <f t="shared" si="12"/>
        <v>1</v>
      </c>
      <c r="J103" s="117">
        <f t="shared" si="13"/>
        <v>1</v>
      </c>
      <c r="K103" s="117">
        <f t="shared" si="14"/>
        <v>0</v>
      </c>
      <c r="L103">
        <f>'CREAM Categories'!AD106</f>
        <v>1</v>
      </c>
      <c r="M103">
        <f>'CREAM Categories'!AE106</f>
        <v>0</v>
      </c>
      <c r="N103">
        <f>'CREAM Categories'!AF106</f>
        <v>0</v>
      </c>
      <c r="O103">
        <f>'CREAM Categories'!AG106</f>
        <v>0</v>
      </c>
      <c r="P103">
        <f>'CREAM Categories'!AH106</f>
        <v>0</v>
      </c>
      <c r="Q103">
        <f>'CREAM Categories'!AI106</f>
        <v>0</v>
      </c>
      <c r="R103">
        <f>'CREAM Categories'!AJ106</f>
        <v>0</v>
      </c>
      <c r="S103">
        <f>'CREAM Categories'!AK106</f>
        <v>0</v>
      </c>
      <c r="T103">
        <f>'CREAM Categories'!AL106</f>
        <v>0</v>
      </c>
      <c r="U103">
        <f>'CREAM Categories'!AM106</f>
        <v>0</v>
      </c>
      <c r="V103">
        <f>'CREAM Categories'!AN106</f>
        <v>0</v>
      </c>
      <c r="W103">
        <f>'CREAM Categories'!AO106</f>
        <v>1</v>
      </c>
      <c r="X103">
        <f>'CREAM Categories'!AP106</f>
        <v>0</v>
      </c>
      <c r="Y103">
        <f>'CREAM Categories'!AQ106</f>
        <v>1</v>
      </c>
      <c r="Z103">
        <f>'CREAM Categories'!AR106</f>
        <v>1</v>
      </c>
      <c r="AA103">
        <f>'CREAM Categories'!AS106</f>
        <v>0</v>
      </c>
      <c r="AB103">
        <f>'CREAM Categories'!AT106</f>
        <v>0</v>
      </c>
      <c r="AC103">
        <f>'CREAM Categories'!AU106</f>
        <v>1</v>
      </c>
      <c r="AD103">
        <f>'CREAM Categories'!AV106</f>
        <v>0</v>
      </c>
      <c r="AE103">
        <f>'CREAM Categories'!AW106</f>
        <v>0</v>
      </c>
      <c r="AF103">
        <f>'CREAM Categories'!AX106</f>
        <v>0</v>
      </c>
      <c r="AG103">
        <f>'CREAM Categories'!AY106</f>
        <v>0</v>
      </c>
      <c r="AH103">
        <f>'CREAM Categories'!AZ106</f>
        <v>0</v>
      </c>
      <c r="AI103">
        <f>'CREAM Categories'!BA106</f>
        <v>0</v>
      </c>
      <c r="AJ103">
        <f>'CREAM Categories'!BB106</f>
        <v>0</v>
      </c>
      <c r="AK103">
        <f>'CREAM Categories'!BC106</f>
        <v>0</v>
      </c>
      <c r="AL103">
        <f>'CREAM Categories'!BD106</f>
        <v>0</v>
      </c>
      <c r="AM103">
        <f>'CREAM Categories'!BE106</f>
        <v>0</v>
      </c>
      <c r="AN103" s="85">
        <f>'General Analysis'!CA104</f>
        <v>1</v>
      </c>
    </row>
    <row r="104" spans="1:40" x14ac:dyDescent="0.2">
      <c r="A104" s="117">
        <v>103</v>
      </c>
      <c r="B104" s="156">
        <f>'CREAM Categories'!D107</f>
        <v>1991</v>
      </c>
      <c r="C104" s="117">
        <f>'General Analysis'!BL105</f>
        <v>0</v>
      </c>
      <c r="D104" s="117">
        <f>'General Analysis'!BM105</f>
        <v>0</v>
      </c>
      <c r="E104" s="117">
        <f>'General Analysis'!BN105</f>
        <v>1</v>
      </c>
      <c r="F104" s="117">
        <f>'General Analysis'!BO105</f>
        <v>0</v>
      </c>
      <c r="G104" s="117">
        <f>'General Analysis'!BP105</f>
        <v>0</v>
      </c>
      <c r="H104" s="117">
        <f>'General Analysis'!BQ105</f>
        <v>0</v>
      </c>
      <c r="I104" s="117">
        <f t="shared" si="12"/>
        <v>1</v>
      </c>
      <c r="J104" s="117">
        <f t="shared" si="13"/>
        <v>1</v>
      </c>
      <c r="K104" s="117">
        <f t="shared" si="14"/>
        <v>0</v>
      </c>
      <c r="L104">
        <f>'CREAM Categories'!AD107</f>
        <v>1</v>
      </c>
      <c r="M104">
        <f>'CREAM Categories'!AE107</f>
        <v>0</v>
      </c>
      <c r="N104">
        <f>'CREAM Categories'!AF107</f>
        <v>0</v>
      </c>
      <c r="O104">
        <f>'CREAM Categories'!AG107</f>
        <v>0</v>
      </c>
      <c r="P104">
        <f>'CREAM Categories'!AH107</f>
        <v>0</v>
      </c>
      <c r="Q104">
        <f>'CREAM Categories'!AI107</f>
        <v>0</v>
      </c>
      <c r="R104">
        <f>'CREAM Categories'!AJ107</f>
        <v>0</v>
      </c>
      <c r="S104">
        <f>'CREAM Categories'!AK107</f>
        <v>0</v>
      </c>
      <c r="T104">
        <f>'CREAM Categories'!AL107</f>
        <v>0</v>
      </c>
      <c r="U104">
        <f>'CREAM Categories'!AM107</f>
        <v>0</v>
      </c>
      <c r="V104">
        <f>'CREAM Categories'!AN107</f>
        <v>0</v>
      </c>
      <c r="W104">
        <f>'CREAM Categories'!AO107</f>
        <v>1</v>
      </c>
      <c r="X104">
        <f>'CREAM Categories'!AP107</f>
        <v>0</v>
      </c>
      <c r="Y104">
        <f>'CREAM Categories'!AQ107</f>
        <v>1</v>
      </c>
      <c r="Z104">
        <f>'CREAM Categories'!AR107</f>
        <v>1</v>
      </c>
      <c r="AA104">
        <f>'CREAM Categories'!AS107</f>
        <v>0</v>
      </c>
      <c r="AB104">
        <f>'CREAM Categories'!AT107</f>
        <v>0</v>
      </c>
      <c r="AC104">
        <f>'CREAM Categories'!AU107</f>
        <v>1</v>
      </c>
      <c r="AD104">
        <f>'CREAM Categories'!AV107</f>
        <v>0</v>
      </c>
      <c r="AE104">
        <f>'CREAM Categories'!AW107</f>
        <v>0</v>
      </c>
      <c r="AF104">
        <f>'CREAM Categories'!AX107</f>
        <v>0</v>
      </c>
      <c r="AG104">
        <f>'CREAM Categories'!AY107</f>
        <v>0</v>
      </c>
      <c r="AH104">
        <f>'CREAM Categories'!AZ107</f>
        <v>0</v>
      </c>
      <c r="AI104">
        <f>'CREAM Categories'!BA107</f>
        <v>0</v>
      </c>
      <c r="AJ104">
        <f>'CREAM Categories'!BB107</f>
        <v>0</v>
      </c>
      <c r="AK104">
        <f>'CREAM Categories'!BC107</f>
        <v>0</v>
      </c>
      <c r="AL104">
        <f>'CREAM Categories'!BD107</f>
        <v>0</v>
      </c>
      <c r="AM104">
        <f>'CREAM Categories'!BE107</f>
        <v>0</v>
      </c>
      <c r="AN104" s="85">
        <f>'General Analysis'!CA105</f>
        <v>1</v>
      </c>
    </row>
    <row r="105" spans="1:40" x14ac:dyDescent="0.2">
      <c r="A105" s="117">
        <v>104</v>
      </c>
      <c r="B105" s="156">
        <f>'CREAM Categories'!D108</f>
        <v>1968</v>
      </c>
      <c r="C105" s="117">
        <f>'General Analysis'!BL106</f>
        <v>0</v>
      </c>
      <c r="D105" s="117">
        <f>'General Analysis'!BM106</f>
        <v>0</v>
      </c>
      <c r="E105" s="117">
        <f>'General Analysis'!BN106</f>
        <v>0</v>
      </c>
      <c r="F105" s="117">
        <f>'General Analysis'!BO106</f>
        <v>0</v>
      </c>
      <c r="G105" s="117">
        <f>'General Analysis'!BP106</f>
        <v>1</v>
      </c>
      <c r="H105" s="117">
        <f>'General Analysis'!BQ106</f>
        <v>0</v>
      </c>
      <c r="I105" s="117">
        <f t="shared" si="12"/>
        <v>1</v>
      </c>
      <c r="J105" s="117">
        <f t="shared" si="13"/>
        <v>0</v>
      </c>
      <c r="K105" s="117">
        <f t="shared" si="14"/>
        <v>1</v>
      </c>
      <c r="L105">
        <f>'CREAM Categories'!AD108</f>
        <v>0</v>
      </c>
      <c r="M105">
        <f>'CREAM Categories'!AE108</f>
        <v>0</v>
      </c>
      <c r="N105">
        <f>'CREAM Categories'!AF108</f>
        <v>0</v>
      </c>
      <c r="O105">
        <f>'CREAM Categories'!AG108</f>
        <v>0</v>
      </c>
      <c r="P105">
        <f>'CREAM Categories'!AH108</f>
        <v>0</v>
      </c>
      <c r="Q105">
        <f>'CREAM Categories'!AI108</f>
        <v>0</v>
      </c>
      <c r="R105">
        <f>'CREAM Categories'!AJ108</f>
        <v>0</v>
      </c>
      <c r="S105">
        <f>'CREAM Categories'!AK108</f>
        <v>0</v>
      </c>
      <c r="T105">
        <f>'CREAM Categories'!AL108</f>
        <v>0</v>
      </c>
      <c r="U105">
        <f>'CREAM Categories'!AM108</f>
        <v>1</v>
      </c>
      <c r="V105">
        <f>'CREAM Categories'!AN108</f>
        <v>0</v>
      </c>
      <c r="W105">
        <f>'CREAM Categories'!AO108</f>
        <v>1</v>
      </c>
      <c r="X105">
        <f>'CREAM Categories'!AP108</f>
        <v>0</v>
      </c>
      <c r="Y105">
        <f>'CREAM Categories'!AQ108</f>
        <v>0</v>
      </c>
      <c r="Z105">
        <f>'CREAM Categories'!AR108</f>
        <v>0</v>
      </c>
      <c r="AA105">
        <f>'CREAM Categories'!AS108</f>
        <v>0</v>
      </c>
      <c r="AB105">
        <f>'CREAM Categories'!AT108</f>
        <v>0</v>
      </c>
      <c r="AC105">
        <f>'CREAM Categories'!AU108</f>
        <v>0</v>
      </c>
      <c r="AD105">
        <f>'CREAM Categories'!AV108</f>
        <v>0</v>
      </c>
      <c r="AE105">
        <f>'CREAM Categories'!AW108</f>
        <v>0</v>
      </c>
      <c r="AF105">
        <f>'CREAM Categories'!AX108</f>
        <v>0</v>
      </c>
      <c r="AG105">
        <f>'CREAM Categories'!AY108</f>
        <v>0</v>
      </c>
      <c r="AH105">
        <f>'CREAM Categories'!AZ108</f>
        <v>0</v>
      </c>
      <c r="AI105">
        <f>'CREAM Categories'!BA108</f>
        <v>0</v>
      </c>
      <c r="AJ105">
        <f>'CREAM Categories'!BB108</f>
        <v>1</v>
      </c>
      <c r="AK105">
        <f>'CREAM Categories'!BC108</f>
        <v>0</v>
      </c>
      <c r="AL105">
        <f>'CREAM Categories'!BD108</f>
        <v>0</v>
      </c>
      <c r="AM105">
        <f>'CREAM Categories'!BE108</f>
        <v>0</v>
      </c>
      <c r="AN105" s="85">
        <f>'General Analysis'!CA106</f>
        <v>0</v>
      </c>
    </row>
    <row r="106" spans="1:40" x14ac:dyDescent="0.2">
      <c r="A106" s="117">
        <v>105</v>
      </c>
      <c r="B106" s="156">
        <f>'CREAM Categories'!D109</f>
        <v>1975</v>
      </c>
      <c r="C106" s="117">
        <f>'General Analysis'!BL107</f>
        <v>1</v>
      </c>
      <c r="D106" s="117">
        <f>'General Analysis'!BM107</f>
        <v>0</v>
      </c>
      <c r="E106" s="117">
        <f>'General Analysis'!BN107</f>
        <v>0</v>
      </c>
      <c r="F106" s="117">
        <f>'General Analysis'!BO107</f>
        <v>0</v>
      </c>
      <c r="G106" s="117">
        <f>'General Analysis'!BP107</f>
        <v>1</v>
      </c>
      <c r="H106" s="117">
        <f>'General Analysis'!BQ107</f>
        <v>0</v>
      </c>
      <c r="I106" s="117">
        <f t="shared" si="12"/>
        <v>1</v>
      </c>
      <c r="J106" s="117">
        <f t="shared" si="13"/>
        <v>0</v>
      </c>
      <c r="K106" s="117">
        <f t="shared" si="14"/>
        <v>1</v>
      </c>
      <c r="L106">
        <f>'CREAM Categories'!AD109</f>
        <v>0</v>
      </c>
      <c r="M106">
        <f>'CREAM Categories'!AE109</f>
        <v>0</v>
      </c>
      <c r="N106">
        <f>'CREAM Categories'!AF109</f>
        <v>0</v>
      </c>
      <c r="O106">
        <f>'CREAM Categories'!AG109</f>
        <v>0</v>
      </c>
      <c r="P106">
        <f>'CREAM Categories'!AH109</f>
        <v>0</v>
      </c>
      <c r="Q106">
        <f>'CREAM Categories'!AI109</f>
        <v>0</v>
      </c>
      <c r="R106">
        <f>'CREAM Categories'!AJ109</f>
        <v>0</v>
      </c>
      <c r="S106">
        <f>'CREAM Categories'!AK109</f>
        <v>0</v>
      </c>
      <c r="T106">
        <f>'CREAM Categories'!AL109</f>
        <v>0</v>
      </c>
      <c r="U106">
        <f>'CREAM Categories'!AM109</f>
        <v>1</v>
      </c>
      <c r="V106">
        <f>'CREAM Categories'!AN109</f>
        <v>0</v>
      </c>
      <c r="W106">
        <f>'CREAM Categories'!AO109</f>
        <v>1</v>
      </c>
      <c r="X106">
        <f>'CREAM Categories'!AP109</f>
        <v>0</v>
      </c>
      <c r="Y106">
        <f>'CREAM Categories'!AQ109</f>
        <v>0</v>
      </c>
      <c r="Z106">
        <f>'CREAM Categories'!AR109</f>
        <v>0</v>
      </c>
      <c r="AA106">
        <f>'CREAM Categories'!AS109</f>
        <v>0</v>
      </c>
      <c r="AB106">
        <f>'CREAM Categories'!AT109</f>
        <v>0</v>
      </c>
      <c r="AC106">
        <f>'CREAM Categories'!AU109</f>
        <v>0</v>
      </c>
      <c r="AD106">
        <f>'CREAM Categories'!AV109</f>
        <v>0</v>
      </c>
      <c r="AE106">
        <f>'CREAM Categories'!AW109</f>
        <v>0</v>
      </c>
      <c r="AF106">
        <f>'CREAM Categories'!AX109</f>
        <v>0</v>
      </c>
      <c r="AG106">
        <f>'CREAM Categories'!AY109</f>
        <v>0</v>
      </c>
      <c r="AH106">
        <f>'CREAM Categories'!AZ109</f>
        <v>0</v>
      </c>
      <c r="AI106">
        <f>'CREAM Categories'!BA109</f>
        <v>0</v>
      </c>
      <c r="AJ106">
        <f>'CREAM Categories'!BB109</f>
        <v>0</v>
      </c>
      <c r="AK106">
        <f>'CREAM Categories'!BC109</f>
        <v>0</v>
      </c>
      <c r="AL106">
        <f>'CREAM Categories'!BD109</f>
        <v>0</v>
      </c>
      <c r="AM106">
        <f>'CREAM Categories'!BE109</f>
        <v>0</v>
      </c>
      <c r="AN106" s="85">
        <f>'General Analysis'!CA107</f>
        <v>0</v>
      </c>
    </row>
    <row r="107" spans="1:40" x14ac:dyDescent="0.2">
      <c r="A107" s="117">
        <v>106</v>
      </c>
      <c r="B107" s="156">
        <f>'CREAM Categories'!D110</f>
        <v>1998</v>
      </c>
      <c r="C107" s="117">
        <f>'General Analysis'!BL108</f>
        <v>0</v>
      </c>
      <c r="D107" s="117">
        <f>'General Analysis'!BM108</f>
        <v>0</v>
      </c>
      <c r="E107" s="117">
        <f>'General Analysis'!BN108</f>
        <v>0</v>
      </c>
      <c r="F107" s="117">
        <f>'General Analysis'!BO108</f>
        <v>0</v>
      </c>
      <c r="G107" s="117">
        <f>'General Analysis'!BP108</f>
        <v>0</v>
      </c>
      <c r="H107" s="117">
        <f>'General Analysis'!BQ108</f>
        <v>0</v>
      </c>
      <c r="I107" s="117">
        <f t="shared" si="12"/>
        <v>0</v>
      </c>
      <c r="J107" s="117">
        <f t="shared" si="13"/>
        <v>0</v>
      </c>
      <c r="K107" s="117">
        <f t="shared" si="14"/>
        <v>0</v>
      </c>
      <c r="L107">
        <f>'CREAM Categories'!AD110</f>
        <v>1</v>
      </c>
      <c r="M107">
        <f>'CREAM Categories'!AE110</f>
        <v>0</v>
      </c>
      <c r="N107">
        <f>'CREAM Categories'!AF110</f>
        <v>0</v>
      </c>
      <c r="O107">
        <f>'CREAM Categories'!AG110</f>
        <v>0</v>
      </c>
      <c r="P107">
        <f>'CREAM Categories'!AH110</f>
        <v>0</v>
      </c>
      <c r="Q107">
        <f>'CREAM Categories'!AI110</f>
        <v>0</v>
      </c>
      <c r="R107">
        <f>'CREAM Categories'!AJ110</f>
        <v>0</v>
      </c>
      <c r="S107">
        <f>'CREAM Categories'!AK110</f>
        <v>0</v>
      </c>
      <c r="T107">
        <f>'CREAM Categories'!AL110</f>
        <v>0</v>
      </c>
      <c r="U107">
        <f>'CREAM Categories'!AM110</f>
        <v>0</v>
      </c>
      <c r="V107">
        <f>'CREAM Categories'!AN110</f>
        <v>0</v>
      </c>
      <c r="W107">
        <f>'CREAM Categories'!AO110</f>
        <v>1</v>
      </c>
      <c r="X107">
        <f>'CREAM Categories'!AP110</f>
        <v>0</v>
      </c>
      <c r="Y107">
        <f>'CREAM Categories'!AQ110</f>
        <v>1</v>
      </c>
      <c r="Z107">
        <f>'CREAM Categories'!AR110</f>
        <v>0</v>
      </c>
      <c r="AA107">
        <f>'CREAM Categories'!AS110</f>
        <v>0</v>
      </c>
      <c r="AB107">
        <f>'CREAM Categories'!AT110</f>
        <v>1</v>
      </c>
      <c r="AC107">
        <f>'CREAM Categories'!AU110</f>
        <v>1</v>
      </c>
      <c r="AD107">
        <f>'CREAM Categories'!AV110</f>
        <v>0</v>
      </c>
      <c r="AE107">
        <f>'CREAM Categories'!AW110</f>
        <v>0</v>
      </c>
      <c r="AF107">
        <f>'CREAM Categories'!AX110</f>
        <v>0</v>
      </c>
      <c r="AG107">
        <f>'CREAM Categories'!AY110</f>
        <v>0</v>
      </c>
      <c r="AH107">
        <f>'CREAM Categories'!AZ110</f>
        <v>0</v>
      </c>
      <c r="AI107">
        <f>'CREAM Categories'!BA110</f>
        <v>0</v>
      </c>
      <c r="AJ107">
        <f>'CREAM Categories'!BB110</f>
        <v>0</v>
      </c>
      <c r="AK107">
        <f>'CREAM Categories'!BC110</f>
        <v>0</v>
      </c>
      <c r="AL107">
        <f>'CREAM Categories'!BD110</f>
        <v>0</v>
      </c>
      <c r="AM107">
        <f>'CREAM Categories'!BE110</f>
        <v>0</v>
      </c>
      <c r="AN107" s="85">
        <f>'General Analysis'!CA108</f>
        <v>2</v>
      </c>
    </row>
    <row r="108" spans="1:40" x14ac:dyDescent="0.2">
      <c r="A108" s="117">
        <v>107</v>
      </c>
      <c r="B108" s="156">
        <f>'CREAM Categories'!D111</f>
        <v>2002</v>
      </c>
      <c r="C108" s="117">
        <f>'General Analysis'!BL109</f>
        <v>0</v>
      </c>
      <c r="D108" s="117">
        <f>'General Analysis'!BM109</f>
        <v>0</v>
      </c>
      <c r="E108" s="117">
        <f>'General Analysis'!BN109</f>
        <v>2</v>
      </c>
      <c r="F108" s="117">
        <f>'General Analysis'!BO109</f>
        <v>0</v>
      </c>
      <c r="G108" s="117">
        <f>'General Analysis'!BP109</f>
        <v>0</v>
      </c>
      <c r="H108" s="117">
        <f>'General Analysis'!BQ109</f>
        <v>0</v>
      </c>
      <c r="I108" s="117">
        <f t="shared" si="12"/>
        <v>1</v>
      </c>
      <c r="J108" s="117">
        <f t="shared" si="13"/>
        <v>1</v>
      </c>
      <c r="K108" s="117">
        <f t="shared" si="14"/>
        <v>0</v>
      </c>
      <c r="L108">
        <f>'CREAM Categories'!AD111</f>
        <v>0</v>
      </c>
      <c r="M108">
        <f>'CREAM Categories'!AE111</f>
        <v>0</v>
      </c>
      <c r="N108">
        <f>'CREAM Categories'!AF111</f>
        <v>0</v>
      </c>
      <c r="O108">
        <f>'CREAM Categories'!AG111</f>
        <v>0</v>
      </c>
      <c r="P108">
        <f>'CREAM Categories'!AH111</f>
        <v>0</v>
      </c>
      <c r="Q108">
        <f>'CREAM Categories'!AI111</f>
        <v>0</v>
      </c>
      <c r="R108">
        <f>'CREAM Categories'!AJ111</f>
        <v>0</v>
      </c>
      <c r="S108">
        <f>'CREAM Categories'!AK111</f>
        <v>0</v>
      </c>
      <c r="T108">
        <f>'CREAM Categories'!AL111</f>
        <v>0</v>
      </c>
      <c r="U108">
        <f>'CREAM Categories'!AM111</f>
        <v>0</v>
      </c>
      <c r="V108">
        <f>'CREAM Categories'!AN111</f>
        <v>0</v>
      </c>
      <c r="W108">
        <f>'CREAM Categories'!AO111</f>
        <v>1</v>
      </c>
      <c r="X108">
        <f>'CREAM Categories'!AP111</f>
        <v>0</v>
      </c>
      <c r="Y108">
        <f>'CREAM Categories'!AQ111</f>
        <v>1</v>
      </c>
      <c r="Z108">
        <f>'CREAM Categories'!AR111</f>
        <v>1</v>
      </c>
      <c r="AA108">
        <f>'CREAM Categories'!AS111</f>
        <v>0</v>
      </c>
      <c r="AB108">
        <f>'CREAM Categories'!AT111</f>
        <v>1</v>
      </c>
      <c r="AC108">
        <f>'CREAM Categories'!AU111</f>
        <v>1</v>
      </c>
      <c r="AD108">
        <f>'CREAM Categories'!AV111</f>
        <v>0</v>
      </c>
      <c r="AE108">
        <f>'CREAM Categories'!AW111</f>
        <v>0</v>
      </c>
      <c r="AF108">
        <f>'CREAM Categories'!AX111</f>
        <v>0</v>
      </c>
      <c r="AG108">
        <f>'CREAM Categories'!AY111</f>
        <v>0</v>
      </c>
      <c r="AH108">
        <f>'CREAM Categories'!AZ111</f>
        <v>0</v>
      </c>
      <c r="AI108">
        <f>'CREAM Categories'!BA111</f>
        <v>0</v>
      </c>
      <c r="AJ108">
        <f>'CREAM Categories'!BB111</f>
        <v>0</v>
      </c>
      <c r="AK108">
        <f>'CREAM Categories'!BC111</f>
        <v>0</v>
      </c>
      <c r="AL108">
        <f>'CREAM Categories'!BD111</f>
        <v>0</v>
      </c>
      <c r="AM108">
        <f>'CREAM Categories'!BE111</f>
        <v>0</v>
      </c>
      <c r="AN108" s="85">
        <f>'General Analysis'!CA109</f>
        <v>2</v>
      </c>
    </row>
    <row r="109" spans="1:40" x14ac:dyDescent="0.2">
      <c r="A109" s="117">
        <v>108</v>
      </c>
      <c r="B109" s="156">
        <f>'CREAM Categories'!D112</f>
        <v>1995</v>
      </c>
      <c r="C109" s="117">
        <f>'General Analysis'!BL110</f>
        <v>1</v>
      </c>
      <c r="D109" s="117">
        <f>'General Analysis'!BM110</f>
        <v>1</v>
      </c>
      <c r="E109" s="117">
        <f>'General Analysis'!BN110</f>
        <v>0</v>
      </c>
      <c r="F109" s="117">
        <f>'General Analysis'!BO110</f>
        <v>0</v>
      </c>
      <c r="G109" s="117">
        <f>'General Analysis'!BP110</f>
        <v>0</v>
      </c>
      <c r="H109" s="117">
        <f>'General Analysis'!BQ110</f>
        <v>0</v>
      </c>
      <c r="I109" s="117">
        <f t="shared" si="12"/>
        <v>1</v>
      </c>
      <c r="J109" s="117">
        <f t="shared" si="13"/>
        <v>1</v>
      </c>
      <c r="K109" s="117">
        <f t="shared" si="14"/>
        <v>0</v>
      </c>
      <c r="L109">
        <f>'CREAM Categories'!AD112</f>
        <v>0</v>
      </c>
      <c r="M109">
        <f>'CREAM Categories'!AE112</f>
        <v>0</v>
      </c>
      <c r="N109">
        <f>'CREAM Categories'!AF112</f>
        <v>0</v>
      </c>
      <c r="O109">
        <f>'CREAM Categories'!AG112</f>
        <v>0</v>
      </c>
      <c r="P109">
        <f>'CREAM Categories'!AH112</f>
        <v>0</v>
      </c>
      <c r="Q109">
        <f>'CREAM Categories'!AI112</f>
        <v>0</v>
      </c>
      <c r="R109">
        <f>'CREAM Categories'!AJ112</f>
        <v>0</v>
      </c>
      <c r="S109">
        <f>'CREAM Categories'!AK112</f>
        <v>0</v>
      </c>
      <c r="T109">
        <f>'CREAM Categories'!AL112</f>
        <v>0</v>
      </c>
      <c r="U109">
        <f>'CREAM Categories'!AM112</f>
        <v>1</v>
      </c>
      <c r="V109">
        <f>'CREAM Categories'!AN112</f>
        <v>0</v>
      </c>
      <c r="W109">
        <f>'CREAM Categories'!AO112</f>
        <v>1</v>
      </c>
      <c r="X109">
        <f>'CREAM Categories'!AP112</f>
        <v>0</v>
      </c>
      <c r="Y109">
        <f>'CREAM Categories'!AQ112</f>
        <v>0</v>
      </c>
      <c r="Z109">
        <f>'CREAM Categories'!AR112</f>
        <v>0</v>
      </c>
      <c r="AA109">
        <f>'CREAM Categories'!AS112</f>
        <v>0</v>
      </c>
      <c r="AB109">
        <f>'CREAM Categories'!AT112</f>
        <v>0</v>
      </c>
      <c r="AC109">
        <f>'CREAM Categories'!AU112</f>
        <v>0</v>
      </c>
      <c r="AD109">
        <f>'CREAM Categories'!AV112</f>
        <v>0</v>
      </c>
      <c r="AE109">
        <f>'CREAM Categories'!AW112</f>
        <v>0</v>
      </c>
      <c r="AF109">
        <f>'CREAM Categories'!AX112</f>
        <v>0</v>
      </c>
      <c r="AG109">
        <f>'CREAM Categories'!AY112</f>
        <v>0</v>
      </c>
      <c r="AH109">
        <f>'CREAM Categories'!AZ112</f>
        <v>0</v>
      </c>
      <c r="AI109">
        <f>'CREAM Categories'!BA112</f>
        <v>0</v>
      </c>
      <c r="AJ109">
        <f>'CREAM Categories'!BB112</f>
        <v>0</v>
      </c>
      <c r="AK109">
        <f>'CREAM Categories'!BC112</f>
        <v>0</v>
      </c>
      <c r="AL109">
        <f>'CREAM Categories'!BD112</f>
        <v>0</v>
      </c>
      <c r="AM109">
        <f>'CREAM Categories'!BE112</f>
        <v>0</v>
      </c>
      <c r="AN109" s="85">
        <f>'General Analysis'!CA110</f>
        <v>0</v>
      </c>
    </row>
    <row r="110" spans="1:40" x14ac:dyDescent="0.2">
      <c r="A110" s="117">
        <v>109</v>
      </c>
      <c r="B110" s="156">
        <f>'CREAM Categories'!D113</f>
        <v>2008</v>
      </c>
      <c r="C110" s="117">
        <f>'General Analysis'!BL111</f>
        <v>0</v>
      </c>
      <c r="D110" s="117">
        <f>'General Analysis'!BM111</f>
        <v>0</v>
      </c>
      <c r="E110" s="117">
        <f>'General Analysis'!BN111</f>
        <v>0</v>
      </c>
      <c r="F110" s="117">
        <f>'General Analysis'!BO111</f>
        <v>0</v>
      </c>
      <c r="G110" s="117">
        <f>'General Analysis'!BP111</f>
        <v>0</v>
      </c>
      <c r="H110" s="117">
        <f>'General Analysis'!BQ111</f>
        <v>0</v>
      </c>
      <c r="I110" s="117">
        <f t="shared" si="12"/>
        <v>0</v>
      </c>
      <c r="J110" s="117">
        <f t="shared" si="13"/>
        <v>0</v>
      </c>
      <c r="K110" s="117">
        <f t="shared" si="14"/>
        <v>0</v>
      </c>
      <c r="L110">
        <f>'CREAM Categories'!AD113</f>
        <v>1</v>
      </c>
      <c r="M110">
        <f>'CREAM Categories'!AE113</f>
        <v>0</v>
      </c>
      <c r="N110">
        <f>'CREAM Categories'!AF113</f>
        <v>0</v>
      </c>
      <c r="O110">
        <f>'CREAM Categories'!AG113</f>
        <v>0</v>
      </c>
      <c r="P110">
        <f>'CREAM Categories'!AH113</f>
        <v>0</v>
      </c>
      <c r="Q110">
        <f>'CREAM Categories'!AI113</f>
        <v>0</v>
      </c>
      <c r="R110">
        <f>'CREAM Categories'!AJ113</f>
        <v>0</v>
      </c>
      <c r="S110">
        <f>'CREAM Categories'!AK113</f>
        <v>0</v>
      </c>
      <c r="T110">
        <f>'CREAM Categories'!AL113</f>
        <v>0</v>
      </c>
      <c r="U110">
        <f>'CREAM Categories'!AM113</f>
        <v>0</v>
      </c>
      <c r="V110">
        <f>'CREAM Categories'!AN113</f>
        <v>0</v>
      </c>
      <c r="W110">
        <f>'CREAM Categories'!AO113</f>
        <v>1</v>
      </c>
      <c r="X110">
        <f>'CREAM Categories'!AP113</f>
        <v>0</v>
      </c>
      <c r="Y110">
        <f>'CREAM Categories'!AQ113</f>
        <v>1</v>
      </c>
      <c r="Z110">
        <f>'CREAM Categories'!AR113</f>
        <v>0</v>
      </c>
      <c r="AA110">
        <f>'CREAM Categories'!AS113</f>
        <v>0</v>
      </c>
      <c r="AB110">
        <f>'CREAM Categories'!AT113</f>
        <v>0</v>
      </c>
      <c r="AC110">
        <f>'CREAM Categories'!AU113</f>
        <v>1</v>
      </c>
      <c r="AD110">
        <f>'CREAM Categories'!AV113</f>
        <v>0</v>
      </c>
      <c r="AE110">
        <f>'CREAM Categories'!AW113</f>
        <v>0</v>
      </c>
      <c r="AF110">
        <f>'CREAM Categories'!AX113</f>
        <v>0</v>
      </c>
      <c r="AG110">
        <f>'CREAM Categories'!AY113</f>
        <v>0</v>
      </c>
      <c r="AH110">
        <f>'CREAM Categories'!AZ113</f>
        <v>0</v>
      </c>
      <c r="AI110">
        <f>'CREAM Categories'!BA113</f>
        <v>0</v>
      </c>
      <c r="AJ110">
        <f>'CREAM Categories'!BB113</f>
        <v>0</v>
      </c>
      <c r="AK110">
        <f>'CREAM Categories'!BC113</f>
        <v>0</v>
      </c>
      <c r="AL110">
        <f>'CREAM Categories'!BD113</f>
        <v>0</v>
      </c>
      <c r="AM110">
        <f>'CREAM Categories'!BE113</f>
        <v>0</v>
      </c>
      <c r="AN110" s="85">
        <f>'General Analysis'!CA111</f>
        <v>1</v>
      </c>
    </row>
    <row r="111" spans="1:40" x14ac:dyDescent="0.2">
      <c r="A111" s="117">
        <v>110</v>
      </c>
      <c r="B111" s="156">
        <f>'CREAM Categories'!D114</f>
        <v>2008</v>
      </c>
      <c r="C111" s="117">
        <f>'General Analysis'!BL112</f>
        <v>0</v>
      </c>
      <c r="D111" s="117">
        <f>'General Analysis'!BM112</f>
        <v>0</v>
      </c>
      <c r="E111" s="117">
        <f>'General Analysis'!BN112</f>
        <v>0</v>
      </c>
      <c r="F111" s="117">
        <f>'General Analysis'!BO112</f>
        <v>0</v>
      </c>
      <c r="G111" s="117">
        <f>'General Analysis'!BP112</f>
        <v>0</v>
      </c>
      <c r="H111" s="117">
        <f>'General Analysis'!BQ112</f>
        <v>0</v>
      </c>
      <c r="I111" s="117">
        <f t="shared" si="12"/>
        <v>0</v>
      </c>
      <c r="J111" s="117">
        <f t="shared" si="13"/>
        <v>0</v>
      </c>
      <c r="K111" s="117">
        <f t="shared" si="14"/>
        <v>0</v>
      </c>
      <c r="L111">
        <f>'CREAM Categories'!AD114</f>
        <v>0</v>
      </c>
      <c r="M111">
        <f>'CREAM Categories'!AE114</f>
        <v>0</v>
      </c>
      <c r="N111">
        <f>'CREAM Categories'!AF114</f>
        <v>0</v>
      </c>
      <c r="O111">
        <f>'CREAM Categories'!AG114</f>
        <v>0</v>
      </c>
      <c r="P111">
        <f>'CREAM Categories'!AH114</f>
        <v>0</v>
      </c>
      <c r="Q111">
        <f>'CREAM Categories'!AI114</f>
        <v>0</v>
      </c>
      <c r="R111">
        <f>'CREAM Categories'!AJ114</f>
        <v>0</v>
      </c>
      <c r="S111">
        <f>'CREAM Categories'!AK114</f>
        <v>0</v>
      </c>
      <c r="T111">
        <f>'CREAM Categories'!AL114</f>
        <v>0</v>
      </c>
      <c r="U111">
        <f>'CREAM Categories'!AM114</f>
        <v>0</v>
      </c>
      <c r="V111">
        <f>'CREAM Categories'!AN114</f>
        <v>0</v>
      </c>
      <c r="W111">
        <f>'CREAM Categories'!AO114</f>
        <v>0</v>
      </c>
      <c r="X111">
        <f>'CREAM Categories'!AP114</f>
        <v>0</v>
      </c>
      <c r="Y111">
        <f>'CREAM Categories'!AQ114</f>
        <v>0</v>
      </c>
      <c r="Z111">
        <f>'CREAM Categories'!AR114</f>
        <v>1</v>
      </c>
      <c r="AA111">
        <f>'CREAM Categories'!AS114</f>
        <v>0</v>
      </c>
      <c r="AB111">
        <f>'CREAM Categories'!AT114</f>
        <v>0</v>
      </c>
      <c r="AC111">
        <f>'CREAM Categories'!AU114</f>
        <v>0</v>
      </c>
      <c r="AD111">
        <f>'CREAM Categories'!AV114</f>
        <v>0</v>
      </c>
      <c r="AE111">
        <f>'CREAM Categories'!AW114</f>
        <v>0</v>
      </c>
      <c r="AF111">
        <f>'CREAM Categories'!AX114</f>
        <v>0</v>
      </c>
      <c r="AG111">
        <f>'CREAM Categories'!AY114</f>
        <v>0</v>
      </c>
      <c r="AH111">
        <f>'CREAM Categories'!AZ114</f>
        <v>0</v>
      </c>
      <c r="AI111">
        <f>'CREAM Categories'!BA114</f>
        <v>0</v>
      </c>
      <c r="AJ111">
        <f>'CREAM Categories'!BB114</f>
        <v>0</v>
      </c>
      <c r="AK111">
        <f>'CREAM Categories'!BC114</f>
        <v>0</v>
      </c>
      <c r="AL111">
        <f>'CREAM Categories'!BD114</f>
        <v>0</v>
      </c>
      <c r="AM111">
        <f>'CREAM Categories'!BE114</f>
        <v>0</v>
      </c>
      <c r="AN111" s="85">
        <f>'General Analysis'!CA112</f>
        <v>0</v>
      </c>
    </row>
    <row r="112" spans="1:40" x14ac:dyDescent="0.2">
      <c r="A112" s="117">
        <v>111</v>
      </c>
      <c r="B112" s="156">
        <f>'CREAM Categories'!D115</f>
        <v>2009</v>
      </c>
      <c r="C112" s="117">
        <f>'General Analysis'!BL113</f>
        <v>1</v>
      </c>
      <c r="D112" s="117">
        <f>'General Analysis'!BM113</f>
        <v>1</v>
      </c>
      <c r="E112" s="117">
        <f>'General Analysis'!BN113</f>
        <v>0</v>
      </c>
      <c r="F112" s="117">
        <f>'General Analysis'!BO113</f>
        <v>0</v>
      </c>
      <c r="G112" s="117">
        <f>'General Analysis'!BP113</f>
        <v>1</v>
      </c>
      <c r="H112" s="117">
        <f>'General Analysis'!BQ113</f>
        <v>0</v>
      </c>
      <c r="I112" s="117">
        <f t="shared" si="12"/>
        <v>1</v>
      </c>
      <c r="J112" s="117">
        <f t="shared" si="13"/>
        <v>1</v>
      </c>
      <c r="K112" s="117">
        <f t="shared" si="14"/>
        <v>1</v>
      </c>
      <c r="L112">
        <f>'CREAM Categories'!AD115</f>
        <v>1</v>
      </c>
      <c r="M112">
        <f>'CREAM Categories'!AE115</f>
        <v>0</v>
      </c>
      <c r="N112">
        <f>'CREAM Categories'!AF115</f>
        <v>0</v>
      </c>
      <c r="O112">
        <f>'CREAM Categories'!AG115</f>
        <v>0</v>
      </c>
      <c r="P112">
        <f>'CREAM Categories'!AH115</f>
        <v>0</v>
      </c>
      <c r="Q112">
        <f>'CREAM Categories'!AI115</f>
        <v>0</v>
      </c>
      <c r="R112">
        <f>'CREAM Categories'!AJ115</f>
        <v>0</v>
      </c>
      <c r="S112">
        <f>'CREAM Categories'!AK115</f>
        <v>0</v>
      </c>
      <c r="T112">
        <f>'CREAM Categories'!AL115</f>
        <v>0</v>
      </c>
      <c r="U112">
        <f>'CREAM Categories'!AM115</f>
        <v>0</v>
      </c>
      <c r="V112">
        <f>'CREAM Categories'!AN115</f>
        <v>0</v>
      </c>
      <c r="W112">
        <f>'CREAM Categories'!AO115</f>
        <v>1</v>
      </c>
      <c r="X112">
        <f>'CREAM Categories'!AP115</f>
        <v>0</v>
      </c>
      <c r="Y112">
        <f>'CREAM Categories'!AQ115</f>
        <v>0</v>
      </c>
      <c r="Z112">
        <f>'CREAM Categories'!AR115</f>
        <v>0</v>
      </c>
      <c r="AA112">
        <f>'CREAM Categories'!AS115</f>
        <v>0</v>
      </c>
      <c r="AB112">
        <f>'CREAM Categories'!AT115</f>
        <v>0</v>
      </c>
      <c r="AC112">
        <f>'CREAM Categories'!AU115</f>
        <v>0</v>
      </c>
      <c r="AD112">
        <f>'CREAM Categories'!AV115</f>
        <v>0</v>
      </c>
      <c r="AE112">
        <f>'CREAM Categories'!AW115</f>
        <v>0</v>
      </c>
      <c r="AF112">
        <f>'CREAM Categories'!AX115</f>
        <v>0</v>
      </c>
      <c r="AG112">
        <f>'CREAM Categories'!AY115</f>
        <v>0</v>
      </c>
      <c r="AH112">
        <f>'CREAM Categories'!AZ115</f>
        <v>0</v>
      </c>
      <c r="AI112">
        <f>'CREAM Categories'!BA115</f>
        <v>0</v>
      </c>
      <c r="AJ112">
        <f>'CREAM Categories'!BB115</f>
        <v>0</v>
      </c>
      <c r="AK112">
        <f>'CREAM Categories'!BC115</f>
        <v>0</v>
      </c>
      <c r="AL112">
        <f>'CREAM Categories'!BD115</f>
        <v>0</v>
      </c>
      <c r="AM112">
        <f>'CREAM Categories'!BE115</f>
        <v>0</v>
      </c>
      <c r="AN112" s="85">
        <f>'General Analysis'!CA113</f>
        <v>0</v>
      </c>
    </row>
    <row r="113" spans="1:40" x14ac:dyDescent="0.2">
      <c r="A113" s="117">
        <v>112</v>
      </c>
      <c r="B113" s="156">
        <f>'CREAM Categories'!D116</f>
        <v>2010</v>
      </c>
      <c r="C113" s="117">
        <f>'General Analysis'!BL114</f>
        <v>1</v>
      </c>
      <c r="D113" s="117">
        <f>'General Analysis'!BM114</f>
        <v>1</v>
      </c>
      <c r="E113" s="117">
        <f>'General Analysis'!BN114</f>
        <v>0</v>
      </c>
      <c r="F113" s="117">
        <f>'General Analysis'!BO114</f>
        <v>0</v>
      </c>
      <c r="G113" s="117">
        <f>'General Analysis'!BP114</f>
        <v>0</v>
      </c>
      <c r="H113" s="117">
        <f>'General Analysis'!BQ114</f>
        <v>0</v>
      </c>
      <c r="I113" s="117">
        <f t="shared" si="12"/>
        <v>1</v>
      </c>
      <c r="J113" s="117">
        <f t="shared" si="13"/>
        <v>1</v>
      </c>
      <c r="K113" s="117">
        <f t="shared" si="14"/>
        <v>0</v>
      </c>
      <c r="L113">
        <f>'CREAM Categories'!AD116</f>
        <v>0</v>
      </c>
      <c r="M113">
        <f>'CREAM Categories'!AE116</f>
        <v>0</v>
      </c>
      <c r="N113">
        <f>'CREAM Categories'!AF116</f>
        <v>0</v>
      </c>
      <c r="O113">
        <f>'CREAM Categories'!AG116</f>
        <v>0</v>
      </c>
      <c r="P113">
        <f>'CREAM Categories'!AH116</f>
        <v>0</v>
      </c>
      <c r="Q113">
        <f>'CREAM Categories'!AI116</f>
        <v>0</v>
      </c>
      <c r="R113">
        <f>'CREAM Categories'!AJ116</f>
        <v>0</v>
      </c>
      <c r="S113">
        <f>'CREAM Categories'!AK116</f>
        <v>0</v>
      </c>
      <c r="T113">
        <f>'CREAM Categories'!AL116</f>
        <v>0</v>
      </c>
      <c r="U113">
        <f>'CREAM Categories'!AM116</f>
        <v>0</v>
      </c>
      <c r="V113">
        <f>'CREAM Categories'!AN116</f>
        <v>0</v>
      </c>
      <c r="W113">
        <f>'CREAM Categories'!AO116</f>
        <v>1</v>
      </c>
      <c r="X113">
        <f>'CREAM Categories'!AP116</f>
        <v>0</v>
      </c>
      <c r="Y113">
        <f>'CREAM Categories'!AQ116</f>
        <v>0</v>
      </c>
      <c r="Z113">
        <f>'CREAM Categories'!AR116</f>
        <v>0</v>
      </c>
      <c r="AA113">
        <f>'CREAM Categories'!AS116</f>
        <v>1</v>
      </c>
      <c r="AB113">
        <f>'CREAM Categories'!AT116</f>
        <v>0</v>
      </c>
      <c r="AC113">
        <f>'CREAM Categories'!AU116</f>
        <v>1</v>
      </c>
      <c r="AD113">
        <f>'CREAM Categories'!AV116</f>
        <v>0</v>
      </c>
      <c r="AE113">
        <f>'CREAM Categories'!AW116</f>
        <v>0</v>
      </c>
      <c r="AF113">
        <f>'CREAM Categories'!AX116</f>
        <v>0</v>
      </c>
      <c r="AG113">
        <f>'CREAM Categories'!AY116</f>
        <v>0</v>
      </c>
      <c r="AH113">
        <f>'CREAM Categories'!AZ116</f>
        <v>0</v>
      </c>
      <c r="AI113">
        <f>'CREAM Categories'!BA116</f>
        <v>0</v>
      </c>
      <c r="AJ113">
        <f>'CREAM Categories'!BB116</f>
        <v>0</v>
      </c>
      <c r="AK113">
        <f>'CREAM Categories'!BC116</f>
        <v>0</v>
      </c>
      <c r="AL113">
        <f>'CREAM Categories'!BD116</f>
        <v>0</v>
      </c>
      <c r="AM113">
        <f>'CREAM Categories'!BE116</f>
        <v>0</v>
      </c>
      <c r="AN113" s="85">
        <f>'General Analysis'!CA114</f>
        <v>1</v>
      </c>
    </row>
    <row r="114" spans="1:40" x14ac:dyDescent="0.2">
      <c r="A114" s="117">
        <v>113</v>
      </c>
      <c r="B114" s="156">
        <f>'CREAM Categories'!D117</f>
        <v>1996</v>
      </c>
      <c r="C114" s="117">
        <f>'General Analysis'!BL115</f>
        <v>1</v>
      </c>
      <c r="D114" s="117">
        <f>'General Analysis'!BM115</f>
        <v>0</v>
      </c>
      <c r="E114" s="117">
        <f>'General Analysis'!BN115</f>
        <v>0</v>
      </c>
      <c r="F114" s="117">
        <f>'General Analysis'!BO115</f>
        <v>0</v>
      </c>
      <c r="G114" s="117">
        <f>'General Analysis'!BP115</f>
        <v>0</v>
      </c>
      <c r="H114" s="117">
        <f>'General Analysis'!BQ115</f>
        <v>0</v>
      </c>
      <c r="I114" s="117">
        <f t="shared" si="12"/>
        <v>1</v>
      </c>
      <c r="J114" s="117">
        <f t="shared" si="13"/>
        <v>0</v>
      </c>
      <c r="K114" s="117">
        <f t="shared" si="14"/>
        <v>0</v>
      </c>
      <c r="L114">
        <f>'CREAM Categories'!AD117</f>
        <v>0</v>
      </c>
      <c r="M114">
        <f>'CREAM Categories'!AE117</f>
        <v>0</v>
      </c>
      <c r="N114">
        <f>'CREAM Categories'!AF117</f>
        <v>0</v>
      </c>
      <c r="O114">
        <f>'CREAM Categories'!AG117</f>
        <v>0</v>
      </c>
      <c r="P114">
        <f>'CREAM Categories'!AH117</f>
        <v>0</v>
      </c>
      <c r="Q114">
        <f>'CREAM Categories'!AI117</f>
        <v>0</v>
      </c>
      <c r="R114">
        <f>'CREAM Categories'!AJ117</f>
        <v>0</v>
      </c>
      <c r="S114">
        <f>'CREAM Categories'!AK117</f>
        <v>0</v>
      </c>
      <c r="T114">
        <f>'CREAM Categories'!AL117</f>
        <v>0</v>
      </c>
      <c r="U114">
        <f>'CREAM Categories'!AM117</f>
        <v>0</v>
      </c>
      <c r="V114">
        <f>'CREAM Categories'!AN117</f>
        <v>0</v>
      </c>
      <c r="W114">
        <f>'CREAM Categories'!AO117</f>
        <v>1</v>
      </c>
      <c r="X114">
        <f>'CREAM Categories'!AP117</f>
        <v>0</v>
      </c>
      <c r="Y114">
        <f>'CREAM Categories'!AQ117</f>
        <v>0</v>
      </c>
      <c r="Z114">
        <f>'CREAM Categories'!AR117</f>
        <v>1</v>
      </c>
      <c r="AA114">
        <f>'CREAM Categories'!AS117</f>
        <v>0</v>
      </c>
      <c r="AB114">
        <f>'CREAM Categories'!AT117</f>
        <v>0</v>
      </c>
      <c r="AC114">
        <f>'CREAM Categories'!AU117</f>
        <v>0</v>
      </c>
      <c r="AD114">
        <f>'CREAM Categories'!AV117</f>
        <v>0</v>
      </c>
      <c r="AE114">
        <f>'CREAM Categories'!AW117</f>
        <v>0</v>
      </c>
      <c r="AF114">
        <f>'CREAM Categories'!AX117</f>
        <v>0</v>
      </c>
      <c r="AG114">
        <f>'CREAM Categories'!AY117</f>
        <v>0</v>
      </c>
      <c r="AH114">
        <f>'CREAM Categories'!AZ117</f>
        <v>0</v>
      </c>
      <c r="AI114">
        <f>'CREAM Categories'!BA117</f>
        <v>0</v>
      </c>
      <c r="AJ114">
        <f>'CREAM Categories'!BB117</f>
        <v>1</v>
      </c>
      <c r="AK114">
        <f>'CREAM Categories'!BC117</f>
        <v>0</v>
      </c>
      <c r="AL114">
        <f>'CREAM Categories'!BD117</f>
        <v>0</v>
      </c>
      <c r="AM114">
        <f>'CREAM Categories'!BE117</f>
        <v>0</v>
      </c>
      <c r="AN114" s="85">
        <f>'General Analysis'!CA115</f>
        <v>0</v>
      </c>
    </row>
    <row r="115" spans="1:40" x14ac:dyDescent="0.2">
      <c r="A115" s="117">
        <v>114</v>
      </c>
      <c r="B115" s="156">
        <f>'CREAM Categories'!D118</f>
        <v>1999</v>
      </c>
      <c r="C115" s="117">
        <f>'General Analysis'!BL116</f>
        <v>0</v>
      </c>
      <c r="D115" s="117">
        <f>'General Analysis'!BM116</f>
        <v>0</v>
      </c>
      <c r="E115" s="117">
        <f>'General Analysis'!BN116</f>
        <v>0</v>
      </c>
      <c r="F115" s="117">
        <f>'General Analysis'!BO116</f>
        <v>0</v>
      </c>
      <c r="G115" s="117">
        <f>'General Analysis'!BP116</f>
        <v>0</v>
      </c>
      <c r="H115" s="117">
        <f>'General Analysis'!BQ116</f>
        <v>0</v>
      </c>
      <c r="I115" s="117">
        <f t="shared" si="12"/>
        <v>0</v>
      </c>
      <c r="J115" s="117">
        <f t="shared" si="13"/>
        <v>0</v>
      </c>
      <c r="K115" s="117">
        <f t="shared" si="14"/>
        <v>0</v>
      </c>
      <c r="L115">
        <f>'CREAM Categories'!AD118</f>
        <v>1</v>
      </c>
      <c r="M115">
        <f>'CREAM Categories'!AE118</f>
        <v>0</v>
      </c>
      <c r="N115">
        <f>'CREAM Categories'!AF118</f>
        <v>0</v>
      </c>
      <c r="O115">
        <f>'CREAM Categories'!AG118</f>
        <v>0</v>
      </c>
      <c r="P115">
        <f>'CREAM Categories'!AH118</f>
        <v>0</v>
      </c>
      <c r="Q115">
        <f>'CREAM Categories'!AI118</f>
        <v>0</v>
      </c>
      <c r="R115">
        <f>'CREAM Categories'!AJ118</f>
        <v>0</v>
      </c>
      <c r="S115">
        <f>'CREAM Categories'!AK118</f>
        <v>0</v>
      </c>
      <c r="T115">
        <f>'CREAM Categories'!AL118</f>
        <v>0</v>
      </c>
      <c r="U115">
        <f>'CREAM Categories'!AM118</f>
        <v>0</v>
      </c>
      <c r="V115">
        <f>'CREAM Categories'!AN118</f>
        <v>1</v>
      </c>
      <c r="W115">
        <f>'CREAM Categories'!AO118</f>
        <v>1</v>
      </c>
      <c r="X115">
        <f>'CREAM Categories'!AP118</f>
        <v>0</v>
      </c>
      <c r="Y115">
        <f>'CREAM Categories'!AQ118</f>
        <v>0</v>
      </c>
      <c r="Z115">
        <f>'CREAM Categories'!AR118</f>
        <v>1</v>
      </c>
      <c r="AA115">
        <f>'CREAM Categories'!AS118</f>
        <v>0</v>
      </c>
      <c r="AB115">
        <f>'CREAM Categories'!AT118</f>
        <v>0</v>
      </c>
      <c r="AC115">
        <f>'CREAM Categories'!AU118</f>
        <v>0</v>
      </c>
      <c r="AD115">
        <f>'CREAM Categories'!AV118</f>
        <v>0</v>
      </c>
      <c r="AE115">
        <f>'CREAM Categories'!AW118</f>
        <v>0</v>
      </c>
      <c r="AF115">
        <f>'CREAM Categories'!AX118</f>
        <v>0</v>
      </c>
      <c r="AG115">
        <f>'CREAM Categories'!AY118</f>
        <v>0</v>
      </c>
      <c r="AH115">
        <f>'CREAM Categories'!AZ118</f>
        <v>0</v>
      </c>
      <c r="AI115">
        <f>'CREAM Categories'!BA118</f>
        <v>0</v>
      </c>
      <c r="AJ115">
        <f>'CREAM Categories'!BB118</f>
        <v>0</v>
      </c>
      <c r="AK115">
        <f>'CREAM Categories'!BC118</f>
        <v>0</v>
      </c>
      <c r="AL115">
        <f>'CREAM Categories'!BD118</f>
        <v>0</v>
      </c>
      <c r="AM115">
        <f>'CREAM Categories'!BE118</f>
        <v>0</v>
      </c>
      <c r="AN115" s="85">
        <f>'General Analysis'!CA116</f>
        <v>0</v>
      </c>
    </row>
    <row r="116" spans="1:40" x14ac:dyDescent="0.2">
      <c r="A116" s="117">
        <v>115</v>
      </c>
      <c r="B116" s="156">
        <f>'CREAM Categories'!D119</f>
        <v>1998</v>
      </c>
      <c r="C116" s="117">
        <f>'General Analysis'!BL117</f>
        <v>0</v>
      </c>
      <c r="D116" s="117">
        <f>'General Analysis'!BM117</f>
        <v>0</v>
      </c>
      <c r="E116" s="117">
        <f>'General Analysis'!BN117</f>
        <v>0</v>
      </c>
      <c r="F116" s="117">
        <f>'General Analysis'!BO117</f>
        <v>0</v>
      </c>
      <c r="G116" s="117">
        <f>'General Analysis'!BP117</f>
        <v>0</v>
      </c>
      <c r="H116" s="117">
        <f>'General Analysis'!BQ117</f>
        <v>0</v>
      </c>
      <c r="I116" s="117">
        <f t="shared" si="12"/>
        <v>0</v>
      </c>
      <c r="J116" s="117">
        <f t="shared" si="13"/>
        <v>0</v>
      </c>
      <c r="K116" s="117">
        <f t="shared" si="14"/>
        <v>0</v>
      </c>
      <c r="L116">
        <f>'CREAM Categories'!AD119</f>
        <v>1</v>
      </c>
      <c r="M116">
        <f>'CREAM Categories'!AE119</f>
        <v>0</v>
      </c>
      <c r="N116">
        <f>'CREAM Categories'!AF119</f>
        <v>1</v>
      </c>
      <c r="O116">
        <f>'CREAM Categories'!AG119</f>
        <v>0</v>
      </c>
      <c r="P116">
        <f>'CREAM Categories'!AH119</f>
        <v>0</v>
      </c>
      <c r="Q116">
        <f>'CREAM Categories'!AI119</f>
        <v>0</v>
      </c>
      <c r="R116">
        <f>'CREAM Categories'!AJ119</f>
        <v>0</v>
      </c>
      <c r="S116">
        <f>'CREAM Categories'!AK119</f>
        <v>0</v>
      </c>
      <c r="T116">
        <f>'CREAM Categories'!AL119</f>
        <v>0</v>
      </c>
      <c r="U116">
        <f>'CREAM Categories'!AM119</f>
        <v>1</v>
      </c>
      <c r="V116">
        <f>'CREAM Categories'!AN119</f>
        <v>0</v>
      </c>
      <c r="W116">
        <f>'CREAM Categories'!AO119</f>
        <v>1</v>
      </c>
      <c r="X116">
        <f>'CREAM Categories'!AP119</f>
        <v>0</v>
      </c>
      <c r="Y116">
        <f>'CREAM Categories'!AQ119</f>
        <v>0</v>
      </c>
      <c r="Z116">
        <f>'CREAM Categories'!AR119</f>
        <v>1</v>
      </c>
      <c r="AA116">
        <f>'CREAM Categories'!AS119</f>
        <v>0</v>
      </c>
      <c r="AB116">
        <f>'CREAM Categories'!AT119</f>
        <v>0</v>
      </c>
      <c r="AC116">
        <f>'CREAM Categories'!AU119</f>
        <v>1</v>
      </c>
      <c r="AD116">
        <f>'CREAM Categories'!AV119</f>
        <v>0</v>
      </c>
      <c r="AE116">
        <f>'CREAM Categories'!AW119</f>
        <v>0</v>
      </c>
      <c r="AF116">
        <f>'CREAM Categories'!AX119</f>
        <v>0</v>
      </c>
      <c r="AG116">
        <f>'CREAM Categories'!AY119</f>
        <v>0</v>
      </c>
      <c r="AH116">
        <f>'CREAM Categories'!AZ119</f>
        <v>0</v>
      </c>
      <c r="AI116">
        <f>'CREAM Categories'!BA119</f>
        <v>0</v>
      </c>
      <c r="AJ116">
        <f>'CREAM Categories'!BB119</f>
        <v>0</v>
      </c>
      <c r="AK116">
        <f>'CREAM Categories'!BC119</f>
        <v>0</v>
      </c>
      <c r="AL116">
        <f>'CREAM Categories'!BD119</f>
        <v>0</v>
      </c>
      <c r="AM116">
        <f>'CREAM Categories'!BE119</f>
        <v>0</v>
      </c>
      <c r="AN116" s="85">
        <f>'General Analysis'!CA117</f>
        <v>1</v>
      </c>
    </row>
    <row r="117" spans="1:40" x14ac:dyDescent="0.2">
      <c r="A117" s="117">
        <v>116</v>
      </c>
      <c r="B117" s="156">
        <f>'CREAM Categories'!D120</f>
        <v>1987</v>
      </c>
      <c r="C117" s="117">
        <f>'General Analysis'!BL118</f>
        <v>1</v>
      </c>
      <c r="D117" s="117">
        <f>'General Analysis'!BM118</f>
        <v>0</v>
      </c>
      <c r="E117" s="117">
        <f>'General Analysis'!BN118</f>
        <v>1</v>
      </c>
      <c r="F117" s="117">
        <f>'General Analysis'!BO118</f>
        <v>0</v>
      </c>
      <c r="G117" s="117">
        <f>'General Analysis'!BP118</f>
        <v>0</v>
      </c>
      <c r="H117" s="117">
        <f>'General Analysis'!BQ118</f>
        <v>0</v>
      </c>
      <c r="I117" s="117">
        <f t="shared" si="12"/>
        <v>1</v>
      </c>
      <c r="J117" s="117">
        <f t="shared" si="13"/>
        <v>1</v>
      </c>
      <c r="K117" s="117">
        <f t="shared" si="14"/>
        <v>0</v>
      </c>
      <c r="L117">
        <f>'CREAM Categories'!AD120</f>
        <v>1</v>
      </c>
      <c r="M117">
        <f>'CREAM Categories'!AE120</f>
        <v>0</v>
      </c>
      <c r="N117">
        <f>'CREAM Categories'!AF120</f>
        <v>0</v>
      </c>
      <c r="O117">
        <f>'CREAM Categories'!AG120</f>
        <v>0</v>
      </c>
      <c r="P117">
        <f>'CREAM Categories'!AH120</f>
        <v>0</v>
      </c>
      <c r="Q117">
        <f>'CREAM Categories'!AI120</f>
        <v>0</v>
      </c>
      <c r="R117">
        <f>'CREAM Categories'!AJ120</f>
        <v>0</v>
      </c>
      <c r="S117">
        <f>'CREAM Categories'!AK120</f>
        <v>0</v>
      </c>
      <c r="T117">
        <f>'CREAM Categories'!AL120</f>
        <v>0</v>
      </c>
      <c r="U117">
        <f>'CREAM Categories'!AM120</f>
        <v>0</v>
      </c>
      <c r="V117">
        <f>'CREAM Categories'!AN120</f>
        <v>0</v>
      </c>
      <c r="W117">
        <f>'CREAM Categories'!AO120</f>
        <v>0</v>
      </c>
      <c r="X117">
        <f>'CREAM Categories'!AP120</f>
        <v>0</v>
      </c>
      <c r="Y117">
        <f>'CREAM Categories'!AQ120</f>
        <v>1</v>
      </c>
      <c r="Z117">
        <f>'CREAM Categories'!AR120</f>
        <v>1</v>
      </c>
      <c r="AA117">
        <f>'CREAM Categories'!AS120</f>
        <v>0</v>
      </c>
      <c r="AB117">
        <f>'CREAM Categories'!AT120</f>
        <v>0</v>
      </c>
      <c r="AC117">
        <f>'CREAM Categories'!AU120</f>
        <v>0</v>
      </c>
      <c r="AD117">
        <f>'CREAM Categories'!AV120</f>
        <v>0</v>
      </c>
      <c r="AE117">
        <f>'CREAM Categories'!AW120</f>
        <v>0</v>
      </c>
      <c r="AF117">
        <f>'CREAM Categories'!AX120</f>
        <v>0</v>
      </c>
      <c r="AG117">
        <f>'CREAM Categories'!AY120</f>
        <v>0</v>
      </c>
      <c r="AH117">
        <f>'CREAM Categories'!AZ120</f>
        <v>0</v>
      </c>
      <c r="AI117">
        <f>'CREAM Categories'!BA120</f>
        <v>0</v>
      </c>
      <c r="AJ117">
        <f>'CREAM Categories'!BB120</f>
        <v>0</v>
      </c>
      <c r="AK117">
        <f>'CREAM Categories'!BC120</f>
        <v>0</v>
      </c>
      <c r="AL117">
        <f>'CREAM Categories'!BD120</f>
        <v>0</v>
      </c>
      <c r="AM117">
        <f>'CREAM Categories'!BE120</f>
        <v>0</v>
      </c>
      <c r="AN117" s="85">
        <f>'General Analysis'!CA118</f>
        <v>0</v>
      </c>
    </row>
    <row r="118" spans="1:40" x14ac:dyDescent="0.2">
      <c r="A118" s="117">
        <v>117</v>
      </c>
      <c r="B118" s="156">
        <f>'CREAM Categories'!D121</f>
        <v>2008</v>
      </c>
      <c r="C118" s="117">
        <f>'General Analysis'!BL119</f>
        <v>0</v>
      </c>
      <c r="D118" s="117">
        <f>'General Analysis'!BM119</f>
        <v>0</v>
      </c>
      <c r="E118" s="117">
        <f>'General Analysis'!BN119</f>
        <v>0</v>
      </c>
      <c r="F118" s="117">
        <f>'General Analysis'!BO119</f>
        <v>0</v>
      </c>
      <c r="G118" s="117">
        <f>'General Analysis'!BP119</f>
        <v>0</v>
      </c>
      <c r="H118" s="117">
        <f>'General Analysis'!BQ119</f>
        <v>0</v>
      </c>
      <c r="I118" s="117">
        <f t="shared" si="12"/>
        <v>0</v>
      </c>
      <c r="J118" s="117">
        <f t="shared" si="13"/>
        <v>0</v>
      </c>
      <c r="K118" s="117">
        <f t="shared" si="14"/>
        <v>0</v>
      </c>
      <c r="L118">
        <f>'CREAM Categories'!AD121</f>
        <v>1</v>
      </c>
      <c r="M118">
        <f>'CREAM Categories'!AE121</f>
        <v>0</v>
      </c>
      <c r="N118">
        <f>'CREAM Categories'!AF121</f>
        <v>1</v>
      </c>
      <c r="O118">
        <f>'CREAM Categories'!AG121</f>
        <v>0</v>
      </c>
      <c r="P118">
        <f>'CREAM Categories'!AH121</f>
        <v>0</v>
      </c>
      <c r="Q118">
        <f>'CREAM Categories'!AI121</f>
        <v>0</v>
      </c>
      <c r="R118">
        <f>'CREAM Categories'!AJ121</f>
        <v>0</v>
      </c>
      <c r="S118">
        <f>'CREAM Categories'!AK121</f>
        <v>0</v>
      </c>
      <c r="T118">
        <f>'CREAM Categories'!AL121</f>
        <v>0</v>
      </c>
      <c r="U118">
        <f>'CREAM Categories'!AM121</f>
        <v>0</v>
      </c>
      <c r="V118">
        <f>'CREAM Categories'!AN121</f>
        <v>1</v>
      </c>
      <c r="W118">
        <f>'CREAM Categories'!AO121</f>
        <v>0</v>
      </c>
      <c r="X118">
        <f>'CREAM Categories'!AP121</f>
        <v>0</v>
      </c>
      <c r="Y118">
        <f>'CREAM Categories'!AQ121</f>
        <v>1</v>
      </c>
      <c r="Z118">
        <f>'CREAM Categories'!AR121</f>
        <v>1</v>
      </c>
      <c r="AA118">
        <f>'CREAM Categories'!AS121</f>
        <v>0</v>
      </c>
      <c r="AB118">
        <f>'CREAM Categories'!AT121</f>
        <v>0</v>
      </c>
      <c r="AC118">
        <f>'CREAM Categories'!AU121</f>
        <v>1</v>
      </c>
      <c r="AD118">
        <f>'CREAM Categories'!AV121</f>
        <v>0</v>
      </c>
      <c r="AE118">
        <f>'CREAM Categories'!AW121</f>
        <v>0</v>
      </c>
      <c r="AF118">
        <f>'CREAM Categories'!AX121</f>
        <v>0</v>
      </c>
      <c r="AG118">
        <f>'CREAM Categories'!AY121</f>
        <v>0</v>
      </c>
      <c r="AH118">
        <f>'CREAM Categories'!AZ121</f>
        <v>0</v>
      </c>
      <c r="AI118">
        <f>'CREAM Categories'!BA121</f>
        <v>0</v>
      </c>
      <c r="AJ118">
        <f>'CREAM Categories'!BB121</f>
        <v>0</v>
      </c>
      <c r="AK118">
        <f>'CREAM Categories'!BC121</f>
        <v>0</v>
      </c>
      <c r="AL118">
        <f>'CREAM Categories'!BD121</f>
        <v>0</v>
      </c>
      <c r="AM118">
        <f>'CREAM Categories'!BE121</f>
        <v>0</v>
      </c>
      <c r="AN118" s="85">
        <f>'General Analysis'!CA119</f>
        <v>1</v>
      </c>
    </row>
    <row r="119" spans="1:40" x14ac:dyDescent="0.2">
      <c r="A119" s="117">
        <v>118</v>
      </c>
      <c r="B119" s="156">
        <f>'CREAM Categories'!D122</f>
        <v>2008</v>
      </c>
      <c r="C119" s="117">
        <f>'General Analysis'!BL120</f>
        <v>1</v>
      </c>
      <c r="D119" s="117">
        <f>'General Analysis'!BM120</f>
        <v>0</v>
      </c>
      <c r="E119" s="117">
        <f>'General Analysis'!BN120</f>
        <v>1</v>
      </c>
      <c r="F119" s="117">
        <f>'General Analysis'!BO120</f>
        <v>0</v>
      </c>
      <c r="G119" s="117">
        <f>'General Analysis'!BP120</f>
        <v>0</v>
      </c>
      <c r="H119" s="117">
        <f>'General Analysis'!BQ120</f>
        <v>0</v>
      </c>
      <c r="I119" s="117">
        <f t="shared" si="12"/>
        <v>1</v>
      </c>
      <c r="J119" s="117">
        <f t="shared" si="13"/>
        <v>1</v>
      </c>
      <c r="K119" s="117">
        <f t="shared" si="14"/>
        <v>0</v>
      </c>
      <c r="L119">
        <f>'CREAM Categories'!AD122</f>
        <v>1</v>
      </c>
      <c r="M119">
        <f>'CREAM Categories'!AE122</f>
        <v>0</v>
      </c>
      <c r="N119">
        <f>'CREAM Categories'!AF122</f>
        <v>1</v>
      </c>
      <c r="O119">
        <f>'CREAM Categories'!AG122</f>
        <v>0</v>
      </c>
      <c r="P119">
        <f>'CREAM Categories'!AH122</f>
        <v>0</v>
      </c>
      <c r="Q119">
        <f>'CREAM Categories'!AI122</f>
        <v>0</v>
      </c>
      <c r="R119">
        <f>'CREAM Categories'!AJ122</f>
        <v>0</v>
      </c>
      <c r="S119">
        <f>'CREAM Categories'!AK122</f>
        <v>0</v>
      </c>
      <c r="T119">
        <f>'CREAM Categories'!AL122</f>
        <v>0</v>
      </c>
      <c r="U119">
        <f>'CREAM Categories'!AM122</f>
        <v>0</v>
      </c>
      <c r="V119">
        <f>'CREAM Categories'!AN122</f>
        <v>0</v>
      </c>
      <c r="W119">
        <f>'CREAM Categories'!AO122</f>
        <v>1</v>
      </c>
      <c r="X119">
        <f>'CREAM Categories'!AP122</f>
        <v>0</v>
      </c>
      <c r="Y119">
        <f>'CREAM Categories'!AQ122</f>
        <v>0</v>
      </c>
      <c r="Z119">
        <f>'CREAM Categories'!AR122</f>
        <v>1</v>
      </c>
      <c r="AA119">
        <f>'CREAM Categories'!AS122</f>
        <v>0</v>
      </c>
      <c r="AB119">
        <f>'CREAM Categories'!AT122</f>
        <v>1</v>
      </c>
      <c r="AC119">
        <f>'CREAM Categories'!AU122</f>
        <v>0</v>
      </c>
      <c r="AD119">
        <f>'CREAM Categories'!AV122</f>
        <v>0</v>
      </c>
      <c r="AE119">
        <f>'CREAM Categories'!AW122</f>
        <v>0</v>
      </c>
      <c r="AF119">
        <f>'CREAM Categories'!AX122</f>
        <v>0</v>
      </c>
      <c r="AG119">
        <f>'CREAM Categories'!AY122</f>
        <v>0</v>
      </c>
      <c r="AH119">
        <f>'CREAM Categories'!AZ122</f>
        <v>0</v>
      </c>
      <c r="AI119">
        <f>'CREAM Categories'!BA122</f>
        <v>0</v>
      </c>
      <c r="AJ119">
        <f>'CREAM Categories'!BB122</f>
        <v>0</v>
      </c>
      <c r="AK119">
        <f>'CREAM Categories'!BC122</f>
        <v>0</v>
      </c>
      <c r="AL119">
        <f>'CREAM Categories'!BD122</f>
        <v>0</v>
      </c>
      <c r="AM119">
        <f>'CREAM Categories'!BE122</f>
        <v>0</v>
      </c>
      <c r="AN119" s="85">
        <f>'General Analysis'!CA120</f>
        <v>1</v>
      </c>
    </row>
    <row r="120" spans="1:40" x14ac:dyDescent="0.2">
      <c r="A120" s="117">
        <v>119</v>
      </c>
      <c r="B120" s="156">
        <f>'CREAM Categories'!D123</f>
        <v>2008</v>
      </c>
      <c r="C120" s="117">
        <f>'General Analysis'!BL121</f>
        <v>2</v>
      </c>
      <c r="D120" s="117">
        <f>'General Analysis'!BM121</f>
        <v>0</v>
      </c>
      <c r="E120" s="117">
        <f>'General Analysis'!BN121</f>
        <v>2</v>
      </c>
      <c r="F120" s="117">
        <f>'General Analysis'!BO121</f>
        <v>0</v>
      </c>
      <c r="G120" s="117">
        <f>'General Analysis'!BP121</f>
        <v>2</v>
      </c>
      <c r="H120" s="117">
        <f>'General Analysis'!BQ121</f>
        <v>0</v>
      </c>
      <c r="I120" s="117">
        <f t="shared" si="12"/>
        <v>1</v>
      </c>
      <c r="J120" s="117">
        <f t="shared" si="13"/>
        <v>1</v>
      </c>
      <c r="K120" s="117">
        <f t="shared" si="14"/>
        <v>1</v>
      </c>
      <c r="L120">
        <f>'CREAM Categories'!AD123</f>
        <v>1</v>
      </c>
      <c r="M120">
        <f>'CREAM Categories'!AE123</f>
        <v>1</v>
      </c>
      <c r="N120">
        <f>'CREAM Categories'!AF123</f>
        <v>1</v>
      </c>
      <c r="O120">
        <f>'CREAM Categories'!AG123</f>
        <v>0</v>
      </c>
      <c r="P120">
        <f>'CREAM Categories'!AH123</f>
        <v>0</v>
      </c>
      <c r="Q120">
        <f>'CREAM Categories'!AI123</f>
        <v>0</v>
      </c>
      <c r="R120">
        <f>'CREAM Categories'!AJ123</f>
        <v>0</v>
      </c>
      <c r="S120">
        <f>'CREAM Categories'!AK123</f>
        <v>0</v>
      </c>
      <c r="T120">
        <f>'CREAM Categories'!AL123</f>
        <v>1</v>
      </c>
      <c r="U120">
        <f>'CREAM Categories'!AM123</f>
        <v>1</v>
      </c>
      <c r="V120">
        <f>'CREAM Categories'!AN123</f>
        <v>1</v>
      </c>
      <c r="W120">
        <f>'CREAM Categories'!AO123</f>
        <v>1</v>
      </c>
      <c r="X120">
        <f>'CREAM Categories'!AP123</f>
        <v>0</v>
      </c>
      <c r="Y120">
        <f>'CREAM Categories'!AQ123</f>
        <v>1</v>
      </c>
      <c r="Z120">
        <f>'CREAM Categories'!AR123</f>
        <v>1</v>
      </c>
      <c r="AA120">
        <f>'CREAM Categories'!AS123</f>
        <v>1</v>
      </c>
      <c r="AB120">
        <f>'CREAM Categories'!AT123</f>
        <v>1</v>
      </c>
      <c r="AC120">
        <f>'CREAM Categories'!AU123</f>
        <v>1</v>
      </c>
      <c r="AD120">
        <f>'CREAM Categories'!AV123</f>
        <v>0</v>
      </c>
      <c r="AE120">
        <f>'CREAM Categories'!AW123</f>
        <v>0</v>
      </c>
      <c r="AF120">
        <f>'CREAM Categories'!AX123</f>
        <v>0</v>
      </c>
      <c r="AG120">
        <f>'CREAM Categories'!AY123</f>
        <v>0</v>
      </c>
      <c r="AH120">
        <f>'CREAM Categories'!AZ123</f>
        <v>0</v>
      </c>
      <c r="AI120">
        <f>'CREAM Categories'!BA123</f>
        <v>0</v>
      </c>
      <c r="AJ120">
        <f>'CREAM Categories'!BB123</f>
        <v>1</v>
      </c>
      <c r="AK120">
        <f>'CREAM Categories'!BC123</f>
        <v>0</v>
      </c>
      <c r="AL120">
        <f>'CREAM Categories'!BD123</f>
        <v>0</v>
      </c>
      <c r="AM120">
        <f>'CREAM Categories'!BE123</f>
        <v>1</v>
      </c>
      <c r="AN120" s="85">
        <f>'General Analysis'!CA121</f>
        <v>2</v>
      </c>
    </row>
    <row r="121" spans="1:40" x14ac:dyDescent="0.2">
      <c r="A121" s="117">
        <v>120</v>
      </c>
      <c r="B121" s="156">
        <f>'CREAM Categories'!D124</f>
        <v>2001</v>
      </c>
      <c r="C121" s="117">
        <f>'General Analysis'!BL122</f>
        <v>0</v>
      </c>
      <c r="D121" s="117">
        <f>'General Analysis'!BM122</f>
        <v>0</v>
      </c>
      <c r="E121" s="117">
        <f>'General Analysis'!BN122</f>
        <v>0</v>
      </c>
      <c r="F121" s="117">
        <f>'General Analysis'!BO122</f>
        <v>0</v>
      </c>
      <c r="G121" s="117">
        <f>'General Analysis'!BP122</f>
        <v>0</v>
      </c>
      <c r="H121" s="117">
        <f>'General Analysis'!BQ122</f>
        <v>0</v>
      </c>
      <c r="I121" s="117">
        <f t="shared" si="12"/>
        <v>0</v>
      </c>
      <c r="J121" s="117">
        <f t="shared" si="13"/>
        <v>0</v>
      </c>
      <c r="K121" s="117">
        <f t="shared" si="14"/>
        <v>0</v>
      </c>
      <c r="L121">
        <f>'CREAM Categories'!AD124</f>
        <v>0</v>
      </c>
      <c r="M121">
        <f>'CREAM Categories'!AE124</f>
        <v>0</v>
      </c>
      <c r="N121">
        <f>'CREAM Categories'!AF124</f>
        <v>1</v>
      </c>
      <c r="O121">
        <f>'CREAM Categories'!AG124</f>
        <v>0</v>
      </c>
      <c r="P121">
        <f>'CREAM Categories'!AH124</f>
        <v>0</v>
      </c>
      <c r="Q121">
        <f>'CREAM Categories'!AI124</f>
        <v>0</v>
      </c>
      <c r="R121">
        <f>'CREAM Categories'!AJ124</f>
        <v>0</v>
      </c>
      <c r="S121">
        <f>'CREAM Categories'!AK124</f>
        <v>0</v>
      </c>
      <c r="T121">
        <f>'CREAM Categories'!AL124</f>
        <v>0</v>
      </c>
      <c r="U121">
        <f>'CREAM Categories'!AM124</f>
        <v>1</v>
      </c>
      <c r="V121">
        <f>'CREAM Categories'!AN124</f>
        <v>1</v>
      </c>
      <c r="W121">
        <f>'CREAM Categories'!AO124</f>
        <v>1</v>
      </c>
      <c r="X121">
        <f>'CREAM Categories'!AP124</f>
        <v>0</v>
      </c>
      <c r="Y121">
        <f>'CREAM Categories'!AQ124</f>
        <v>0</v>
      </c>
      <c r="Z121">
        <f>'CREAM Categories'!AR124</f>
        <v>1</v>
      </c>
      <c r="AA121">
        <f>'CREAM Categories'!AS124</f>
        <v>0</v>
      </c>
      <c r="AB121">
        <f>'CREAM Categories'!AT124</f>
        <v>0</v>
      </c>
      <c r="AC121">
        <f>'CREAM Categories'!AU124</f>
        <v>1</v>
      </c>
      <c r="AD121">
        <f>'CREAM Categories'!AV124</f>
        <v>0</v>
      </c>
      <c r="AE121">
        <f>'CREAM Categories'!AW124</f>
        <v>0</v>
      </c>
      <c r="AF121">
        <f>'CREAM Categories'!AX124</f>
        <v>0</v>
      </c>
      <c r="AG121">
        <f>'CREAM Categories'!AY124</f>
        <v>0</v>
      </c>
      <c r="AH121">
        <f>'CREAM Categories'!AZ124</f>
        <v>0</v>
      </c>
      <c r="AI121">
        <f>'CREAM Categories'!BA124</f>
        <v>0</v>
      </c>
      <c r="AJ121">
        <f>'CREAM Categories'!BB124</f>
        <v>0</v>
      </c>
      <c r="AK121">
        <f>'CREAM Categories'!BC124</f>
        <v>0</v>
      </c>
      <c r="AL121">
        <f>'CREAM Categories'!BD124</f>
        <v>0</v>
      </c>
      <c r="AM121">
        <f>'CREAM Categories'!BE124</f>
        <v>0</v>
      </c>
      <c r="AN121" s="85">
        <f>'General Analysis'!CA122</f>
        <v>1</v>
      </c>
    </row>
    <row r="122" spans="1:40" x14ac:dyDescent="0.2">
      <c r="A122" s="117">
        <v>121</v>
      </c>
      <c r="B122" s="156">
        <f>'CREAM Categories'!D125</f>
        <v>2006</v>
      </c>
      <c r="C122" s="117">
        <f>'General Analysis'!BL123</f>
        <v>0</v>
      </c>
      <c r="D122" s="117">
        <f>'General Analysis'!BM123</f>
        <v>0</v>
      </c>
      <c r="E122" s="117">
        <f>'General Analysis'!BN123</f>
        <v>0</v>
      </c>
      <c r="F122" s="117">
        <f>'General Analysis'!BO123</f>
        <v>0</v>
      </c>
      <c r="G122" s="117">
        <f>'General Analysis'!BP123</f>
        <v>0</v>
      </c>
      <c r="H122" s="117">
        <f>'General Analysis'!BQ123</f>
        <v>0</v>
      </c>
      <c r="I122" s="117">
        <f t="shared" si="12"/>
        <v>0</v>
      </c>
      <c r="J122" s="117">
        <f t="shared" si="13"/>
        <v>0</v>
      </c>
      <c r="K122" s="117">
        <f t="shared" si="14"/>
        <v>0</v>
      </c>
      <c r="L122">
        <f>'CREAM Categories'!AD125</f>
        <v>1</v>
      </c>
      <c r="M122">
        <f>'CREAM Categories'!AE125</f>
        <v>0</v>
      </c>
      <c r="N122">
        <f>'CREAM Categories'!AF125</f>
        <v>0</v>
      </c>
      <c r="O122">
        <f>'CREAM Categories'!AG125</f>
        <v>0</v>
      </c>
      <c r="P122">
        <f>'CREAM Categories'!AH125</f>
        <v>0</v>
      </c>
      <c r="Q122">
        <f>'CREAM Categories'!AI125</f>
        <v>0</v>
      </c>
      <c r="R122">
        <f>'CREAM Categories'!AJ125</f>
        <v>0</v>
      </c>
      <c r="S122">
        <f>'CREAM Categories'!AK125</f>
        <v>0</v>
      </c>
      <c r="T122">
        <f>'CREAM Categories'!AL125</f>
        <v>0</v>
      </c>
      <c r="U122">
        <f>'CREAM Categories'!AM125</f>
        <v>0</v>
      </c>
      <c r="V122">
        <f>'CREAM Categories'!AN125</f>
        <v>1</v>
      </c>
      <c r="W122">
        <f>'CREAM Categories'!AO125</f>
        <v>1</v>
      </c>
      <c r="X122">
        <f>'CREAM Categories'!AP125</f>
        <v>0</v>
      </c>
      <c r="Y122">
        <f>'CREAM Categories'!AQ125</f>
        <v>1</v>
      </c>
      <c r="Z122">
        <f>'CREAM Categories'!AR125</f>
        <v>1</v>
      </c>
      <c r="AA122">
        <f>'CREAM Categories'!AS125</f>
        <v>0</v>
      </c>
      <c r="AB122">
        <f>'CREAM Categories'!AT125</f>
        <v>1</v>
      </c>
      <c r="AC122">
        <f>'CREAM Categories'!AU125</f>
        <v>1</v>
      </c>
      <c r="AD122">
        <f>'CREAM Categories'!AV125</f>
        <v>0</v>
      </c>
      <c r="AE122">
        <f>'CREAM Categories'!AW125</f>
        <v>0</v>
      </c>
      <c r="AF122">
        <f>'CREAM Categories'!AX125</f>
        <v>0</v>
      </c>
      <c r="AG122">
        <f>'CREAM Categories'!AY125</f>
        <v>0</v>
      </c>
      <c r="AH122">
        <f>'CREAM Categories'!AZ125</f>
        <v>0</v>
      </c>
      <c r="AI122">
        <f>'CREAM Categories'!BA125</f>
        <v>0</v>
      </c>
      <c r="AJ122">
        <f>'CREAM Categories'!BB125</f>
        <v>0</v>
      </c>
      <c r="AK122">
        <f>'CREAM Categories'!BC125</f>
        <v>0</v>
      </c>
      <c r="AL122">
        <f>'CREAM Categories'!BD125</f>
        <v>0</v>
      </c>
      <c r="AM122">
        <f>'CREAM Categories'!BE125</f>
        <v>0</v>
      </c>
      <c r="AN122" s="85">
        <f>'General Analysis'!CA123</f>
        <v>2</v>
      </c>
    </row>
    <row r="123" spans="1:40" x14ac:dyDescent="0.2">
      <c r="A123" s="117">
        <v>122</v>
      </c>
      <c r="B123" s="156">
        <f>'CREAM Categories'!D126</f>
        <v>2003</v>
      </c>
      <c r="C123" s="117">
        <f>'General Analysis'!BL124</f>
        <v>1</v>
      </c>
      <c r="D123" s="117">
        <f>'General Analysis'!BM124</f>
        <v>0</v>
      </c>
      <c r="E123" s="117">
        <f>'General Analysis'!BN124</f>
        <v>1</v>
      </c>
      <c r="F123" s="117">
        <f>'General Analysis'!BO124</f>
        <v>0</v>
      </c>
      <c r="G123" s="117">
        <f>'General Analysis'!BP124</f>
        <v>0</v>
      </c>
      <c r="H123" s="117">
        <f>'General Analysis'!BQ124</f>
        <v>0</v>
      </c>
      <c r="I123" s="117">
        <f t="shared" si="12"/>
        <v>1</v>
      </c>
      <c r="J123" s="117">
        <f t="shared" si="13"/>
        <v>1</v>
      </c>
      <c r="K123" s="117">
        <f t="shared" si="14"/>
        <v>0</v>
      </c>
      <c r="L123">
        <f>'CREAM Categories'!AD126</f>
        <v>0</v>
      </c>
      <c r="M123">
        <f>'CREAM Categories'!AE126</f>
        <v>0</v>
      </c>
      <c r="N123">
        <f>'CREAM Categories'!AF126</f>
        <v>1</v>
      </c>
      <c r="O123">
        <f>'CREAM Categories'!AG126</f>
        <v>0</v>
      </c>
      <c r="P123">
        <f>'CREAM Categories'!AH126</f>
        <v>0</v>
      </c>
      <c r="Q123">
        <f>'CREAM Categories'!AI126</f>
        <v>0</v>
      </c>
      <c r="R123">
        <f>'CREAM Categories'!AJ126</f>
        <v>0</v>
      </c>
      <c r="S123">
        <f>'CREAM Categories'!AK126</f>
        <v>0</v>
      </c>
      <c r="T123">
        <f>'CREAM Categories'!AL126</f>
        <v>0</v>
      </c>
      <c r="U123">
        <f>'CREAM Categories'!AM126</f>
        <v>1</v>
      </c>
      <c r="V123">
        <f>'CREAM Categories'!AN126</f>
        <v>0</v>
      </c>
      <c r="W123">
        <f>'CREAM Categories'!AO126</f>
        <v>1</v>
      </c>
      <c r="X123">
        <f>'CREAM Categories'!AP126</f>
        <v>0</v>
      </c>
      <c r="Y123">
        <f>'CREAM Categories'!AQ126</f>
        <v>1</v>
      </c>
      <c r="Z123">
        <f>'CREAM Categories'!AR126</f>
        <v>1</v>
      </c>
      <c r="AA123">
        <f>'CREAM Categories'!AS126</f>
        <v>0</v>
      </c>
      <c r="AB123">
        <f>'CREAM Categories'!AT126</f>
        <v>1</v>
      </c>
      <c r="AC123">
        <f>'CREAM Categories'!AU126</f>
        <v>1</v>
      </c>
      <c r="AD123">
        <f>'CREAM Categories'!AV126</f>
        <v>0</v>
      </c>
      <c r="AE123">
        <f>'CREAM Categories'!AW126</f>
        <v>0</v>
      </c>
      <c r="AF123">
        <f>'CREAM Categories'!AX126</f>
        <v>0</v>
      </c>
      <c r="AG123">
        <f>'CREAM Categories'!AY126</f>
        <v>0</v>
      </c>
      <c r="AH123">
        <f>'CREAM Categories'!AZ126</f>
        <v>0</v>
      </c>
      <c r="AI123">
        <f>'CREAM Categories'!BA126</f>
        <v>0</v>
      </c>
      <c r="AJ123">
        <f>'CREAM Categories'!BB126</f>
        <v>0</v>
      </c>
      <c r="AK123">
        <f>'CREAM Categories'!BC126</f>
        <v>0</v>
      </c>
      <c r="AL123">
        <f>'CREAM Categories'!BD126</f>
        <v>0</v>
      </c>
      <c r="AM123">
        <f>'CREAM Categories'!BE126</f>
        <v>0</v>
      </c>
      <c r="AN123" s="85">
        <f>'General Analysis'!CA124</f>
        <v>2</v>
      </c>
    </row>
    <row r="124" spans="1:40" x14ac:dyDescent="0.2">
      <c r="A124" s="117">
        <v>123</v>
      </c>
      <c r="B124" s="156">
        <f>'CREAM Categories'!D127</f>
        <v>2001</v>
      </c>
      <c r="C124" s="117">
        <f>'General Analysis'!BL125</f>
        <v>1</v>
      </c>
      <c r="D124" s="117">
        <f>'General Analysis'!BM125</f>
        <v>0</v>
      </c>
      <c r="E124" s="117">
        <f>'General Analysis'!BN125</f>
        <v>1</v>
      </c>
      <c r="F124" s="117">
        <f>'General Analysis'!BO125</f>
        <v>0</v>
      </c>
      <c r="G124" s="117">
        <f>'General Analysis'!BP125</f>
        <v>0</v>
      </c>
      <c r="H124" s="117">
        <f>'General Analysis'!BQ125</f>
        <v>1</v>
      </c>
      <c r="I124" s="117">
        <f t="shared" si="12"/>
        <v>1</v>
      </c>
      <c r="J124" s="117">
        <f t="shared" si="13"/>
        <v>1</v>
      </c>
      <c r="K124" s="117">
        <f t="shared" si="14"/>
        <v>1</v>
      </c>
      <c r="L124">
        <f>'CREAM Categories'!AD127</f>
        <v>1</v>
      </c>
      <c r="M124">
        <f>'CREAM Categories'!AE127</f>
        <v>0</v>
      </c>
      <c r="N124">
        <f>'CREAM Categories'!AF127</f>
        <v>1</v>
      </c>
      <c r="O124">
        <f>'CREAM Categories'!AG127</f>
        <v>0</v>
      </c>
      <c r="P124">
        <f>'CREAM Categories'!AH127</f>
        <v>0</v>
      </c>
      <c r="Q124">
        <f>'CREAM Categories'!AI127</f>
        <v>1</v>
      </c>
      <c r="R124">
        <f>'CREAM Categories'!AJ127</f>
        <v>0</v>
      </c>
      <c r="S124">
        <f>'CREAM Categories'!AK127</f>
        <v>0</v>
      </c>
      <c r="T124">
        <f>'CREAM Categories'!AL127</f>
        <v>0</v>
      </c>
      <c r="U124">
        <f>'CREAM Categories'!AM127</f>
        <v>1</v>
      </c>
      <c r="V124">
        <f>'CREAM Categories'!AN127</f>
        <v>1</v>
      </c>
      <c r="W124">
        <f>'CREAM Categories'!AO127</f>
        <v>1</v>
      </c>
      <c r="X124">
        <f>'CREAM Categories'!AP127</f>
        <v>0</v>
      </c>
      <c r="Y124">
        <f>'CREAM Categories'!AQ127</f>
        <v>1</v>
      </c>
      <c r="Z124">
        <f>'CREAM Categories'!AR127</f>
        <v>1</v>
      </c>
      <c r="AA124">
        <f>'CREAM Categories'!AS127</f>
        <v>0</v>
      </c>
      <c r="AB124">
        <f>'CREAM Categories'!AT127</f>
        <v>0</v>
      </c>
      <c r="AC124">
        <f>'CREAM Categories'!AU127</f>
        <v>1</v>
      </c>
      <c r="AD124">
        <f>'CREAM Categories'!AV127</f>
        <v>0</v>
      </c>
      <c r="AE124">
        <f>'CREAM Categories'!AW127</f>
        <v>0</v>
      </c>
      <c r="AF124">
        <f>'CREAM Categories'!AX127</f>
        <v>0</v>
      </c>
      <c r="AG124">
        <f>'CREAM Categories'!AY127</f>
        <v>0</v>
      </c>
      <c r="AH124">
        <f>'CREAM Categories'!AZ127</f>
        <v>0</v>
      </c>
      <c r="AI124">
        <f>'CREAM Categories'!BA127</f>
        <v>0</v>
      </c>
      <c r="AJ124">
        <f>'CREAM Categories'!BB127</f>
        <v>0</v>
      </c>
      <c r="AK124">
        <f>'CREAM Categories'!BC127</f>
        <v>0</v>
      </c>
      <c r="AL124">
        <f>'CREAM Categories'!BD127</f>
        <v>0</v>
      </c>
      <c r="AM124">
        <f>'CREAM Categories'!BE127</f>
        <v>0</v>
      </c>
      <c r="AN124" s="85">
        <f>'General Analysis'!CA125</f>
        <v>1</v>
      </c>
    </row>
    <row r="125" spans="1:40" x14ac:dyDescent="0.2">
      <c r="A125" s="117">
        <v>124</v>
      </c>
      <c r="B125" s="156">
        <f>'CREAM Categories'!D128</f>
        <v>2006</v>
      </c>
      <c r="C125" s="117">
        <f>'General Analysis'!BL126</f>
        <v>2</v>
      </c>
      <c r="D125" s="117">
        <f>'General Analysis'!BM126</f>
        <v>0</v>
      </c>
      <c r="E125" s="117">
        <f>'General Analysis'!BN126</f>
        <v>0</v>
      </c>
      <c r="F125" s="117">
        <f>'General Analysis'!BO126</f>
        <v>0</v>
      </c>
      <c r="G125" s="117">
        <f>'General Analysis'!BP126</f>
        <v>0</v>
      </c>
      <c r="H125" s="117">
        <f>'General Analysis'!BQ126</f>
        <v>0</v>
      </c>
      <c r="I125" s="117">
        <f t="shared" si="12"/>
        <v>1</v>
      </c>
      <c r="J125" s="117">
        <f t="shared" si="13"/>
        <v>0</v>
      </c>
      <c r="K125" s="117">
        <f t="shared" si="14"/>
        <v>0</v>
      </c>
      <c r="L125">
        <f>'CREAM Categories'!AD128</f>
        <v>0</v>
      </c>
      <c r="M125">
        <f>'CREAM Categories'!AE128</f>
        <v>0</v>
      </c>
      <c r="N125">
        <f>'CREAM Categories'!AF128</f>
        <v>1</v>
      </c>
      <c r="O125">
        <f>'CREAM Categories'!AG128</f>
        <v>0</v>
      </c>
      <c r="P125">
        <f>'CREAM Categories'!AH128</f>
        <v>0</v>
      </c>
      <c r="Q125">
        <f>'CREAM Categories'!AI128</f>
        <v>0</v>
      </c>
      <c r="R125">
        <f>'CREAM Categories'!AJ128</f>
        <v>0</v>
      </c>
      <c r="S125">
        <f>'CREAM Categories'!AK128</f>
        <v>0</v>
      </c>
      <c r="T125">
        <f>'CREAM Categories'!AL128</f>
        <v>0</v>
      </c>
      <c r="U125">
        <f>'CREAM Categories'!AM128</f>
        <v>0</v>
      </c>
      <c r="V125">
        <f>'CREAM Categories'!AN128</f>
        <v>0</v>
      </c>
      <c r="W125">
        <f>'CREAM Categories'!AO128</f>
        <v>1</v>
      </c>
      <c r="X125">
        <f>'CREAM Categories'!AP128</f>
        <v>0</v>
      </c>
      <c r="Y125">
        <f>'CREAM Categories'!AQ128</f>
        <v>1</v>
      </c>
      <c r="Z125">
        <f>'CREAM Categories'!AR128</f>
        <v>1</v>
      </c>
      <c r="AA125">
        <f>'CREAM Categories'!AS128</f>
        <v>0</v>
      </c>
      <c r="AB125">
        <f>'CREAM Categories'!AT128</f>
        <v>0</v>
      </c>
      <c r="AC125">
        <f>'CREAM Categories'!AU128</f>
        <v>0</v>
      </c>
      <c r="AD125">
        <f>'CREAM Categories'!AV128</f>
        <v>0</v>
      </c>
      <c r="AE125">
        <f>'CREAM Categories'!AW128</f>
        <v>0</v>
      </c>
      <c r="AF125">
        <f>'CREAM Categories'!AX128</f>
        <v>0</v>
      </c>
      <c r="AG125">
        <f>'CREAM Categories'!AY128</f>
        <v>0</v>
      </c>
      <c r="AH125">
        <f>'CREAM Categories'!AZ128</f>
        <v>0</v>
      </c>
      <c r="AI125">
        <f>'CREAM Categories'!BA128</f>
        <v>0</v>
      </c>
      <c r="AJ125">
        <f>'CREAM Categories'!BB128</f>
        <v>0</v>
      </c>
      <c r="AK125">
        <f>'CREAM Categories'!BC128</f>
        <v>0</v>
      </c>
      <c r="AL125">
        <f>'CREAM Categories'!BD128</f>
        <v>0</v>
      </c>
      <c r="AM125">
        <f>'CREAM Categories'!BE128</f>
        <v>0</v>
      </c>
      <c r="AN125" s="85">
        <f>'General Analysis'!CA126</f>
        <v>0</v>
      </c>
    </row>
    <row r="126" spans="1:40" x14ac:dyDescent="0.2">
      <c r="A126" s="117">
        <v>125</v>
      </c>
      <c r="B126" s="156">
        <f>'CREAM Categories'!D129</f>
        <v>2011</v>
      </c>
      <c r="C126" s="117">
        <f>'General Analysis'!BL127</f>
        <v>0</v>
      </c>
      <c r="D126" s="117">
        <f>'General Analysis'!BM127</f>
        <v>0</v>
      </c>
      <c r="E126" s="117">
        <f>'General Analysis'!BN127</f>
        <v>0</v>
      </c>
      <c r="F126" s="117">
        <f>'General Analysis'!BO127</f>
        <v>0</v>
      </c>
      <c r="G126" s="117">
        <f>'General Analysis'!BP127</f>
        <v>0</v>
      </c>
      <c r="H126" s="117">
        <f>'General Analysis'!BQ127</f>
        <v>0</v>
      </c>
      <c r="I126" s="117">
        <f t="shared" si="12"/>
        <v>0</v>
      </c>
      <c r="J126" s="117">
        <f t="shared" si="13"/>
        <v>0</v>
      </c>
      <c r="K126" s="117">
        <f t="shared" si="14"/>
        <v>0</v>
      </c>
      <c r="L126">
        <f>'CREAM Categories'!AD129</f>
        <v>0</v>
      </c>
      <c r="M126">
        <f>'CREAM Categories'!AE129</f>
        <v>0</v>
      </c>
      <c r="N126">
        <f>'CREAM Categories'!AF129</f>
        <v>0</v>
      </c>
      <c r="O126">
        <f>'CREAM Categories'!AG129</f>
        <v>0</v>
      </c>
      <c r="P126">
        <f>'CREAM Categories'!AH129</f>
        <v>0</v>
      </c>
      <c r="Q126">
        <f>'CREAM Categories'!AI129</f>
        <v>0</v>
      </c>
      <c r="R126">
        <f>'CREAM Categories'!AJ129</f>
        <v>0</v>
      </c>
      <c r="S126">
        <f>'CREAM Categories'!AK129</f>
        <v>0</v>
      </c>
      <c r="T126">
        <f>'CREAM Categories'!AL129</f>
        <v>0</v>
      </c>
      <c r="U126">
        <f>'CREAM Categories'!AM129</f>
        <v>0</v>
      </c>
      <c r="V126">
        <f>'CREAM Categories'!AN129</f>
        <v>0</v>
      </c>
      <c r="W126">
        <f>'CREAM Categories'!AO129</f>
        <v>0</v>
      </c>
      <c r="X126">
        <f>'CREAM Categories'!AP129</f>
        <v>0</v>
      </c>
      <c r="Y126">
        <f>'CREAM Categories'!AQ129</f>
        <v>1</v>
      </c>
      <c r="Z126">
        <f>'CREAM Categories'!AR129</f>
        <v>1</v>
      </c>
      <c r="AA126">
        <f>'CREAM Categories'!AS129</f>
        <v>0</v>
      </c>
      <c r="AB126">
        <f>'CREAM Categories'!AT129</f>
        <v>0</v>
      </c>
      <c r="AC126">
        <f>'CREAM Categories'!AU129</f>
        <v>0</v>
      </c>
      <c r="AD126">
        <f>'CREAM Categories'!AV129</f>
        <v>0</v>
      </c>
      <c r="AE126">
        <f>'CREAM Categories'!AW129</f>
        <v>0</v>
      </c>
      <c r="AF126">
        <f>'CREAM Categories'!AX129</f>
        <v>0</v>
      </c>
      <c r="AG126">
        <f>'CREAM Categories'!AY129</f>
        <v>0</v>
      </c>
      <c r="AH126">
        <f>'CREAM Categories'!AZ129</f>
        <v>0</v>
      </c>
      <c r="AI126">
        <f>'CREAM Categories'!BA129</f>
        <v>0</v>
      </c>
      <c r="AJ126">
        <f>'CREAM Categories'!BB129</f>
        <v>0</v>
      </c>
      <c r="AK126">
        <f>'CREAM Categories'!BC129</f>
        <v>0</v>
      </c>
      <c r="AL126">
        <f>'CREAM Categories'!BD129</f>
        <v>0</v>
      </c>
      <c r="AM126">
        <f>'CREAM Categories'!BE129</f>
        <v>0</v>
      </c>
      <c r="AN126" s="85">
        <f>'General Analysis'!CA127</f>
        <v>0</v>
      </c>
    </row>
    <row r="127" spans="1:40" x14ac:dyDescent="0.2">
      <c r="A127" s="117">
        <v>126</v>
      </c>
      <c r="B127" s="156">
        <f>'CREAM Categories'!D130</f>
        <v>2003</v>
      </c>
      <c r="C127" s="117">
        <f>'General Analysis'!BL128</f>
        <v>0</v>
      </c>
      <c r="D127" s="117">
        <f>'General Analysis'!BM128</f>
        <v>0</v>
      </c>
      <c r="E127" s="117">
        <f>'General Analysis'!BN128</f>
        <v>0</v>
      </c>
      <c r="F127" s="117">
        <f>'General Analysis'!BO128</f>
        <v>0</v>
      </c>
      <c r="G127" s="117">
        <f>'General Analysis'!BP128</f>
        <v>0</v>
      </c>
      <c r="H127" s="117">
        <f>'General Analysis'!BQ128</f>
        <v>0</v>
      </c>
      <c r="I127" s="117">
        <f t="shared" si="12"/>
        <v>0</v>
      </c>
      <c r="J127" s="117">
        <f t="shared" si="13"/>
        <v>0</v>
      </c>
      <c r="K127" s="117">
        <f t="shared" si="14"/>
        <v>0</v>
      </c>
      <c r="L127">
        <f>'CREAM Categories'!AD130</f>
        <v>0</v>
      </c>
      <c r="M127">
        <f>'CREAM Categories'!AE130</f>
        <v>0</v>
      </c>
      <c r="N127">
        <f>'CREAM Categories'!AF130</f>
        <v>1</v>
      </c>
      <c r="O127">
        <f>'CREAM Categories'!AG130</f>
        <v>0</v>
      </c>
      <c r="P127">
        <f>'CREAM Categories'!AH130</f>
        <v>0</v>
      </c>
      <c r="Q127">
        <f>'CREAM Categories'!AI130</f>
        <v>0</v>
      </c>
      <c r="R127">
        <f>'CREAM Categories'!AJ130</f>
        <v>0</v>
      </c>
      <c r="S127">
        <f>'CREAM Categories'!AK130</f>
        <v>0</v>
      </c>
      <c r="T127">
        <f>'CREAM Categories'!AL130</f>
        <v>0</v>
      </c>
      <c r="U127">
        <f>'CREAM Categories'!AM130</f>
        <v>1</v>
      </c>
      <c r="V127">
        <f>'CREAM Categories'!AN130</f>
        <v>1</v>
      </c>
      <c r="W127">
        <f>'CREAM Categories'!AO130</f>
        <v>1</v>
      </c>
      <c r="X127">
        <f>'CREAM Categories'!AP130</f>
        <v>0</v>
      </c>
      <c r="Y127">
        <f>'CREAM Categories'!AQ130</f>
        <v>1</v>
      </c>
      <c r="Z127">
        <f>'CREAM Categories'!AR130</f>
        <v>1</v>
      </c>
      <c r="AA127">
        <f>'CREAM Categories'!AS130</f>
        <v>0</v>
      </c>
      <c r="AB127">
        <f>'CREAM Categories'!AT130</f>
        <v>1</v>
      </c>
      <c r="AC127">
        <f>'CREAM Categories'!AU130</f>
        <v>0</v>
      </c>
      <c r="AD127">
        <f>'CREAM Categories'!AV130</f>
        <v>0</v>
      </c>
      <c r="AE127">
        <f>'CREAM Categories'!AW130</f>
        <v>0</v>
      </c>
      <c r="AF127">
        <f>'CREAM Categories'!AX130</f>
        <v>0</v>
      </c>
      <c r="AG127">
        <f>'CREAM Categories'!AY130</f>
        <v>0</v>
      </c>
      <c r="AH127">
        <f>'CREAM Categories'!AZ130</f>
        <v>0</v>
      </c>
      <c r="AI127">
        <f>'CREAM Categories'!BA130</f>
        <v>0</v>
      </c>
      <c r="AJ127">
        <f>'CREAM Categories'!BB130</f>
        <v>0</v>
      </c>
      <c r="AK127">
        <f>'CREAM Categories'!BC130</f>
        <v>0</v>
      </c>
      <c r="AL127">
        <f>'CREAM Categories'!BD130</f>
        <v>0</v>
      </c>
      <c r="AM127">
        <f>'CREAM Categories'!BE130</f>
        <v>0</v>
      </c>
      <c r="AN127" s="85">
        <f>'General Analysis'!CA128</f>
        <v>1</v>
      </c>
    </row>
    <row r="128" spans="1:40" x14ac:dyDescent="0.2">
      <c r="A128" s="117">
        <v>127</v>
      </c>
      <c r="B128" s="156">
        <f>'CREAM Categories'!D131</f>
        <v>1999</v>
      </c>
      <c r="C128" s="117">
        <f>'General Analysis'!BL129</f>
        <v>0</v>
      </c>
      <c r="D128" s="117">
        <f>'General Analysis'!BM129</f>
        <v>0</v>
      </c>
      <c r="E128" s="117">
        <f>'General Analysis'!BN129</f>
        <v>0</v>
      </c>
      <c r="F128" s="117">
        <f>'General Analysis'!BO129</f>
        <v>0</v>
      </c>
      <c r="G128" s="117">
        <f>'General Analysis'!BP129</f>
        <v>0</v>
      </c>
      <c r="H128" s="117">
        <f>'General Analysis'!BQ129</f>
        <v>0</v>
      </c>
      <c r="I128" s="117">
        <f t="shared" si="12"/>
        <v>0</v>
      </c>
      <c r="J128" s="117">
        <f t="shared" si="13"/>
        <v>0</v>
      </c>
      <c r="K128" s="117">
        <f t="shared" si="14"/>
        <v>0</v>
      </c>
      <c r="L128">
        <f>'CREAM Categories'!AD131</f>
        <v>1</v>
      </c>
      <c r="M128">
        <f>'CREAM Categories'!AE131</f>
        <v>0</v>
      </c>
      <c r="N128">
        <f>'CREAM Categories'!AF131</f>
        <v>1</v>
      </c>
      <c r="O128">
        <f>'CREAM Categories'!AG131</f>
        <v>0</v>
      </c>
      <c r="P128">
        <f>'CREAM Categories'!AH131</f>
        <v>0</v>
      </c>
      <c r="Q128">
        <f>'CREAM Categories'!AI131</f>
        <v>0</v>
      </c>
      <c r="R128">
        <f>'CREAM Categories'!AJ131</f>
        <v>0</v>
      </c>
      <c r="S128">
        <f>'CREAM Categories'!AK131</f>
        <v>0</v>
      </c>
      <c r="T128">
        <f>'CREAM Categories'!AL131</f>
        <v>0</v>
      </c>
      <c r="U128">
        <f>'CREAM Categories'!AM131</f>
        <v>1</v>
      </c>
      <c r="V128">
        <f>'CREAM Categories'!AN131</f>
        <v>0</v>
      </c>
      <c r="W128">
        <f>'CREAM Categories'!AO131</f>
        <v>0</v>
      </c>
      <c r="X128">
        <f>'CREAM Categories'!AP131</f>
        <v>0</v>
      </c>
      <c r="Y128">
        <f>'CREAM Categories'!AQ131</f>
        <v>1</v>
      </c>
      <c r="Z128">
        <f>'CREAM Categories'!AR131</f>
        <v>1</v>
      </c>
      <c r="AA128">
        <f>'CREAM Categories'!AS131</f>
        <v>0</v>
      </c>
      <c r="AB128">
        <f>'CREAM Categories'!AT131</f>
        <v>1</v>
      </c>
      <c r="AC128">
        <f>'CREAM Categories'!AU131</f>
        <v>0</v>
      </c>
      <c r="AD128">
        <f>'CREAM Categories'!AV131</f>
        <v>0</v>
      </c>
      <c r="AE128">
        <f>'CREAM Categories'!AW131</f>
        <v>0</v>
      </c>
      <c r="AF128">
        <f>'CREAM Categories'!AX131</f>
        <v>0</v>
      </c>
      <c r="AG128">
        <f>'CREAM Categories'!AY131</f>
        <v>0</v>
      </c>
      <c r="AH128">
        <f>'CREAM Categories'!AZ131</f>
        <v>0</v>
      </c>
      <c r="AI128">
        <f>'CREAM Categories'!BA131</f>
        <v>0</v>
      </c>
      <c r="AJ128">
        <f>'CREAM Categories'!BB131</f>
        <v>0</v>
      </c>
      <c r="AK128">
        <f>'CREAM Categories'!BC131</f>
        <v>0</v>
      </c>
      <c r="AL128">
        <f>'CREAM Categories'!BD131</f>
        <v>0</v>
      </c>
      <c r="AM128">
        <f>'CREAM Categories'!BE131</f>
        <v>0</v>
      </c>
      <c r="AN128" s="85">
        <f>'General Analysis'!CA129</f>
        <v>1</v>
      </c>
    </row>
    <row r="129" spans="1:40" x14ac:dyDescent="0.2">
      <c r="A129" s="117">
        <v>128</v>
      </c>
      <c r="B129" s="156">
        <f>'CREAM Categories'!D132</f>
        <v>2003</v>
      </c>
      <c r="C129" s="117">
        <f>'General Analysis'!BL130</f>
        <v>1</v>
      </c>
      <c r="D129" s="117">
        <f>'General Analysis'!BM130</f>
        <v>0</v>
      </c>
      <c r="E129" s="117">
        <f>'General Analysis'!BN130</f>
        <v>1</v>
      </c>
      <c r="F129" s="117">
        <f>'General Analysis'!BO130</f>
        <v>0</v>
      </c>
      <c r="G129" s="117">
        <f>'General Analysis'!BP130</f>
        <v>0</v>
      </c>
      <c r="H129" s="117">
        <f>'General Analysis'!BQ130</f>
        <v>0</v>
      </c>
      <c r="I129" s="117">
        <f t="shared" si="12"/>
        <v>1</v>
      </c>
      <c r="J129" s="117">
        <f t="shared" si="13"/>
        <v>1</v>
      </c>
      <c r="K129" s="117">
        <f t="shared" si="14"/>
        <v>0</v>
      </c>
      <c r="L129">
        <f>'CREAM Categories'!AD132</f>
        <v>1</v>
      </c>
      <c r="M129">
        <f>'CREAM Categories'!AE132</f>
        <v>0</v>
      </c>
      <c r="N129">
        <f>'CREAM Categories'!AF132</f>
        <v>1</v>
      </c>
      <c r="O129">
        <f>'CREAM Categories'!AG132</f>
        <v>0</v>
      </c>
      <c r="P129">
        <f>'CREAM Categories'!AH132</f>
        <v>0</v>
      </c>
      <c r="Q129">
        <f>'CREAM Categories'!AI132</f>
        <v>0</v>
      </c>
      <c r="R129">
        <f>'CREAM Categories'!AJ132</f>
        <v>0</v>
      </c>
      <c r="S129">
        <f>'CREAM Categories'!AK132</f>
        <v>0</v>
      </c>
      <c r="T129">
        <f>'CREAM Categories'!AL132</f>
        <v>0</v>
      </c>
      <c r="U129">
        <f>'CREAM Categories'!AM132</f>
        <v>1</v>
      </c>
      <c r="V129">
        <f>'CREAM Categories'!AN132</f>
        <v>1</v>
      </c>
      <c r="W129">
        <f>'CREAM Categories'!AO132</f>
        <v>1</v>
      </c>
      <c r="X129">
        <f>'CREAM Categories'!AP132</f>
        <v>0</v>
      </c>
      <c r="Y129">
        <f>'CREAM Categories'!AQ132</f>
        <v>1</v>
      </c>
      <c r="Z129">
        <f>'CREAM Categories'!AR132</f>
        <v>1</v>
      </c>
      <c r="AA129">
        <f>'CREAM Categories'!AS132</f>
        <v>0</v>
      </c>
      <c r="AB129">
        <f>'CREAM Categories'!AT132</f>
        <v>0</v>
      </c>
      <c r="AC129">
        <f>'CREAM Categories'!AU132</f>
        <v>1</v>
      </c>
      <c r="AD129">
        <f>'CREAM Categories'!AV132</f>
        <v>0</v>
      </c>
      <c r="AE129">
        <f>'CREAM Categories'!AW132</f>
        <v>0</v>
      </c>
      <c r="AF129">
        <f>'CREAM Categories'!AX132</f>
        <v>0</v>
      </c>
      <c r="AG129">
        <f>'CREAM Categories'!AY132</f>
        <v>0</v>
      </c>
      <c r="AH129">
        <f>'CREAM Categories'!AZ132</f>
        <v>0</v>
      </c>
      <c r="AI129">
        <f>'CREAM Categories'!BA132</f>
        <v>0</v>
      </c>
      <c r="AJ129">
        <f>'CREAM Categories'!BB132</f>
        <v>0</v>
      </c>
      <c r="AK129">
        <f>'CREAM Categories'!BC132</f>
        <v>0</v>
      </c>
      <c r="AL129">
        <f>'CREAM Categories'!BD132</f>
        <v>0</v>
      </c>
      <c r="AM129">
        <f>'CREAM Categories'!BE132</f>
        <v>0</v>
      </c>
      <c r="AN129" s="85">
        <f>'General Analysis'!CA130</f>
        <v>1</v>
      </c>
    </row>
    <row r="130" spans="1:40" x14ac:dyDescent="0.2">
      <c r="A130" s="117">
        <v>129</v>
      </c>
      <c r="B130" s="156">
        <f>'CREAM Categories'!D133</f>
        <v>2003</v>
      </c>
      <c r="C130" s="117">
        <f>'General Analysis'!BL131</f>
        <v>1</v>
      </c>
      <c r="D130" s="117">
        <f>'General Analysis'!BM131</f>
        <v>0</v>
      </c>
      <c r="E130" s="117">
        <f>'General Analysis'!BN131</f>
        <v>0</v>
      </c>
      <c r="F130" s="117">
        <f>'General Analysis'!BO131</f>
        <v>0</v>
      </c>
      <c r="G130" s="117">
        <f>'General Analysis'!BP131</f>
        <v>1</v>
      </c>
      <c r="H130" s="117">
        <f>'General Analysis'!BQ131</f>
        <v>0</v>
      </c>
      <c r="I130" s="117">
        <f t="shared" si="12"/>
        <v>1</v>
      </c>
      <c r="J130" s="117">
        <f t="shared" si="13"/>
        <v>0</v>
      </c>
      <c r="K130" s="117">
        <f t="shared" si="14"/>
        <v>1</v>
      </c>
      <c r="L130">
        <f>'CREAM Categories'!AD133</f>
        <v>1</v>
      </c>
      <c r="M130">
        <f>'CREAM Categories'!AE133</f>
        <v>0</v>
      </c>
      <c r="N130">
        <f>'CREAM Categories'!AF133</f>
        <v>1</v>
      </c>
      <c r="O130">
        <f>'CREAM Categories'!AG133</f>
        <v>0</v>
      </c>
      <c r="P130">
        <f>'CREAM Categories'!AH133</f>
        <v>0</v>
      </c>
      <c r="Q130">
        <f>'CREAM Categories'!AI133</f>
        <v>1</v>
      </c>
      <c r="R130">
        <f>'CREAM Categories'!AJ133</f>
        <v>0</v>
      </c>
      <c r="S130">
        <f>'CREAM Categories'!AK133</f>
        <v>0</v>
      </c>
      <c r="T130">
        <f>'CREAM Categories'!AL133</f>
        <v>0</v>
      </c>
      <c r="U130">
        <f>'CREAM Categories'!AM133</f>
        <v>1</v>
      </c>
      <c r="V130">
        <f>'CREAM Categories'!AN133</f>
        <v>0</v>
      </c>
      <c r="W130">
        <f>'CREAM Categories'!AO133</f>
        <v>1</v>
      </c>
      <c r="X130">
        <f>'CREAM Categories'!AP133</f>
        <v>1</v>
      </c>
      <c r="Y130">
        <f>'CREAM Categories'!AQ133</f>
        <v>1</v>
      </c>
      <c r="Z130">
        <f>'CREAM Categories'!AR133</f>
        <v>1</v>
      </c>
      <c r="AA130">
        <f>'CREAM Categories'!AS133</f>
        <v>0</v>
      </c>
      <c r="AB130">
        <f>'CREAM Categories'!AT133</f>
        <v>1</v>
      </c>
      <c r="AC130">
        <f>'CREAM Categories'!AU133</f>
        <v>0</v>
      </c>
      <c r="AD130">
        <f>'CREAM Categories'!AV133</f>
        <v>0</v>
      </c>
      <c r="AE130">
        <f>'CREAM Categories'!AW133</f>
        <v>0</v>
      </c>
      <c r="AF130">
        <f>'CREAM Categories'!AX133</f>
        <v>0</v>
      </c>
      <c r="AG130">
        <f>'CREAM Categories'!AY133</f>
        <v>0</v>
      </c>
      <c r="AH130">
        <f>'CREAM Categories'!AZ133</f>
        <v>0</v>
      </c>
      <c r="AI130">
        <f>'CREAM Categories'!BA133</f>
        <v>0</v>
      </c>
      <c r="AJ130">
        <f>'CREAM Categories'!BB133</f>
        <v>0</v>
      </c>
      <c r="AK130">
        <f>'CREAM Categories'!BC133</f>
        <v>0</v>
      </c>
      <c r="AL130">
        <f>'CREAM Categories'!BD133</f>
        <v>0</v>
      </c>
      <c r="AM130">
        <f>'CREAM Categories'!BE133</f>
        <v>0</v>
      </c>
      <c r="AN130" s="85">
        <f>'General Analysis'!CA131</f>
        <v>1</v>
      </c>
    </row>
    <row r="131" spans="1:40" x14ac:dyDescent="0.2">
      <c r="A131" s="117">
        <v>130</v>
      </c>
      <c r="B131" s="156">
        <f>'CREAM Categories'!D134</f>
        <v>2011</v>
      </c>
      <c r="C131" s="117">
        <f>'General Analysis'!BL132</f>
        <v>0</v>
      </c>
      <c r="D131" s="117">
        <f>'General Analysis'!BM132</f>
        <v>0</v>
      </c>
      <c r="E131" s="117">
        <f>'General Analysis'!BN132</f>
        <v>0</v>
      </c>
      <c r="F131" s="117">
        <f>'General Analysis'!BO132</f>
        <v>0</v>
      </c>
      <c r="G131" s="117">
        <f>'General Analysis'!BP132</f>
        <v>0</v>
      </c>
      <c r="H131" s="117">
        <f>'General Analysis'!BQ132</f>
        <v>0</v>
      </c>
      <c r="I131" s="117">
        <f t="shared" ref="I131:I194" si="15">IF(C131+D131+E131+F131+G131+H131&gt;0,1,0)</f>
        <v>0</v>
      </c>
      <c r="J131" s="117">
        <f t="shared" ref="J131:J194" si="16">IF(D131+E131+F131&gt;0,1,0)</f>
        <v>0</v>
      </c>
      <c r="K131" s="117">
        <f t="shared" ref="K131:K194" si="17">IF(G131+H131&gt;0,1,0)</f>
        <v>0</v>
      </c>
      <c r="L131">
        <f>'CREAM Categories'!AD134</f>
        <v>0</v>
      </c>
      <c r="M131">
        <f>'CREAM Categories'!AE134</f>
        <v>0</v>
      </c>
      <c r="N131">
        <f>'CREAM Categories'!AF134</f>
        <v>0</v>
      </c>
      <c r="O131">
        <f>'CREAM Categories'!AG134</f>
        <v>0</v>
      </c>
      <c r="P131">
        <f>'CREAM Categories'!AH134</f>
        <v>0</v>
      </c>
      <c r="Q131">
        <f>'CREAM Categories'!AI134</f>
        <v>0</v>
      </c>
      <c r="R131">
        <f>'CREAM Categories'!AJ134</f>
        <v>0</v>
      </c>
      <c r="S131">
        <f>'CREAM Categories'!AK134</f>
        <v>0</v>
      </c>
      <c r="T131">
        <f>'CREAM Categories'!AL134</f>
        <v>0</v>
      </c>
      <c r="U131">
        <f>'CREAM Categories'!AM134</f>
        <v>0</v>
      </c>
      <c r="V131">
        <f>'CREAM Categories'!AN134</f>
        <v>0</v>
      </c>
      <c r="W131">
        <f>'CREAM Categories'!AO134</f>
        <v>0</v>
      </c>
      <c r="X131">
        <f>'CREAM Categories'!AP134</f>
        <v>0</v>
      </c>
      <c r="Y131">
        <f>'CREAM Categories'!AQ134</f>
        <v>1</v>
      </c>
      <c r="Z131">
        <f>'CREAM Categories'!AR134</f>
        <v>1</v>
      </c>
      <c r="AA131">
        <f>'CREAM Categories'!AS134</f>
        <v>0</v>
      </c>
      <c r="AB131">
        <f>'CREAM Categories'!AT134</f>
        <v>1</v>
      </c>
      <c r="AC131">
        <f>'CREAM Categories'!AU134</f>
        <v>1</v>
      </c>
      <c r="AD131">
        <f>'CREAM Categories'!AV134</f>
        <v>0</v>
      </c>
      <c r="AE131">
        <f>'CREAM Categories'!AW134</f>
        <v>0</v>
      </c>
      <c r="AF131">
        <f>'CREAM Categories'!AX134</f>
        <v>0</v>
      </c>
      <c r="AG131">
        <f>'CREAM Categories'!AY134</f>
        <v>0</v>
      </c>
      <c r="AH131">
        <f>'CREAM Categories'!AZ134</f>
        <v>0</v>
      </c>
      <c r="AI131">
        <f>'CREAM Categories'!BA134</f>
        <v>0</v>
      </c>
      <c r="AJ131">
        <f>'CREAM Categories'!BB134</f>
        <v>0</v>
      </c>
      <c r="AK131">
        <f>'CREAM Categories'!BC134</f>
        <v>0</v>
      </c>
      <c r="AL131">
        <f>'CREAM Categories'!BD134</f>
        <v>0</v>
      </c>
      <c r="AM131">
        <f>'CREAM Categories'!BE134</f>
        <v>0</v>
      </c>
      <c r="AN131" s="85">
        <f>'General Analysis'!CA132</f>
        <v>2</v>
      </c>
    </row>
    <row r="132" spans="1:40" x14ac:dyDescent="0.2">
      <c r="A132" s="117">
        <v>131</v>
      </c>
      <c r="B132" s="156">
        <f>'CREAM Categories'!D135</f>
        <v>2002</v>
      </c>
      <c r="C132" s="117">
        <f>'General Analysis'!BL133</f>
        <v>0</v>
      </c>
      <c r="D132" s="117">
        <f>'General Analysis'!BM133</f>
        <v>0</v>
      </c>
      <c r="E132" s="117">
        <f>'General Analysis'!BN133</f>
        <v>0</v>
      </c>
      <c r="F132" s="117">
        <f>'General Analysis'!BO133</f>
        <v>0</v>
      </c>
      <c r="G132" s="117">
        <f>'General Analysis'!BP133</f>
        <v>0</v>
      </c>
      <c r="H132" s="117">
        <f>'General Analysis'!BQ133</f>
        <v>0</v>
      </c>
      <c r="I132" s="117">
        <f t="shared" si="15"/>
        <v>0</v>
      </c>
      <c r="J132" s="117">
        <f t="shared" si="16"/>
        <v>0</v>
      </c>
      <c r="K132" s="117">
        <f t="shared" si="17"/>
        <v>0</v>
      </c>
      <c r="L132">
        <f>'CREAM Categories'!AD135</f>
        <v>1</v>
      </c>
      <c r="M132">
        <f>'CREAM Categories'!AE135</f>
        <v>0</v>
      </c>
      <c r="N132">
        <f>'CREAM Categories'!AF135</f>
        <v>0</v>
      </c>
      <c r="O132">
        <f>'CREAM Categories'!AG135</f>
        <v>0</v>
      </c>
      <c r="P132">
        <f>'CREAM Categories'!AH135</f>
        <v>0</v>
      </c>
      <c r="Q132">
        <f>'CREAM Categories'!AI135</f>
        <v>0</v>
      </c>
      <c r="R132">
        <f>'CREAM Categories'!AJ135</f>
        <v>0</v>
      </c>
      <c r="S132">
        <f>'CREAM Categories'!AK135</f>
        <v>0</v>
      </c>
      <c r="T132">
        <f>'CREAM Categories'!AL135</f>
        <v>1</v>
      </c>
      <c r="U132">
        <f>'CREAM Categories'!AM135</f>
        <v>0</v>
      </c>
      <c r="V132">
        <f>'CREAM Categories'!AN135</f>
        <v>1</v>
      </c>
      <c r="W132">
        <f>'CREAM Categories'!AO135</f>
        <v>1</v>
      </c>
      <c r="X132">
        <f>'CREAM Categories'!AP135</f>
        <v>1</v>
      </c>
      <c r="Y132">
        <f>'CREAM Categories'!AQ135</f>
        <v>1</v>
      </c>
      <c r="Z132">
        <f>'CREAM Categories'!AR135</f>
        <v>0</v>
      </c>
      <c r="AA132">
        <f>'CREAM Categories'!AS135</f>
        <v>0</v>
      </c>
      <c r="AB132">
        <f>'CREAM Categories'!AT135</f>
        <v>1</v>
      </c>
      <c r="AC132">
        <f>'CREAM Categories'!AU135</f>
        <v>1</v>
      </c>
      <c r="AD132">
        <f>'CREAM Categories'!AV135</f>
        <v>0</v>
      </c>
      <c r="AE132">
        <f>'CREAM Categories'!AW135</f>
        <v>0</v>
      </c>
      <c r="AF132">
        <f>'CREAM Categories'!AX135</f>
        <v>0</v>
      </c>
      <c r="AG132">
        <f>'CREAM Categories'!AY135</f>
        <v>0</v>
      </c>
      <c r="AH132">
        <f>'CREAM Categories'!AZ135</f>
        <v>0</v>
      </c>
      <c r="AI132">
        <f>'CREAM Categories'!BA135</f>
        <v>0</v>
      </c>
      <c r="AJ132">
        <f>'CREAM Categories'!BB135</f>
        <v>0</v>
      </c>
      <c r="AK132">
        <f>'CREAM Categories'!BC135</f>
        <v>0</v>
      </c>
      <c r="AL132">
        <f>'CREAM Categories'!BD135</f>
        <v>0</v>
      </c>
      <c r="AM132">
        <f>'CREAM Categories'!BE135</f>
        <v>0</v>
      </c>
      <c r="AN132" s="85">
        <f>'General Analysis'!CA133</f>
        <v>2</v>
      </c>
    </row>
    <row r="133" spans="1:40" x14ac:dyDescent="0.2">
      <c r="A133" s="117">
        <v>132</v>
      </c>
      <c r="B133" s="156">
        <f>'CREAM Categories'!D136</f>
        <v>2003</v>
      </c>
      <c r="C133" s="117">
        <f>'General Analysis'!BL134</f>
        <v>1</v>
      </c>
      <c r="D133" s="117">
        <f>'General Analysis'!BM134</f>
        <v>0</v>
      </c>
      <c r="E133" s="117">
        <f>'General Analysis'!BN134</f>
        <v>1</v>
      </c>
      <c r="F133" s="117">
        <f>'General Analysis'!BO134</f>
        <v>0</v>
      </c>
      <c r="G133" s="117">
        <f>'General Analysis'!BP134</f>
        <v>0</v>
      </c>
      <c r="H133" s="117">
        <f>'General Analysis'!BQ134</f>
        <v>0</v>
      </c>
      <c r="I133" s="117">
        <f t="shared" si="15"/>
        <v>1</v>
      </c>
      <c r="J133" s="117">
        <f t="shared" si="16"/>
        <v>1</v>
      </c>
      <c r="K133" s="117">
        <f t="shared" si="17"/>
        <v>0</v>
      </c>
      <c r="L133">
        <f>'CREAM Categories'!AD136</f>
        <v>0</v>
      </c>
      <c r="M133">
        <f>'CREAM Categories'!AE136</f>
        <v>0</v>
      </c>
      <c r="N133">
        <f>'CREAM Categories'!AF136</f>
        <v>1</v>
      </c>
      <c r="O133">
        <f>'CREAM Categories'!AG136</f>
        <v>0</v>
      </c>
      <c r="P133">
        <f>'CREAM Categories'!AH136</f>
        <v>0</v>
      </c>
      <c r="Q133">
        <f>'CREAM Categories'!AI136</f>
        <v>0</v>
      </c>
      <c r="R133">
        <f>'CREAM Categories'!AJ136</f>
        <v>0</v>
      </c>
      <c r="S133">
        <f>'CREAM Categories'!AK136</f>
        <v>0</v>
      </c>
      <c r="T133">
        <f>'CREAM Categories'!AL136</f>
        <v>0</v>
      </c>
      <c r="U133">
        <f>'CREAM Categories'!AM136</f>
        <v>1</v>
      </c>
      <c r="V133">
        <f>'CREAM Categories'!AN136</f>
        <v>0</v>
      </c>
      <c r="W133">
        <f>'CREAM Categories'!AO136</f>
        <v>1</v>
      </c>
      <c r="X133">
        <f>'CREAM Categories'!AP136</f>
        <v>0</v>
      </c>
      <c r="Y133">
        <f>'CREAM Categories'!AQ136</f>
        <v>1</v>
      </c>
      <c r="Z133">
        <f>'CREAM Categories'!AR136</f>
        <v>1</v>
      </c>
      <c r="AA133">
        <f>'CREAM Categories'!AS136</f>
        <v>1</v>
      </c>
      <c r="AB133">
        <f>'CREAM Categories'!AT136</f>
        <v>1</v>
      </c>
      <c r="AC133">
        <f>'CREAM Categories'!AU136</f>
        <v>1</v>
      </c>
      <c r="AD133">
        <f>'CREAM Categories'!AV136</f>
        <v>0</v>
      </c>
      <c r="AE133">
        <f>'CREAM Categories'!AW136</f>
        <v>0</v>
      </c>
      <c r="AF133">
        <f>'CREAM Categories'!AX136</f>
        <v>0</v>
      </c>
      <c r="AG133">
        <f>'CREAM Categories'!AY136</f>
        <v>0</v>
      </c>
      <c r="AH133">
        <f>'CREAM Categories'!AZ136</f>
        <v>0</v>
      </c>
      <c r="AI133">
        <f>'CREAM Categories'!BA136</f>
        <v>0</v>
      </c>
      <c r="AJ133">
        <f>'CREAM Categories'!BB136</f>
        <v>0</v>
      </c>
      <c r="AK133">
        <f>'CREAM Categories'!BC136</f>
        <v>0</v>
      </c>
      <c r="AL133">
        <f>'CREAM Categories'!BD136</f>
        <v>0</v>
      </c>
      <c r="AM133">
        <f>'CREAM Categories'!BE136</f>
        <v>0</v>
      </c>
      <c r="AN133" s="85">
        <f>'General Analysis'!CA134</f>
        <v>2</v>
      </c>
    </row>
    <row r="134" spans="1:40" x14ac:dyDescent="0.2">
      <c r="A134" s="117">
        <v>133</v>
      </c>
      <c r="B134" s="156">
        <f>'CREAM Categories'!D137</f>
        <v>2010</v>
      </c>
      <c r="C134" s="117">
        <f>'General Analysis'!BL135</f>
        <v>1</v>
      </c>
      <c r="D134" s="117">
        <f>'General Analysis'!BM135</f>
        <v>1</v>
      </c>
      <c r="E134" s="117">
        <f>'General Analysis'!BN135</f>
        <v>0</v>
      </c>
      <c r="F134" s="117">
        <f>'General Analysis'!BO135</f>
        <v>0</v>
      </c>
      <c r="G134" s="117">
        <f>'General Analysis'!BP135</f>
        <v>0</v>
      </c>
      <c r="H134" s="117">
        <f>'General Analysis'!BQ135</f>
        <v>0</v>
      </c>
      <c r="I134" s="117">
        <f t="shared" si="15"/>
        <v>1</v>
      </c>
      <c r="J134" s="117">
        <f t="shared" si="16"/>
        <v>1</v>
      </c>
      <c r="K134" s="117">
        <f t="shared" si="17"/>
        <v>0</v>
      </c>
      <c r="L134">
        <f>'CREAM Categories'!AD137</f>
        <v>0</v>
      </c>
      <c r="M134">
        <f>'CREAM Categories'!AE137</f>
        <v>0</v>
      </c>
      <c r="N134">
        <f>'CREAM Categories'!AF137</f>
        <v>0</v>
      </c>
      <c r="O134">
        <f>'CREAM Categories'!AG137</f>
        <v>0</v>
      </c>
      <c r="P134">
        <f>'CREAM Categories'!AH137</f>
        <v>0</v>
      </c>
      <c r="Q134">
        <f>'CREAM Categories'!AI137</f>
        <v>1</v>
      </c>
      <c r="R134">
        <f>'CREAM Categories'!AJ137</f>
        <v>0</v>
      </c>
      <c r="S134">
        <f>'CREAM Categories'!AK137</f>
        <v>0</v>
      </c>
      <c r="T134">
        <f>'CREAM Categories'!AL137</f>
        <v>0</v>
      </c>
      <c r="U134">
        <f>'CREAM Categories'!AM137</f>
        <v>0</v>
      </c>
      <c r="V134">
        <f>'CREAM Categories'!AN137</f>
        <v>0</v>
      </c>
      <c r="W134">
        <f>'CREAM Categories'!AO137</f>
        <v>0</v>
      </c>
      <c r="X134">
        <f>'CREAM Categories'!AP137</f>
        <v>0</v>
      </c>
      <c r="Y134">
        <f>'CREAM Categories'!AQ137</f>
        <v>1</v>
      </c>
      <c r="Z134">
        <f>'CREAM Categories'!AR137</f>
        <v>0</v>
      </c>
      <c r="AA134">
        <f>'CREAM Categories'!AS137</f>
        <v>1</v>
      </c>
      <c r="AB134">
        <f>'CREAM Categories'!AT137</f>
        <v>0</v>
      </c>
      <c r="AC134">
        <f>'CREAM Categories'!AU137</f>
        <v>0</v>
      </c>
      <c r="AD134">
        <f>'CREAM Categories'!AV137</f>
        <v>0</v>
      </c>
      <c r="AE134">
        <f>'CREAM Categories'!AW137</f>
        <v>0</v>
      </c>
      <c r="AF134">
        <f>'CREAM Categories'!AX137</f>
        <v>0</v>
      </c>
      <c r="AG134">
        <f>'CREAM Categories'!AY137</f>
        <v>0</v>
      </c>
      <c r="AH134">
        <f>'CREAM Categories'!AZ137</f>
        <v>0</v>
      </c>
      <c r="AI134">
        <f>'CREAM Categories'!BA137</f>
        <v>0</v>
      </c>
      <c r="AJ134">
        <f>'CREAM Categories'!BB137</f>
        <v>0</v>
      </c>
      <c r="AK134">
        <f>'CREAM Categories'!BC137</f>
        <v>0</v>
      </c>
      <c r="AL134">
        <f>'CREAM Categories'!BD137</f>
        <v>0</v>
      </c>
      <c r="AM134">
        <f>'CREAM Categories'!BE137</f>
        <v>0</v>
      </c>
      <c r="AN134" s="85">
        <f>'General Analysis'!CA135</f>
        <v>0</v>
      </c>
    </row>
    <row r="135" spans="1:40" x14ac:dyDescent="0.2">
      <c r="A135" s="117">
        <v>134</v>
      </c>
      <c r="B135" s="156">
        <f>'CREAM Categories'!D138</f>
        <v>2010</v>
      </c>
      <c r="C135" s="117">
        <f>'General Analysis'!BL136</f>
        <v>0</v>
      </c>
      <c r="D135" s="117">
        <f>'General Analysis'!BM136</f>
        <v>0</v>
      </c>
      <c r="E135" s="117">
        <f>'General Analysis'!BN136</f>
        <v>0</v>
      </c>
      <c r="F135" s="117">
        <f>'General Analysis'!BO136</f>
        <v>0</v>
      </c>
      <c r="G135" s="117">
        <f>'General Analysis'!BP136</f>
        <v>0</v>
      </c>
      <c r="H135" s="117">
        <f>'General Analysis'!BQ136</f>
        <v>0</v>
      </c>
      <c r="I135" s="117">
        <f t="shared" si="15"/>
        <v>0</v>
      </c>
      <c r="J135" s="117">
        <f t="shared" si="16"/>
        <v>0</v>
      </c>
      <c r="K135" s="117">
        <f t="shared" si="17"/>
        <v>0</v>
      </c>
      <c r="L135">
        <f>'CREAM Categories'!AD138</f>
        <v>1</v>
      </c>
      <c r="M135">
        <f>'CREAM Categories'!AE138</f>
        <v>0</v>
      </c>
      <c r="N135">
        <f>'CREAM Categories'!AF138</f>
        <v>0</v>
      </c>
      <c r="O135">
        <f>'CREAM Categories'!AG138</f>
        <v>0</v>
      </c>
      <c r="P135">
        <f>'CREAM Categories'!AH138</f>
        <v>0</v>
      </c>
      <c r="Q135">
        <f>'CREAM Categories'!AI138</f>
        <v>0</v>
      </c>
      <c r="R135">
        <f>'CREAM Categories'!AJ138</f>
        <v>0</v>
      </c>
      <c r="S135">
        <f>'CREAM Categories'!AK138</f>
        <v>0</v>
      </c>
      <c r="T135">
        <f>'CREAM Categories'!AL138</f>
        <v>0</v>
      </c>
      <c r="U135">
        <f>'CREAM Categories'!AM138</f>
        <v>1</v>
      </c>
      <c r="V135">
        <f>'CREAM Categories'!AN138</f>
        <v>1</v>
      </c>
      <c r="W135">
        <f>'CREAM Categories'!AO138</f>
        <v>0</v>
      </c>
      <c r="X135">
        <f>'CREAM Categories'!AP138</f>
        <v>0</v>
      </c>
      <c r="Y135">
        <f>'CREAM Categories'!AQ138</f>
        <v>1</v>
      </c>
      <c r="Z135">
        <f>'CREAM Categories'!AR138</f>
        <v>0</v>
      </c>
      <c r="AA135">
        <f>'CREAM Categories'!AS138</f>
        <v>0</v>
      </c>
      <c r="AB135">
        <f>'CREAM Categories'!AT138</f>
        <v>0</v>
      </c>
      <c r="AC135">
        <f>'CREAM Categories'!AU138</f>
        <v>0</v>
      </c>
      <c r="AD135">
        <f>'CREAM Categories'!AV138</f>
        <v>0</v>
      </c>
      <c r="AE135">
        <f>'CREAM Categories'!AW138</f>
        <v>0</v>
      </c>
      <c r="AF135">
        <f>'CREAM Categories'!AX138</f>
        <v>0</v>
      </c>
      <c r="AG135">
        <f>'CREAM Categories'!AY138</f>
        <v>0</v>
      </c>
      <c r="AH135">
        <f>'CREAM Categories'!AZ138</f>
        <v>0</v>
      </c>
      <c r="AI135">
        <f>'CREAM Categories'!BA138</f>
        <v>0</v>
      </c>
      <c r="AJ135">
        <f>'CREAM Categories'!BB138</f>
        <v>0</v>
      </c>
      <c r="AK135">
        <f>'CREAM Categories'!BC138</f>
        <v>0</v>
      </c>
      <c r="AL135">
        <f>'CREAM Categories'!BD138</f>
        <v>0</v>
      </c>
      <c r="AM135">
        <f>'CREAM Categories'!BE138</f>
        <v>0</v>
      </c>
      <c r="AN135" s="85">
        <f>'General Analysis'!CA136</f>
        <v>0</v>
      </c>
    </row>
    <row r="136" spans="1:40" x14ac:dyDescent="0.2">
      <c r="A136" s="117">
        <v>135</v>
      </c>
      <c r="B136" s="156">
        <f>'CREAM Categories'!D139</f>
        <v>2010</v>
      </c>
      <c r="C136" s="117">
        <f>'General Analysis'!BL137</f>
        <v>1</v>
      </c>
      <c r="D136" s="117">
        <f>'General Analysis'!BM137</f>
        <v>0</v>
      </c>
      <c r="E136" s="117">
        <f>'General Analysis'!BN137</f>
        <v>0</v>
      </c>
      <c r="F136" s="117">
        <f>'General Analysis'!BO137</f>
        <v>0</v>
      </c>
      <c r="G136" s="117">
        <f>'General Analysis'!BP137</f>
        <v>0</v>
      </c>
      <c r="H136" s="117">
        <f>'General Analysis'!BQ137</f>
        <v>1</v>
      </c>
      <c r="I136" s="117">
        <f t="shared" si="15"/>
        <v>1</v>
      </c>
      <c r="J136" s="117">
        <f t="shared" si="16"/>
        <v>0</v>
      </c>
      <c r="K136" s="117">
        <f t="shared" si="17"/>
        <v>1</v>
      </c>
      <c r="L136">
        <f>'CREAM Categories'!AD139</f>
        <v>1</v>
      </c>
      <c r="M136">
        <f>'CREAM Categories'!AE139</f>
        <v>0</v>
      </c>
      <c r="N136">
        <f>'CREAM Categories'!AF139</f>
        <v>0</v>
      </c>
      <c r="O136">
        <f>'CREAM Categories'!AG139</f>
        <v>0</v>
      </c>
      <c r="P136">
        <f>'CREAM Categories'!AH139</f>
        <v>0</v>
      </c>
      <c r="Q136">
        <f>'CREAM Categories'!AI139</f>
        <v>0</v>
      </c>
      <c r="R136">
        <f>'CREAM Categories'!AJ139</f>
        <v>0</v>
      </c>
      <c r="S136">
        <f>'CREAM Categories'!AK139</f>
        <v>0</v>
      </c>
      <c r="T136">
        <f>'CREAM Categories'!AL139</f>
        <v>0</v>
      </c>
      <c r="U136">
        <f>'CREAM Categories'!AM139</f>
        <v>1</v>
      </c>
      <c r="V136">
        <f>'CREAM Categories'!AN139</f>
        <v>1</v>
      </c>
      <c r="W136">
        <f>'CREAM Categories'!AO139</f>
        <v>1</v>
      </c>
      <c r="X136">
        <f>'CREAM Categories'!AP139</f>
        <v>1</v>
      </c>
      <c r="Y136">
        <f>'CREAM Categories'!AQ139</f>
        <v>0</v>
      </c>
      <c r="Z136">
        <f>'CREAM Categories'!AR139</f>
        <v>1</v>
      </c>
      <c r="AA136">
        <f>'CREAM Categories'!AS139</f>
        <v>0</v>
      </c>
      <c r="AB136">
        <f>'CREAM Categories'!AT139</f>
        <v>0</v>
      </c>
      <c r="AC136">
        <f>'CREAM Categories'!AU139</f>
        <v>1</v>
      </c>
      <c r="AD136">
        <f>'CREAM Categories'!AV139</f>
        <v>0</v>
      </c>
      <c r="AE136">
        <f>'CREAM Categories'!AW139</f>
        <v>0</v>
      </c>
      <c r="AF136">
        <f>'CREAM Categories'!AX139</f>
        <v>0</v>
      </c>
      <c r="AG136">
        <f>'CREAM Categories'!AY139</f>
        <v>0</v>
      </c>
      <c r="AH136">
        <f>'CREAM Categories'!AZ139</f>
        <v>0</v>
      </c>
      <c r="AI136">
        <f>'CREAM Categories'!BA139</f>
        <v>0</v>
      </c>
      <c r="AJ136">
        <f>'CREAM Categories'!BB139</f>
        <v>0</v>
      </c>
      <c r="AK136">
        <f>'CREAM Categories'!BC139</f>
        <v>0</v>
      </c>
      <c r="AL136">
        <f>'CREAM Categories'!BD139</f>
        <v>0</v>
      </c>
      <c r="AM136">
        <f>'CREAM Categories'!BE139</f>
        <v>0</v>
      </c>
      <c r="AN136" s="85">
        <f>'General Analysis'!CA137</f>
        <v>1</v>
      </c>
    </row>
    <row r="137" spans="1:40" x14ac:dyDescent="0.2">
      <c r="A137" s="117">
        <v>136</v>
      </c>
      <c r="B137" s="156">
        <f>'CREAM Categories'!D140</f>
        <v>2010</v>
      </c>
      <c r="C137" s="117">
        <f>'General Analysis'!BL138</f>
        <v>1</v>
      </c>
      <c r="D137" s="117">
        <f>'General Analysis'!BM138</f>
        <v>0</v>
      </c>
      <c r="E137" s="117">
        <f>'General Analysis'!BN138</f>
        <v>1</v>
      </c>
      <c r="F137" s="117">
        <f>'General Analysis'!BO138</f>
        <v>0</v>
      </c>
      <c r="G137" s="117">
        <f>'General Analysis'!BP138</f>
        <v>0</v>
      </c>
      <c r="H137" s="117">
        <f>'General Analysis'!BQ138</f>
        <v>0</v>
      </c>
      <c r="I137" s="117">
        <f t="shared" si="15"/>
        <v>1</v>
      </c>
      <c r="J137" s="117">
        <f t="shared" si="16"/>
        <v>1</v>
      </c>
      <c r="K137" s="117">
        <f t="shared" si="17"/>
        <v>0</v>
      </c>
      <c r="L137">
        <f>'CREAM Categories'!AD140</f>
        <v>1</v>
      </c>
      <c r="M137">
        <f>'CREAM Categories'!AE140</f>
        <v>0</v>
      </c>
      <c r="N137">
        <f>'CREAM Categories'!AF140</f>
        <v>1</v>
      </c>
      <c r="O137">
        <f>'CREAM Categories'!AG140</f>
        <v>0</v>
      </c>
      <c r="P137">
        <f>'CREAM Categories'!AH140</f>
        <v>0</v>
      </c>
      <c r="Q137">
        <f>'CREAM Categories'!AI140</f>
        <v>0</v>
      </c>
      <c r="R137">
        <f>'CREAM Categories'!AJ140</f>
        <v>0</v>
      </c>
      <c r="S137">
        <f>'CREAM Categories'!AK140</f>
        <v>0</v>
      </c>
      <c r="T137">
        <f>'CREAM Categories'!AL140</f>
        <v>0</v>
      </c>
      <c r="U137">
        <f>'CREAM Categories'!AM140</f>
        <v>0</v>
      </c>
      <c r="V137">
        <f>'CREAM Categories'!AN140</f>
        <v>0</v>
      </c>
      <c r="W137">
        <f>'CREAM Categories'!AO140</f>
        <v>0</v>
      </c>
      <c r="X137">
        <f>'CREAM Categories'!AP140</f>
        <v>0</v>
      </c>
      <c r="Y137">
        <f>'CREAM Categories'!AQ140</f>
        <v>0</v>
      </c>
      <c r="Z137">
        <f>'CREAM Categories'!AR140</f>
        <v>1</v>
      </c>
      <c r="AA137">
        <f>'CREAM Categories'!AS140</f>
        <v>0</v>
      </c>
      <c r="AB137">
        <f>'CREAM Categories'!AT140</f>
        <v>0</v>
      </c>
      <c r="AC137">
        <f>'CREAM Categories'!AU140</f>
        <v>1</v>
      </c>
      <c r="AD137">
        <f>'CREAM Categories'!AV140</f>
        <v>0</v>
      </c>
      <c r="AE137">
        <f>'CREAM Categories'!AW140</f>
        <v>0</v>
      </c>
      <c r="AF137">
        <f>'CREAM Categories'!AX140</f>
        <v>0</v>
      </c>
      <c r="AG137">
        <f>'CREAM Categories'!AY140</f>
        <v>0</v>
      </c>
      <c r="AH137">
        <f>'CREAM Categories'!AZ140</f>
        <v>0</v>
      </c>
      <c r="AI137">
        <f>'CREAM Categories'!BA140</f>
        <v>0</v>
      </c>
      <c r="AJ137">
        <f>'CREAM Categories'!BB140</f>
        <v>0</v>
      </c>
      <c r="AK137">
        <f>'CREAM Categories'!BC140</f>
        <v>0</v>
      </c>
      <c r="AL137">
        <f>'CREAM Categories'!BD140</f>
        <v>0</v>
      </c>
      <c r="AM137">
        <f>'CREAM Categories'!BE140</f>
        <v>0</v>
      </c>
      <c r="AN137" s="85">
        <f>'General Analysis'!CA138</f>
        <v>1</v>
      </c>
    </row>
    <row r="138" spans="1:40" x14ac:dyDescent="0.2">
      <c r="A138" s="117">
        <v>137</v>
      </c>
      <c r="B138" s="156">
        <f>'CREAM Categories'!D141</f>
        <v>2002</v>
      </c>
      <c r="C138" s="117">
        <f>'General Analysis'!BL139</f>
        <v>2</v>
      </c>
      <c r="D138" s="117">
        <f>'General Analysis'!BM139</f>
        <v>0</v>
      </c>
      <c r="E138" s="117">
        <f>'General Analysis'!BN139</f>
        <v>2</v>
      </c>
      <c r="F138" s="117">
        <f>'General Analysis'!BO139</f>
        <v>0</v>
      </c>
      <c r="G138" s="117">
        <f>'General Analysis'!BP139</f>
        <v>0</v>
      </c>
      <c r="H138" s="117">
        <f>'General Analysis'!BQ139</f>
        <v>0</v>
      </c>
      <c r="I138" s="117">
        <f t="shared" si="15"/>
        <v>1</v>
      </c>
      <c r="J138" s="117">
        <f t="shared" si="16"/>
        <v>1</v>
      </c>
      <c r="K138" s="117">
        <f t="shared" si="17"/>
        <v>0</v>
      </c>
      <c r="L138">
        <f>'CREAM Categories'!AD141</f>
        <v>1</v>
      </c>
      <c r="M138">
        <f>'CREAM Categories'!AE141</f>
        <v>0</v>
      </c>
      <c r="N138">
        <f>'CREAM Categories'!AF141</f>
        <v>1</v>
      </c>
      <c r="O138">
        <f>'CREAM Categories'!AG141</f>
        <v>0</v>
      </c>
      <c r="P138">
        <f>'CREAM Categories'!AH141</f>
        <v>0</v>
      </c>
      <c r="Q138">
        <f>'CREAM Categories'!AI141</f>
        <v>0</v>
      </c>
      <c r="R138">
        <f>'CREAM Categories'!AJ141</f>
        <v>0</v>
      </c>
      <c r="S138">
        <f>'CREAM Categories'!AK141</f>
        <v>0</v>
      </c>
      <c r="T138">
        <f>'CREAM Categories'!AL141</f>
        <v>0</v>
      </c>
      <c r="U138">
        <f>'CREAM Categories'!AM141</f>
        <v>1</v>
      </c>
      <c r="V138">
        <f>'CREAM Categories'!AN141</f>
        <v>1</v>
      </c>
      <c r="W138">
        <f>'CREAM Categories'!AO141</f>
        <v>1</v>
      </c>
      <c r="X138">
        <f>'CREAM Categories'!AP141</f>
        <v>1</v>
      </c>
      <c r="Y138">
        <f>'CREAM Categories'!AQ141</f>
        <v>1</v>
      </c>
      <c r="Z138">
        <f>'CREAM Categories'!AR141</f>
        <v>1</v>
      </c>
      <c r="AA138">
        <f>'CREAM Categories'!AS141</f>
        <v>1</v>
      </c>
      <c r="AB138">
        <f>'CREAM Categories'!AT141</f>
        <v>1</v>
      </c>
      <c r="AC138">
        <f>'CREAM Categories'!AU141</f>
        <v>1</v>
      </c>
      <c r="AD138">
        <f>'CREAM Categories'!AV141</f>
        <v>0</v>
      </c>
      <c r="AE138">
        <f>'CREAM Categories'!AW141</f>
        <v>0</v>
      </c>
      <c r="AF138">
        <f>'CREAM Categories'!AX141</f>
        <v>0</v>
      </c>
      <c r="AG138">
        <f>'CREAM Categories'!AY141</f>
        <v>0</v>
      </c>
      <c r="AH138">
        <f>'CREAM Categories'!AZ141</f>
        <v>0</v>
      </c>
      <c r="AI138">
        <f>'CREAM Categories'!BA141</f>
        <v>0</v>
      </c>
      <c r="AJ138">
        <f>'CREAM Categories'!BB141</f>
        <v>0</v>
      </c>
      <c r="AK138">
        <f>'CREAM Categories'!BC141</f>
        <v>0</v>
      </c>
      <c r="AL138">
        <f>'CREAM Categories'!BD141</f>
        <v>0</v>
      </c>
      <c r="AM138">
        <f>'CREAM Categories'!BE141</f>
        <v>0</v>
      </c>
      <c r="AN138" s="85">
        <f>'General Analysis'!CA139</f>
        <v>2</v>
      </c>
    </row>
    <row r="139" spans="1:40" x14ac:dyDescent="0.2">
      <c r="A139" s="117">
        <v>138</v>
      </c>
      <c r="B139" s="156">
        <f>'CREAM Categories'!D142</f>
        <v>2006</v>
      </c>
      <c r="C139" s="117">
        <f>'General Analysis'!BL140</f>
        <v>0</v>
      </c>
      <c r="D139" s="117">
        <f>'General Analysis'!BM140</f>
        <v>0</v>
      </c>
      <c r="E139" s="117">
        <f>'General Analysis'!BN140</f>
        <v>0</v>
      </c>
      <c r="F139" s="117">
        <f>'General Analysis'!BO140</f>
        <v>0</v>
      </c>
      <c r="G139" s="117">
        <f>'General Analysis'!BP140</f>
        <v>0</v>
      </c>
      <c r="H139" s="117">
        <f>'General Analysis'!BQ140</f>
        <v>0</v>
      </c>
      <c r="I139" s="117">
        <f t="shared" si="15"/>
        <v>0</v>
      </c>
      <c r="J139" s="117">
        <f t="shared" si="16"/>
        <v>0</v>
      </c>
      <c r="K139" s="117">
        <f t="shared" si="17"/>
        <v>0</v>
      </c>
      <c r="L139">
        <f>'CREAM Categories'!AD142</f>
        <v>0</v>
      </c>
      <c r="M139">
        <f>'CREAM Categories'!AE142</f>
        <v>0</v>
      </c>
      <c r="N139">
        <f>'CREAM Categories'!AF142</f>
        <v>0</v>
      </c>
      <c r="O139">
        <f>'CREAM Categories'!AG142</f>
        <v>0</v>
      </c>
      <c r="P139">
        <f>'CREAM Categories'!AH142</f>
        <v>0</v>
      </c>
      <c r="Q139">
        <f>'CREAM Categories'!AI142</f>
        <v>0</v>
      </c>
      <c r="R139">
        <f>'CREAM Categories'!AJ142</f>
        <v>0</v>
      </c>
      <c r="S139">
        <f>'CREAM Categories'!AK142</f>
        <v>0</v>
      </c>
      <c r="T139">
        <f>'CREAM Categories'!AL142</f>
        <v>0</v>
      </c>
      <c r="U139">
        <f>'CREAM Categories'!AM142</f>
        <v>1</v>
      </c>
      <c r="V139">
        <f>'CREAM Categories'!AN142</f>
        <v>0</v>
      </c>
      <c r="W139">
        <f>'CREAM Categories'!AO142</f>
        <v>0</v>
      </c>
      <c r="X139">
        <f>'CREAM Categories'!AP142</f>
        <v>0</v>
      </c>
      <c r="Y139">
        <f>'CREAM Categories'!AQ142</f>
        <v>1</v>
      </c>
      <c r="Z139">
        <f>'CREAM Categories'!AR142</f>
        <v>1</v>
      </c>
      <c r="AA139">
        <f>'CREAM Categories'!AS142</f>
        <v>0</v>
      </c>
      <c r="AB139">
        <f>'CREAM Categories'!AT142</f>
        <v>0</v>
      </c>
      <c r="AC139">
        <f>'CREAM Categories'!AU142</f>
        <v>0</v>
      </c>
      <c r="AD139">
        <f>'CREAM Categories'!AV142</f>
        <v>0</v>
      </c>
      <c r="AE139">
        <f>'CREAM Categories'!AW142</f>
        <v>0</v>
      </c>
      <c r="AF139">
        <f>'CREAM Categories'!AX142</f>
        <v>0</v>
      </c>
      <c r="AG139">
        <f>'CREAM Categories'!AY142</f>
        <v>0</v>
      </c>
      <c r="AH139">
        <f>'CREAM Categories'!AZ142</f>
        <v>0</v>
      </c>
      <c r="AI139">
        <f>'CREAM Categories'!BA142</f>
        <v>0</v>
      </c>
      <c r="AJ139">
        <f>'CREAM Categories'!BB142</f>
        <v>0</v>
      </c>
      <c r="AK139">
        <f>'CREAM Categories'!BC142</f>
        <v>0</v>
      </c>
      <c r="AL139">
        <f>'CREAM Categories'!BD142</f>
        <v>0</v>
      </c>
      <c r="AM139">
        <f>'CREAM Categories'!BE142</f>
        <v>0</v>
      </c>
      <c r="AN139" s="85">
        <f>'General Analysis'!CA140</f>
        <v>0</v>
      </c>
    </row>
    <row r="140" spans="1:40" x14ac:dyDescent="0.2">
      <c r="A140" s="117">
        <v>139</v>
      </c>
      <c r="B140" s="156">
        <f>'CREAM Categories'!D143</f>
        <v>2002</v>
      </c>
      <c r="C140" s="117">
        <f>'General Analysis'!BL141</f>
        <v>1</v>
      </c>
      <c r="D140" s="117">
        <f>'General Analysis'!BM141</f>
        <v>1</v>
      </c>
      <c r="E140" s="117">
        <f>'General Analysis'!BN141</f>
        <v>2</v>
      </c>
      <c r="F140" s="117">
        <f>'General Analysis'!BO141</f>
        <v>0</v>
      </c>
      <c r="G140" s="117">
        <f>'General Analysis'!BP141</f>
        <v>0</v>
      </c>
      <c r="H140" s="117">
        <f>'General Analysis'!BQ141</f>
        <v>0</v>
      </c>
      <c r="I140" s="117">
        <f t="shared" si="15"/>
        <v>1</v>
      </c>
      <c r="J140" s="117">
        <f t="shared" si="16"/>
        <v>1</v>
      </c>
      <c r="K140" s="117">
        <f t="shared" si="17"/>
        <v>0</v>
      </c>
      <c r="L140">
        <f>'CREAM Categories'!AD143</f>
        <v>1</v>
      </c>
      <c r="M140">
        <f>'CREAM Categories'!AE143</f>
        <v>0</v>
      </c>
      <c r="N140">
        <f>'CREAM Categories'!AF143</f>
        <v>1</v>
      </c>
      <c r="O140">
        <f>'CREAM Categories'!AG143</f>
        <v>0</v>
      </c>
      <c r="P140">
        <f>'CREAM Categories'!AH143</f>
        <v>0</v>
      </c>
      <c r="Q140">
        <f>'CREAM Categories'!AI143</f>
        <v>0</v>
      </c>
      <c r="R140">
        <f>'CREAM Categories'!AJ143</f>
        <v>0</v>
      </c>
      <c r="S140">
        <f>'CREAM Categories'!AK143</f>
        <v>0</v>
      </c>
      <c r="T140">
        <f>'CREAM Categories'!AL143</f>
        <v>1</v>
      </c>
      <c r="U140">
        <f>'CREAM Categories'!AM143</f>
        <v>0</v>
      </c>
      <c r="V140">
        <f>'CREAM Categories'!AN143</f>
        <v>1</v>
      </c>
      <c r="W140">
        <f>'CREAM Categories'!AO143</f>
        <v>1</v>
      </c>
      <c r="X140">
        <f>'CREAM Categories'!AP143</f>
        <v>0</v>
      </c>
      <c r="Y140">
        <f>'CREAM Categories'!AQ143</f>
        <v>1</v>
      </c>
      <c r="Z140">
        <f>'CREAM Categories'!AR143</f>
        <v>1</v>
      </c>
      <c r="AA140">
        <f>'CREAM Categories'!AS143</f>
        <v>0</v>
      </c>
      <c r="AB140">
        <f>'CREAM Categories'!AT143</f>
        <v>1</v>
      </c>
      <c r="AC140">
        <f>'CREAM Categories'!AU143</f>
        <v>1</v>
      </c>
      <c r="AD140">
        <f>'CREAM Categories'!AV143</f>
        <v>0</v>
      </c>
      <c r="AE140">
        <f>'CREAM Categories'!AW143</f>
        <v>0</v>
      </c>
      <c r="AF140">
        <f>'CREAM Categories'!AX143</f>
        <v>0</v>
      </c>
      <c r="AG140">
        <f>'CREAM Categories'!AY143</f>
        <v>0</v>
      </c>
      <c r="AH140">
        <f>'CREAM Categories'!AZ143</f>
        <v>0</v>
      </c>
      <c r="AI140">
        <f>'CREAM Categories'!BA143</f>
        <v>0</v>
      </c>
      <c r="AJ140">
        <f>'CREAM Categories'!BB143</f>
        <v>0</v>
      </c>
      <c r="AK140">
        <f>'CREAM Categories'!BC143</f>
        <v>0</v>
      </c>
      <c r="AL140">
        <f>'CREAM Categories'!BD143</f>
        <v>0</v>
      </c>
      <c r="AM140">
        <f>'CREAM Categories'!BE143</f>
        <v>0</v>
      </c>
      <c r="AN140" s="85">
        <f>'General Analysis'!CA141</f>
        <v>2</v>
      </c>
    </row>
    <row r="141" spans="1:40" x14ac:dyDescent="0.2">
      <c r="A141" s="117">
        <v>140</v>
      </c>
      <c r="B141" s="156">
        <f>'CREAM Categories'!D144</f>
        <v>2005</v>
      </c>
      <c r="C141" s="117">
        <f>'General Analysis'!BL142</f>
        <v>1</v>
      </c>
      <c r="D141" s="117">
        <f>'General Analysis'!BM142</f>
        <v>0</v>
      </c>
      <c r="E141" s="117">
        <f>'General Analysis'!BN142</f>
        <v>1</v>
      </c>
      <c r="F141" s="117">
        <f>'General Analysis'!BO142</f>
        <v>0</v>
      </c>
      <c r="G141" s="117">
        <f>'General Analysis'!BP142</f>
        <v>0</v>
      </c>
      <c r="H141" s="117">
        <f>'General Analysis'!BQ142</f>
        <v>0</v>
      </c>
      <c r="I141" s="117">
        <f t="shared" si="15"/>
        <v>1</v>
      </c>
      <c r="J141" s="117">
        <f t="shared" si="16"/>
        <v>1</v>
      </c>
      <c r="K141" s="117">
        <f t="shared" si="17"/>
        <v>0</v>
      </c>
      <c r="L141">
        <f>'CREAM Categories'!AD144</f>
        <v>0</v>
      </c>
      <c r="M141">
        <f>'CREAM Categories'!AE144</f>
        <v>0</v>
      </c>
      <c r="N141">
        <f>'CREAM Categories'!AF144</f>
        <v>1</v>
      </c>
      <c r="O141">
        <f>'CREAM Categories'!AG144</f>
        <v>0</v>
      </c>
      <c r="P141">
        <f>'CREAM Categories'!AH144</f>
        <v>0</v>
      </c>
      <c r="Q141">
        <f>'CREAM Categories'!AI144</f>
        <v>0</v>
      </c>
      <c r="R141">
        <f>'CREAM Categories'!AJ144</f>
        <v>0</v>
      </c>
      <c r="S141">
        <f>'CREAM Categories'!AK144</f>
        <v>1</v>
      </c>
      <c r="T141">
        <f>'CREAM Categories'!AL144</f>
        <v>0</v>
      </c>
      <c r="U141">
        <f>'CREAM Categories'!AM144</f>
        <v>0</v>
      </c>
      <c r="V141">
        <f>'CREAM Categories'!AN144</f>
        <v>0</v>
      </c>
      <c r="W141">
        <f>'CREAM Categories'!AO144</f>
        <v>0</v>
      </c>
      <c r="X141">
        <f>'CREAM Categories'!AP144</f>
        <v>0</v>
      </c>
      <c r="Y141">
        <f>'CREAM Categories'!AQ144</f>
        <v>1</v>
      </c>
      <c r="Z141">
        <f>'CREAM Categories'!AR144</f>
        <v>1</v>
      </c>
      <c r="AA141">
        <f>'CREAM Categories'!AS144</f>
        <v>0</v>
      </c>
      <c r="AB141">
        <f>'CREAM Categories'!AT144</f>
        <v>0</v>
      </c>
      <c r="AC141">
        <f>'CREAM Categories'!AU144</f>
        <v>0</v>
      </c>
      <c r="AD141">
        <f>'CREAM Categories'!AV144</f>
        <v>0</v>
      </c>
      <c r="AE141">
        <f>'CREAM Categories'!AW144</f>
        <v>0</v>
      </c>
      <c r="AF141">
        <f>'CREAM Categories'!AX144</f>
        <v>0</v>
      </c>
      <c r="AG141">
        <f>'CREAM Categories'!AY144</f>
        <v>0</v>
      </c>
      <c r="AH141">
        <f>'CREAM Categories'!AZ144</f>
        <v>0</v>
      </c>
      <c r="AI141">
        <f>'CREAM Categories'!BA144</f>
        <v>0</v>
      </c>
      <c r="AJ141">
        <f>'CREAM Categories'!BB144</f>
        <v>0</v>
      </c>
      <c r="AK141">
        <f>'CREAM Categories'!BC144</f>
        <v>0</v>
      </c>
      <c r="AL141">
        <f>'CREAM Categories'!BD144</f>
        <v>0</v>
      </c>
      <c r="AM141">
        <f>'CREAM Categories'!BE144</f>
        <v>0</v>
      </c>
      <c r="AN141" s="85">
        <f>'General Analysis'!CA142</f>
        <v>0</v>
      </c>
    </row>
    <row r="142" spans="1:40" x14ac:dyDescent="0.2">
      <c r="A142" s="117">
        <v>141</v>
      </c>
      <c r="B142" s="156">
        <f>'CREAM Categories'!D145</f>
        <v>2002</v>
      </c>
      <c r="C142" s="117">
        <f>'General Analysis'!BL143</f>
        <v>1</v>
      </c>
      <c r="D142" s="117">
        <f>'General Analysis'!BM143</f>
        <v>1</v>
      </c>
      <c r="E142" s="117">
        <f>'General Analysis'!BN143</f>
        <v>0</v>
      </c>
      <c r="F142" s="117">
        <f>'General Analysis'!BO143</f>
        <v>0</v>
      </c>
      <c r="G142" s="117">
        <f>'General Analysis'!BP143</f>
        <v>0</v>
      </c>
      <c r="H142" s="117">
        <f>'General Analysis'!BQ143</f>
        <v>0</v>
      </c>
      <c r="I142" s="117">
        <f t="shared" si="15"/>
        <v>1</v>
      </c>
      <c r="J142" s="117">
        <f t="shared" si="16"/>
        <v>1</v>
      </c>
      <c r="K142" s="117">
        <f t="shared" si="17"/>
        <v>0</v>
      </c>
      <c r="L142">
        <f>'CREAM Categories'!AD145</f>
        <v>1</v>
      </c>
      <c r="M142">
        <f>'CREAM Categories'!AE145</f>
        <v>0</v>
      </c>
      <c r="N142">
        <f>'CREAM Categories'!AF145</f>
        <v>1</v>
      </c>
      <c r="O142">
        <f>'CREAM Categories'!AG145</f>
        <v>0</v>
      </c>
      <c r="P142">
        <f>'CREAM Categories'!AH145</f>
        <v>0</v>
      </c>
      <c r="Q142">
        <f>'CREAM Categories'!AI145</f>
        <v>0</v>
      </c>
      <c r="R142">
        <f>'CREAM Categories'!AJ145</f>
        <v>0</v>
      </c>
      <c r="S142">
        <f>'CREAM Categories'!AK145</f>
        <v>0</v>
      </c>
      <c r="T142">
        <f>'CREAM Categories'!AL145</f>
        <v>0</v>
      </c>
      <c r="U142">
        <f>'CREAM Categories'!AM145</f>
        <v>0</v>
      </c>
      <c r="V142">
        <f>'CREAM Categories'!AN145</f>
        <v>1</v>
      </c>
      <c r="W142">
        <f>'CREAM Categories'!AO145</f>
        <v>1</v>
      </c>
      <c r="X142">
        <f>'CREAM Categories'!AP145</f>
        <v>0</v>
      </c>
      <c r="Y142">
        <f>'CREAM Categories'!AQ145</f>
        <v>1</v>
      </c>
      <c r="Z142">
        <f>'CREAM Categories'!AR145</f>
        <v>1</v>
      </c>
      <c r="AA142">
        <f>'CREAM Categories'!AS145</f>
        <v>0</v>
      </c>
      <c r="AB142">
        <f>'CREAM Categories'!AT145</f>
        <v>1</v>
      </c>
      <c r="AC142">
        <f>'CREAM Categories'!AU145</f>
        <v>0</v>
      </c>
      <c r="AD142">
        <f>'CREAM Categories'!AV145</f>
        <v>0</v>
      </c>
      <c r="AE142">
        <f>'CREAM Categories'!AW145</f>
        <v>0</v>
      </c>
      <c r="AF142">
        <f>'CREAM Categories'!AX145</f>
        <v>0</v>
      </c>
      <c r="AG142">
        <f>'CREAM Categories'!AY145</f>
        <v>0</v>
      </c>
      <c r="AH142">
        <f>'CREAM Categories'!AZ145</f>
        <v>0</v>
      </c>
      <c r="AI142">
        <f>'CREAM Categories'!BA145</f>
        <v>0</v>
      </c>
      <c r="AJ142">
        <f>'CREAM Categories'!BB145</f>
        <v>0</v>
      </c>
      <c r="AK142">
        <f>'CREAM Categories'!BC145</f>
        <v>0</v>
      </c>
      <c r="AL142">
        <f>'CREAM Categories'!BD145</f>
        <v>0</v>
      </c>
      <c r="AM142">
        <f>'CREAM Categories'!BE145</f>
        <v>0</v>
      </c>
      <c r="AN142" s="85">
        <f>'General Analysis'!CA143</f>
        <v>1</v>
      </c>
    </row>
    <row r="143" spans="1:40" x14ac:dyDescent="0.2">
      <c r="A143" s="117">
        <v>142</v>
      </c>
      <c r="B143" s="156">
        <f>'CREAM Categories'!D146</f>
        <v>2004</v>
      </c>
      <c r="C143" s="117">
        <f>'General Analysis'!BL144</f>
        <v>1</v>
      </c>
      <c r="D143" s="117">
        <f>'General Analysis'!BM144</f>
        <v>2</v>
      </c>
      <c r="E143" s="117">
        <f>'General Analysis'!BN144</f>
        <v>1</v>
      </c>
      <c r="F143" s="117">
        <f>'General Analysis'!BO144</f>
        <v>1</v>
      </c>
      <c r="G143" s="117">
        <f>'General Analysis'!BP144</f>
        <v>0</v>
      </c>
      <c r="H143" s="117">
        <f>'General Analysis'!BQ144</f>
        <v>1</v>
      </c>
      <c r="I143" s="117">
        <f t="shared" si="15"/>
        <v>1</v>
      </c>
      <c r="J143" s="117">
        <f t="shared" si="16"/>
        <v>1</v>
      </c>
      <c r="K143" s="117">
        <f t="shared" si="17"/>
        <v>1</v>
      </c>
      <c r="L143">
        <f>'CREAM Categories'!AD146</f>
        <v>0</v>
      </c>
      <c r="M143">
        <f>'CREAM Categories'!AE146</f>
        <v>0</v>
      </c>
      <c r="N143">
        <f>'CREAM Categories'!AF146</f>
        <v>0</v>
      </c>
      <c r="O143">
        <f>'CREAM Categories'!AG146</f>
        <v>0</v>
      </c>
      <c r="P143">
        <f>'CREAM Categories'!AH146</f>
        <v>1</v>
      </c>
      <c r="Q143">
        <f>'CREAM Categories'!AI146</f>
        <v>0</v>
      </c>
      <c r="R143">
        <f>'CREAM Categories'!AJ146</f>
        <v>0</v>
      </c>
      <c r="S143">
        <f>'CREAM Categories'!AK146</f>
        <v>0</v>
      </c>
      <c r="T143">
        <f>'CREAM Categories'!AL146</f>
        <v>0</v>
      </c>
      <c r="U143">
        <f>'CREAM Categories'!AM146</f>
        <v>0</v>
      </c>
      <c r="V143">
        <f>'CREAM Categories'!AN146</f>
        <v>1</v>
      </c>
      <c r="W143">
        <f>'CREAM Categories'!AO146</f>
        <v>1</v>
      </c>
      <c r="X143">
        <f>'CREAM Categories'!AP146</f>
        <v>0</v>
      </c>
      <c r="Y143">
        <f>'CREAM Categories'!AQ146</f>
        <v>1</v>
      </c>
      <c r="Z143">
        <f>'CREAM Categories'!AR146</f>
        <v>0</v>
      </c>
      <c r="AA143">
        <f>'CREAM Categories'!AS146</f>
        <v>0</v>
      </c>
      <c r="AB143">
        <f>'CREAM Categories'!AT146</f>
        <v>0</v>
      </c>
      <c r="AC143">
        <f>'CREAM Categories'!AU146</f>
        <v>0</v>
      </c>
      <c r="AD143">
        <f>'CREAM Categories'!AV146</f>
        <v>0</v>
      </c>
      <c r="AE143">
        <f>'CREAM Categories'!AW146</f>
        <v>0</v>
      </c>
      <c r="AF143">
        <f>'CREAM Categories'!AX146</f>
        <v>0</v>
      </c>
      <c r="AG143">
        <f>'CREAM Categories'!AY146</f>
        <v>0</v>
      </c>
      <c r="AH143">
        <f>'CREAM Categories'!AZ146</f>
        <v>0</v>
      </c>
      <c r="AI143">
        <f>'CREAM Categories'!BA146</f>
        <v>0</v>
      </c>
      <c r="AJ143">
        <f>'CREAM Categories'!BB146</f>
        <v>0</v>
      </c>
      <c r="AK143">
        <f>'CREAM Categories'!BC146</f>
        <v>0</v>
      </c>
      <c r="AL143">
        <f>'CREAM Categories'!BD146</f>
        <v>0</v>
      </c>
      <c r="AM143">
        <f>'CREAM Categories'!BE146</f>
        <v>0</v>
      </c>
      <c r="AN143" s="85">
        <f>'General Analysis'!CA144</f>
        <v>0</v>
      </c>
    </row>
    <row r="144" spans="1:40" x14ac:dyDescent="0.2">
      <c r="A144" s="117">
        <v>143</v>
      </c>
      <c r="B144" s="156">
        <f>'CREAM Categories'!D147</f>
        <v>2008</v>
      </c>
      <c r="C144" s="117">
        <f>'General Analysis'!BL145</f>
        <v>1</v>
      </c>
      <c r="D144" s="117">
        <f>'General Analysis'!BM145</f>
        <v>1</v>
      </c>
      <c r="E144" s="117">
        <f>'General Analysis'!BN145</f>
        <v>0</v>
      </c>
      <c r="F144" s="117">
        <f>'General Analysis'!BO145</f>
        <v>0</v>
      </c>
      <c r="G144" s="117">
        <f>'General Analysis'!BP145</f>
        <v>0</v>
      </c>
      <c r="H144" s="117">
        <f>'General Analysis'!BQ145</f>
        <v>0</v>
      </c>
      <c r="I144" s="117">
        <f t="shared" si="15"/>
        <v>1</v>
      </c>
      <c r="J144" s="117">
        <f t="shared" si="16"/>
        <v>1</v>
      </c>
      <c r="K144" s="117">
        <f t="shared" si="17"/>
        <v>0</v>
      </c>
      <c r="L144">
        <f>'CREAM Categories'!AD147</f>
        <v>0</v>
      </c>
      <c r="M144">
        <f>'CREAM Categories'!AE147</f>
        <v>1</v>
      </c>
      <c r="N144">
        <f>'CREAM Categories'!AF147</f>
        <v>1</v>
      </c>
      <c r="O144">
        <f>'CREAM Categories'!AG147</f>
        <v>0</v>
      </c>
      <c r="P144">
        <f>'CREAM Categories'!AH147</f>
        <v>0</v>
      </c>
      <c r="Q144">
        <f>'CREAM Categories'!AI147</f>
        <v>0</v>
      </c>
      <c r="R144">
        <f>'CREAM Categories'!AJ147</f>
        <v>0</v>
      </c>
      <c r="S144">
        <f>'CREAM Categories'!AK147</f>
        <v>0</v>
      </c>
      <c r="T144">
        <f>'CREAM Categories'!AL147</f>
        <v>1</v>
      </c>
      <c r="U144">
        <f>'CREAM Categories'!AM147</f>
        <v>0</v>
      </c>
      <c r="V144">
        <f>'CREAM Categories'!AN147</f>
        <v>1</v>
      </c>
      <c r="W144">
        <f>'CREAM Categories'!AO147</f>
        <v>1</v>
      </c>
      <c r="X144">
        <f>'CREAM Categories'!AP147</f>
        <v>0</v>
      </c>
      <c r="Y144">
        <f>'CREAM Categories'!AQ147</f>
        <v>1</v>
      </c>
      <c r="Z144">
        <f>'CREAM Categories'!AR147</f>
        <v>1</v>
      </c>
      <c r="AA144">
        <f>'CREAM Categories'!AS147</f>
        <v>1</v>
      </c>
      <c r="AB144">
        <f>'CREAM Categories'!AT147</f>
        <v>1</v>
      </c>
      <c r="AC144">
        <f>'CREAM Categories'!AU147</f>
        <v>0</v>
      </c>
      <c r="AD144">
        <f>'CREAM Categories'!AV147</f>
        <v>0</v>
      </c>
      <c r="AE144">
        <f>'CREAM Categories'!AW147</f>
        <v>0</v>
      </c>
      <c r="AF144">
        <f>'CREAM Categories'!AX147</f>
        <v>0</v>
      </c>
      <c r="AG144">
        <f>'CREAM Categories'!AY147</f>
        <v>0</v>
      </c>
      <c r="AH144">
        <f>'CREAM Categories'!AZ147</f>
        <v>0</v>
      </c>
      <c r="AI144">
        <f>'CREAM Categories'!BA147</f>
        <v>0</v>
      </c>
      <c r="AJ144">
        <f>'CREAM Categories'!BB147</f>
        <v>0</v>
      </c>
      <c r="AK144">
        <f>'CREAM Categories'!BC147</f>
        <v>0</v>
      </c>
      <c r="AL144">
        <f>'CREAM Categories'!BD147</f>
        <v>0</v>
      </c>
      <c r="AM144">
        <f>'CREAM Categories'!BE147</f>
        <v>0</v>
      </c>
      <c r="AN144" s="85">
        <f>'General Analysis'!CA145</f>
        <v>1</v>
      </c>
    </row>
    <row r="145" spans="1:40" x14ac:dyDescent="0.2">
      <c r="A145" s="117">
        <v>144</v>
      </c>
      <c r="B145" s="156">
        <f>'CREAM Categories'!D148</f>
        <v>2003</v>
      </c>
      <c r="C145" s="117">
        <f>'General Analysis'!BL146</f>
        <v>0</v>
      </c>
      <c r="D145" s="117">
        <f>'General Analysis'!BM146</f>
        <v>0</v>
      </c>
      <c r="E145" s="117">
        <f>'General Analysis'!BN146</f>
        <v>0</v>
      </c>
      <c r="F145" s="117">
        <f>'General Analysis'!BO146</f>
        <v>0</v>
      </c>
      <c r="G145" s="117">
        <f>'General Analysis'!BP146</f>
        <v>0</v>
      </c>
      <c r="H145" s="117">
        <f>'General Analysis'!BQ146</f>
        <v>0</v>
      </c>
      <c r="I145" s="117">
        <f t="shared" si="15"/>
        <v>0</v>
      </c>
      <c r="J145" s="117">
        <f t="shared" si="16"/>
        <v>0</v>
      </c>
      <c r="K145" s="117">
        <f t="shared" si="17"/>
        <v>0</v>
      </c>
      <c r="L145">
        <f>'CREAM Categories'!AD148</f>
        <v>0</v>
      </c>
      <c r="M145">
        <f>'CREAM Categories'!AE148</f>
        <v>0</v>
      </c>
      <c r="N145">
        <f>'CREAM Categories'!AF148</f>
        <v>1</v>
      </c>
      <c r="O145">
        <f>'CREAM Categories'!AG148</f>
        <v>0</v>
      </c>
      <c r="P145">
        <f>'CREAM Categories'!AH148</f>
        <v>0</v>
      </c>
      <c r="Q145">
        <f>'CREAM Categories'!AI148</f>
        <v>0</v>
      </c>
      <c r="R145">
        <f>'CREAM Categories'!AJ148</f>
        <v>0</v>
      </c>
      <c r="S145">
        <f>'CREAM Categories'!AK148</f>
        <v>0</v>
      </c>
      <c r="T145">
        <f>'CREAM Categories'!AL148</f>
        <v>0</v>
      </c>
      <c r="U145">
        <f>'CREAM Categories'!AM148</f>
        <v>1</v>
      </c>
      <c r="V145">
        <f>'CREAM Categories'!AN148</f>
        <v>1</v>
      </c>
      <c r="W145">
        <f>'CREAM Categories'!AO148</f>
        <v>1</v>
      </c>
      <c r="X145">
        <f>'CREAM Categories'!AP148</f>
        <v>0</v>
      </c>
      <c r="Y145">
        <f>'CREAM Categories'!AQ148</f>
        <v>1</v>
      </c>
      <c r="Z145">
        <f>'CREAM Categories'!AR148</f>
        <v>1</v>
      </c>
      <c r="AA145">
        <f>'CREAM Categories'!AS148</f>
        <v>1</v>
      </c>
      <c r="AB145">
        <f>'CREAM Categories'!AT148</f>
        <v>1</v>
      </c>
      <c r="AC145">
        <f>'CREAM Categories'!AU148</f>
        <v>1</v>
      </c>
      <c r="AD145">
        <f>'CREAM Categories'!AV148</f>
        <v>0</v>
      </c>
      <c r="AE145">
        <f>'CREAM Categories'!AW148</f>
        <v>0</v>
      </c>
      <c r="AF145">
        <f>'CREAM Categories'!AX148</f>
        <v>0</v>
      </c>
      <c r="AG145">
        <f>'CREAM Categories'!AY148</f>
        <v>0</v>
      </c>
      <c r="AH145">
        <f>'CREAM Categories'!AZ148</f>
        <v>0</v>
      </c>
      <c r="AI145">
        <f>'CREAM Categories'!BA148</f>
        <v>0</v>
      </c>
      <c r="AJ145">
        <f>'CREAM Categories'!BB148</f>
        <v>0</v>
      </c>
      <c r="AK145">
        <f>'CREAM Categories'!BC148</f>
        <v>0</v>
      </c>
      <c r="AL145">
        <f>'CREAM Categories'!BD148</f>
        <v>0</v>
      </c>
      <c r="AM145">
        <f>'CREAM Categories'!BE148</f>
        <v>0</v>
      </c>
      <c r="AN145" s="85">
        <f>'General Analysis'!CA146</f>
        <v>2</v>
      </c>
    </row>
    <row r="146" spans="1:40" x14ac:dyDescent="0.2">
      <c r="A146" s="117">
        <v>145</v>
      </c>
      <c r="B146" s="156">
        <f>'CREAM Categories'!D149</f>
        <v>1998</v>
      </c>
      <c r="C146" s="117">
        <f>'General Analysis'!BL147</f>
        <v>1</v>
      </c>
      <c r="D146" s="117">
        <f>'General Analysis'!BM147</f>
        <v>0</v>
      </c>
      <c r="E146" s="117">
        <f>'General Analysis'!BN147</f>
        <v>1</v>
      </c>
      <c r="F146" s="117">
        <f>'General Analysis'!BO147</f>
        <v>0</v>
      </c>
      <c r="G146" s="117">
        <f>'General Analysis'!BP147</f>
        <v>0</v>
      </c>
      <c r="H146" s="117">
        <f>'General Analysis'!BQ147</f>
        <v>0</v>
      </c>
      <c r="I146" s="117">
        <f t="shared" si="15"/>
        <v>1</v>
      </c>
      <c r="J146" s="117">
        <f t="shared" si="16"/>
        <v>1</v>
      </c>
      <c r="K146" s="117">
        <f t="shared" si="17"/>
        <v>0</v>
      </c>
      <c r="L146">
        <f>'CREAM Categories'!AD149</f>
        <v>1</v>
      </c>
      <c r="M146">
        <f>'CREAM Categories'!AE149</f>
        <v>0</v>
      </c>
      <c r="N146">
        <f>'CREAM Categories'!AF149</f>
        <v>0</v>
      </c>
      <c r="O146">
        <f>'CREAM Categories'!AG149</f>
        <v>0</v>
      </c>
      <c r="P146">
        <f>'CREAM Categories'!AH149</f>
        <v>0</v>
      </c>
      <c r="Q146">
        <f>'CREAM Categories'!AI149</f>
        <v>0</v>
      </c>
      <c r="R146">
        <f>'CREAM Categories'!AJ149</f>
        <v>0</v>
      </c>
      <c r="S146">
        <f>'CREAM Categories'!AK149</f>
        <v>0</v>
      </c>
      <c r="T146">
        <f>'CREAM Categories'!AL149</f>
        <v>0</v>
      </c>
      <c r="U146">
        <f>'CREAM Categories'!AM149</f>
        <v>0</v>
      </c>
      <c r="V146">
        <f>'CREAM Categories'!AN149</f>
        <v>0</v>
      </c>
      <c r="W146">
        <f>'CREAM Categories'!AO149</f>
        <v>0</v>
      </c>
      <c r="X146">
        <f>'CREAM Categories'!AP149</f>
        <v>0</v>
      </c>
      <c r="Y146">
        <f>'CREAM Categories'!AQ149</f>
        <v>1</v>
      </c>
      <c r="Z146">
        <f>'CREAM Categories'!AR149</f>
        <v>0</v>
      </c>
      <c r="AA146">
        <f>'CREAM Categories'!AS149</f>
        <v>0</v>
      </c>
      <c r="AB146">
        <f>'CREAM Categories'!AT149</f>
        <v>1</v>
      </c>
      <c r="AC146">
        <f>'CREAM Categories'!AU149</f>
        <v>1</v>
      </c>
      <c r="AD146">
        <f>'CREAM Categories'!AV149</f>
        <v>0</v>
      </c>
      <c r="AE146">
        <f>'CREAM Categories'!AW149</f>
        <v>0</v>
      </c>
      <c r="AF146">
        <f>'CREAM Categories'!AX149</f>
        <v>0</v>
      </c>
      <c r="AG146">
        <f>'CREAM Categories'!AY149</f>
        <v>0</v>
      </c>
      <c r="AH146">
        <f>'CREAM Categories'!AZ149</f>
        <v>0</v>
      </c>
      <c r="AI146">
        <f>'CREAM Categories'!BA149</f>
        <v>0</v>
      </c>
      <c r="AJ146">
        <f>'CREAM Categories'!BB149</f>
        <v>0</v>
      </c>
      <c r="AK146">
        <f>'CREAM Categories'!BC149</f>
        <v>0</v>
      </c>
      <c r="AL146">
        <f>'CREAM Categories'!BD149</f>
        <v>0</v>
      </c>
      <c r="AM146">
        <f>'CREAM Categories'!BE149</f>
        <v>0</v>
      </c>
      <c r="AN146" s="85">
        <f>'General Analysis'!CA147</f>
        <v>2</v>
      </c>
    </row>
    <row r="147" spans="1:40" x14ac:dyDescent="0.2">
      <c r="A147" s="117">
        <v>146</v>
      </c>
      <c r="B147" s="156">
        <f>'CREAM Categories'!D150</f>
        <v>2011</v>
      </c>
      <c r="C147" s="117">
        <f>'General Analysis'!BL148</f>
        <v>0</v>
      </c>
      <c r="D147" s="117">
        <f>'General Analysis'!BM148</f>
        <v>0</v>
      </c>
      <c r="E147" s="117">
        <f>'General Analysis'!BN148</f>
        <v>0</v>
      </c>
      <c r="F147" s="117">
        <f>'General Analysis'!BO148</f>
        <v>0</v>
      </c>
      <c r="G147" s="117">
        <f>'General Analysis'!BP148</f>
        <v>0</v>
      </c>
      <c r="H147" s="117">
        <f>'General Analysis'!BQ148</f>
        <v>0</v>
      </c>
      <c r="I147" s="117">
        <f t="shared" si="15"/>
        <v>0</v>
      </c>
      <c r="J147" s="117">
        <f t="shared" si="16"/>
        <v>0</v>
      </c>
      <c r="K147" s="117">
        <f t="shared" si="17"/>
        <v>0</v>
      </c>
      <c r="L147">
        <f>'CREAM Categories'!AD150</f>
        <v>1</v>
      </c>
      <c r="M147">
        <f>'CREAM Categories'!AE150</f>
        <v>0</v>
      </c>
      <c r="N147">
        <f>'CREAM Categories'!AF150</f>
        <v>0</v>
      </c>
      <c r="O147">
        <f>'CREAM Categories'!AG150</f>
        <v>0</v>
      </c>
      <c r="P147">
        <f>'CREAM Categories'!AH150</f>
        <v>0</v>
      </c>
      <c r="Q147">
        <f>'CREAM Categories'!AI150</f>
        <v>0</v>
      </c>
      <c r="R147">
        <f>'CREAM Categories'!AJ150</f>
        <v>0</v>
      </c>
      <c r="S147">
        <f>'CREAM Categories'!AK150</f>
        <v>0</v>
      </c>
      <c r="T147">
        <f>'CREAM Categories'!AL150</f>
        <v>0</v>
      </c>
      <c r="U147">
        <f>'CREAM Categories'!AM150</f>
        <v>0</v>
      </c>
      <c r="V147">
        <f>'CREAM Categories'!AN150</f>
        <v>1</v>
      </c>
      <c r="W147">
        <f>'CREAM Categories'!AO150</f>
        <v>1</v>
      </c>
      <c r="X147">
        <f>'CREAM Categories'!AP150</f>
        <v>0</v>
      </c>
      <c r="Y147">
        <f>'CREAM Categories'!AQ150</f>
        <v>1</v>
      </c>
      <c r="Z147">
        <f>'CREAM Categories'!AR150</f>
        <v>1</v>
      </c>
      <c r="AA147">
        <f>'CREAM Categories'!AS150</f>
        <v>1</v>
      </c>
      <c r="AB147">
        <f>'CREAM Categories'!AT150</f>
        <v>0</v>
      </c>
      <c r="AC147">
        <f>'CREAM Categories'!AU150</f>
        <v>1</v>
      </c>
      <c r="AD147">
        <f>'CREAM Categories'!AV150</f>
        <v>0</v>
      </c>
      <c r="AE147">
        <f>'CREAM Categories'!AW150</f>
        <v>0</v>
      </c>
      <c r="AF147">
        <f>'CREAM Categories'!AX150</f>
        <v>0</v>
      </c>
      <c r="AG147">
        <f>'CREAM Categories'!AY150</f>
        <v>0</v>
      </c>
      <c r="AH147">
        <f>'CREAM Categories'!AZ150</f>
        <v>0</v>
      </c>
      <c r="AI147">
        <f>'CREAM Categories'!BA150</f>
        <v>0</v>
      </c>
      <c r="AJ147">
        <f>'CREAM Categories'!BB150</f>
        <v>0</v>
      </c>
      <c r="AK147">
        <f>'CREAM Categories'!BC150</f>
        <v>0</v>
      </c>
      <c r="AL147">
        <f>'CREAM Categories'!BD150</f>
        <v>0</v>
      </c>
      <c r="AM147">
        <f>'CREAM Categories'!BE150</f>
        <v>0</v>
      </c>
      <c r="AN147" s="85">
        <f>'General Analysis'!CA148</f>
        <v>1</v>
      </c>
    </row>
    <row r="148" spans="1:40" x14ac:dyDescent="0.2">
      <c r="A148" s="117">
        <v>147</v>
      </c>
      <c r="B148" s="156">
        <f>'CREAM Categories'!D151</f>
        <v>2011</v>
      </c>
      <c r="C148" s="117">
        <f>'General Analysis'!BL149</f>
        <v>0</v>
      </c>
      <c r="D148" s="117">
        <f>'General Analysis'!BM149</f>
        <v>0</v>
      </c>
      <c r="E148" s="117">
        <f>'General Analysis'!BN149</f>
        <v>0</v>
      </c>
      <c r="F148" s="117">
        <f>'General Analysis'!BO149</f>
        <v>0</v>
      </c>
      <c r="G148" s="117">
        <f>'General Analysis'!BP149</f>
        <v>0</v>
      </c>
      <c r="H148" s="117">
        <f>'General Analysis'!BQ149</f>
        <v>0</v>
      </c>
      <c r="I148" s="117">
        <f t="shared" si="15"/>
        <v>0</v>
      </c>
      <c r="J148" s="117">
        <f t="shared" si="16"/>
        <v>0</v>
      </c>
      <c r="K148" s="117">
        <f t="shared" si="17"/>
        <v>0</v>
      </c>
      <c r="L148">
        <f>'CREAM Categories'!AD151</f>
        <v>0</v>
      </c>
      <c r="M148">
        <f>'CREAM Categories'!AE151</f>
        <v>0</v>
      </c>
      <c r="N148">
        <f>'CREAM Categories'!AF151</f>
        <v>0</v>
      </c>
      <c r="O148">
        <f>'CREAM Categories'!AG151</f>
        <v>0</v>
      </c>
      <c r="P148">
        <f>'CREAM Categories'!AH151</f>
        <v>0</v>
      </c>
      <c r="Q148">
        <f>'CREAM Categories'!AI151</f>
        <v>0</v>
      </c>
      <c r="R148">
        <f>'CREAM Categories'!AJ151</f>
        <v>0</v>
      </c>
      <c r="S148">
        <f>'CREAM Categories'!AK151</f>
        <v>0</v>
      </c>
      <c r="T148">
        <f>'CREAM Categories'!AL151</f>
        <v>0</v>
      </c>
      <c r="U148">
        <f>'CREAM Categories'!AM151</f>
        <v>0</v>
      </c>
      <c r="V148">
        <f>'CREAM Categories'!AN151</f>
        <v>0</v>
      </c>
      <c r="W148">
        <f>'CREAM Categories'!AO151</f>
        <v>1</v>
      </c>
      <c r="X148">
        <f>'CREAM Categories'!AP151</f>
        <v>0</v>
      </c>
      <c r="Y148">
        <f>'CREAM Categories'!AQ151</f>
        <v>1</v>
      </c>
      <c r="Z148">
        <f>'CREAM Categories'!AR151</f>
        <v>1</v>
      </c>
      <c r="AA148">
        <f>'CREAM Categories'!AS151</f>
        <v>0</v>
      </c>
      <c r="AB148">
        <f>'CREAM Categories'!AT151</f>
        <v>0</v>
      </c>
      <c r="AC148">
        <f>'CREAM Categories'!AU151</f>
        <v>0</v>
      </c>
      <c r="AD148">
        <f>'CREAM Categories'!AV151</f>
        <v>0</v>
      </c>
      <c r="AE148">
        <f>'CREAM Categories'!AW151</f>
        <v>0</v>
      </c>
      <c r="AF148">
        <f>'CREAM Categories'!AX151</f>
        <v>0</v>
      </c>
      <c r="AG148">
        <f>'CREAM Categories'!AY151</f>
        <v>0</v>
      </c>
      <c r="AH148">
        <f>'CREAM Categories'!AZ151</f>
        <v>0</v>
      </c>
      <c r="AI148">
        <f>'CREAM Categories'!BA151</f>
        <v>0</v>
      </c>
      <c r="AJ148">
        <f>'CREAM Categories'!BB151</f>
        <v>0</v>
      </c>
      <c r="AK148">
        <f>'CREAM Categories'!BC151</f>
        <v>0</v>
      </c>
      <c r="AL148">
        <f>'CREAM Categories'!BD151</f>
        <v>0</v>
      </c>
      <c r="AM148">
        <f>'CREAM Categories'!BE151</f>
        <v>0</v>
      </c>
      <c r="AN148" s="85">
        <f>'General Analysis'!CA149</f>
        <v>0</v>
      </c>
    </row>
    <row r="149" spans="1:40" x14ac:dyDescent="0.2">
      <c r="A149" s="117">
        <v>148</v>
      </c>
      <c r="B149" s="156">
        <f>'CREAM Categories'!D152</f>
        <v>2011</v>
      </c>
      <c r="C149" s="117">
        <f>'General Analysis'!BL150</f>
        <v>1</v>
      </c>
      <c r="D149" s="117">
        <f>'General Analysis'!BM150</f>
        <v>1</v>
      </c>
      <c r="E149" s="117">
        <f>'General Analysis'!BN150</f>
        <v>1</v>
      </c>
      <c r="F149" s="117">
        <f>'General Analysis'!BO150</f>
        <v>0</v>
      </c>
      <c r="G149" s="117">
        <f>'General Analysis'!BP150</f>
        <v>0</v>
      </c>
      <c r="H149" s="117">
        <f>'General Analysis'!BQ150</f>
        <v>0</v>
      </c>
      <c r="I149" s="117">
        <f t="shared" si="15"/>
        <v>1</v>
      </c>
      <c r="J149" s="117">
        <f t="shared" si="16"/>
        <v>1</v>
      </c>
      <c r="K149" s="117">
        <f t="shared" si="17"/>
        <v>0</v>
      </c>
      <c r="L149">
        <f>'CREAM Categories'!AD152</f>
        <v>1</v>
      </c>
      <c r="M149">
        <f>'CREAM Categories'!AE152</f>
        <v>0</v>
      </c>
      <c r="N149">
        <f>'CREAM Categories'!AF152</f>
        <v>1</v>
      </c>
      <c r="O149">
        <f>'CREAM Categories'!AG152</f>
        <v>0</v>
      </c>
      <c r="P149">
        <f>'CREAM Categories'!AH152</f>
        <v>0</v>
      </c>
      <c r="Q149">
        <f>'CREAM Categories'!AI152</f>
        <v>0</v>
      </c>
      <c r="R149">
        <f>'CREAM Categories'!AJ152</f>
        <v>0</v>
      </c>
      <c r="S149">
        <f>'CREAM Categories'!AK152</f>
        <v>1</v>
      </c>
      <c r="T149">
        <f>'CREAM Categories'!AL152</f>
        <v>0</v>
      </c>
      <c r="U149">
        <f>'CREAM Categories'!AM152</f>
        <v>0</v>
      </c>
      <c r="V149">
        <f>'CREAM Categories'!AN152</f>
        <v>1</v>
      </c>
      <c r="W149">
        <f>'CREAM Categories'!AO152</f>
        <v>1</v>
      </c>
      <c r="X149">
        <f>'CREAM Categories'!AP152</f>
        <v>0</v>
      </c>
      <c r="Y149">
        <f>'CREAM Categories'!AQ152</f>
        <v>1</v>
      </c>
      <c r="Z149">
        <f>'CREAM Categories'!AR152</f>
        <v>1</v>
      </c>
      <c r="AA149">
        <f>'CREAM Categories'!AS152</f>
        <v>0</v>
      </c>
      <c r="AB149">
        <f>'CREAM Categories'!AT152</f>
        <v>0</v>
      </c>
      <c r="AC149">
        <f>'CREAM Categories'!AU152</f>
        <v>0</v>
      </c>
      <c r="AD149">
        <f>'CREAM Categories'!AV152</f>
        <v>0</v>
      </c>
      <c r="AE149">
        <f>'CREAM Categories'!AW152</f>
        <v>0</v>
      </c>
      <c r="AF149">
        <f>'CREAM Categories'!AX152</f>
        <v>0</v>
      </c>
      <c r="AG149">
        <f>'CREAM Categories'!AY152</f>
        <v>0</v>
      </c>
      <c r="AH149">
        <f>'CREAM Categories'!AZ152</f>
        <v>0</v>
      </c>
      <c r="AI149">
        <f>'CREAM Categories'!BA152</f>
        <v>0</v>
      </c>
      <c r="AJ149">
        <f>'CREAM Categories'!BB152</f>
        <v>0</v>
      </c>
      <c r="AK149">
        <f>'CREAM Categories'!BC152</f>
        <v>0</v>
      </c>
      <c r="AL149">
        <f>'CREAM Categories'!BD152</f>
        <v>0</v>
      </c>
      <c r="AM149">
        <f>'CREAM Categories'!BE152</f>
        <v>0</v>
      </c>
      <c r="AN149" s="85">
        <f>'General Analysis'!CA150</f>
        <v>0</v>
      </c>
    </row>
    <row r="150" spans="1:40" x14ac:dyDescent="0.2">
      <c r="A150" s="117">
        <v>149</v>
      </c>
      <c r="B150" s="156">
        <f>'CREAM Categories'!D153</f>
        <v>2003</v>
      </c>
      <c r="C150" s="117">
        <f>'General Analysis'!BL151</f>
        <v>1</v>
      </c>
      <c r="D150" s="117">
        <f>'General Analysis'!BM151</f>
        <v>0</v>
      </c>
      <c r="E150" s="117">
        <f>'General Analysis'!BN151</f>
        <v>1</v>
      </c>
      <c r="F150" s="117">
        <f>'General Analysis'!BO151</f>
        <v>0</v>
      </c>
      <c r="G150" s="117">
        <f>'General Analysis'!BP151</f>
        <v>0</v>
      </c>
      <c r="H150" s="117">
        <f>'General Analysis'!BQ151</f>
        <v>1</v>
      </c>
      <c r="I150" s="117">
        <f t="shared" si="15"/>
        <v>1</v>
      </c>
      <c r="J150" s="117">
        <f t="shared" si="16"/>
        <v>1</v>
      </c>
      <c r="K150" s="117">
        <f t="shared" si="17"/>
        <v>1</v>
      </c>
      <c r="L150">
        <f>'CREAM Categories'!AD153</f>
        <v>1</v>
      </c>
      <c r="M150">
        <f>'CREAM Categories'!AE153</f>
        <v>0</v>
      </c>
      <c r="N150">
        <f>'CREAM Categories'!AF153</f>
        <v>1</v>
      </c>
      <c r="O150">
        <f>'CREAM Categories'!AG153</f>
        <v>0</v>
      </c>
      <c r="P150">
        <f>'CREAM Categories'!AH153</f>
        <v>0</v>
      </c>
      <c r="Q150">
        <f>'CREAM Categories'!AI153</f>
        <v>0</v>
      </c>
      <c r="R150">
        <f>'CREAM Categories'!AJ153</f>
        <v>0</v>
      </c>
      <c r="S150">
        <f>'CREAM Categories'!AK153</f>
        <v>0</v>
      </c>
      <c r="T150">
        <f>'CREAM Categories'!AL153</f>
        <v>1</v>
      </c>
      <c r="U150">
        <f>'CREAM Categories'!AM153</f>
        <v>0</v>
      </c>
      <c r="V150">
        <f>'CREAM Categories'!AN153</f>
        <v>1</v>
      </c>
      <c r="W150">
        <f>'CREAM Categories'!AO153</f>
        <v>1</v>
      </c>
      <c r="X150">
        <f>'CREAM Categories'!AP153</f>
        <v>1</v>
      </c>
      <c r="Y150">
        <f>'CREAM Categories'!AQ153</f>
        <v>1</v>
      </c>
      <c r="Z150">
        <f>'CREAM Categories'!AR153</f>
        <v>1</v>
      </c>
      <c r="AA150">
        <f>'CREAM Categories'!AS153</f>
        <v>0</v>
      </c>
      <c r="AB150">
        <f>'CREAM Categories'!AT153</f>
        <v>0</v>
      </c>
      <c r="AC150">
        <f>'CREAM Categories'!AU153</f>
        <v>0</v>
      </c>
      <c r="AD150">
        <f>'CREAM Categories'!AV153</f>
        <v>0</v>
      </c>
      <c r="AE150">
        <f>'CREAM Categories'!AW153</f>
        <v>0</v>
      </c>
      <c r="AF150">
        <f>'CREAM Categories'!AX153</f>
        <v>0</v>
      </c>
      <c r="AG150">
        <f>'CREAM Categories'!AY153</f>
        <v>0</v>
      </c>
      <c r="AH150">
        <f>'CREAM Categories'!AZ153</f>
        <v>0</v>
      </c>
      <c r="AI150">
        <f>'CREAM Categories'!BA153</f>
        <v>0</v>
      </c>
      <c r="AJ150">
        <f>'CREAM Categories'!BB153</f>
        <v>0</v>
      </c>
      <c r="AK150">
        <f>'CREAM Categories'!BC153</f>
        <v>0</v>
      </c>
      <c r="AL150">
        <f>'CREAM Categories'!BD153</f>
        <v>0</v>
      </c>
      <c r="AM150">
        <f>'CREAM Categories'!BE153</f>
        <v>0</v>
      </c>
      <c r="AN150" s="85">
        <f>'General Analysis'!CA151</f>
        <v>0</v>
      </c>
    </row>
    <row r="151" spans="1:40" x14ac:dyDescent="0.2">
      <c r="A151" s="117">
        <v>150</v>
      </c>
      <c r="B151" s="156">
        <f>'CREAM Categories'!D154</f>
        <v>2003</v>
      </c>
      <c r="C151" s="117">
        <f>'General Analysis'!BL152</f>
        <v>1</v>
      </c>
      <c r="D151" s="117">
        <f>'General Analysis'!BM152</f>
        <v>0</v>
      </c>
      <c r="E151" s="117">
        <f>'General Analysis'!BN152</f>
        <v>1</v>
      </c>
      <c r="F151" s="117">
        <f>'General Analysis'!BO152</f>
        <v>0</v>
      </c>
      <c r="G151" s="117">
        <f>'General Analysis'!BP152</f>
        <v>0</v>
      </c>
      <c r="H151" s="117">
        <f>'General Analysis'!BQ152</f>
        <v>0</v>
      </c>
      <c r="I151" s="117">
        <f t="shared" si="15"/>
        <v>1</v>
      </c>
      <c r="J151" s="117">
        <f t="shared" si="16"/>
        <v>1</v>
      </c>
      <c r="K151" s="117">
        <f t="shared" si="17"/>
        <v>0</v>
      </c>
      <c r="L151">
        <f>'CREAM Categories'!AD154</f>
        <v>0</v>
      </c>
      <c r="M151">
        <f>'CREAM Categories'!AE154</f>
        <v>0</v>
      </c>
      <c r="N151">
        <f>'CREAM Categories'!AF154</f>
        <v>1</v>
      </c>
      <c r="O151">
        <f>'CREAM Categories'!AG154</f>
        <v>0</v>
      </c>
      <c r="P151">
        <f>'CREAM Categories'!AH154</f>
        <v>1</v>
      </c>
      <c r="Q151">
        <f>'CREAM Categories'!AI154</f>
        <v>0</v>
      </c>
      <c r="R151">
        <f>'CREAM Categories'!AJ154</f>
        <v>0</v>
      </c>
      <c r="S151">
        <f>'CREAM Categories'!AK154</f>
        <v>0</v>
      </c>
      <c r="T151">
        <f>'CREAM Categories'!AL154</f>
        <v>0</v>
      </c>
      <c r="U151">
        <f>'CREAM Categories'!AM154</f>
        <v>0</v>
      </c>
      <c r="V151">
        <f>'CREAM Categories'!AN154</f>
        <v>0</v>
      </c>
      <c r="W151">
        <f>'CREAM Categories'!AO154</f>
        <v>1</v>
      </c>
      <c r="X151">
        <f>'CREAM Categories'!AP154</f>
        <v>0</v>
      </c>
      <c r="Y151">
        <f>'CREAM Categories'!AQ154</f>
        <v>0</v>
      </c>
      <c r="Z151">
        <f>'CREAM Categories'!AR154</f>
        <v>1</v>
      </c>
      <c r="AA151">
        <f>'CREAM Categories'!AS154</f>
        <v>0</v>
      </c>
      <c r="AB151">
        <f>'CREAM Categories'!AT154</f>
        <v>1</v>
      </c>
      <c r="AC151">
        <f>'CREAM Categories'!AU154</f>
        <v>0</v>
      </c>
      <c r="AD151">
        <f>'CREAM Categories'!AV154</f>
        <v>0</v>
      </c>
      <c r="AE151">
        <f>'CREAM Categories'!AW154</f>
        <v>0</v>
      </c>
      <c r="AF151">
        <f>'CREAM Categories'!AX154</f>
        <v>0</v>
      </c>
      <c r="AG151">
        <f>'CREAM Categories'!AY154</f>
        <v>0</v>
      </c>
      <c r="AH151">
        <f>'CREAM Categories'!AZ154</f>
        <v>0</v>
      </c>
      <c r="AI151">
        <f>'CREAM Categories'!BA154</f>
        <v>0</v>
      </c>
      <c r="AJ151">
        <f>'CREAM Categories'!BB154</f>
        <v>0</v>
      </c>
      <c r="AK151">
        <f>'CREAM Categories'!BC154</f>
        <v>0</v>
      </c>
      <c r="AL151">
        <f>'CREAM Categories'!BD154</f>
        <v>0</v>
      </c>
      <c r="AM151">
        <f>'CREAM Categories'!BE154</f>
        <v>0</v>
      </c>
      <c r="AN151" s="85">
        <f>'General Analysis'!CA152</f>
        <v>1</v>
      </c>
    </row>
    <row r="152" spans="1:40" x14ac:dyDescent="0.2">
      <c r="A152" s="117">
        <v>151</v>
      </c>
      <c r="B152" s="156">
        <f>'CREAM Categories'!D155</f>
        <v>2003</v>
      </c>
      <c r="C152" s="117">
        <f>'General Analysis'!BL153</f>
        <v>0</v>
      </c>
      <c r="D152" s="117">
        <f>'General Analysis'!BM153</f>
        <v>0</v>
      </c>
      <c r="E152" s="117">
        <f>'General Analysis'!BN153</f>
        <v>0</v>
      </c>
      <c r="F152" s="117">
        <f>'General Analysis'!BO153</f>
        <v>0</v>
      </c>
      <c r="G152" s="117">
        <f>'General Analysis'!BP153</f>
        <v>0</v>
      </c>
      <c r="H152" s="117">
        <f>'General Analysis'!BQ153</f>
        <v>0</v>
      </c>
      <c r="I152" s="117">
        <f t="shared" si="15"/>
        <v>0</v>
      </c>
      <c r="J152" s="117">
        <f t="shared" si="16"/>
        <v>0</v>
      </c>
      <c r="K152" s="117">
        <f t="shared" si="17"/>
        <v>0</v>
      </c>
      <c r="L152">
        <f>'CREAM Categories'!AD155</f>
        <v>1</v>
      </c>
      <c r="M152">
        <f>'CREAM Categories'!AE155</f>
        <v>0</v>
      </c>
      <c r="N152">
        <f>'CREAM Categories'!AF155</f>
        <v>1</v>
      </c>
      <c r="O152">
        <f>'CREAM Categories'!AG155</f>
        <v>0</v>
      </c>
      <c r="P152">
        <f>'CREAM Categories'!AH155</f>
        <v>0</v>
      </c>
      <c r="Q152">
        <f>'CREAM Categories'!AI155</f>
        <v>0</v>
      </c>
      <c r="R152">
        <f>'CREAM Categories'!AJ155</f>
        <v>0</v>
      </c>
      <c r="S152">
        <f>'CREAM Categories'!AK155</f>
        <v>0</v>
      </c>
      <c r="T152">
        <f>'CREAM Categories'!AL155</f>
        <v>0</v>
      </c>
      <c r="U152">
        <f>'CREAM Categories'!AM155</f>
        <v>0</v>
      </c>
      <c r="V152">
        <f>'CREAM Categories'!AN155</f>
        <v>0</v>
      </c>
      <c r="W152">
        <f>'CREAM Categories'!AO155</f>
        <v>0</v>
      </c>
      <c r="X152">
        <f>'CREAM Categories'!AP155</f>
        <v>0</v>
      </c>
      <c r="Y152">
        <f>'CREAM Categories'!AQ155</f>
        <v>0</v>
      </c>
      <c r="Z152">
        <f>'CREAM Categories'!AR155</f>
        <v>1</v>
      </c>
      <c r="AA152">
        <f>'CREAM Categories'!AS155</f>
        <v>1</v>
      </c>
      <c r="AB152">
        <f>'CREAM Categories'!AT155</f>
        <v>0</v>
      </c>
      <c r="AC152">
        <f>'CREAM Categories'!AU155</f>
        <v>0</v>
      </c>
      <c r="AD152">
        <f>'CREAM Categories'!AV155</f>
        <v>0</v>
      </c>
      <c r="AE152">
        <f>'CREAM Categories'!AW155</f>
        <v>0</v>
      </c>
      <c r="AF152">
        <f>'CREAM Categories'!AX155</f>
        <v>0</v>
      </c>
      <c r="AG152">
        <f>'CREAM Categories'!AY155</f>
        <v>0</v>
      </c>
      <c r="AH152">
        <f>'CREAM Categories'!AZ155</f>
        <v>0</v>
      </c>
      <c r="AI152">
        <f>'CREAM Categories'!BA155</f>
        <v>0</v>
      </c>
      <c r="AJ152">
        <f>'CREAM Categories'!BB155</f>
        <v>0</v>
      </c>
      <c r="AK152">
        <f>'CREAM Categories'!BC155</f>
        <v>0</v>
      </c>
      <c r="AL152">
        <f>'CREAM Categories'!BD155</f>
        <v>0</v>
      </c>
      <c r="AM152">
        <f>'CREAM Categories'!BE155</f>
        <v>0</v>
      </c>
      <c r="AN152" s="85">
        <f>'General Analysis'!CA153</f>
        <v>0</v>
      </c>
    </row>
    <row r="153" spans="1:40" x14ac:dyDescent="0.2">
      <c r="A153" s="117">
        <v>152</v>
      </c>
      <c r="B153" s="156">
        <f>'CREAM Categories'!D156</f>
        <v>2008</v>
      </c>
      <c r="C153" s="117">
        <f>'General Analysis'!BL154</f>
        <v>1</v>
      </c>
      <c r="D153" s="117">
        <f>'General Analysis'!BM154</f>
        <v>0</v>
      </c>
      <c r="E153" s="117">
        <f>'General Analysis'!BN154</f>
        <v>1</v>
      </c>
      <c r="F153" s="117">
        <f>'General Analysis'!BO154</f>
        <v>1</v>
      </c>
      <c r="G153" s="117">
        <f>'General Analysis'!BP154</f>
        <v>1</v>
      </c>
      <c r="H153" s="117">
        <f>'General Analysis'!BQ154</f>
        <v>1</v>
      </c>
      <c r="I153" s="117">
        <f t="shared" si="15"/>
        <v>1</v>
      </c>
      <c r="J153" s="117">
        <f t="shared" si="16"/>
        <v>1</v>
      </c>
      <c r="K153" s="117">
        <f t="shared" si="17"/>
        <v>1</v>
      </c>
      <c r="L153">
        <f>'CREAM Categories'!AD156</f>
        <v>0</v>
      </c>
      <c r="M153">
        <f>'CREAM Categories'!AE156</f>
        <v>0</v>
      </c>
      <c r="N153">
        <f>'CREAM Categories'!AF156</f>
        <v>1</v>
      </c>
      <c r="O153">
        <f>'CREAM Categories'!AG156</f>
        <v>0</v>
      </c>
      <c r="P153">
        <f>'CREAM Categories'!AH156</f>
        <v>0</v>
      </c>
      <c r="Q153">
        <f>'CREAM Categories'!AI156</f>
        <v>1</v>
      </c>
      <c r="R153">
        <f>'CREAM Categories'!AJ156</f>
        <v>0</v>
      </c>
      <c r="S153">
        <f>'CREAM Categories'!AK156</f>
        <v>0</v>
      </c>
      <c r="T153">
        <f>'CREAM Categories'!AL156</f>
        <v>0</v>
      </c>
      <c r="U153">
        <f>'CREAM Categories'!AM156</f>
        <v>0</v>
      </c>
      <c r="V153">
        <f>'CREAM Categories'!AN156</f>
        <v>0</v>
      </c>
      <c r="W153">
        <f>'CREAM Categories'!AO156</f>
        <v>1</v>
      </c>
      <c r="X153">
        <f>'CREAM Categories'!AP156</f>
        <v>1</v>
      </c>
      <c r="Y153">
        <f>'CREAM Categories'!AQ156</f>
        <v>1</v>
      </c>
      <c r="Z153">
        <f>'CREAM Categories'!AR156</f>
        <v>1</v>
      </c>
      <c r="AA153">
        <f>'CREAM Categories'!AS156</f>
        <v>1</v>
      </c>
      <c r="AB153">
        <f>'CREAM Categories'!AT156</f>
        <v>0</v>
      </c>
      <c r="AC153">
        <f>'CREAM Categories'!AU156</f>
        <v>1</v>
      </c>
      <c r="AD153">
        <f>'CREAM Categories'!AV156</f>
        <v>0</v>
      </c>
      <c r="AE153">
        <f>'CREAM Categories'!AW156</f>
        <v>0</v>
      </c>
      <c r="AF153">
        <f>'CREAM Categories'!AX156</f>
        <v>0</v>
      </c>
      <c r="AG153">
        <f>'CREAM Categories'!AY156</f>
        <v>0</v>
      </c>
      <c r="AH153">
        <f>'CREAM Categories'!AZ156</f>
        <v>0</v>
      </c>
      <c r="AI153">
        <f>'CREAM Categories'!BA156</f>
        <v>0</v>
      </c>
      <c r="AJ153">
        <f>'CREAM Categories'!BB156</f>
        <v>0</v>
      </c>
      <c r="AK153">
        <f>'CREAM Categories'!BC156</f>
        <v>0</v>
      </c>
      <c r="AL153">
        <f>'CREAM Categories'!BD156</f>
        <v>0</v>
      </c>
      <c r="AM153">
        <f>'CREAM Categories'!BE156</f>
        <v>0</v>
      </c>
      <c r="AN153" s="85">
        <f>'General Analysis'!CA154</f>
        <v>1</v>
      </c>
    </row>
    <row r="154" spans="1:40" x14ac:dyDescent="0.2">
      <c r="A154" s="117">
        <v>153</v>
      </c>
      <c r="B154" s="156">
        <f>'CREAM Categories'!D157</f>
        <v>2003</v>
      </c>
      <c r="C154" s="117">
        <f>'General Analysis'!BL155</f>
        <v>0</v>
      </c>
      <c r="D154" s="117">
        <f>'General Analysis'!BM155</f>
        <v>0</v>
      </c>
      <c r="E154" s="117">
        <f>'General Analysis'!BN155</f>
        <v>0</v>
      </c>
      <c r="F154" s="117">
        <f>'General Analysis'!BO155</f>
        <v>0</v>
      </c>
      <c r="G154" s="117">
        <f>'General Analysis'!BP155</f>
        <v>0</v>
      </c>
      <c r="H154" s="117">
        <f>'General Analysis'!BQ155</f>
        <v>1</v>
      </c>
      <c r="I154" s="117">
        <f t="shared" si="15"/>
        <v>1</v>
      </c>
      <c r="J154" s="117">
        <f t="shared" si="16"/>
        <v>0</v>
      </c>
      <c r="K154" s="117">
        <f t="shared" si="17"/>
        <v>1</v>
      </c>
      <c r="L154">
        <f>'CREAM Categories'!AD157</f>
        <v>1</v>
      </c>
      <c r="M154">
        <f>'CREAM Categories'!AE157</f>
        <v>0</v>
      </c>
      <c r="N154">
        <f>'CREAM Categories'!AF157</f>
        <v>0</v>
      </c>
      <c r="O154">
        <f>'CREAM Categories'!AG157</f>
        <v>0</v>
      </c>
      <c r="P154">
        <f>'CREAM Categories'!AH157</f>
        <v>0</v>
      </c>
      <c r="Q154">
        <f>'CREAM Categories'!AI157</f>
        <v>0</v>
      </c>
      <c r="R154">
        <f>'CREAM Categories'!AJ157</f>
        <v>0</v>
      </c>
      <c r="S154">
        <f>'CREAM Categories'!AK157</f>
        <v>0</v>
      </c>
      <c r="T154">
        <f>'CREAM Categories'!AL157</f>
        <v>1</v>
      </c>
      <c r="U154">
        <f>'CREAM Categories'!AM157</f>
        <v>1</v>
      </c>
      <c r="V154">
        <f>'CREAM Categories'!AN157</f>
        <v>1</v>
      </c>
      <c r="W154">
        <f>'CREAM Categories'!AO157</f>
        <v>0</v>
      </c>
      <c r="X154">
        <f>'CREAM Categories'!AP157</f>
        <v>0</v>
      </c>
      <c r="Y154">
        <f>'CREAM Categories'!AQ157</f>
        <v>1</v>
      </c>
      <c r="Z154">
        <f>'CREAM Categories'!AR157</f>
        <v>1</v>
      </c>
      <c r="AA154">
        <f>'CREAM Categories'!AS157</f>
        <v>0</v>
      </c>
      <c r="AB154">
        <f>'CREAM Categories'!AT157</f>
        <v>0</v>
      </c>
      <c r="AC154">
        <f>'CREAM Categories'!AU157</f>
        <v>1</v>
      </c>
      <c r="AD154">
        <f>'CREAM Categories'!AV157</f>
        <v>0</v>
      </c>
      <c r="AE154">
        <f>'CREAM Categories'!AW157</f>
        <v>0</v>
      </c>
      <c r="AF154">
        <f>'CREAM Categories'!AX157</f>
        <v>0</v>
      </c>
      <c r="AG154">
        <f>'CREAM Categories'!AY157</f>
        <v>0</v>
      </c>
      <c r="AH154">
        <f>'CREAM Categories'!AZ157</f>
        <v>0</v>
      </c>
      <c r="AI154">
        <f>'CREAM Categories'!BA157</f>
        <v>0</v>
      </c>
      <c r="AJ154">
        <f>'CREAM Categories'!BB157</f>
        <v>0</v>
      </c>
      <c r="AK154">
        <f>'CREAM Categories'!BC157</f>
        <v>0</v>
      </c>
      <c r="AL154">
        <f>'CREAM Categories'!BD157</f>
        <v>0</v>
      </c>
      <c r="AM154">
        <f>'CREAM Categories'!BE157</f>
        <v>0</v>
      </c>
      <c r="AN154" s="85">
        <f>'General Analysis'!CA155</f>
        <v>1</v>
      </c>
    </row>
    <row r="155" spans="1:40" x14ac:dyDescent="0.2">
      <c r="A155" s="117">
        <v>154</v>
      </c>
      <c r="B155" s="156">
        <f>'CREAM Categories'!D158</f>
        <v>2002</v>
      </c>
      <c r="C155" s="117">
        <f>'General Analysis'!BL156</f>
        <v>0</v>
      </c>
      <c r="D155" s="117">
        <f>'General Analysis'!BM156</f>
        <v>0</v>
      </c>
      <c r="E155" s="117">
        <f>'General Analysis'!BN156</f>
        <v>0</v>
      </c>
      <c r="F155" s="117">
        <f>'General Analysis'!BO156</f>
        <v>0</v>
      </c>
      <c r="G155" s="117">
        <f>'General Analysis'!BP156</f>
        <v>0</v>
      </c>
      <c r="H155" s="117">
        <f>'General Analysis'!BQ156</f>
        <v>0</v>
      </c>
      <c r="I155" s="117">
        <f t="shared" si="15"/>
        <v>0</v>
      </c>
      <c r="J155" s="117">
        <f t="shared" si="16"/>
        <v>0</v>
      </c>
      <c r="K155" s="117">
        <f t="shared" si="17"/>
        <v>0</v>
      </c>
      <c r="L155">
        <f>'CREAM Categories'!AD158</f>
        <v>0</v>
      </c>
      <c r="M155">
        <f>'CREAM Categories'!AE158</f>
        <v>0</v>
      </c>
      <c r="N155">
        <f>'CREAM Categories'!AF158</f>
        <v>0</v>
      </c>
      <c r="O155">
        <f>'CREAM Categories'!AG158</f>
        <v>0</v>
      </c>
      <c r="P155">
        <f>'CREAM Categories'!AH158</f>
        <v>0</v>
      </c>
      <c r="Q155">
        <f>'CREAM Categories'!AI158</f>
        <v>1</v>
      </c>
      <c r="R155">
        <f>'CREAM Categories'!AJ158</f>
        <v>0</v>
      </c>
      <c r="S155">
        <f>'CREAM Categories'!AK158</f>
        <v>0</v>
      </c>
      <c r="T155">
        <f>'CREAM Categories'!AL158</f>
        <v>0</v>
      </c>
      <c r="U155">
        <f>'CREAM Categories'!AM158</f>
        <v>1</v>
      </c>
      <c r="V155">
        <f>'CREAM Categories'!AN158</f>
        <v>0</v>
      </c>
      <c r="W155">
        <f>'CREAM Categories'!AO158</f>
        <v>0</v>
      </c>
      <c r="X155">
        <f>'CREAM Categories'!AP158</f>
        <v>0</v>
      </c>
      <c r="Y155">
        <f>'CREAM Categories'!AQ158</f>
        <v>0</v>
      </c>
      <c r="Z155">
        <f>'CREAM Categories'!AR158</f>
        <v>1</v>
      </c>
      <c r="AA155">
        <f>'CREAM Categories'!AS158</f>
        <v>0</v>
      </c>
      <c r="AB155">
        <f>'CREAM Categories'!AT158</f>
        <v>1</v>
      </c>
      <c r="AC155">
        <f>'CREAM Categories'!AU158</f>
        <v>1</v>
      </c>
      <c r="AD155">
        <f>'CREAM Categories'!AV158</f>
        <v>0</v>
      </c>
      <c r="AE155">
        <f>'CREAM Categories'!AW158</f>
        <v>0</v>
      </c>
      <c r="AF155">
        <f>'CREAM Categories'!AX158</f>
        <v>0</v>
      </c>
      <c r="AG155">
        <f>'CREAM Categories'!AY158</f>
        <v>0</v>
      </c>
      <c r="AH155">
        <f>'CREAM Categories'!AZ158</f>
        <v>0</v>
      </c>
      <c r="AI155">
        <f>'CREAM Categories'!BA158</f>
        <v>0</v>
      </c>
      <c r="AJ155">
        <f>'CREAM Categories'!BB158</f>
        <v>0</v>
      </c>
      <c r="AK155">
        <f>'CREAM Categories'!BC158</f>
        <v>0</v>
      </c>
      <c r="AL155">
        <f>'CREAM Categories'!BD158</f>
        <v>0</v>
      </c>
      <c r="AM155">
        <f>'CREAM Categories'!BE158</f>
        <v>0</v>
      </c>
      <c r="AN155" s="85">
        <f>'General Analysis'!CA156</f>
        <v>2</v>
      </c>
    </row>
    <row r="156" spans="1:40" x14ac:dyDescent="0.2">
      <c r="A156" s="117">
        <v>155</v>
      </c>
      <c r="B156" s="156">
        <f>'CREAM Categories'!D159</f>
        <v>2009</v>
      </c>
      <c r="C156" s="117">
        <f>'General Analysis'!BL157</f>
        <v>0</v>
      </c>
      <c r="D156" s="117">
        <f>'General Analysis'!BM157</f>
        <v>0</v>
      </c>
      <c r="E156" s="117">
        <f>'General Analysis'!BN157</f>
        <v>0</v>
      </c>
      <c r="F156" s="117">
        <f>'General Analysis'!BO157</f>
        <v>0</v>
      </c>
      <c r="G156" s="117">
        <f>'General Analysis'!BP157</f>
        <v>0</v>
      </c>
      <c r="H156" s="117">
        <f>'General Analysis'!BQ157</f>
        <v>0</v>
      </c>
      <c r="I156" s="117">
        <f t="shared" si="15"/>
        <v>0</v>
      </c>
      <c r="J156" s="117">
        <f t="shared" si="16"/>
        <v>0</v>
      </c>
      <c r="K156" s="117">
        <f t="shared" si="17"/>
        <v>0</v>
      </c>
      <c r="L156">
        <f>'CREAM Categories'!AD159</f>
        <v>0</v>
      </c>
      <c r="M156">
        <f>'CREAM Categories'!AE159</f>
        <v>0</v>
      </c>
      <c r="N156">
        <f>'CREAM Categories'!AF159</f>
        <v>0</v>
      </c>
      <c r="O156">
        <f>'CREAM Categories'!AG159</f>
        <v>0</v>
      </c>
      <c r="P156">
        <f>'CREAM Categories'!AH159</f>
        <v>0</v>
      </c>
      <c r="Q156">
        <f>'CREAM Categories'!AI159</f>
        <v>0</v>
      </c>
      <c r="R156">
        <f>'CREAM Categories'!AJ159</f>
        <v>0</v>
      </c>
      <c r="S156">
        <f>'CREAM Categories'!AK159</f>
        <v>0</v>
      </c>
      <c r="T156">
        <f>'CREAM Categories'!AL159</f>
        <v>0</v>
      </c>
      <c r="U156">
        <f>'CREAM Categories'!AM159</f>
        <v>0</v>
      </c>
      <c r="V156">
        <f>'CREAM Categories'!AN159</f>
        <v>0</v>
      </c>
      <c r="W156">
        <f>'CREAM Categories'!AO159</f>
        <v>0</v>
      </c>
      <c r="X156">
        <f>'CREAM Categories'!AP159</f>
        <v>0</v>
      </c>
      <c r="Y156">
        <f>'CREAM Categories'!AQ159</f>
        <v>0</v>
      </c>
      <c r="Z156">
        <f>'CREAM Categories'!AR159</f>
        <v>1</v>
      </c>
      <c r="AA156">
        <f>'CREAM Categories'!AS159</f>
        <v>0</v>
      </c>
      <c r="AB156">
        <f>'CREAM Categories'!AT159</f>
        <v>0</v>
      </c>
      <c r="AC156">
        <f>'CREAM Categories'!AU159</f>
        <v>0</v>
      </c>
      <c r="AD156">
        <f>'CREAM Categories'!AV159</f>
        <v>0</v>
      </c>
      <c r="AE156">
        <f>'CREAM Categories'!AW159</f>
        <v>0</v>
      </c>
      <c r="AF156">
        <f>'CREAM Categories'!AX159</f>
        <v>0</v>
      </c>
      <c r="AG156">
        <f>'CREAM Categories'!AY159</f>
        <v>0</v>
      </c>
      <c r="AH156">
        <f>'CREAM Categories'!AZ159</f>
        <v>0</v>
      </c>
      <c r="AI156">
        <f>'CREAM Categories'!BA159</f>
        <v>0</v>
      </c>
      <c r="AJ156">
        <f>'CREAM Categories'!BB159</f>
        <v>0</v>
      </c>
      <c r="AK156">
        <f>'CREAM Categories'!BC159</f>
        <v>0</v>
      </c>
      <c r="AL156">
        <f>'CREAM Categories'!BD159</f>
        <v>0</v>
      </c>
      <c r="AM156">
        <f>'CREAM Categories'!BE159</f>
        <v>0</v>
      </c>
      <c r="AN156" s="85">
        <f>'General Analysis'!CA157</f>
        <v>0</v>
      </c>
    </row>
    <row r="157" spans="1:40" x14ac:dyDescent="0.2">
      <c r="A157" s="117">
        <v>156</v>
      </c>
      <c r="B157" s="156">
        <f>'CREAM Categories'!D160</f>
        <v>2010</v>
      </c>
      <c r="C157" s="117">
        <f>'General Analysis'!BL158</f>
        <v>0</v>
      </c>
      <c r="D157" s="117">
        <f>'General Analysis'!BM158</f>
        <v>0</v>
      </c>
      <c r="E157" s="117">
        <f>'General Analysis'!BN158</f>
        <v>0</v>
      </c>
      <c r="F157" s="117">
        <f>'General Analysis'!BO158</f>
        <v>0</v>
      </c>
      <c r="G157" s="117">
        <f>'General Analysis'!BP158</f>
        <v>0</v>
      </c>
      <c r="H157" s="117">
        <f>'General Analysis'!BQ158</f>
        <v>0</v>
      </c>
      <c r="I157" s="117">
        <f t="shared" si="15"/>
        <v>0</v>
      </c>
      <c r="J157" s="117">
        <f t="shared" si="16"/>
        <v>0</v>
      </c>
      <c r="K157" s="117">
        <f t="shared" si="17"/>
        <v>0</v>
      </c>
      <c r="L157">
        <f>'CREAM Categories'!AD160</f>
        <v>0</v>
      </c>
      <c r="M157">
        <f>'CREAM Categories'!AE160</f>
        <v>0</v>
      </c>
      <c r="N157">
        <f>'CREAM Categories'!AF160</f>
        <v>0</v>
      </c>
      <c r="O157">
        <f>'CREAM Categories'!AG160</f>
        <v>0</v>
      </c>
      <c r="P157">
        <f>'CREAM Categories'!AH160</f>
        <v>0</v>
      </c>
      <c r="Q157">
        <f>'CREAM Categories'!AI160</f>
        <v>0</v>
      </c>
      <c r="R157">
        <f>'CREAM Categories'!AJ160</f>
        <v>0</v>
      </c>
      <c r="S157">
        <f>'CREAM Categories'!AK160</f>
        <v>0</v>
      </c>
      <c r="T157">
        <f>'CREAM Categories'!AL160</f>
        <v>0</v>
      </c>
      <c r="U157">
        <f>'CREAM Categories'!AM160</f>
        <v>0</v>
      </c>
      <c r="V157">
        <f>'CREAM Categories'!AN160</f>
        <v>0</v>
      </c>
      <c r="W157">
        <f>'CREAM Categories'!AO160</f>
        <v>0</v>
      </c>
      <c r="X157">
        <f>'CREAM Categories'!AP160</f>
        <v>0</v>
      </c>
      <c r="Y157">
        <f>'CREAM Categories'!AQ160</f>
        <v>0</v>
      </c>
      <c r="Z157">
        <f>'CREAM Categories'!AR160</f>
        <v>1</v>
      </c>
      <c r="AA157">
        <f>'CREAM Categories'!AS160</f>
        <v>0</v>
      </c>
      <c r="AB157">
        <f>'CREAM Categories'!AT160</f>
        <v>1</v>
      </c>
      <c r="AC157">
        <f>'CREAM Categories'!AU160</f>
        <v>0</v>
      </c>
      <c r="AD157">
        <f>'CREAM Categories'!AV160</f>
        <v>0</v>
      </c>
      <c r="AE157">
        <f>'CREAM Categories'!AW160</f>
        <v>0</v>
      </c>
      <c r="AF157">
        <f>'CREAM Categories'!AX160</f>
        <v>0</v>
      </c>
      <c r="AG157">
        <f>'CREAM Categories'!AY160</f>
        <v>0</v>
      </c>
      <c r="AH157">
        <f>'CREAM Categories'!AZ160</f>
        <v>0</v>
      </c>
      <c r="AI157">
        <f>'CREAM Categories'!BA160</f>
        <v>0</v>
      </c>
      <c r="AJ157">
        <f>'CREAM Categories'!BB160</f>
        <v>0</v>
      </c>
      <c r="AK157">
        <f>'CREAM Categories'!BC160</f>
        <v>0</v>
      </c>
      <c r="AL157">
        <f>'CREAM Categories'!BD160</f>
        <v>0</v>
      </c>
      <c r="AM157">
        <f>'CREAM Categories'!BE160</f>
        <v>0</v>
      </c>
      <c r="AN157" s="85">
        <f>'General Analysis'!CA158</f>
        <v>1</v>
      </c>
    </row>
    <row r="158" spans="1:40" x14ac:dyDescent="0.2">
      <c r="A158" s="117">
        <v>157</v>
      </c>
      <c r="B158" s="156">
        <f>'CREAM Categories'!D161</f>
        <v>2007</v>
      </c>
      <c r="C158" s="117">
        <f>'General Analysis'!BL159</f>
        <v>1</v>
      </c>
      <c r="D158" s="117">
        <f>'General Analysis'!BM159</f>
        <v>1</v>
      </c>
      <c r="E158" s="117">
        <f>'General Analysis'!BN159</f>
        <v>0</v>
      </c>
      <c r="F158" s="117">
        <f>'General Analysis'!BO159</f>
        <v>0</v>
      </c>
      <c r="G158" s="117">
        <f>'General Analysis'!BP159</f>
        <v>0</v>
      </c>
      <c r="H158" s="117">
        <f>'General Analysis'!BQ159</f>
        <v>0</v>
      </c>
      <c r="I158" s="117">
        <f t="shared" si="15"/>
        <v>1</v>
      </c>
      <c r="J158" s="117">
        <f t="shared" si="16"/>
        <v>1</v>
      </c>
      <c r="K158" s="117">
        <f t="shared" si="17"/>
        <v>0</v>
      </c>
      <c r="L158">
        <f>'CREAM Categories'!AD161</f>
        <v>1</v>
      </c>
      <c r="M158">
        <f>'CREAM Categories'!AE161</f>
        <v>0</v>
      </c>
      <c r="N158">
        <f>'CREAM Categories'!AF161</f>
        <v>0</v>
      </c>
      <c r="O158">
        <f>'CREAM Categories'!AG161</f>
        <v>0</v>
      </c>
      <c r="P158">
        <f>'CREAM Categories'!AH161</f>
        <v>0</v>
      </c>
      <c r="Q158">
        <f>'CREAM Categories'!AI161</f>
        <v>0</v>
      </c>
      <c r="R158">
        <f>'CREAM Categories'!AJ161</f>
        <v>0</v>
      </c>
      <c r="S158">
        <f>'CREAM Categories'!AK161</f>
        <v>0</v>
      </c>
      <c r="T158">
        <f>'CREAM Categories'!AL161</f>
        <v>0</v>
      </c>
      <c r="U158">
        <f>'CREAM Categories'!AM161</f>
        <v>0</v>
      </c>
      <c r="V158">
        <f>'CREAM Categories'!AN161</f>
        <v>0</v>
      </c>
      <c r="W158">
        <f>'CREAM Categories'!AO161</f>
        <v>1</v>
      </c>
      <c r="X158">
        <f>'CREAM Categories'!AP161</f>
        <v>0</v>
      </c>
      <c r="Y158">
        <f>'CREAM Categories'!AQ161</f>
        <v>1</v>
      </c>
      <c r="Z158">
        <f>'CREAM Categories'!AR161</f>
        <v>0</v>
      </c>
      <c r="AA158">
        <f>'CREAM Categories'!AS161</f>
        <v>0</v>
      </c>
      <c r="AB158">
        <f>'CREAM Categories'!AT161</f>
        <v>1</v>
      </c>
      <c r="AC158">
        <f>'CREAM Categories'!AU161</f>
        <v>1</v>
      </c>
      <c r="AD158">
        <f>'CREAM Categories'!AV161</f>
        <v>0</v>
      </c>
      <c r="AE158">
        <f>'CREAM Categories'!AW161</f>
        <v>0</v>
      </c>
      <c r="AF158">
        <f>'CREAM Categories'!AX161</f>
        <v>0</v>
      </c>
      <c r="AG158">
        <f>'CREAM Categories'!AY161</f>
        <v>0</v>
      </c>
      <c r="AH158">
        <f>'CREAM Categories'!AZ161</f>
        <v>0</v>
      </c>
      <c r="AI158">
        <f>'CREAM Categories'!BA161</f>
        <v>0</v>
      </c>
      <c r="AJ158">
        <f>'CREAM Categories'!BB161</f>
        <v>0</v>
      </c>
      <c r="AK158">
        <f>'CREAM Categories'!BC161</f>
        <v>0</v>
      </c>
      <c r="AL158">
        <f>'CREAM Categories'!BD161</f>
        <v>1</v>
      </c>
      <c r="AM158">
        <f>'CREAM Categories'!BE161</f>
        <v>0</v>
      </c>
      <c r="AN158" s="85">
        <f>'General Analysis'!CA159</f>
        <v>2</v>
      </c>
    </row>
    <row r="159" spans="1:40" x14ac:dyDescent="0.2">
      <c r="A159" s="117">
        <v>158</v>
      </c>
      <c r="B159" s="156">
        <f>'CREAM Categories'!D162</f>
        <v>2004</v>
      </c>
      <c r="C159" s="117">
        <f>'General Analysis'!BL160</f>
        <v>1</v>
      </c>
      <c r="D159" s="117">
        <f>'General Analysis'!BM160</f>
        <v>0</v>
      </c>
      <c r="E159" s="117">
        <f>'General Analysis'!BN160</f>
        <v>1</v>
      </c>
      <c r="F159" s="117">
        <f>'General Analysis'!BO160</f>
        <v>0</v>
      </c>
      <c r="G159" s="117">
        <f>'General Analysis'!BP160</f>
        <v>0</v>
      </c>
      <c r="H159" s="117">
        <f>'General Analysis'!BQ160</f>
        <v>0</v>
      </c>
      <c r="I159" s="117">
        <f t="shared" si="15"/>
        <v>1</v>
      </c>
      <c r="J159" s="117">
        <f t="shared" si="16"/>
        <v>1</v>
      </c>
      <c r="K159" s="117">
        <f t="shared" si="17"/>
        <v>0</v>
      </c>
      <c r="L159">
        <f>'CREAM Categories'!AD162</f>
        <v>1</v>
      </c>
      <c r="M159">
        <f>'CREAM Categories'!AE162</f>
        <v>0</v>
      </c>
      <c r="N159">
        <f>'CREAM Categories'!AF162</f>
        <v>0</v>
      </c>
      <c r="O159">
        <f>'CREAM Categories'!AG162</f>
        <v>0</v>
      </c>
      <c r="P159">
        <f>'CREAM Categories'!AH162</f>
        <v>0</v>
      </c>
      <c r="Q159">
        <f>'CREAM Categories'!AI162</f>
        <v>0</v>
      </c>
      <c r="R159">
        <f>'CREAM Categories'!AJ162</f>
        <v>0</v>
      </c>
      <c r="S159">
        <f>'CREAM Categories'!AK162</f>
        <v>0</v>
      </c>
      <c r="T159">
        <f>'CREAM Categories'!AL162</f>
        <v>0</v>
      </c>
      <c r="U159">
        <f>'CREAM Categories'!AM162</f>
        <v>0</v>
      </c>
      <c r="V159">
        <f>'CREAM Categories'!AN162</f>
        <v>0</v>
      </c>
      <c r="W159">
        <f>'CREAM Categories'!AO162</f>
        <v>1</v>
      </c>
      <c r="X159">
        <f>'CREAM Categories'!AP162</f>
        <v>0</v>
      </c>
      <c r="Y159">
        <f>'CREAM Categories'!AQ162</f>
        <v>1</v>
      </c>
      <c r="Z159">
        <f>'CREAM Categories'!AR162</f>
        <v>1</v>
      </c>
      <c r="AA159">
        <f>'CREAM Categories'!AS162</f>
        <v>0</v>
      </c>
      <c r="AB159">
        <f>'CREAM Categories'!AT162</f>
        <v>0</v>
      </c>
      <c r="AC159">
        <f>'CREAM Categories'!AU162</f>
        <v>1</v>
      </c>
      <c r="AD159">
        <f>'CREAM Categories'!AV162</f>
        <v>0</v>
      </c>
      <c r="AE159">
        <f>'CREAM Categories'!AW162</f>
        <v>0</v>
      </c>
      <c r="AF159">
        <f>'CREAM Categories'!AX162</f>
        <v>0</v>
      </c>
      <c r="AG159">
        <f>'CREAM Categories'!AY162</f>
        <v>0</v>
      </c>
      <c r="AH159">
        <f>'CREAM Categories'!AZ162</f>
        <v>0</v>
      </c>
      <c r="AI159">
        <f>'CREAM Categories'!BA162</f>
        <v>0</v>
      </c>
      <c r="AJ159">
        <f>'CREAM Categories'!BB162</f>
        <v>0</v>
      </c>
      <c r="AK159">
        <f>'CREAM Categories'!BC162</f>
        <v>0</v>
      </c>
      <c r="AL159">
        <f>'CREAM Categories'!BD162</f>
        <v>0</v>
      </c>
      <c r="AM159">
        <f>'CREAM Categories'!BE162</f>
        <v>0</v>
      </c>
      <c r="AN159" s="85">
        <f>'General Analysis'!CA160</f>
        <v>1</v>
      </c>
    </row>
    <row r="160" spans="1:40" x14ac:dyDescent="0.2">
      <c r="A160" s="117">
        <v>159</v>
      </c>
      <c r="B160" s="156">
        <f>'CREAM Categories'!D163</f>
        <v>2004</v>
      </c>
      <c r="C160" s="117">
        <f>'General Analysis'!BL161</f>
        <v>0</v>
      </c>
      <c r="D160" s="117">
        <f>'General Analysis'!BM161</f>
        <v>0</v>
      </c>
      <c r="E160" s="117">
        <f>'General Analysis'!BN161</f>
        <v>0</v>
      </c>
      <c r="F160" s="117">
        <f>'General Analysis'!BO161</f>
        <v>0</v>
      </c>
      <c r="G160" s="117">
        <f>'General Analysis'!BP161</f>
        <v>0</v>
      </c>
      <c r="H160" s="117">
        <f>'General Analysis'!BQ161</f>
        <v>0</v>
      </c>
      <c r="I160" s="117">
        <f t="shared" si="15"/>
        <v>0</v>
      </c>
      <c r="J160" s="117">
        <f t="shared" si="16"/>
        <v>0</v>
      </c>
      <c r="K160" s="117">
        <f t="shared" si="17"/>
        <v>0</v>
      </c>
      <c r="L160">
        <f>'CREAM Categories'!AD163</f>
        <v>0</v>
      </c>
      <c r="M160">
        <f>'CREAM Categories'!AE163</f>
        <v>0</v>
      </c>
      <c r="N160">
        <f>'CREAM Categories'!AF163</f>
        <v>0</v>
      </c>
      <c r="O160">
        <f>'CREAM Categories'!AG163</f>
        <v>0</v>
      </c>
      <c r="P160">
        <f>'CREAM Categories'!AH163</f>
        <v>0</v>
      </c>
      <c r="Q160">
        <f>'CREAM Categories'!AI163</f>
        <v>0</v>
      </c>
      <c r="R160">
        <f>'CREAM Categories'!AJ163</f>
        <v>0</v>
      </c>
      <c r="S160">
        <f>'CREAM Categories'!AK163</f>
        <v>0</v>
      </c>
      <c r="T160">
        <f>'CREAM Categories'!AL163</f>
        <v>0</v>
      </c>
      <c r="U160">
        <f>'CREAM Categories'!AM163</f>
        <v>0</v>
      </c>
      <c r="V160">
        <f>'CREAM Categories'!AN163</f>
        <v>0</v>
      </c>
      <c r="W160">
        <f>'CREAM Categories'!AO163</f>
        <v>1</v>
      </c>
      <c r="X160">
        <f>'CREAM Categories'!AP163</f>
        <v>0</v>
      </c>
      <c r="Y160">
        <f>'CREAM Categories'!AQ163</f>
        <v>1</v>
      </c>
      <c r="Z160">
        <f>'CREAM Categories'!AR163</f>
        <v>1</v>
      </c>
      <c r="AA160">
        <f>'CREAM Categories'!AS163</f>
        <v>0</v>
      </c>
      <c r="AB160">
        <f>'CREAM Categories'!AT163</f>
        <v>1</v>
      </c>
      <c r="AC160">
        <f>'CREAM Categories'!AU163</f>
        <v>1</v>
      </c>
      <c r="AD160">
        <f>'CREAM Categories'!AV163</f>
        <v>0</v>
      </c>
      <c r="AE160">
        <f>'CREAM Categories'!AW163</f>
        <v>0</v>
      </c>
      <c r="AF160">
        <f>'CREAM Categories'!AX163</f>
        <v>0</v>
      </c>
      <c r="AG160">
        <f>'CREAM Categories'!AY163</f>
        <v>0</v>
      </c>
      <c r="AH160">
        <f>'CREAM Categories'!AZ163</f>
        <v>0</v>
      </c>
      <c r="AI160">
        <f>'CREAM Categories'!BA163</f>
        <v>0</v>
      </c>
      <c r="AJ160">
        <f>'CREAM Categories'!BB163</f>
        <v>0</v>
      </c>
      <c r="AK160">
        <f>'CREAM Categories'!BC163</f>
        <v>0</v>
      </c>
      <c r="AL160">
        <f>'CREAM Categories'!BD163</f>
        <v>0</v>
      </c>
      <c r="AM160">
        <f>'CREAM Categories'!BE163</f>
        <v>0</v>
      </c>
      <c r="AN160" s="85">
        <f>'General Analysis'!CA161</f>
        <v>2</v>
      </c>
    </row>
    <row r="161" spans="1:40" x14ac:dyDescent="0.2">
      <c r="A161" s="117">
        <v>160</v>
      </c>
      <c r="B161" s="156">
        <f>'CREAM Categories'!D164</f>
        <v>1998</v>
      </c>
      <c r="C161" s="117">
        <f>'General Analysis'!BL162</f>
        <v>0</v>
      </c>
      <c r="D161" s="117">
        <f>'General Analysis'!BM162</f>
        <v>0</v>
      </c>
      <c r="E161" s="117">
        <f>'General Analysis'!BN162</f>
        <v>0</v>
      </c>
      <c r="F161" s="117">
        <f>'General Analysis'!BO162</f>
        <v>0</v>
      </c>
      <c r="G161" s="117">
        <f>'General Analysis'!BP162</f>
        <v>0</v>
      </c>
      <c r="H161" s="117">
        <f>'General Analysis'!BQ162</f>
        <v>0</v>
      </c>
      <c r="I161" s="117">
        <f t="shared" si="15"/>
        <v>0</v>
      </c>
      <c r="J161" s="117">
        <f t="shared" si="16"/>
        <v>0</v>
      </c>
      <c r="K161" s="117">
        <f t="shared" si="17"/>
        <v>0</v>
      </c>
      <c r="L161">
        <f>'CREAM Categories'!AD164</f>
        <v>0</v>
      </c>
      <c r="M161">
        <f>'CREAM Categories'!AE164</f>
        <v>0</v>
      </c>
      <c r="N161">
        <f>'CREAM Categories'!AF164</f>
        <v>1</v>
      </c>
      <c r="O161">
        <f>'CREAM Categories'!AG164</f>
        <v>0</v>
      </c>
      <c r="P161">
        <f>'CREAM Categories'!AH164</f>
        <v>0</v>
      </c>
      <c r="Q161">
        <f>'CREAM Categories'!AI164</f>
        <v>1</v>
      </c>
      <c r="R161">
        <f>'CREAM Categories'!AJ164</f>
        <v>0</v>
      </c>
      <c r="S161">
        <f>'CREAM Categories'!AK164</f>
        <v>0</v>
      </c>
      <c r="T161">
        <f>'CREAM Categories'!AL164</f>
        <v>1</v>
      </c>
      <c r="U161">
        <f>'CREAM Categories'!AM164</f>
        <v>0</v>
      </c>
      <c r="V161">
        <f>'CREAM Categories'!AN164</f>
        <v>0</v>
      </c>
      <c r="W161">
        <f>'CREAM Categories'!AO164</f>
        <v>0</v>
      </c>
      <c r="X161">
        <f>'CREAM Categories'!AP164</f>
        <v>0</v>
      </c>
      <c r="Y161">
        <f>'CREAM Categories'!AQ164</f>
        <v>1</v>
      </c>
      <c r="Z161">
        <f>'CREAM Categories'!AR164</f>
        <v>1</v>
      </c>
      <c r="AA161">
        <f>'CREAM Categories'!AS164</f>
        <v>0</v>
      </c>
      <c r="AB161">
        <f>'CREAM Categories'!AT164</f>
        <v>1</v>
      </c>
      <c r="AC161">
        <f>'CREAM Categories'!AU164</f>
        <v>1</v>
      </c>
      <c r="AD161">
        <f>'CREAM Categories'!AV164</f>
        <v>0</v>
      </c>
      <c r="AE161">
        <f>'CREAM Categories'!AW164</f>
        <v>0</v>
      </c>
      <c r="AF161">
        <f>'CREAM Categories'!AX164</f>
        <v>0</v>
      </c>
      <c r="AG161">
        <f>'CREAM Categories'!AY164</f>
        <v>0</v>
      </c>
      <c r="AH161">
        <f>'CREAM Categories'!AZ164</f>
        <v>0</v>
      </c>
      <c r="AI161">
        <f>'CREAM Categories'!BA164</f>
        <v>0</v>
      </c>
      <c r="AJ161">
        <f>'CREAM Categories'!BB164</f>
        <v>0</v>
      </c>
      <c r="AK161">
        <f>'CREAM Categories'!BC164</f>
        <v>0</v>
      </c>
      <c r="AL161">
        <f>'CREAM Categories'!BD164</f>
        <v>0</v>
      </c>
      <c r="AM161">
        <f>'CREAM Categories'!BE164</f>
        <v>0</v>
      </c>
      <c r="AN161" s="85">
        <f>'General Analysis'!CA162</f>
        <v>2</v>
      </c>
    </row>
    <row r="162" spans="1:40" x14ac:dyDescent="0.2">
      <c r="A162" s="117">
        <v>161</v>
      </c>
      <c r="B162" s="156">
        <f>'CREAM Categories'!D165</f>
        <v>2001</v>
      </c>
      <c r="C162" s="117">
        <f>'General Analysis'!BL163</f>
        <v>2</v>
      </c>
      <c r="D162" s="117">
        <f>'General Analysis'!BM163</f>
        <v>0</v>
      </c>
      <c r="E162" s="117">
        <f>'General Analysis'!BN163</f>
        <v>1</v>
      </c>
      <c r="F162" s="117">
        <f>'General Analysis'!BO163</f>
        <v>1</v>
      </c>
      <c r="G162" s="117">
        <f>'General Analysis'!BP163</f>
        <v>0</v>
      </c>
      <c r="H162" s="117">
        <f>'General Analysis'!BQ163</f>
        <v>0</v>
      </c>
      <c r="I162" s="117">
        <f t="shared" si="15"/>
        <v>1</v>
      </c>
      <c r="J162" s="117">
        <f t="shared" si="16"/>
        <v>1</v>
      </c>
      <c r="K162" s="117">
        <f t="shared" si="17"/>
        <v>0</v>
      </c>
      <c r="L162">
        <f>'CREAM Categories'!AD165</f>
        <v>0</v>
      </c>
      <c r="M162">
        <f>'CREAM Categories'!AE165</f>
        <v>0</v>
      </c>
      <c r="N162">
        <f>'CREAM Categories'!AF165</f>
        <v>1</v>
      </c>
      <c r="O162">
        <f>'CREAM Categories'!AG165</f>
        <v>0</v>
      </c>
      <c r="P162">
        <f>'CREAM Categories'!AH165</f>
        <v>0</v>
      </c>
      <c r="Q162">
        <f>'CREAM Categories'!AI165</f>
        <v>0</v>
      </c>
      <c r="R162">
        <f>'CREAM Categories'!AJ165</f>
        <v>0</v>
      </c>
      <c r="S162">
        <f>'CREAM Categories'!AK165</f>
        <v>0</v>
      </c>
      <c r="T162">
        <f>'CREAM Categories'!AL165</f>
        <v>0</v>
      </c>
      <c r="U162">
        <f>'CREAM Categories'!AM165</f>
        <v>0</v>
      </c>
      <c r="V162">
        <f>'CREAM Categories'!AN165</f>
        <v>1</v>
      </c>
      <c r="W162">
        <f>'CREAM Categories'!AO165</f>
        <v>1</v>
      </c>
      <c r="X162">
        <f>'CREAM Categories'!AP165</f>
        <v>0</v>
      </c>
      <c r="Y162">
        <f>'CREAM Categories'!AQ165</f>
        <v>1</v>
      </c>
      <c r="Z162">
        <f>'CREAM Categories'!AR165</f>
        <v>1</v>
      </c>
      <c r="AA162">
        <f>'CREAM Categories'!AS165</f>
        <v>0</v>
      </c>
      <c r="AB162">
        <f>'CREAM Categories'!AT165</f>
        <v>0</v>
      </c>
      <c r="AC162">
        <f>'CREAM Categories'!AU165</f>
        <v>1</v>
      </c>
      <c r="AD162">
        <f>'CREAM Categories'!AV165</f>
        <v>0</v>
      </c>
      <c r="AE162">
        <f>'CREAM Categories'!AW165</f>
        <v>0</v>
      </c>
      <c r="AF162">
        <f>'CREAM Categories'!AX165</f>
        <v>0</v>
      </c>
      <c r="AG162">
        <f>'CREAM Categories'!AY165</f>
        <v>0</v>
      </c>
      <c r="AH162">
        <f>'CREAM Categories'!AZ165</f>
        <v>0</v>
      </c>
      <c r="AI162">
        <f>'CREAM Categories'!BA165</f>
        <v>0</v>
      </c>
      <c r="AJ162">
        <f>'CREAM Categories'!BB165</f>
        <v>0</v>
      </c>
      <c r="AK162">
        <f>'CREAM Categories'!BC165</f>
        <v>0</v>
      </c>
      <c r="AL162">
        <f>'CREAM Categories'!BD165</f>
        <v>0</v>
      </c>
      <c r="AM162">
        <f>'CREAM Categories'!BE165</f>
        <v>0</v>
      </c>
      <c r="AN162" s="85">
        <f>'General Analysis'!CA163</f>
        <v>1</v>
      </c>
    </row>
    <row r="163" spans="1:40" x14ac:dyDescent="0.2">
      <c r="A163" s="117">
        <v>162</v>
      </c>
      <c r="B163" s="156">
        <f>'CREAM Categories'!D166</f>
        <v>2009</v>
      </c>
      <c r="C163" s="117">
        <f>'General Analysis'!BL164</f>
        <v>0</v>
      </c>
      <c r="D163" s="117">
        <f>'General Analysis'!BM164</f>
        <v>0</v>
      </c>
      <c r="E163" s="117">
        <f>'General Analysis'!BN164</f>
        <v>0</v>
      </c>
      <c r="F163" s="117">
        <f>'General Analysis'!BO164</f>
        <v>1</v>
      </c>
      <c r="G163" s="117">
        <f>'General Analysis'!BP164</f>
        <v>0</v>
      </c>
      <c r="H163" s="117">
        <f>'General Analysis'!BQ164</f>
        <v>0</v>
      </c>
      <c r="I163" s="117">
        <f t="shared" si="15"/>
        <v>1</v>
      </c>
      <c r="J163" s="117">
        <f t="shared" si="16"/>
        <v>1</v>
      </c>
      <c r="K163" s="117">
        <f t="shared" si="17"/>
        <v>0</v>
      </c>
      <c r="L163">
        <f>'CREAM Categories'!AD166</f>
        <v>1</v>
      </c>
      <c r="M163">
        <f>'CREAM Categories'!AE166</f>
        <v>0</v>
      </c>
      <c r="N163">
        <f>'CREAM Categories'!AF166</f>
        <v>0</v>
      </c>
      <c r="O163">
        <f>'CREAM Categories'!AG166</f>
        <v>0</v>
      </c>
      <c r="P163">
        <f>'CREAM Categories'!AH166</f>
        <v>0</v>
      </c>
      <c r="Q163">
        <f>'CREAM Categories'!AI166</f>
        <v>0</v>
      </c>
      <c r="R163">
        <f>'CREAM Categories'!AJ166</f>
        <v>0</v>
      </c>
      <c r="S163">
        <f>'CREAM Categories'!AK166</f>
        <v>0</v>
      </c>
      <c r="T163">
        <f>'CREAM Categories'!AL166</f>
        <v>0</v>
      </c>
      <c r="U163">
        <f>'CREAM Categories'!AM166</f>
        <v>0</v>
      </c>
      <c r="V163">
        <f>'CREAM Categories'!AN166</f>
        <v>0</v>
      </c>
      <c r="W163">
        <f>'CREAM Categories'!AO166</f>
        <v>1</v>
      </c>
      <c r="X163">
        <f>'CREAM Categories'!AP166</f>
        <v>0</v>
      </c>
      <c r="Y163">
        <f>'CREAM Categories'!AQ166</f>
        <v>1</v>
      </c>
      <c r="Z163">
        <f>'CREAM Categories'!AR166</f>
        <v>1</v>
      </c>
      <c r="AA163">
        <f>'CREAM Categories'!AS166</f>
        <v>0</v>
      </c>
      <c r="AB163">
        <f>'CREAM Categories'!AT166</f>
        <v>0</v>
      </c>
      <c r="AC163">
        <f>'CREAM Categories'!AU166</f>
        <v>0</v>
      </c>
      <c r="AD163">
        <f>'CREAM Categories'!AV166</f>
        <v>0</v>
      </c>
      <c r="AE163">
        <f>'CREAM Categories'!AW166</f>
        <v>0</v>
      </c>
      <c r="AF163">
        <f>'CREAM Categories'!AX166</f>
        <v>0</v>
      </c>
      <c r="AG163">
        <f>'CREAM Categories'!AY166</f>
        <v>0</v>
      </c>
      <c r="AH163">
        <f>'CREAM Categories'!AZ166</f>
        <v>0</v>
      </c>
      <c r="AI163">
        <f>'CREAM Categories'!BA166</f>
        <v>0</v>
      </c>
      <c r="AJ163">
        <f>'CREAM Categories'!BB166</f>
        <v>0</v>
      </c>
      <c r="AK163">
        <f>'CREAM Categories'!BC166</f>
        <v>0</v>
      </c>
      <c r="AL163">
        <f>'CREAM Categories'!BD166</f>
        <v>0</v>
      </c>
      <c r="AM163">
        <f>'CREAM Categories'!BE166</f>
        <v>0</v>
      </c>
      <c r="AN163" s="85">
        <f>'General Analysis'!CA164</f>
        <v>0</v>
      </c>
    </row>
    <row r="164" spans="1:40" x14ac:dyDescent="0.2">
      <c r="A164" s="117">
        <v>163</v>
      </c>
      <c r="B164" s="156">
        <f>'CREAM Categories'!D167</f>
        <v>2006</v>
      </c>
      <c r="C164" s="117">
        <f>'General Analysis'!BL165</f>
        <v>0</v>
      </c>
      <c r="D164" s="117">
        <f>'General Analysis'!BM165</f>
        <v>0</v>
      </c>
      <c r="E164" s="117">
        <f>'General Analysis'!BN165</f>
        <v>0</v>
      </c>
      <c r="F164" s="117">
        <f>'General Analysis'!BO165</f>
        <v>0</v>
      </c>
      <c r="G164" s="117">
        <f>'General Analysis'!BP165</f>
        <v>0</v>
      </c>
      <c r="H164" s="117">
        <f>'General Analysis'!BQ165</f>
        <v>0</v>
      </c>
      <c r="I164" s="117">
        <f t="shared" si="15"/>
        <v>0</v>
      </c>
      <c r="J164" s="117">
        <f t="shared" si="16"/>
        <v>0</v>
      </c>
      <c r="K164" s="117">
        <f t="shared" si="17"/>
        <v>0</v>
      </c>
      <c r="L164">
        <f>'CREAM Categories'!AD167</f>
        <v>0</v>
      </c>
      <c r="M164">
        <f>'CREAM Categories'!AE167</f>
        <v>0</v>
      </c>
      <c r="N164">
        <f>'CREAM Categories'!AF167</f>
        <v>1</v>
      </c>
      <c r="O164">
        <f>'CREAM Categories'!AG167</f>
        <v>0</v>
      </c>
      <c r="P164">
        <f>'CREAM Categories'!AH167</f>
        <v>0</v>
      </c>
      <c r="Q164">
        <f>'CREAM Categories'!AI167</f>
        <v>0</v>
      </c>
      <c r="R164">
        <f>'CREAM Categories'!AJ167</f>
        <v>0</v>
      </c>
      <c r="S164">
        <f>'CREAM Categories'!AK167</f>
        <v>0</v>
      </c>
      <c r="T164">
        <f>'CREAM Categories'!AL167</f>
        <v>0</v>
      </c>
      <c r="U164">
        <f>'CREAM Categories'!AM167</f>
        <v>0</v>
      </c>
      <c r="V164">
        <f>'CREAM Categories'!AN167</f>
        <v>0</v>
      </c>
      <c r="W164">
        <f>'CREAM Categories'!AO167</f>
        <v>1</v>
      </c>
      <c r="X164">
        <f>'CREAM Categories'!AP167</f>
        <v>0</v>
      </c>
      <c r="Y164">
        <f>'CREAM Categories'!AQ167</f>
        <v>1</v>
      </c>
      <c r="Z164">
        <f>'CREAM Categories'!AR167</f>
        <v>1</v>
      </c>
      <c r="AA164">
        <f>'CREAM Categories'!AS167</f>
        <v>0</v>
      </c>
      <c r="AB164">
        <f>'CREAM Categories'!AT167</f>
        <v>1</v>
      </c>
      <c r="AC164">
        <f>'CREAM Categories'!AU167</f>
        <v>1</v>
      </c>
      <c r="AD164">
        <f>'CREAM Categories'!AV167</f>
        <v>0</v>
      </c>
      <c r="AE164">
        <f>'CREAM Categories'!AW167</f>
        <v>0</v>
      </c>
      <c r="AF164">
        <f>'CREAM Categories'!AX167</f>
        <v>0</v>
      </c>
      <c r="AG164">
        <f>'CREAM Categories'!AY167</f>
        <v>0</v>
      </c>
      <c r="AH164">
        <f>'CREAM Categories'!AZ167</f>
        <v>0</v>
      </c>
      <c r="AI164">
        <f>'CREAM Categories'!BA167</f>
        <v>0</v>
      </c>
      <c r="AJ164">
        <f>'CREAM Categories'!BB167</f>
        <v>0</v>
      </c>
      <c r="AK164">
        <f>'CREAM Categories'!BC167</f>
        <v>0</v>
      </c>
      <c r="AL164">
        <f>'CREAM Categories'!BD167</f>
        <v>0</v>
      </c>
      <c r="AM164">
        <f>'CREAM Categories'!BE167</f>
        <v>0</v>
      </c>
      <c r="AN164" s="85">
        <f>'General Analysis'!CA165</f>
        <v>2</v>
      </c>
    </row>
    <row r="165" spans="1:40" x14ac:dyDescent="0.2">
      <c r="A165" s="117">
        <v>164</v>
      </c>
      <c r="B165" s="156">
        <f>'CREAM Categories'!D168</f>
        <v>2005</v>
      </c>
      <c r="C165" s="117">
        <f>'General Analysis'!BL166</f>
        <v>1</v>
      </c>
      <c r="D165" s="117">
        <f>'General Analysis'!BM166</f>
        <v>1</v>
      </c>
      <c r="E165" s="117">
        <f>'General Analysis'!BN166</f>
        <v>0</v>
      </c>
      <c r="F165" s="117">
        <f>'General Analysis'!BO166</f>
        <v>0</v>
      </c>
      <c r="G165" s="117">
        <f>'General Analysis'!BP166</f>
        <v>0</v>
      </c>
      <c r="H165" s="117">
        <f>'General Analysis'!BQ166</f>
        <v>0</v>
      </c>
      <c r="I165" s="117">
        <f t="shared" si="15"/>
        <v>1</v>
      </c>
      <c r="J165" s="117">
        <f t="shared" si="16"/>
        <v>1</v>
      </c>
      <c r="K165" s="117">
        <f t="shared" si="17"/>
        <v>0</v>
      </c>
      <c r="L165">
        <f>'CREAM Categories'!AD168</f>
        <v>1</v>
      </c>
      <c r="M165">
        <f>'CREAM Categories'!AE168</f>
        <v>0</v>
      </c>
      <c r="N165">
        <f>'CREAM Categories'!AF168</f>
        <v>1</v>
      </c>
      <c r="O165">
        <f>'CREAM Categories'!AG168</f>
        <v>0</v>
      </c>
      <c r="P165">
        <f>'CREAM Categories'!AH168</f>
        <v>0</v>
      </c>
      <c r="Q165">
        <f>'CREAM Categories'!AI168</f>
        <v>0</v>
      </c>
      <c r="R165">
        <f>'CREAM Categories'!AJ168</f>
        <v>0</v>
      </c>
      <c r="S165">
        <f>'CREAM Categories'!AK168</f>
        <v>0</v>
      </c>
      <c r="T165">
        <f>'CREAM Categories'!AL168</f>
        <v>0</v>
      </c>
      <c r="U165">
        <f>'CREAM Categories'!AM168</f>
        <v>1</v>
      </c>
      <c r="V165">
        <f>'CREAM Categories'!AN168</f>
        <v>1</v>
      </c>
      <c r="W165">
        <f>'CREAM Categories'!AO168</f>
        <v>1</v>
      </c>
      <c r="X165">
        <f>'CREAM Categories'!AP168</f>
        <v>0</v>
      </c>
      <c r="Y165">
        <f>'CREAM Categories'!AQ168</f>
        <v>1</v>
      </c>
      <c r="Z165">
        <f>'CREAM Categories'!AR168</f>
        <v>1</v>
      </c>
      <c r="AA165">
        <f>'CREAM Categories'!AS168</f>
        <v>0</v>
      </c>
      <c r="AB165">
        <f>'CREAM Categories'!AT168</f>
        <v>0</v>
      </c>
      <c r="AC165">
        <f>'CREAM Categories'!AU168</f>
        <v>0</v>
      </c>
      <c r="AD165">
        <f>'CREAM Categories'!AV168</f>
        <v>0</v>
      </c>
      <c r="AE165">
        <f>'CREAM Categories'!AW168</f>
        <v>0</v>
      </c>
      <c r="AF165">
        <f>'CREAM Categories'!AX168</f>
        <v>0</v>
      </c>
      <c r="AG165">
        <f>'CREAM Categories'!AY168</f>
        <v>0</v>
      </c>
      <c r="AH165">
        <f>'CREAM Categories'!AZ168</f>
        <v>0</v>
      </c>
      <c r="AI165">
        <f>'CREAM Categories'!BA168</f>
        <v>0</v>
      </c>
      <c r="AJ165">
        <f>'CREAM Categories'!BB168</f>
        <v>0</v>
      </c>
      <c r="AK165">
        <f>'CREAM Categories'!BC168</f>
        <v>0</v>
      </c>
      <c r="AL165">
        <f>'CREAM Categories'!BD168</f>
        <v>0</v>
      </c>
      <c r="AM165">
        <f>'CREAM Categories'!BE168</f>
        <v>0</v>
      </c>
      <c r="AN165" s="85">
        <f>'General Analysis'!CA166</f>
        <v>0</v>
      </c>
    </row>
    <row r="166" spans="1:40" x14ac:dyDescent="0.2">
      <c r="A166" s="117">
        <v>165</v>
      </c>
      <c r="B166" s="156">
        <f>'CREAM Categories'!D169</f>
        <v>2005</v>
      </c>
      <c r="C166" s="117">
        <f>'General Analysis'!BL167</f>
        <v>0</v>
      </c>
      <c r="D166" s="117">
        <f>'General Analysis'!BM167</f>
        <v>0</v>
      </c>
      <c r="E166" s="117">
        <f>'General Analysis'!BN167</f>
        <v>0</v>
      </c>
      <c r="F166" s="117">
        <f>'General Analysis'!BO167</f>
        <v>0</v>
      </c>
      <c r="G166" s="117">
        <f>'General Analysis'!BP167</f>
        <v>0</v>
      </c>
      <c r="H166" s="117">
        <f>'General Analysis'!BQ167</f>
        <v>0</v>
      </c>
      <c r="I166" s="117">
        <f t="shared" si="15"/>
        <v>0</v>
      </c>
      <c r="J166" s="117">
        <f t="shared" si="16"/>
        <v>0</v>
      </c>
      <c r="K166" s="117">
        <f t="shared" si="17"/>
        <v>0</v>
      </c>
      <c r="L166">
        <f>'CREAM Categories'!AD169</f>
        <v>0</v>
      </c>
      <c r="M166">
        <f>'CREAM Categories'!AE169</f>
        <v>0</v>
      </c>
      <c r="N166">
        <f>'CREAM Categories'!AF169</f>
        <v>0</v>
      </c>
      <c r="O166">
        <f>'CREAM Categories'!AG169</f>
        <v>0</v>
      </c>
      <c r="P166">
        <f>'CREAM Categories'!AH169</f>
        <v>0</v>
      </c>
      <c r="Q166">
        <f>'CREAM Categories'!AI169</f>
        <v>0</v>
      </c>
      <c r="R166">
        <f>'CREAM Categories'!AJ169</f>
        <v>0</v>
      </c>
      <c r="S166">
        <f>'CREAM Categories'!AK169</f>
        <v>0</v>
      </c>
      <c r="T166">
        <f>'CREAM Categories'!AL169</f>
        <v>0</v>
      </c>
      <c r="U166">
        <f>'CREAM Categories'!AM169</f>
        <v>0</v>
      </c>
      <c r="V166">
        <f>'CREAM Categories'!AN169</f>
        <v>0</v>
      </c>
      <c r="W166">
        <f>'CREAM Categories'!AO169</f>
        <v>0</v>
      </c>
      <c r="X166">
        <f>'CREAM Categories'!AP169</f>
        <v>0</v>
      </c>
      <c r="Y166">
        <f>'CREAM Categories'!AQ169</f>
        <v>1</v>
      </c>
      <c r="Z166">
        <f>'CREAM Categories'!AR169</f>
        <v>0</v>
      </c>
      <c r="AA166">
        <f>'CREAM Categories'!AS169</f>
        <v>0</v>
      </c>
      <c r="AB166">
        <f>'CREAM Categories'!AT169</f>
        <v>0</v>
      </c>
      <c r="AC166">
        <f>'CREAM Categories'!AU169</f>
        <v>0</v>
      </c>
      <c r="AD166">
        <f>'CREAM Categories'!AV169</f>
        <v>0</v>
      </c>
      <c r="AE166">
        <f>'CREAM Categories'!AW169</f>
        <v>0</v>
      </c>
      <c r="AF166">
        <f>'CREAM Categories'!AX169</f>
        <v>0</v>
      </c>
      <c r="AG166">
        <f>'CREAM Categories'!AY169</f>
        <v>0</v>
      </c>
      <c r="AH166">
        <f>'CREAM Categories'!AZ169</f>
        <v>0</v>
      </c>
      <c r="AI166">
        <f>'CREAM Categories'!BA169</f>
        <v>0</v>
      </c>
      <c r="AJ166">
        <f>'CREAM Categories'!BB169</f>
        <v>0</v>
      </c>
      <c r="AK166">
        <f>'CREAM Categories'!BC169</f>
        <v>0</v>
      </c>
      <c r="AL166">
        <f>'CREAM Categories'!BD169</f>
        <v>0</v>
      </c>
      <c r="AM166">
        <f>'CREAM Categories'!BE169</f>
        <v>0</v>
      </c>
      <c r="AN166" s="85">
        <f>'General Analysis'!CA167</f>
        <v>0</v>
      </c>
    </row>
    <row r="167" spans="1:40" x14ac:dyDescent="0.2">
      <c r="A167" s="117">
        <v>166</v>
      </c>
      <c r="B167" s="156">
        <f>'CREAM Categories'!D170</f>
        <v>2004</v>
      </c>
      <c r="C167" s="117">
        <f>'General Analysis'!BL168</f>
        <v>1</v>
      </c>
      <c r="D167" s="117">
        <f>'General Analysis'!BM168</f>
        <v>1</v>
      </c>
      <c r="E167" s="117">
        <f>'General Analysis'!BN168</f>
        <v>1</v>
      </c>
      <c r="F167" s="117">
        <f>'General Analysis'!BO168</f>
        <v>0</v>
      </c>
      <c r="G167" s="117">
        <f>'General Analysis'!BP168</f>
        <v>0</v>
      </c>
      <c r="H167" s="117">
        <f>'General Analysis'!BQ168</f>
        <v>0</v>
      </c>
      <c r="I167" s="117">
        <f t="shared" si="15"/>
        <v>1</v>
      </c>
      <c r="J167" s="117">
        <f t="shared" si="16"/>
        <v>1</v>
      </c>
      <c r="K167" s="117">
        <f t="shared" si="17"/>
        <v>0</v>
      </c>
      <c r="L167">
        <f>'CREAM Categories'!AD170</f>
        <v>0</v>
      </c>
      <c r="M167">
        <f>'CREAM Categories'!AE170</f>
        <v>0</v>
      </c>
      <c r="N167">
        <f>'CREAM Categories'!AF170</f>
        <v>1</v>
      </c>
      <c r="O167">
        <f>'CREAM Categories'!AG170</f>
        <v>0</v>
      </c>
      <c r="P167">
        <f>'CREAM Categories'!AH170</f>
        <v>0</v>
      </c>
      <c r="Q167">
        <f>'CREAM Categories'!AI170</f>
        <v>0</v>
      </c>
      <c r="R167">
        <f>'CREAM Categories'!AJ170</f>
        <v>1</v>
      </c>
      <c r="S167">
        <f>'CREAM Categories'!AK170</f>
        <v>0</v>
      </c>
      <c r="T167">
        <f>'CREAM Categories'!AL170</f>
        <v>0</v>
      </c>
      <c r="U167">
        <f>'CREAM Categories'!AM170</f>
        <v>0</v>
      </c>
      <c r="V167">
        <f>'CREAM Categories'!AN170</f>
        <v>0</v>
      </c>
      <c r="W167">
        <f>'CREAM Categories'!AO170</f>
        <v>1</v>
      </c>
      <c r="X167">
        <f>'CREAM Categories'!AP170</f>
        <v>0</v>
      </c>
      <c r="Y167">
        <f>'CREAM Categories'!AQ170</f>
        <v>1</v>
      </c>
      <c r="Z167">
        <f>'CREAM Categories'!AR170</f>
        <v>1</v>
      </c>
      <c r="AA167">
        <f>'CREAM Categories'!AS170</f>
        <v>0</v>
      </c>
      <c r="AB167">
        <f>'CREAM Categories'!AT170</f>
        <v>0</v>
      </c>
      <c r="AC167">
        <f>'CREAM Categories'!AU170</f>
        <v>1</v>
      </c>
      <c r="AD167">
        <f>'CREAM Categories'!AV170</f>
        <v>0</v>
      </c>
      <c r="AE167">
        <f>'CREAM Categories'!AW170</f>
        <v>0</v>
      </c>
      <c r="AF167">
        <f>'CREAM Categories'!AX170</f>
        <v>0</v>
      </c>
      <c r="AG167">
        <f>'CREAM Categories'!AY170</f>
        <v>0</v>
      </c>
      <c r="AH167">
        <f>'CREAM Categories'!AZ170</f>
        <v>0</v>
      </c>
      <c r="AI167">
        <f>'CREAM Categories'!BA170</f>
        <v>0</v>
      </c>
      <c r="AJ167">
        <f>'CREAM Categories'!BB170</f>
        <v>0</v>
      </c>
      <c r="AK167">
        <f>'CREAM Categories'!BC170</f>
        <v>0</v>
      </c>
      <c r="AL167">
        <f>'CREAM Categories'!BD170</f>
        <v>0</v>
      </c>
      <c r="AM167">
        <f>'CREAM Categories'!BE170</f>
        <v>0</v>
      </c>
      <c r="AN167" s="85">
        <f>'General Analysis'!CA168</f>
        <v>1</v>
      </c>
    </row>
    <row r="168" spans="1:40" x14ac:dyDescent="0.2">
      <c r="A168" s="117">
        <v>167</v>
      </c>
      <c r="B168" s="156">
        <f>'CREAM Categories'!D171</f>
        <v>1998</v>
      </c>
      <c r="C168" s="117">
        <f>'General Analysis'!BL169</f>
        <v>1</v>
      </c>
      <c r="D168" s="117">
        <f>'General Analysis'!BM169</f>
        <v>1</v>
      </c>
      <c r="E168" s="117">
        <f>'General Analysis'!BN169</f>
        <v>2</v>
      </c>
      <c r="F168" s="117">
        <f>'General Analysis'!BO169</f>
        <v>0</v>
      </c>
      <c r="G168" s="117">
        <f>'General Analysis'!BP169</f>
        <v>1</v>
      </c>
      <c r="H168" s="117">
        <f>'General Analysis'!BQ169</f>
        <v>0</v>
      </c>
      <c r="I168" s="117">
        <f t="shared" si="15"/>
        <v>1</v>
      </c>
      <c r="J168" s="117">
        <f t="shared" si="16"/>
        <v>1</v>
      </c>
      <c r="K168" s="117">
        <f t="shared" si="17"/>
        <v>1</v>
      </c>
      <c r="L168">
        <f>'CREAM Categories'!AD171</f>
        <v>0</v>
      </c>
      <c r="M168">
        <f>'CREAM Categories'!AE171</f>
        <v>0</v>
      </c>
      <c r="N168">
        <f>'CREAM Categories'!AF171</f>
        <v>1</v>
      </c>
      <c r="O168">
        <f>'CREAM Categories'!AG171</f>
        <v>0</v>
      </c>
      <c r="P168">
        <f>'CREAM Categories'!AH171</f>
        <v>0</v>
      </c>
      <c r="Q168">
        <f>'CREAM Categories'!AI171</f>
        <v>0</v>
      </c>
      <c r="R168">
        <f>'CREAM Categories'!AJ171</f>
        <v>0</v>
      </c>
      <c r="S168">
        <f>'CREAM Categories'!AK171</f>
        <v>0</v>
      </c>
      <c r="T168">
        <f>'CREAM Categories'!AL171</f>
        <v>0</v>
      </c>
      <c r="U168">
        <f>'CREAM Categories'!AM171</f>
        <v>0</v>
      </c>
      <c r="V168">
        <f>'CREAM Categories'!AN171</f>
        <v>0</v>
      </c>
      <c r="W168">
        <f>'CREAM Categories'!AO171</f>
        <v>1</v>
      </c>
      <c r="X168">
        <f>'CREAM Categories'!AP171</f>
        <v>0</v>
      </c>
      <c r="Y168">
        <f>'CREAM Categories'!AQ171</f>
        <v>1</v>
      </c>
      <c r="Z168">
        <f>'CREAM Categories'!AR171</f>
        <v>1</v>
      </c>
      <c r="AA168">
        <f>'CREAM Categories'!AS171</f>
        <v>1</v>
      </c>
      <c r="AB168">
        <f>'CREAM Categories'!AT171</f>
        <v>1</v>
      </c>
      <c r="AC168">
        <f>'CREAM Categories'!AU171</f>
        <v>1</v>
      </c>
      <c r="AD168">
        <f>'CREAM Categories'!AV171</f>
        <v>0</v>
      </c>
      <c r="AE168">
        <f>'CREAM Categories'!AW171</f>
        <v>0</v>
      </c>
      <c r="AF168">
        <f>'CREAM Categories'!AX171</f>
        <v>0</v>
      </c>
      <c r="AG168">
        <f>'CREAM Categories'!AY171</f>
        <v>0</v>
      </c>
      <c r="AH168">
        <f>'CREAM Categories'!AZ171</f>
        <v>0</v>
      </c>
      <c r="AI168">
        <f>'CREAM Categories'!BA171</f>
        <v>0</v>
      </c>
      <c r="AJ168">
        <f>'CREAM Categories'!BB171</f>
        <v>0</v>
      </c>
      <c r="AK168">
        <f>'CREAM Categories'!BC171</f>
        <v>0</v>
      </c>
      <c r="AL168">
        <f>'CREAM Categories'!BD171</f>
        <v>0</v>
      </c>
      <c r="AM168">
        <f>'CREAM Categories'!BE171</f>
        <v>0</v>
      </c>
      <c r="AN168" s="85">
        <f>'General Analysis'!CA169</f>
        <v>2</v>
      </c>
    </row>
    <row r="169" spans="1:40" x14ac:dyDescent="0.2">
      <c r="A169" s="117">
        <v>168</v>
      </c>
      <c r="B169" s="156">
        <f>'CREAM Categories'!D172</f>
        <v>1998</v>
      </c>
      <c r="C169" s="117">
        <f>'General Analysis'!BL170</f>
        <v>1</v>
      </c>
      <c r="D169" s="117">
        <f>'General Analysis'!BM170</f>
        <v>1</v>
      </c>
      <c r="E169" s="117">
        <f>'General Analysis'!BN170</f>
        <v>0</v>
      </c>
      <c r="F169" s="117">
        <f>'General Analysis'!BO170</f>
        <v>0</v>
      </c>
      <c r="G169" s="117">
        <f>'General Analysis'!BP170</f>
        <v>0</v>
      </c>
      <c r="H169" s="117">
        <f>'General Analysis'!BQ170</f>
        <v>0</v>
      </c>
      <c r="I169" s="117">
        <f t="shared" si="15"/>
        <v>1</v>
      </c>
      <c r="J169" s="117">
        <f t="shared" si="16"/>
        <v>1</v>
      </c>
      <c r="K169" s="117">
        <f t="shared" si="17"/>
        <v>0</v>
      </c>
      <c r="L169">
        <f>'CREAM Categories'!AD172</f>
        <v>1</v>
      </c>
      <c r="M169">
        <f>'CREAM Categories'!AE172</f>
        <v>0</v>
      </c>
      <c r="N169">
        <f>'CREAM Categories'!AF172</f>
        <v>1</v>
      </c>
      <c r="O169">
        <f>'CREAM Categories'!AG172</f>
        <v>0</v>
      </c>
      <c r="P169">
        <f>'CREAM Categories'!AH172</f>
        <v>0</v>
      </c>
      <c r="Q169">
        <f>'CREAM Categories'!AI172</f>
        <v>0</v>
      </c>
      <c r="R169">
        <f>'CREAM Categories'!AJ172</f>
        <v>0</v>
      </c>
      <c r="S169">
        <f>'CREAM Categories'!AK172</f>
        <v>0</v>
      </c>
      <c r="T169">
        <f>'CREAM Categories'!AL172</f>
        <v>0</v>
      </c>
      <c r="U169">
        <f>'CREAM Categories'!AM172</f>
        <v>0</v>
      </c>
      <c r="V169">
        <f>'CREAM Categories'!AN172</f>
        <v>0</v>
      </c>
      <c r="W169">
        <f>'CREAM Categories'!AO172</f>
        <v>1</v>
      </c>
      <c r="X169">
        <f>'CREAM Categories'!AP172</f>
        <v>0</v>
      </c>
      <c r="Y169">
        <f>'CREAM Categories'!AQ172</f>
        <v>1</v>
      </c>
      <c r="Z169">
        <f>'CREAM Categories'!AR172</f>
        <v>1</v>
      </c>
      <c r="AA169">
        <f>'CREAM Categories'!AS172</f>
        <v>0</v>
      </c>
      <c r="AB169">
        <f>'CREAM Categories'!AT172</f>
        <v>1</v>
      </c>
      <c r="AC169">
        <f>'CREAM Categories'!AU172</f>
        <v>0</v>
      </c>
      <c r="AD169">
        <f>'CREAM Categories'!AV172</f>
        <v>0</v>
      </c>
      <c r="AE169">
        <f>'CREAM Categories'!AW172</f>
        <v>0</v>
      </c>
      <c r="AF169">
        <f>'CREAM Categories'!AX172</f>
        <v>0</v>
      </c>
      <c r="AG169">
        <f>'CREAM Categories'!AY172</f>
        <v>0</v>
      </c>
      <c r="AH169">
        <f>'CREAM Categories'!AZ172</f>
        <v>0</v>
      </c>
      <c r="AI169">
        <f>'CREAM Categories'!BA172</f>
        <v>0</v>
      </c>
      <c r="AJ169">
        <f>'CREAM Categories'!BB172</f>
        <v>0</v>
      </c>
      <c r="AK169">
        <f>'CREAM Categories'!BC172</f>
        <v>0</v>
      </c>
      <c r="AL169">
        <f>'CREAM Categories'!BD172</f>
        <v>0</v>
      </c>
      <c r="AM169">
        <f>'CREAM Categories'!BE172</f>
        <v>0</v>
      </c>
      <c r="AN169" s="85">
        <f>'General Analysis'!CA170</f>
        <v>1</v>
      </c>
    </row>
    <row r="170" spans="1:40" x14ac:dyDescent="0.2">
      <c r="A170" s="117">
        <v>169</v>
      </c>
      <c r="B170" s="156">
        <f>'CREAM Categories'!D173</f>
        <v>2004</v>
      </c>
      <c r="C170" s="117">
        <f>'General Analysis'!BL171</f>
        <v>1</v>
      </c>
      <c r="D170" s="117">
        <f>'General Analysis'!BM171</f>
        <v>0</v>
      </c>
      <c r="E170" s="117">
        <f>'General Analysis'!BN171</f>
        <v>3</v>
      </c>
      <c r="F170" s="117">
        <f>'General Analysis'!BO171</f>
        <v>0</v>
      </c>
      <c r="G170" s="117">
        <f>'General Analysis'!BP171</f>
        <v>0</v>
      </c>
      <c r="H170" s="117">
        <f>'General Analysis'!BQ171</f>
        <v>1</v>
      </c>
      <c r="I170" s="117">
        <f t="shared" si="15"/>
        <v>1</v>
      </c>
      <c r="J170" s="117">
        <f t="shared" si="16"/>
        <v>1</v>
      </c>
      <c r="K170" s="117">
        <f t="shared" si="17"/>
        <v>1</v>
      </c>
      <c r="L170">
        <f>'CREAM Categories'!AD173</f>
        <v>0</v>
      </c>
      <c r="M170">
        <f>'CREAM Categories'!AE173</f>
        <v>1</v>
      </c>
      <c r="N170">
        <f>'CREAM Categories'!AF173</f>
        <v>0</v>
      </c>
      <c r="O170">
        <f>'CREAM Categories'!AG173</f>
        <v>0</v>
      </c>
      <c r="P170">
        <f>'CREAM Categories'!AH173</f>
        <v>0</v>
      </c>
      <c r="Q170">
        <f>'CREAM Categories'!AI173</f>
        <v>1</v>
      </c>
      <c r="R170">
        <f>'CREAM Categories'!AJ173</f>
        <v>0</v>
      </c>
      <c r="S170">
        <f>'CREAM Categories'!AK173</f>
        <v>0</v>
      </c>
      <c r="T170">
        <f>'CREAM Categories'!AL173</f>
        <v>0</v>
      </c>
      <c r="U170">
        <f>'CREAM Categories'!AM173</f>
        <v>0</v>
      </c>
      <c r="V170">
        <f>'CREAM Categories'!AN173</f>
        <v>1</v>
      </c>
      <c r="W170">
        <f>'CREAM Categories'!AO173</f>
        <v>0</v>
      </c>
      <c r="X170">
        <f>'CREAM Categories'!AP173</f>
        <v>0</v>
      </c>
      <c r="Y170">
        <f>'CREAM Categories'!AQ173</f>
        <v>1</v>
      </c>
      <c r="Z170">
        <f>'CREAM Categories'!AR173</f>
        <v>1</v>
      </c>
      <c r="AA170">
        <f>'CREAM Categories'!AS173</f>
        <v>0</v>
      </c>
      <c r="AB170">
        <f>'CREAM Categories'!AT173</f>
        <v>1</v>
      </c>
      <c r="AC170">
        <f>'CREAM Categories'!AU173</f>
        <v>1</v>
      </c>
      <c r="AD170">
        <f>'CREAM Categories'!AV173</f>
        <v>0</v>
      </c>
      <c r="AE170">
        <f>'CREAM Categories'!AW173</f>
        <v>0</v>
      </c>
      <c r="AF170">
        <f>'CREAM Categories'!AX173</f>
        <v>0</v>
      </c>
      <c r="AG170">
        <f>'CREAM Categories'!AY173</f>
        <v>0</v>
      </c>
      <c r="AH170">
        <f>'CREAM Categories'!AZ173</f>
        <v>0</v>
      </c>
      <c r="AI170">
        <f>'CREAM Categories'!BA173</f>
        <v>0</v>
      </c>
      <c r="AJ170">
        <f>'CREAM Categories'!BB173</f>
        <v>0</v>
      </c>
      <c r="AK170">
        <f>'CREAM Categories'!BC173</f>
        <v>0</v>
      </c>
      <c r="AL170">
        <f>'CREAM Categories'!BD173</f>
        <v>0</v>
      </c>
      <c r="AM170">
        <f>'CREAM Categories'!BE173</f>
        <v>0</v>
      </c>
      <c r="AN170" s="85">
        <f>'General Analysis'!CA171</f>
        <v>2</v>
      </c>
    </row>
    <row r="171" spans="1:40" x14ac:dyDescent="0.2">
      <c r="A171" s="117">
        <v>170</v>
      </c>
      <c r="B171" s="156">
        <f>'CREAM Categories'!D174</f>
        <v>2006</v>
      </c>
      <c r="C171" s="117">
        <f>'General Analysis'!BL172</f>
        <v>1</v>
      </c>
      <c r="D171" s="117">
        <f>'General Analysis'!BM172</f>
        <v>0</v>
      </c>
      <c r="E171" s="117">
        <f>'General Analysis'!BN172</f>
        <v>2</v>
      </c>
      <c r="F171" s="117">
        <f>'General Analysis'!BO172</f>
        <v>1</v>
      </c>
      <c r="G171" s="117">
        <f>'General Analysis'!BP172</f>
        <v>0</v>
      </c>
      <c r="H171" s="117">
        <f>'General Analysis'!BQ172</f>
        <v>0</v>
      </c>
      <c r="I171" s="117">
        <f t="shared" si="15"/>
        <v>1</v>
      </c>
      <c r="J171" s="117">
        <f t="shared" si="16"/>
        <v>1</v>
      </c>
      <c r="K171" s="117">
        <f t="shared" si="17"/>
        <v>0</v>
      </c>
      <c r="L171">
        <f>'CREAM Categories'!AD174</f>
        <v>0</v>
      </c>
      <c r="M171">
        <f>'CREAM Categories'!AE174</f>
        <v>0</v>
      </c>
      <c r="N171">
        <f>'CREAM Categories'!AF174</f>
        <v>0</v>
      </c>
      <c r="O171">
        <f>'CREAM Categories'!AG174</f>
        <v>0</v>
      </c>
      <c r="P171">
        <f>'CREAM Categories'!AH174</f>
        <v>0</v>
      </c>
      <c r="Q171">
        <f>'CREAM Categories'!AI174</f>
        <v>1</v>
      </c>
      <c r="R171">
        <f>'CREAM Categories'!AJ174</f>
        <v>0</v>
      </c>
      <c r="S171">
        <f>'CREAM Categories'!AK174</f>
        <v>0</v>
      </c>
      <c r="T171">
        <f>'CREAM Categories'!AL174</f>
        <v>0</v>
      </c>
      <c r="U171">
        <f>'CREAM Categories'!AM174</f>
        <v>1</v>
      </c>
      <c r="V171">
        <f>'CREAM Categories'!AN174</f>
        <v>1</v>
      </c>
      <c r="W171">
        <f>'CREAM Categories'!AO174</f>
        <v>1</v>
      </c>
      <c r="X171">
        <f>'CREAM Categories'!AP174</f>
        <v>0</v>
      </c>
      <c r="Y171">
        <f>'CREAM Categories'!AQ174</f>
        <v>1</v>
      </c>
      <c r="Z171">
        <f>'CREAM Categories'!AR174</f>
        <v>1</v>
      </c>
      <c r="AA171">
        <f>'CREAM Categories'!AS174</f>
        <v>1</v>
      </c>
      <c r="AB171">
        <f>'CREAM Categories'!AT174</f>
        <v>1</v>
      </c>
      <c r="AC171">
        <f>'CREAM Categories'!AU174</f>
        <v>1</v>
      </c>
      <c r="AD171">
        <f>'CREAM Categories'!AV174</f>
        <v>0</v>
      </c>
      <c r="AE171">
        <f>'CREAM Categories'!AW174</f>
        <v>0</v>
      </c>
      <c r="AF171">
        <f>'CREAM Categories'!AX174</f>
        <v>0</v>
      </c>
      <c r="AG171">
        <f>'CREAM Categories'!AY174</f>
        <v>0</v>
      </c>
      <c r="AH171">
        <f>'CREAM Categories'!AZ174</f>
        <v>0</v>
      </c>
      <c r="AI171">
        <f>'CREAM Categories'!BA174</f>
        <v>0</v>
      </c>
      <c r="AJ171">
        <f>'CREAM Categories'!BB174</f>
        <v>0</v>
      </c>
      <c r="AK171">
        <f>'CREAM Categories'!BC174</f>
        <v>0</v>
      </c>
      <c r="AL171">
        <f>'CREAM Categories'!BD174</f>
        <v>1</v>
      </c>
      <c r="AM171">
        <f>'CREAM Categories'!BE174</f>
        <v>0</v>
      </c>
      <c r="AN171" s="85">
        <f>'General Analysis'!CA172</f>
        <v>2</v>
      </c>
    </row>
    <row r="172" spans="1:40" x14ac:dyDescent="0.2">
      <c r="A172" s="117">
        <v>171</v>
      </c>
      <c r="B172" s="156">
        <f>'CREAM Categories'!D175</f>
        <v>2007</v>
      </c>
      <c r="C172" s="117">
        <f>'General Analysis'!BL173</f>
        <v>0</v>
      </c>
      <c r="D172" s="117">
        <f>'General Analysis'!BM173</f>
        <v>0</v>
      </c>
      <c r="E172" s="117">
        <f>'General Analysis'!BN173</f>
        <v>0</v>
      </c>
      <c r="F172" s="117">
        <f>'General Analysis'!BO173</f>
        <v>0</v>
      </c>
      <c r="G172" s="117">
        <f>'General Analysis'!BP173</f>
        <v>0</v>
      </c>
      <c r="H172" s="117">
        <f>'General Analysis'!BQ173</f>
        <v>0</v>
      </c>
      <c r="I172" s="117">
        <f t="shared" si="15"/>
        <v>0</v>
      </c>
      <c r="J172" s="117">
        <f t="shared" si="16"/>
        <v>0</v>
      </c>
      <c r="K172" s="117">
        <f t="shared" si="17"/>
        <v>0</v>
      </c>
      <c r="L172">
        <f>'CREAM Categories'!AD175</f>
        <v>1</v>
      </c>
      <c r="M172">
        <f>'CREAM Categories'!AE175</f>
        <v>0</v>
      </c>
      <c r="N172">
        <f>'CREAM Categories'!AF175</f>
        <v>0</v>
      </c>
      <c r="O172">
        <f>'CREAM Categories'!AG175</f>
        <v>0</v>
      </c>
      <c r="P172">
        <f>'CREAM Categories'!AH175</f>
        <v>0</v>
      </c>
      <c r="Q172">
        <f>'CREAM Categories'!AI175</f>
        <v>0</v>
      </c>
      <c r="R172">
        <f>'CREAM Categories'!AJ175</f>
        <v>0</v>
      </c>
      <c r="S172">
        <f>'CREAM Categories'!AK175</f>
        <v>0</v>
      </c>
      <c r="T172">
        <f>'CREAM Categories'!AL175</f>
        <v>0</v>
      </c>
      <c r="U172">
        <f>'CREAM Categories'!AM175</f>
        <v>0</v>
      </c>
      <c r="V172">
        <f>'CREAM Categories'!AN175</f>
        <v>1</v>
      </c>
      <c r="W172">
        <f>'CREAM Categories'!AO175</f>
        <v>0</v>
      </c>
      <c r="X172">
        <f>'CREAM Categories'!AP175</f>
        <v>0</v>
      </c>
      <c r="Y172">
        <f>'CREAM Categories'!AQ175</f>
        <v>1</v>
      </c>
      <c r="Z172">
        <f>'CREAM Categories'!AR175</f>
        <v>1</v>
      </c>
      <c r="AA172">
        <f>'CREAM Categories'!AS175</f>
        <v>0</v>
      </c>
      <c r="AB172">
        <f>'CREAM Categories'!AT175</f>
        <v>1</v>
      </c>
      <c r="AC172">
        <f>'CREAM Categories'!AU175</f>
        <v>1</v>
      </c>
      <c r="AD172">
        <f>'CREAM Categories'!AV175</f>
        <v>0</v>
      </c>
      <c r="AE172">
        <f>'CREAM Categories'!AW175</f>
        <v>0</v>
      </c>
      <c r="AF172">
        <f>'CREAM Categories'!AX175</f>
        <v>0</v>
      </c>
      <c r="AG172">
        <f>'CREAM Categories'!AY175</f>
        <v>0</v>
      </c>
      <c r="AH172">
        <f>'CREAM Categories'!AZ175</f>
        <v>0</v>
      </c>
      <c r="AI172">
        <f>'CREAM Categories'!BA175</f>
        <v>0</v>
      </c>
      <c r="AJ172">
        <f>'CREAM Categories'!BB175</f>
        <v>0</v>
      </c>
      <c r="AK172">
        <f>'CREAM Categories'!BC175</f>
        <v>0</v>
      </c>
      <c r="AL172">
        <f>'CREAM Categories'!BD175</f>
        <v>0</v>
      </c>
      <c r="AM172">
        <f>'CREAM Categories'!BE175</f>
        <v>0</v>
      </c>
      <c r="AN172" s="85">
        <f>'General Analysis'!CA173</f>
        <v>2</v>
      </c>
    </row>
    <row r="173" spans="1:40" x14ac:dyDescent="0.2">
      <c r="A173" s="117">
        <v>172</v>
      </c>
      <c r="B173" s="156">
        <f>'CREAM Categories'!D176</f>
        <v>2003</v>
      </c>
      <c r="C173" s="117">
        <f>'General Analysis'!BL174</f>
        <v>1</v>
      </c>
      <c r="D173" s="117">
        <f>'General Analysis'!BM174</f>
        <v>1</v>
      </c>
      <c r="E173" s="117">
        <f>'General Analysis'!BN174</f>
        <v>0</v>
      </c>
      <c r="F173" s="117">
        <f>'General Analysis'!BO174</f>
        <v>0</v>
      </c>
      <c r="G173" s="117">
        <f>'General Analysis'!BP174</f>
        <v>0</v>
      </c>
      <c r="H173" s="117">
        <f>'General Analysis'!BQ174</f>
        <v>0</v>
      </c>
      <c r="I173" s="117">
        <f t="shared" si="15"/>
        <v>1</v>
      </c>
      <c r="J173" s="117">
        <f t="shared" si="16"/>
        <v>1</v>
      </c>
      <c r="K173" s="117">
        <f t="shared" si="17"/>
        <v>0</v>
      </c>
      <c r="L173">
        <f>'CREAM Categories'!AD176</f>
        <v>0</v>
      </c>
      <c r="M173">
        <f>'CREAM Categories'!AE176</f>
        <v>0</v>
      </c>
      <c r="N173">
        <f>'CREAM Categories'!AF176</f>
        <v>1</v>
      </c>
      <c r="O173">
        <f>'CREAM Categories'!AG176</f>
        <v>0</v>
      </c>
      <c r="P173">
        <f>'CREAM Categories'!AH176</f>
        <v>0</v>
      </c>
      <c r="Q173">
        <f>'CREAM Categories'!AI176</f>
        <v>0</v>
      </c>
      <c r="R173">
        <f>'CREAM Categories'!AJ176</f>
        <v>0</v>
      </c>
      <c r="S173">
        <f>'CREAM Categories'!AK176</f>
        <v>0</v>
      </c>
      <c r="T173">
        <f>'CREAM Categories'!AL176</f>
        <v>0</v>
      </c>
      <c r="U173">
        <f>'CREAM Categories'!AM176</f>
        <v>0</v>
      </c>
      <c r="V173">
        <f>'CREAM Categories'!AN176</f>
        <v>1</v>
      </c>
      <c r="W173">
        <f>'CREAM Categories'!AO176</f>
        <v>1</v>
      </c>
      <c r="X173">
        <f>'CREAM Categories'!AP176</f>
        <v>0</v>
      </c>
      <c r="Y173">
        <f>'CREAM Categories'!AQ176</f>
        <v>1</v>
      </c>
      <c r="Z173">
        <f>'CREAM Categories'!AR176</f>
        <v>1</v>
      </c>
      <c r="AA173">
        <f>'CREAM Categories'!AS176</f>
        <v>0</v>
      </c>
      <c r="AB173">
        <f>'CREAM Categories'!AT176</f>
        <v>1</v>
      </c>
      <c r="AC173">
        <f>'CREAM Categories'!AU176</f>
        <v>0</v>
      </c>
      <c r="AD173">
        <f>'CREAM Categories'!AV176</f>
        <v>0</v>
      </c>
      <c r="AE173">
        <f>'CREAM Categories'!AW176</f>
        <v>0</v>
      </c>
      <c r="AF173">
        <f>'CREAM Categories'!AX176</f>
        <v>0</v>
      </c>
      <c r="AG173">
        <f>'CREAM Categories'!AY176</f>
        <v>0</v>
      </c>
      <c r="AH173">
        <f>'CREAM Categories'!AZ176</f>
        <v>0</v>
      </c>
      <c r="AI173">
        <f>'CREAM Categories'!BA176</f>
        <v>0</v>
      </c>
      <c r="AJ173">
        <f>'CREAM Categories'!BB176</f>
        <v>0</v>
      </c>
      <c r="AK173">
        <f>'CREAM Categories'!BC176</f>
        <v>0</v>
      </c>
      <c r="AL173">
        <f>'CREAM Categories'!BD176</f>
        <v>0</v>
      </c>
      <c r="AM173">
        <f>'CREAM Categories'!BE176</f>
        <v>0</v>
      </c>
      <c r="AN173" s="85">
        <f>'General Analysis'!CA174</f>
        <v>1</v>
      </c>
    </row>
    <row r="174" spans="1:40" x14ac:dyDescent="0.2">
      <c r="A174" s="117">
        <v>173</v>
      </c>
      <c r="B174" s="156">
        <f>'CREAM Categories'!D177</f>
        <v>2010</v>
      </c>
      <c r="C174" s="117">
        <f>'General Analysis'!BL175</f>
        <v>1</v>
      </c>
      <c r="D174" s="117">
        <f>'General Analysis'!BM175</f>
        <v>0</v>
      </c>
      <c r="E174" s="117">
        <f>'General Analysis'!BN175</f>
        <v>1</v>
      </c>
      <c r="F174" s="117">
        <f>'General Analysis'!BO175</f>
        <v>1</v>
      </c>
      <c r="G174" s="117">
        <f>'General Analysis'!BP175</f>
        <v>1</v>
      </c>
      <c r="H174" s="117">
        <f>'General Analysis'!BQ175</f>
        <v>1</v>
      </c>
      <c r="I174" s="117">
        <f t="shared" si="15"/>
        <v>1</v>
      </c>
      <c r="J174" s="117">
        <f t="shared" si="16"/>
        <v>1</v>
      </c>
      <c r="K174" s="117">
        <f t="shared" si="17"/>
        <v>1</v>
      </c>
      <c r="L174">
        <f>'CREAM Categories'!AD177</f>
        <v>0</v>
      </c>
      <c r="M174">
        <f>'CREAM Categories'!AE177</f>
        <v>0</v>
      </c>
      <c r="N174">
        <f>'CREAM Categories'!AF177</f>
        <v>1</v>
      </c>
      <c r="O174">
        <f>'CREAM Categories'!AG177</f>
        <v>0</v>
      </c>
      <c r="P174">
        <f>'CREAM Categories'!AH177</f>
        <v>0</v>
      </c>
      <c r="Q174">
        <f>'CREAM Categories'!AI177</f>
        <v>1</v>
      </c>
      <c r="R174">
        <f>'CREAM Categories'!AJ177</f>
        <v>0</v>
      </c>
      <c r="S174">
        <f>'CREAM Categories'!AK177</f>
        <v>0</v>
      </c>
      <c r="T174">
        <f>'CREAM Categories'!AL177</f>
        <v>0</v>
      </c>
      <c r="U174">
        <f>'CREAM Categories'!AM177</f>
        <v>0</v>
      </c>
      <c r="V174">
        <f>'CREAM Categories'!AN177</f>
        <v>0</v>
      </c>
      <c r="W174">
        <f>'CREAM Categories'!AO177</f>
        <v>0</v>
      </c>
      <c r="X174">
        <f>'CREAM Categories'!AP177</f>
        <v>0</v>
      </c>
      <c r="Y174">
        <f>'CREAM Categories'!AQ177</f>
        <v>0</v>
      </c>
      <c r="Z174">
        <f>'CREAM Categories'!AR177</f>
        <v>1</v>
      </c>
      <c r="AA174">
        <f>'CREAM Categories'!AS177</f>
        <v>0</v>
      </c>
      <c r="AB174">
        <f>'CREAM Categories'!AT177</f>
        <v>0</v>
      </c>
      <c r="AC174">
        <f>'CREAM Categories'!AU177</f>
        <v>1</v>
      </c>
      <c r="AD174">
        <f>'CREAM Categories'!AV177</f>
        <v>0</v>
      </c>
      <c r="AE174">
        <f>'CREAM Categories'!AW177</f>
        <v>0</v>
      </c>
      <c r="AF174">
        <f>'CREAM Categories'!AX177</f>
        <v>0</v>
      </c>
      <c r="AG174">
        <f>'CREAM Categories'!AY177</f>
        <v>0</v>
      </c>
      <c r="AH174">
        <f>'CREAM Categories'!AZ177</f>
        <v>0</v>
      </c>
      <c r="AI174">
        <f>'CREAM Categories'!BA177</f>
        <v>0</v>
      </c>
      <c r="AJ174">
        <f>'CREAM Categories'!BB177</f>
        <v>0</v>
      </c>
      <c r="AK174">
        <f>'CREAM Categories'!BC177</f>
        <v>0</v>
      </c>
      <c r="AL174">
        <f>'CREAM Categories'!BD177</f>
        <v>0</v>
      </c>
      <c r="AM174">
        <f>'CREAM Categories'!BE177</f>
        <v>0</v>
      </c>
      <c r="AN174" s="85">
        <f>'General Analysis'!CA175</f>
        <v>1</v>
      </c>
    </row>
    <row r="175" spans="1:40" x14ac:dyDescent="0.2">
      <c r="A175" s="117">
        <v>174</v>
      </c>
      <c r="B175" s="156">
        <f>'CREAM Categories'!D178</f>
        <v>2002</v>
      </c>
      <c r="C175" s="117">
        <f>'General Analysis'!BL176</f>
        <v>0</v>
      </c>
      <c r="D175" s="117">
        <f>'General Analysis'!BM176</f>
        <v>0</v>
      </c>
      <c r="E175" s="117">
        <f>'General Analysis'!BN176</f>
        <v>0</v>
      </c>
      <c r="F175" s="117">
        <f>'General Analysis'!BO176</f>
        <v>0</v>
      </c>
      <c r="G175" s="117">
        <f>'General Analysis'!BP176</f>
        <v>0</v>
      </c>
      <c r="H175" s="117">
        <f>'General Analysis'!BQ176</f>
        <v>0</v>
      </c>
      <c r="I175" s="117">
        <f t="shared" si="15"/>
        <v>0</v>
      </c>
      <c r="J175" s="117">
        <f t="shared" si="16"/>
        <v>0</v>
      </c>
      <c r="K175" s="117">
        <f t="shared" si="17"/>
        <v>0</v>
      </c>
      <c r="L175">
        <f>'CREAM Categories'!AD178</f>
        <v>0</v>
      </c>
      <c r="M175">
        <f>'CREAM Categories'!AE178</f>
        <v>0</v>
      </c>
      <c r="N175">
        <f>'CREAM Categories'!AF178</f>
        <v>0</v>
      </c>
      <c r="O175">
        <f>'CREAM Categories'!AG178</f>
        <v>0</v>
      </c>
      <c r="P175">
        <f>'CREAM Categories'!AH178</f>
        <v>0</v>
      </c>
      <c r="Q175">
        <f>'CREAM Categories'!AI178</f>
        <v>0</v>
      </c>
      <c r="R175">
        <f>'CREAM Categories'!AJ178</f>
        <v>0</v>
      </c>
      <c r="S175">
        <f>'CREAM Categories'!AK178</f>
        <v>0</v>
      </c>
      <c r="T175">
        <f>'CREAM Categories'!AL178</f>
        <v>0</v>
      </c>
      <c r="U175">
        <f>'CREAM Categories'!AM178</f>
        <v>0</v>
      </c>
      <c r="V175">
        <f>'CREAM Categories'!AN178</f>
        <v>0</v>
      </c>
      <c r="W175">
        <f>'CREAM Categories'!AO178</f>
        <v>0</v>
      </c>
      <c r="X175">
        <f>'CREAM Categories'!AP178</f>
        <v>0</v>
      </c>
      <c r="Y175">
        <f>'CREAM Categories'!AQ178</f>
        <v>1</v>
      </c>
      <c r="Z175">
        <f>'CREAM Categories'!AR178</f>
        <v>1</v>
      </c>
      <c r="AA175">
        <f>'CREAM Categories'!AS178</f>
        <v>0</v>
      </c>
      <c r="AB175">
        <f>'CREAM Categories'!AT178</f>
        <v>0</v>
      </c>
      <c r="AC175">
        <f>'CREAM Categories'!AU178</f>
        <v>0</v>
      </c>
      <c r="AD175">
        <f>'CREAM Categories'!AV178</f>
        <v>0</v>
      </c>
      <c r="AE175">
        <f>'CREAM Categories'!AW178</f>
        <v>0</v>
      </c>
      <c r="AF175">
        <f>'CREAM Categories'!AX178</f>
        <v>0</v>
      </c>
      <c r="AG175">
        <f>'CREAM Categories'!AY178</f>
        <v>0</v>
      </c>
      <c r="AH175">
        <f>'CREAM Categories'!AZ178</f>
        <v>0</v>
      </c>
      <c r="AI175">
        <f>'CREAM Categories'!BA178</f>
        <v>0</v>
      </c>
      <c r="AJ175">
        <f>'CREAM Categories'!BB178</f>
        <v>0</v>
      </c>
      <c r="AK175">
        <f>'CREAM Categories'!BC178</f>
        <v>0</v>
      </c>
      <c r="AL175">
        <f>'CREAM Categories'!BD178</f>
        <v>0</v>
      </c>
      <c r="AM175">
        <f>'CREAM Categories'!BE178</f>
        <v>0</v>
      </c>
      <c r="AN175" s="85">
        <f>'General Analysis'!CA176</f>
        <v>0</v>
      </c>
    </row>
    <row r="176" spans="1:40" x14ac:dyDescent="0.2">
      <c r="A176" s="117">
        <v>175</v>
      </c>
      <c r="B176" s="156">
        <f>'CREAM Categories'!D179</f>
        <v>1999</v>
      </c>
      <c r="C176" s="117">
        <f>'General Analysis'!BL177</f>
        <v>1</v>
      </c>
      <c r="D176" s="117">
        <f>'General Analysis'!BM177</f>
        <v>0</v>
      </c>
      <c r="E176" s="117">
        <f>'General Analysis'!BN177</f>
        <v>1</v>
      </c>
      <c r="F176" s="117">
        <f>'General Analysis'!BO177</f>
        <v>1</v>
      </c>
      <c r="G176" s="117">
        <f>'General Analysis'!BP177</f>
        <v>0</v>
      </c>
      <c r="H176" s="117">
        <f>'General Analysis'!BQ177</f>
        <v>0</v>
      </c>
      <c r="I176" s="117">
        <f t="shared" si="15"/>
        <v>1</v>
      </c>
      <c r="J176" s="117">
        <f t="shared" si="16"/>
        <v>1</v>
      </c>
      <c r="K176" s="117">
        <f t="shared" si="17"/>
        <v>0</v>
      </c>
      <c r="L176">
        <f>'CREAM Categories'!AD179</f>
        <v>0</v>
      </c>
      <c r="M176">
        <f>'CREAM Categories'!AE179</f>
        <v>0</v>
      </c>
      <c r="N176">
        <f>'CREAM Categories'!AF179</f>
        <v>1</v>
      </c>
      <c r="O176">
        <f>'CREAM Categories'!AG179</f>
        <v>0</v>
      </c>
      <c r="P176">
        <f>'CREAM Categories'!AH179</f>
        <v>0</v>
      </c>
      <c r="Q176">
        <f>'CREAM Categories'!AI179</f>
        <v>0</v>
      </c>
      <c r="R176">
        <f>'CREAM Categories'!AJ179</f>
        <v>0</v>
      </c>
      <c r="S176">
        <f>'CREAM Categories'!AK179</f>
        <v>0</v>
      </c>
      <c r="T176">
        <f>'CREAM Categories'!AL179</f>
        <v>0</v>
      </c>
      <c r="U176">
        <f>'CREAM Categories'!AM179</f>
        <v>0</v>
      </c>
      <c r="V176">
        <f>'CREAM Categories'!AN179</f>
        <v>1</v>
      </c>
      <c r="W176">
        <f>'CREAM Categories'!AO179</f>
        <v>1</v>
      </c>
      <c r="X176">
        <f>'CREAM Categories'!AP179</f>
        <v>0</v>
      </c>
      <c r="Y176">
        <f>'CREAM Categories'!AQ179</f>
        <v>0</v>
      </c>
      <c r="Z176">
        <f>'CREAM Categories'!AR179</f>
        <v>1</v>
      </c>
      <c r="AA176">
        <f>'CREAM Categories'!AS179</f>
        <v>0</v>
      </c>
      <c r="AB176">
        <f>'CREAM Categories'!AT179</f>
        <v>0</v>
      </c>
      <c r="AC176">
        <f>'CREAM Categories'!AU179</f>
        <v>0</v>
      </c>
      <c r="AD176">
        <f>'CREAM Categories'!AV179</f>
        <v>0</v>
      </c>
      <c r="AE176">
        <f>'CREAM Categories'!AW179</f>
        <v>0</v>
      </c>
      <c r="AF176">
        <f>'CREAM Categories'!AX179</f>
        <v>0</v>
      </c>
      <c r="AG176">
        <f>'CREAM Categories'!AY179</f>
        <v>0</v>
      </c>
      <c r="AH176">
        <f>'CREAM Categories'!AZ179</f>
        <v>0</v>
      </c>
      <c r="AI176">
        <f>'CREAM Categories'!BA179</f>
        <v>0</v>
      </c>
      <c r="AJ176">
        <f>'CREAM Categories'!BB179</f>
        <v>0</v>
      </c>
      <c r="AK176">
        <f>'CREAM Categories'!BC179</f>
        <v>0</v>
      </c>
      <c r="AL176">
        <f>'CREAM Categories'!BD179</f>
        <v>0</v>
      </c>
      <c r="AM176">
        <f>'CREAM Categories'!BE179</f>
        <v>0</v>
      </c>
      <c r="AN176" s="85">
        <f>'General Analysis'!CA177</f>
        <v>0</v>
      </c>
    </row>
    <row r="177" spans="1:40" x14ac:dyDescent="0.2">
      <c r="A177" s="117">
        <v>176</v>
      </c>
      <c r="B177" s="156">
        <f>'CREAM Categories'!D180</f>
        <v>1998</v>
      </c>
      <c r="C177" s="117">
        <f>'General Analysis'!BL178</f>
        <v>1</v>
      </c>
      <c r="D177" s="117">
        <f>'General Analysis'!BM178</f>
        <v>0</v>
      </c>
      <c r="E177" s="117">
        <f>'General Analysis'!BN178</f>
        <v>1</v>
      </c>
      <c r="F177" s="117">
        <f>'General Analysis'!BO178</f>
        <v>0</v>
      </c>
      <c r="G177" s="117">
        <f>'General Analysis'!BP178</f>
        <v>1</v>
      </c>
      <c r="H177" s="117">
        <f>'General Analysis'!BQ178</f>
        <v>0</v>
      </c>
      <c r="I177" s="117">
        <f t="shared" si="15"/>
        <v>1</v>
      </c>
      <c r="J177" s="117">
        <f t="shared" si="16"/>
        <v>1</v>
      </c>
      <c r="K177" s="117">
        <f t="shared" si="17"/>
        <v>1</v>
      </c>
      <c r="L177">
        <f>'CREAM Categories'!AD180</f>
        <v>0</v>
      </c>
      <c r="M177">
        <f>'CREAM Categories'!AE180</f>
        <v>0</v>
      </c>
      <c r="N177">
        <f>'CREAM Categories'!AF180</f>
        <v>1</v>
      </c>
      <c r="O177">
        <f>'CREAM Categories'!AG180</f>
        <v>0</v>
      </c>
      <c r="P177">
        <f>'CREAM Categories'!AH180</f>
        <v>0</v>
      </c>
      <c r="Q177">
        <f>'CREAM Categories'!AI180</f>
        <v>0</v>
      </c>
      <c r="R177">
        <f>'CREAM Categories'!AJ180</f>
        <v>0</v>
      </c>
      <c r="S177">
        <f>'CREAM Categories'!AK180</f>
        <v>0</v>
      </c>
      <c r="T177">
        <f>'CREAM Categories'!AL180</f>
        <v>0</v>
      </c>
      <c r="U177">
        <f>'CREAM Categories'!AM180</f>
        <v>0</v>
      </c>
      <c r="V177">
        <f>'CREAM Categories'!AN180</f>
        <v>0</v>
      </c>
      <c r="W177">
        <f>'CREAM Categories'!AO180</f>
        <v>0</v>
      </c>
      <c r="X177">
        <f>'CREAM Categories'!AP180</f>
        <v>0</v>
      </c>
      <c r="Y177">
        <f>'CREAM Categories'!AQ180</f>
        <v>0</v>
      </c>
      <c r="Z177">
        <f>'CREAM Categories'!AR180</f>
        <v>1</v>
      </c>
      <c r="AA177">
        <f>'CREAM Categories'!AS180</f>
        <v>0</v>
      </c>
      <c r="AB177">
        <f>'CREAM Categories'!AT180</f>
        <v>0</v>
      </c>
      <c r="AC177">
        <f>'CREAM Categories'!AU180</f>
        <v>0</v>
      </c>
      <c r="AD177">
        <f>'CREAM Categories'!AV180</f>
        <v>0</v>
      </c>
      <c r="AE177">
        <f>'CREAM Categories'!AW180</f>
        <v>0</v>
      </c>
      <c r="AF177">
        <f>'CREAM Categories'!AX180</f>
        <v>0</v>
      </c>
      <c r="AG177">
        <f>'CREAM Categories'!AY180</f>
        <v>0</v>
      </c>
      <c r="AH177">
        <f>'CREAM Categories'!AZ180</f>
        <v>0</v>
      </c>
      <c r="AI177">
        <f>'CREAM Categories'!BA180</f>
        <v>0</v>
      </c>
      <c r="AJ177">
        <f>'CREAM Categories'!BB180</f>
        <v>0</v>
      </c>
      <c r="AK177">
        <f>'CREAM Categories'!BC180</f>
        <v>1</v>
      </c>
      <c r="AL177">
        <f>'CREAM Categories'!BD180</f>
        <v>0</v>
      </c>
      <c r="AM177">
        <f>'CREAM Categories'!BE180</f>
        <v>0</v>
      </c>
      <c r="AN177" s="85">
        <f>'General Analysis'!CA178</f>
        <v>0</v>
      </c>
    </row>
    <row r="178" spans="1:40" x14ac:dyDescent="0.2">
      <c r="A178" s="117">
        <v>177</v>
      </c>
      <c r="B178" s="156">
        <f>'CREAM Categories'!D181</f>
        <v>2006</v>
      </c>
      <c r="C178" s="117">
        <f>'General Analysis'!BL179</f>
        <v>0</v>
      </c>
      <c r="D178" s="117">
        <f>'General Analysis'!BM179</f>
        <v>0</v>
      </c>
      <c r="E178" s="117">
        <f>'General Analysis'!BN179</f>
        <v>0</v>
      </c>
      <c r="F178" s="117">
        <f>'General Analysis'!BO179</f>
        <v>0</v>
      </c>
      <c r="G178" s="117">
        <f>'General Analysis'!BP179</f>
        <v>0</v>
      </c>
      <c r="H178" s="117">
        <f>'General Analysis'!BQ179</f>
        <v>0</v>
      </c>
      <c r="I178" s="117">
        <f t="shared" si="15"/>
        <v>0</v>
      </c>
      <c r="J178" s="117">
        <f t="shared" si="16"/>
        <v>0</v>
      </c>
      <c r="K178" s="117">
        <f t="shared" si="17"/>
        <v>0</v>
      </c>
      <c r="L178">
        <f>'CREAM Categories'!AD181</f>
        <v>1</v>
      </c>
      <c r="M178">
        <f>'CREAM Categories'!AE181</f>
        <v>0</v>
      </c>
      <c r="N178">
        <f>'CREAM Categories'!AF181</f>
        <v>1</v>
      </c>
      <c r="O178">
        <f>'CREAM Categories'!AG181</f>
        <v>0</v>
      </c>
      <c r="P178">
        <f>'CREAM Categories'!AH181</f>
        <v>0</v>
      </c>
      <c r="Q178">
        <f>'CREAM Categories'!AI181</f>
        <v>0</v>
      </c>
      <c r="R178">
        <f>'CREAM Categories'!AJ181</f>
        <v>0</v>
      </c>
      <c r="S178">
        <f>'CREAM Categories'!AK181</f>
        <v>0</v>
      </c>
      <c r="T178">
        <f>'CREAM Categories'!AL181</f>
        <v>0</v>
      </c>
      <c r="U178">
        <f>'CREAM Categories'!AM181</f>
        <v>0</v>
      </c>
      <c r="V178">
        <f>'CREAM Categories'!AN181</f>
        <v>1</v>
      </c>
      <c r="W178">
        <f>'CREAM Categories'!AO181</f>
        <v>1</v>
      </c>
      <c r="X178">
        <f>'CREAM Categories'!AP181</f>
        <v>0</v>
      </c>
      <c r="Y178">
        <f>'CREAM Categories'!AQ181</f>
        <v>1</v>
      </c>
      <c r="Z178">
        <f>'CREAM Categories'!AR181</f>
        <v>1</v>
      </c>
      <c r="AA178">
        <f>'CREAM Categories'!AS181</f>
        <v>0</v>
      </c>
      <c r="AB178">
        <f>'CREAM Categories'!AT181</f>
        <v>1</v>
      </c>
      <c r="AC178">
        <f>'CREAM Categories'!AU181</f>
        <v>0</v>
      </c>
      <c r="AD178">
        <f>'CREAM Categories'!AV181</f>
        <v>0</v>
      </c>
      <c r="AE178">
        <f>'CREAM Categories'!AW181</f>
        <v>0</v>
      </c>
      <c r="AF178">
        <f>'CREAM Categories'!AX181</f>
        <v>0</v>
      </c>
      <c r="AG178">
        <f>'CREAM Categories'!AY181</f>
        <v>0</v>
      </c>
      <c r="AH178">
        <f>'CREAM Categories'!AZ181</f>
        <v>0</v>
      </c>
      <c r="AI178">
        <f>'CREAM Categories'!BA181</f>
        <v>0</v>
      </c>
      <c r="AJ178">
        <f>'CREAM Categories'!BB181</f>
        <v>0</v>
      </c>
      <c r="AK178">
        <f>'CREAM Categories'!BC181</f>
        <v>0</v>
      </c>
      <c r="AL178">
        <f>'CREAM Categories'!BD181</f>
        <v>0</v>
      </c>
      <c r="AM178">
        <f>'CREAM Categories'!BE181</f>
        <v>0</v>
      </c>
      <c r="AN178" s="85">
        <f>'General Analysis'!CA179</f>
        <v>1</v>
      </c>
    </row>
    <row r="179" spans="1:40" x14ac:dyDescent="0.2">
      <c r="A179" s="117">
        <v>178</v>
      </c>
      <c r="B179" s="156">
        <f>'CREAM Categories'!D182</f>
        <v>2005</v>
      </c>
      <c r="C179" s="117">
        <f>'General Analysis'!BL180</f>
        <v>1</v>
      </c>
      <c r="D179" s="117">
        <f>'General Analysis'!BM180</f>
        <v>0</v>
      </c>
      <c r="E179" s="117">
        <f>'General Analysis'!BN180</f>
        <v>1</v>
      </c>
      <c r="F179" s="117">
        <f>'General Analysis'!BO180</f>
        <v>1</v>
      </c>
      <c r="G179" s="117">
        <f>'General Analysis'!BP180</f>
        <v>1</v>
      </c>
      <c r="H179" s="117">
        <f>'General Analysis'!BQ180</f>
        <v>0</v>
      </c>
      <c r="I179" s="117">
        <f t="shared" si="15"/>
        <v>1</v>
      </c>
      <c r="J179" s="117">
        <f t="shared" si="16"/>
        <v>1</v>
      </c>
      <c r="K179" s="117">
        <f t="shared" si="17"/>
        <v>1</v>
      </c>
      <c r="L179">
        <f>'CREAM Categories'!AD182</f>
        <v>0</v>
      </c>
      <c r="M179">
        <f>'CREAM Categories'!AE182</f>
        <v>0</v>
      </c>
      <c r="N179">
        <f>'CREAM Categories'!AF182</f>
        <v>1</v>
      </c>
      <c r="O179">
        <f>'CREAM Categories'!AG182</f>
        <v>0</v>
      </c>
      <c r="P179">
        <f>'CREAM Categories'!AH182</f>
        <v>0</v>
      </c>
      <c r="Q179">
        <f>'CREAM Categories'!AI182</f>
        <v>0</v>
      </c>
      <c r="R179">
        <f>'CREAM Categories'!AJ182</f>
        <v>0</v>
      </c>
      <c r="S179">
        <f>'CREAM Categories'!AK182</f>
        <v>0</v>
      </c>
      <c r="T179">
        <f>'CREAM Categories'!AL182</f>
        <v>0</v>
      </c>
      <c r="U179">
        <f>'CREAM Categories'!AM182</f>
        <v>1</v>
      </c>
      <c r="V179">
        <f>'CREAM Categories'!AN182</f>
        <v>0</v>
      </c>
      <c r="W179">
        <f>'CREAM Categories'!AO182</f>
        <v>0</v>
      </c>
      <c r="X179">
        <f>'CREAM Categories'!AP182</f>
        <v>0</v>
      </c>
      <c r="Y179">
        <f>'CREAM Categories'!AQ182</f>
        <v>0</v>
      </c>
      <c r="Z179">
        <f>'CREAM Categories'!AR182</f>
        <v>1</v>
      </c>
      <c r="AA179">
        <f>'CREAM Categories'!AS182</f>
        <v>0</v>
      </c>
      <c r="AB179">
        <f>'CREAM Categories'!AT182</f>
        <v>1</v>
      </c>
      <c r="AC179">
        <f>'CREAM Categories'!AU182</f>
        <v>0</v>
      </c>
      <c r="AD179">
        <f>'CREAM Categories'!AV182</f>
        <v>0</v>
      </c>
      <c r="AE179">
        <f>'CREAM Categories'!AW182</f>
        <v>0</v>
      </c>
      <c r="AF179">
        <f>'CREAM Categories'!AX182</f>
        <v>0</v>
      </c>
      <c r="AG179">
        <f>'CREAM Categories'!AY182</f>
        <v>0</v>
      </c>
      <c r="AH179">
        <f>'CREAM Categories'!AZ182</f>
        <v>0</v>
      </c>
      <c r="AI179">
        <f>'CREAM Categories'!BA182</f>
        <v>0</v>
      </c>
      <c r="AJ179">
        <f>'CREAM Categories'!BB182</f>
        <v>1</v>
      </c>
      <c r="AK179">
        <f>'CREAM Categories'!BC182</f>
        <v>1</v>
      </c>
      <c r="AL179">
        <f>'CREAM Categories'!BD182</f>
        <v>0</v>
      </c>
      <c r="AM179">
        <f>'CREAM Categories'!BE182</f>
        <v>0</v>
      </c>
      <c r="AN179" s="85">
        <f>'General Analysis'!CA180</f>
        <v>1</v>
      </c>
    </row>
    <row r="180" spans="1:40" x14ac:dyDescent="0.2">
      <c r="A180" s="117">
        <v>179</v>
      </c>
      <c r="B180" s="156">
        <f>'CREAM Categories'!D183</f>
        <v>2009</v>
      </c>
      <c r="C180" s="117">
        <f>'General Analysis'!BL181</f>
        <v>2</v>
      </c>
      <c r="D180" s="117">
        <f>'General Analysis'!BM181</f>
        <v>0</v>
      </c>
      <c r="E180" s="117">
        <f>'General Analysis'!BN181</f>
        <v>1</v>
      </c>
      <c r="F180" s="117">
        <f>'General Analysis'!BO181</f>
        <v>0</v>
      </c>
      <c r="G180" s="117">
        <f>'General Analysis'!BP181</f>
        <v>0</v>
      </c>
      <c r="H180" s="117">
        <f>'General Analysis'!BQ181</f>
        <v>0</v>
      </c>
      <c r="I180" s="117">
        <f t="shared" si="15"/>
        <v>1</v>
      </c>
      <c r="J180" s="117">
        <f t="shared" si="16"/>
        <v>1</v>
      </c>
      <c r="K180" s="117">
        <f t="shared" si="17"/>
        <v>0</v>
      </c>
      <c r="L180">
        <f>'CREAM Categories'!AD183</f>
        <v>0</v>
      </c>
      <c r="M180">
        <f>'CREAM Categories'!AE183</f>
        <v>0</v>
      </c>
      <c r="N180">
        <f>'CREAM Categories'!AF183</f>
        <v>0</v>
      </c>
      <c r="O180">
        <f>'CREAM Categories'!AG183</f>
        <v>0</v>
      </c>
      <c r="P180">
        <f>'CREAM Categories'!AH183</f>
        <v>0</v>
      </c>
      <c r="Q180">
        <f>'CREAM Categories'!AI183</f>
        <v>0</v>
      </c>
      <c r="R180">
        <f>'CREAM Categories'!AJ183</f>
        <v>0</v>
      </c>
      <c r="S180">
        <f>'CREAM Categories'!AK183</f>
        <v>0</v>
      </c>
      <c r="T180">
        <f>'CREAM Categories'!AL183</f>
        <v>0</v>
      </c>
      <c r="U180">
        <f>'CREAM Categories'!AM183</f>
        <v>0</v>
      </c>
      <c r="V180">
        <f>'CREAM Categories'!AN183</f>
        <v>0</v>
      </c>
      <c r="W180">
        <f>'CREAM Categories'!AO183</f>
        <v>0</v>
      </c>
      <c r="X180">
        <f>'CREAM Categories'!AP183</f>
        <v>0</v>
      </c>
      <c r="Y180">
        <f>'CREAM Categories'!AQ183</f>
        <v>1</v>
      </c>
      <c r="Z180">
        <f>'CREAM Categories'!AR183</f>
        <v>1</v>
      </c>
      <c r="AA180">
        <f>'CREAM Categories'!AS183</f>
        <v>0</v>
      </c>
      <c r="AB180">
        <f>'CREAM Categories'!AT183</f>
        <v>0</v>
      </c>
      <c r="AC180">
        <f>'CREAM Categories'!AU183</f>
        <v>0</v>
      </c>
      <c r="AD180">
        <f>'CREAM Categories'!AV183</f>
        <v>0</v>
      </c>
      <c r="AE180">
        <f>'CREAM Categories'!AW183</f>
        <v>0</v>
      </c>
      <c r="AF180">
        <f>'CREAM Categories'!AX183</f>
        <v>0</v>
      </c>
      <c r="AG180">
        <f>'CREAM Categories'!AY183</f>
        <v>0</v>
      </c>
      <c r="AH180">
        <f>'CREAM Categories'!AZ183</f>
        <v>0</v>
      </c>
      <c r="AI180">
        <f>'CREAM Categories'!BA183</f>
        <v>0</v>
      </c>
      <c r="AJ180">
        <f>'CREAM Categories'!BB183</f>
        <v>0</v>
      </c>
      <c r="AK180">
        <f>'CREAM Categories'!BC183</f>
        <v>0</v>
      </c>
      <c r="AL180">
        <f>'CREAM Categories'!BD183</f>
        <v>0</v>
      </c>
      <c r="AM180">
        <f>'CREAM Categories'!BE183</f>
        <v>0</v>
      </c>
      <c r="AN180" s="85">
        <f>'General Analysis'!CA181</f>
        <v>0</v>
      </c>
    </row>
    <row r="181" spans="1:40" x14ac:dyDescent="0.2">
      <c r="A181" s="117">
        <v>180</v>
      </c>
      <c r="B181" s="156">
        <f>'CREAM Categories'!D184</f>
        <v>2003</v>
      </c>
      <c r="C181" s="117">
        <f>'General Analysis'!BL182</f>
        <v>0</v>
      </c>
      <c r="D181" s="117">
        <f>'General Analysis'!BM182</f>
        <v>0</v>
      </c>
      <c r="E181" s="117">
        <f>'General Analysis'!BN182</f>
        <v>0</v>
      </c>
      <c r="F181" s="117">
        <f>'General Analysis'!BO182</f>
        <v>0</v>
      </c>
      <c r="G181" s="117">
        <f>'General Analysis'!BP182</f>
        <v>0</v>
      </c>
      <c r="H181" s="117">
        <f>'General Analysis'!BQ182</f>
        <v>0</v>
      </c>
      <c r="I181" s="117">
        <f t="shared" si="15"/>
        <v>0</v>
      </c>
      <c r="J181" s="117">
        <f t="shared" si="16"/>
        <v>0</v>
      </c>
      <c r="K181" s="117">
        <f t="shared" si="17"/>
        <v>0</v>
      </c>
      <c r="L181">
        <f>'CREAM Categories'!AD184</f>
        <v>0</v>
      </c>
      <c r="M181">
        <f>'CREAM Categories'!AE184</f>
        <v>0</v>
      </c>
      <c r="N181">
        <f>'CREAM Categories'!AF184</f>
        <v>0</v>
      </c>
      <c r="O181">
        <f>'CREAM Categories'!AG184</f>
        <v>0</v>
      </c>
      <c r="P181">
        <f>'CREAM Categories'!AH184</f>
        <v>0</v>
      </c>
      <c r="Q181">
        <f>'CREAM Categories'!AI184</f>
        <v>0</v>
      </c>
      <c r="R181">
        <f>'CREAM Categories'!AJ184</f>
        <v>0</v>
      </c>
      <c r="S181">
        <f>'CREAM Categories'!AK184</f>
        <v>0</v>
      </c>
      <c r="T181">
        <f>'CREAM Categories'!AL184</f>
        <v>0</v>
      </c>
      <c r="U181">
        <f>'CREAM Categories'!AM184</f>
        <v>1</v>
      </c>
      <c r="V181">
        <f>'CREAM Categories'!AN184</f>
        <v>1</v>
      </c>
      <c r="W181">
        <f>'CREAM Categories'!AO184</f>
        <v>1</v>
      </c>
      <c r="X181">
        <f>'CREAM Categories'!AP184</f>
        <v>0</v>
      </c>
      <c r="Y181">
        <f>'CREAM Categories'!AQ184</f>
        <v>1</v>
      </c>
      <c r="Z181">
        <f>'CREAM Categories'!AR184</f>
        <v>1</v>
      </c>
      <c r="AA181">
        <f>'CREAM Categories'!AS184</f>
        <v>0</v>
      </c>
      <c r="AB181">
        <f>'CREAM Categories'!AT184</f>
        <v>0</v>
      </c>
      <c r="AC181">
        <f>'CREAM Categories'!AU184</f>
        <v>1</v>
      </c>
      <c r="AD181">
        <f>'CREAM Categories'!AV184</f>
        <v>0</v>
      </c>
      <c r="AE181">
        <f>'CREAM Categories'!AW184</f>
        <v>0</v>
      </c>
      <c r="AF181">
        <f>'CREAM Categories'!AX184</f>
        <v>0</v>
      </c>
      <c r="AG181">
        <f>'CREAM Categories'!AY184</f>
        <v>0</v>
      </c>
      <c r="AH181">
        <f>'CREAM Categories'!AZ184</f>
        <v>0</v>
      </c>
      <c r="AI181">
        <f>'CREAM Categories'!BA184</f>
        <v>0</v>
      </c>
      <c r="AJ181">
        <f>'CREAM Categories'!BB184</f>
        <v>0</v>
      </c>
      <c r="AK181">
        <f>'CREAM Categories'!BC184</f>
        <v>0</v>
      </c>
      <c r="AL181">
        <f>'CREAM Categories'!BD184</f>
        <v>0</v>
      </c>
      <c r="AM181">
        <f>'CREAM Categories'!BE184</f>
        <v>0</v>
      </c>
      <c r="AN181" s="85">
        <f>'General Analysis'!CA182</f>
        <v>1</v>
      </c>
    </row>
    <row r="182" spans="1:40" x14ac:dyDescent="0.2">
      <c r="A182" s="117">
        <v>181</v>
      </c>
      <c r="B182" s="156">
        <f>'CREAM Categories'!D185</f>
        <v>2007</v>
      </c>
      <c r="C182" s="117">
        <f>'General Analysis'!BL183</f>
        <v>1</v>
      </c>
      <c r="D182" s="117">
        <f>'General Analysis'!BM183</f>
        <v>0</v>
      </c>
      <c r="E182" s="117">
        <f>'General Analysis'!BN183</f>
        <v>0</v>
      </c>
      <c r="F182" s="117">
        <f>'General Analysis'!BO183</f>
        <v>0</v>
      </c>
      <c r="G182" s="117">
        <f>'General Analysis'!BP183</f>
        <v>0</v>
      </c>
      <c r="H182" s="117">
        <f>'General Analysis'!BQ183</f>
        <v>0</v>
      </c>
      <c r="I182" s="117">
        <f t="shared" si="15"/>
        <v>1</v>
      </c>
      <c r="J182" s="117">
        <f t="shared" si="16"/>
        <v>0</v>
      </c>
      <c r="K182" s="117">
        <f t="shared" si="17"/>
        <v>0</v>
      </c>
      <c r="L182">
        <f>'CREAM Categories'!AD185</f>
        <v>0</v>
      </c>
      <c r="M182">
        <f>'CREAM Categories'!AE185</f>
        <v>0</v>
      </c>
      <c r="N182">
        <f>'CREAM Categories'!AF185</f>
        <v>1</v>
      </c>
      <c r="O182">
        <f>'CREAM Categories'!AG185</f>
        <v>0</v>
      </c>
      <c r="P182">
        <f>'CREAM Categories'!AH185</f>
        <v>0</v>
      </c>
      <c r="Q182">
        <f>'CREAM Categories'!AI185</f>
        <v>0</v>
      </c>
      <c r="R182">
        <f>'CREAM Categories'!AJ185</f>
        <v>0</v>
      </c>
      <c r="S182">
        <f>'CREAM Categories'!AK185</f>
        <v>0</v>
      </c>
      <c r="T182">
        <f>'CREAM Categories'!AL185</f>
        <v>0</v>
      </c>
      <c r="U182">
        <f>'CREAM Categories'!AM185</f>
        <v>0</v>
      </c>
      <c r="V182">
        <f>'CREAM Categories'!AN185</f>
        <v>1</v>
      </c>
      <c r="W182">
        <f>'CREAM Categories'!AO185</f>
        <v>1</v>
      </c>
      <c r="X182">
        <f>'CREAM Categories'!AP185</f>
        <v>0</v>
      </c>
      <c r="Y182">
        <f>'CREAM Categories'!AQ185</f>
        <v>0</v>
      </c>
      <c r="Z182">
        <f>'CREAM Categories'!AR185</f>
        <v>1</v>
      </c>
      <c r="AA182">
        <f>'CREAM Categories'!AS185</f>
        <v>0</v>
      </c>
      <c r="AB182">
        <f>'CREAM Categories'!AT185</f>
        <v>1</v>
      </c>
      <c r="AC182">
        <f>'CREAM Categories'!AU185</f>
        <v>0</v>
      </c>
      <c r="AD182">
        <f>'CREAM Categories'!AV185</f>
        <v>0</v>
      </c>
      <c r="AE182">
        <f>'CREAM Categories'!AW185</f>
        <v>0</v>
      </c>
      <c r="AF182">
        <f>'CREAM Categories'!AX185</f>
        <v>0</v>
      </c>
      <c r="AG182">
        <f>'CREAM Categories'!AY185</f>
        <v>0</v>
      </c>
      <c r="AH182">
        <f>'CREAM Categories'!AZ185</f>
        <v>0</v>
      </c>
      <c r="AI182">
        <f>'CREAM Categories'!BA185</f>
        <v>0</v>
      </c>
      <c r="AJ182">
        <f>'CREAM Categories'!BB185</f>
        <v>1</v>
      </c>
      <c r="AK182">
        <f>'CREAM Categories'!BC185</f>
        <v>1</v>
      </c>
      <c r="AL182">
        <f>'CREAM Categories'!BD185</f>
        <v>0</v>
      </c>
      <c r="AM182">
        <f>'CREAM Categories'!BE185</f>
        <v>1</v>
      </c>
      <c r="AN182" s="85">
        <f>'General Analysis'!CA183</f>
        <v>1</v>
      </c>
    </row>
    <row r="183" spans="1:40" x14ac:dyDescent="0.2">
      <c r="A183" s="117">
        <v>182</v>
      </c>
      <c r="B183" s="156">
        <f>'CREAM Categories'!D186</f>
        <v>2012</v>
      </c>
      <c r="C183" s="117">
        <f>'General Analysis'!BL184</f>
        <v>0</v>
      </c>
      <c r="D183" s="117">
        <f>'General Analysis'!BM184</f>
        <v>0</v>
      </c>
      <c r="E183" s="117">
        <f>'General Analysis'!BN184</f>
        <v>0</v>
      </c>
      <c r="F183" s="117">
        <f>'General Analysis'!BO184</f>
        <v>0</v>
      </c>
      <c r="G183" s="117">
        <f>'General Analysis'!BP184</f>
        <v>1</v>
      </c>
      <c r="H183" s="117">
        <f>'General Analysis'!BQ184</f>
        <v>0</v>
      </c>
      <c r="I183" s="117">
        <f t="shared" si="15"/>
        <v>1</v>
      </c>
      <c r="J183" s="117">
        <f t="shared" si="16"/>
        <v>0</v>
      </c>
      <c r="K183" s="117">
        <f t="shared" si="17"/>
        <v>1</v>
      </c>
      <c r="L183">
        <f>'CREAM Categories'!AD186</f>
        <v>0</v>
      </c>
      <c r="M183">
        <f>'CREAM Categories'!AE186</f>
        <v>0</v>
      </c>
      <c r="N183">
        <f>'CREAM Categories'!AF186</f>
        <v>0</v>
      </c>
      <c r="O183">
        <f>'CREAM Categories'!AG186</f>
        <v>0</v>
      </c>
      <c r="P183">
        <f>'CREAM Categories'!AH186</f>
        <v>0</v>
      </c>
      <c r="Q183">
        <f>'CREAM Categories'!AI186</f>
        <v>0</v>
      </c>
      <c r="R183">
        <f>'CREAM Categories'!AJ186</f>
        <v>0</v>
      </c>
      <c r="S183">
        <f>'CREAM Categories'!AK186</f>
        <v>0</v>
      </c>
      <c r="T183">
        <f>'CREAM Categories'!AL186</f>
        <v>0</v>
      </c>
      <c r="U183">
        <f>'CREAM Categories'!AM186</f>
        <v>1</v>
      </c>
      <c r="V183">
        <f>'CREAM Categories'!AN186</f>
        <v>1</v>
      </c>
      <c r="W183">
        <f>'CREAM Categories'!AO186</f>
        <v>1</v>
      </c>
      <c r="X183">
        <f>'CREAM Categories'!AP186</f>
        <v>1</v>
      </c>
      <c r="Y183">
        <f>'CREAM Categories'!AQ186</f>
        <v>0</v>
      </c>
      <c r="Z183">
        <f>'CREAM Categories'!AR186</f>
        <v>1</v>
      </c>
      <c r="AA183">
        <f>'CREAM Categories'!AS186</f>
        <v>0</v>
      </c>
      <c r="AB183">
        <f>'CREAM Categories'!AT186</f>
        <v>1</v>
      </c>
      <c r="AC183">
        <f>'CREAM Categories'!AU186</f>
        <v>0</v>
      </c>
      <c r="AD183">
        <f>'CREAM Categories'!AV186</f>
        <v>0</v>
      </c>
      <c r="AE183">
        <f>'CREAM Categories'!AW186</f>
        <v>0</v>
      </c>
      <c r="AF183">
        <f>'CREAM Categories'!AX186</f>
        <v>0</v>
      </c>
      <c r="AG183">
        <f>'CREAM Categories'!AY186</f>
        <v>0</v>
      </c>
      <c r="AH183">
        <f>'CREAM Categories'!AZ186</f>
        <v>0</v>
      </c>
      <c r="AI183">
        <f>'CREAM Categories'!BA186</f>
        <v>0</v>
      </c>
      <c r="AJ183">
        <f>'CREAM Categories'!BB186</f>
        <v>0</v>
      </c>
      <c r="AK183">
        <f>'CREAM Categories'!BC186</f>
        <v>0</v>
      </c>
      <c r="AL183">
        <f>'CREAM Categories'!BD186</f>
        <v>1</v>
      </c>
      <c r="AM183">
        <f>'CREAM Categories'!BE186</f>
        <v>0</v>
      </c>
      <c r="AN183" s="85">
        <f>'General Analysis'!CA184</f>
        <v>1</v>
      </c>
    </row>
    <row r="184" spans="1:40" x14ac:dyDescent="0.2">
      <c r="A184" s="117">
        <v>183</v>
      </c>
      <c r="B184" s="156">
        <f>'CREAM Categories'!D187</f>
        <v>2011</v>
      </c>
      <c r="C184" s="117">
        <f>'General Analysis'!BL185</f>
        <v>0</v>
      </c>
      <c r="D184" s="117">
        <f>'General Analysis'!BM185</f>
        <v>0</v>
      </c>
      <c r="E184" s="117">
        <f>'General Analysis'!BN185</f>
        <v>0</v>
      </c>
      <c r="F184" s="117">
        <f>'General Analysis'!BO185</f>
        <v>0</v>
      </c>
      <c r="G184" s="117">
        <f>'General Analysis'!BP185</f>
        <v>0</v>
      </c>
      <c r="H184" s="117">
        <f>'General Analysis'!BQ185</f>
        <v>0</v>
      </c>
      <c r="I184" s="117">
        <f t="shared" si="15"/>
        <v>0</v>
      </c>
      <c r="J184" s="117">
        <f t="shared" si="16"/>
        <v>0</v>
      </c>
      <c r="K184" s="117">
        <f t="shared" si="17"/>
        <v>0</v>
      </c>
      <c r="L184">
        <f>'CREAM Categories'!AD187</f>
        <v>1</v>
      </c>
      <c r="M184">
        <f>'CREAM Categories'!AE187</f>
        <v>0</v>
      </c>
      <c r="N184">
        <f>'CREAM Categories'!AF187</f>
        <v>1</v>
      </c>
      <c r="O184">
        <f>'CREAM Categories'!AG187</f>
        <v>0</v>
      </c>
      <c r="P184">
        <f>'CREAM Categories'!AH187</f>
        <v>0</v>
      </c>
      <c r="Q184">
        <f>'CREAM Categories'!AI187</f>
        <v>0</v>
      </c>
      <c r="R184">
        <f>'CREAM Categories'!AJ187</f>
        <v>0</v>
      </c>
      <c r="S184">
        <f>'CREAM Categories'!AK187</f>
        <v>0</v>
      </c>
      <c r="T184">
        <f>'CREAM Categories'!AL187</f>
        <v>0</v>
      </c>
      <c r="U184">
        <f>'CREAM Categories'!AM187</f>
        <v>0</v>
      </c>
      <c r="V184">
        <f>'CREAM Categories'!AN187</f>
        <v>1</v>
      </c>
      <c r="W184">
        <f>'CREAM Categories'!AO187</f>
        <v>1</v>
      </c>
      <c r="X184">
        <f>'CREAM Categories'!AP187</f>
        <v>0</v>
      </c>
      <c r="Y184">
        <f>'CREAM Categories'!AQ187</f>
        <v>1</v>
      </c>
      <c r="Z184">
        <f>'CREAM Categories'!AR187</f>
        <v>1</v>
      </c>
      <c r="AA184">
        <f>'CREAM Categories'!AS187</f>
        <v>0</v>
      </c>
      <c r="AB184">
        <f>'CREAM Categories'!AT187</f>
        <v>0</v>
      </c>
      <c r="AC184">
        <f>'CREAM Categories'!AU187</f>
        <v>0</v>
      </c>
      <c r="AD184">
        <f>'CREAM Categories'!AV187</f>
        <v>0</v>
      </c>
      <c r="AE184">
        <f>'CREAM Categories'!AW187</f>
        <v>0</v>
      </c>
      <c r="AF184">
        <f>'CREAM Categories'!AX187</f>
        <v>0</v>
      </c>
      <c r="AG184">
        <f>'CREAM Categories'!AY187</f>
        <v>0</v>
      </c>
      <c r="AH184">
        <f>'CREAM Categories'!AZ187</f>
        <v>0</v>
      </c>
      <c r="AI184">
        <f>'CREAM Categories'!BA187</f>
        <v>0</v>
      </c>
      <c r="AJ184">
        <f>'CREAM Categories'!BB187</f>
        <v>0</v>
      </c>
      <c r="AK184">
        <f>'CREAM Categories'!BC187</f>
        <v>0</v>
      </c>
      <c r="AL184">
        <f>'CREAM Categories'!BD187</f>
        <v>0</v>
      </c>
      <c r="AM184">
        <f>'CREAM Categories'!BE187</f>
        <v>0</v>
      </c>
      <c r="AN184" s="85">
        <f>'General Analysis'!CA185</f>
        <v>0</v>
      </c>
    </row>
    <row r="185" spans="1:40" x14ac:dyDescent="0.2">
      <c r="A185" s="117">
        <v>184</v>
      </c>
      <c r="B185" s="156">
        <f>'CREAM Categories'!D188</f>
        <v>2011</v>
      </c>
      <c r="C185" s="117">
        <f>'General Analysis'!BL186</f>
        <v>1</v>
      </c>
      <c r="D185" s="117">
        <f>'General Analysis'!BM186</f>
        <v>0</v>
      </c>
      <c r="E185" s="117">
        <f>'General Analysis'!BN186</f>
        <v>0</v>
      </c>
      <c r="F185" s="117">
        <f>'General Analysis'!BO186</f>
        <v>1</v>
      </c>
      <c r="G185" s="117">
        <f>'General Analysis'!BP186</f>
        <v>0</v>
      </c>
      <c r="H185" s="117">
        <f>'General Analysis'!BQ186</f>
        <v>0</v>
      </c>
      <c r="I185" s="117">
        <f t="shared" si="15"/>
        <v>1</v>
      </c>
      <c r="J185" s="117">
        <f t="shared" si="16"/>
        <v>1</v>
      </c>
      <c r="K185" s="117">
        <f t="shared" si="17"/>
        <v>0</v>
      </c>
      <c r="L185">
        <f>'CREAM Categories'!AD188</f>
        <v>0</v>
      </c>
      <c r="M185">
        <f>'CREAM Categories'!AE188</f>
        <v>0</v>
      </c>
      <c r="N185">
        <f>'CREAM Categories'!AF188</f>
        <v>0</v>
      </c>
      <c r="O185">
        <f>'CREAM Categories'!AG188</f>
        <v>0</v>
      </c>
      <c r="P185">
        <f>'CREAM Categories'!AH188</f>
        <v>0</v>
      </c>
      <c r="Q185">
        <f>'CREAM Categories'!AI188</f>
        <v>0</v>
      </c>
      <c r="R185">
        <f>'CREAM Categories'!AJ188</f>
        <v>0</v>
      </c>
      <c r="S185">
        <f>'CREAM Categories'!AK188</f>
        <v>0</v>
      </c>
      <c r="T185">
        <f>'CREAM Categories'!AL188</f>
        <v>0</v>
      </c>
      <c r="U185">
        <f>'CREAM Categories'!AM188</f>
        <v>1</v>
      </c>
      <c r="V185">
        <f>'CREAM Categories'!AN188</f>
        <v>0</v>
      </c>
      <c r="W185">
        <f>'CREAM Categories'!AO188</f>
        <v>1</v>
      </c>
      <c r="X185">
        <f>'CREAM Categories'!AP188</f>
        <v>1</v>
      </c>
      <c r="Y185">
        <f>'CREAM Categories'!AQ188</f>
        <v>0</v>
      </c>
      <c r="Z185">
        <f>'CREAM Categories'!AR188</f>
        <v>1</v>
      </c>
      <c r="AA185">
        <f>'CREAM Categories'!AS188</f>
        <v>0</v>
      </c>
      <c r="AB185">
        <f>'CREAM Categories'!AT188</f>
        <v>1</v>
      </c>
      <c r="AC185">
        <f>'CREAM Categories'!AU188</f>
        <v>0</v>
      </c>
      <c r="AD185">
        <f>'CREAM Categories'!AV188</f>
        <v>0</v>
      </c>
      <c r="AE185">
        <f>'CREAM Categories'!AW188</f>
        <v>0</v>
      </c>
      <c r="AF185">
        <f>'CREAM Categories'!AX188</f>
        <v>0</v>
      </c>
      <c r="AG185">
        <f>'CREAM Categories'!AY188</f>
        <v>1</v>
      </c>
      <c r="AH185">
        <f>'CREAM Categories'!AZ188</f>
        <v>0</v>
      </c>
      <c r="AI185">
        <f>'CREAM Categories'!BA188</f>
        <v>0</v>
      </c>
      <c r="AJ185">
        <f>'CREAM Categories'!BB188</f>
        <v>0</v>
      </c>
      <c r="AK185">
        <f>'CREAM Categories'!BC188</f>
        <v>1</v>
      </c>
      <c r="AL185">
        <f>'CREAM Categories'!BD188</f>
        <v>0</v>
      </c>
      <c r="AM185">
        <f>'CREAM Categories'!BE188</f>
        <v>0</v>
      </c>
      <c r="AN185" s="85">
        <f>'General Analysis'!CA186</f>
        <v>1</v>
      </c>
    </row>
    <row r="186" spans="1:40" x14ac:dyDescent="0.2">
      <c r="A186" s="117">
        <v>185</v>
      </c>
      <c r="B186" s="156">
        <f>'CREAM Categories'!D189</f>
        <v>2009</v>
      </c>
      <c r="C186" s="117">
        <f>'General Analysis'!BL187</f>
        <v>1</v>
      </c>
      <c r="D186" s="117">
        <f>'General Analysis'!BM187</f>
        <v>1</v>
      </c>
      <c r="E186" s="117">
        <f>'General Analysis'!BN187</f>
        <v>0</v>
      </c>
      <c r="F186" s="117">
        <f>'General Analysis'!BO187</f>
        <v>0</v>
      </c>
      <c r="G186" s="117">
        <f>'General Analysis'!BP187</f>
        <v>0</v>
      </c>
      <c r="H186" s="117">
        <f>'General Analysis'!BQ187</f>
        <v>0</v>
      </c>
      <c r="I186" s="117">
        <f t="shared" si="15"/>
        <v>1</v>
      </c>
      <c r="J186" s="117">
        <f t="shared" si="16"/>
        <v>1</v>
      </c>
      <c r="K186" s="117">
        <f t="shared" si="17"/>
        <v>0</v>
      </c>
      <c r="L186">
        <f>'CREAM Categories'!AD189</f>
        <v>0</v>
      </c>
      <c r="M186">
        <f>'CREAM Categories'!AE189</f>
        <v>0</v>
      </c>
      <c r="N186">
        <f>'CREAM Categories'!AF189</f>
        <v>1</v>
      </c>
      <c r="O186">
        <f>'CREAM Categories'!AG189</f>
        <v>0</v>
      </c>
      <c r="P186">
        <f>'CREAM Categories'!AH189</f>
        <v>0</v>
      </c>
      <c r="Q186">
        <f>'CREAM Categories'!AI189</f>
        <v>0</v>
      </c>
      <c r="R186">
        <f>'CREAM Categories'!AJ189</f>
        <v>0</v>
      </c>
      <c r="S186">
        <f>'CREAM Categories'!AK189</f>
        <v>0</v>
      </c>
      <c r="T186">
        <f>'CREAM Categories'!AL189</f>
        <v>0</v>
      </c>
      <c r="U186">
        <f>'CREAM Categories'!AM189</f>
        <v>0</v>
      </c>
      <c r="V186">
        <f>'CREAM Categories'!AN189</f>
        <v>0</v>
      </c>
      <c r="W186">
        <f>'CREAM Categories'!AO189</f>
        <v>1</v>
      </c>
      <c r="X186">
        <f>'CREAM Categories'!AP189</f>
        <v>0</v>
      </c>
      <c r="Y186">
        <f>'CREAM Categories'!AQ189</f>
        <v>1</v>
      </c>
      <c r="Z186">
        <f>'CREAM Categories'!AR189</f>
        <v>1</v>
      </c>
      <c r="AA186">
        <f>'CREAM Categories'!AS189</f>
        <v>1</v>
      </c>
      <c r="AB186">
        <f>'CREAM Categories'!AT189</f>
        <v>1</v>
      </c>
      <c r="AC186">
        <f>'CREAM Categories'!AU189</f>
        <v>0</v>
      </c>
      <c r="AD186">
        <f>'CREAM Categories'!AV189</f>
        <v>1</v>
      </c>
      <c r="AE186">
        <f>'CREAM Categories'!AW189</f>
        <v>0</v>
      </c>
      <c r="AF186">
        <f>'CREAM Categories'!AX189</f>
        <v>0</v>
      </c>
      <c r="AG186">
        <f>'CREAM Categories'!AY189</f>
        <v>0</v>
      </c>
      <c r="AH186">
        <f>'CREAM Categories'!AZ189</f>
        <v>0</v>
      </c>
      <c r="AI186">
        <f>'CREAM Categories'!BA189</f>
        <v>0</v>
      </c>
      <c r="AJ186">
        <f>'CREAM Categories'!BB189</f>
        <v>1</v>
      </c>
      <c r="AK186">
        <f>'CREAM Categories'!BC189</f>
        <v>0</v>
      </c>
      <c r="AL186">
        <f>'CREAM Categories'!BD189</f>
        <v>0</v>
      </c>
      <c r="AM186">
        <f>'CREAM Categories'!BE189</f>
        <v>0</v>
      </c>
      <c r="AN186" s="85">
        <f>'General Analysis'!CA187</f>
        <v>1</v>
      </c>
    </row>
    <row r="187" spans="1:40" x14ac:dyDescent="0.2">
      <c r="A187" s="117">
        <v>186</v>
      </c>
      <c r="B187" s="156">
        <f>'CREAM Categories'!D190</f>
        <v>2009</v>
      </c>
      <c r="C187" s="117">
        <f>'General Analysis'!BL188</f>
        <v>0</v>
      </c>
      <c r="D187" s="117">
        <f>'General Analysis'!BM188</f>
        <v>0</v>
      </c>
      <c r="E187" s="117">
        <f>'General Analysis'!BN188</f>
        <v>0</v>
      </c>
      <c r="F187" s="117">
        <f>'General Analysis'!BO188</f>
        <v>0</v>
      </c>
      <c r="G187" s="117">
        <f>'General Analysis'!BP188</f>
        <v>0</v>
      </c>
      <c r="H187" s="117">
        <f>'General Analysis'!BQ188</f>
        <v>0</v>
      </c>
      <c r="I187" s="117">
        <f t="shared" si="15"/>
        <v>0</v>
      </c>
      <c r="J187" s="117">
        <f t="shared" si="16"/>
        <v>0</v>
      </c>
      <c r="K187" s="117">
        <f t="shared" si="17"/>
        <v>0</v>
      </c>
      <c r="L187">
        <f>'CREAM Categories'!AD190</f>
        <v>1</v>
      </c>
      <c r="M187">
        <f>'CREAM Categories'!AE190</f>
        <v>0</v>
      </c>
      <c r="N187">
        <f>'CREAM Categories'!AF190</f>
        <v>0</v>
      </c>
      <c r="O187">
        <f>'CREAM Categories'!AG190</f>
        <v>0</v>
      </c>
      <c r="P187">
        <f>'CREAM Categories'!AH190</f>
        <v>0</v>
      </c>
      <c r="Q187">
        <f>'CREAM Categories'!AI190</f>
        <v>0</v>
      </c>
      <c r="R187">
        <f>'CREAM Categories'!AJ190</f>
        <v>0</v>
      </c>
      <c r="S187">
        <f>'CREAM Categories'!AK190</f>
        <v>0</v>
      </c>
      <c r="T187">
        <f>'CREAM Categories'!AL190</f>
        <v>0</v>
      </c>
      <c r="U187">
        <f>'CREAM Categories'!AM190</f>
        <v>0</v>
      </c>
      <c r="V187">
        <f>'CREAM Categories'!AN190</f>
        <v>0</v>
      </c>
      <c r="W187">
        <f>'CREAM Categories'!AO190</f>
        <v>1</v>
      </c>
      <c r="X187">
        <f>'CREAM Categories'!AP190</f>
        <v>0</v>
      </c>
      <c r="Y187">
        <f>'CREAM Categories'!AQ190</f>
        <v>0</v>
      </c>
      <c r="Z187">
        <f>'CREAM Categories'!AR190</f>
        <v>1</v>
      </c>
      <c r="AA187">
        <f>'CREAM Categories'!AS190</f>
        <v>0</v>
      </c>
      <c r="AB187">
        <f>'CREAM Categories'!AT190</f>
        <v>0</v>
      </c>
      <c r="AC187">
        <f>'CREAM Categories'!AU190</f>
        <v>0</v>
      </c>
      <c r="AD187">
        <f>'CREAM Categories'!AV190</f>
        <v>0</v>
      </c>
      <c r="AE187">
        <f>'CREAM Categories'!AW190</f>
        <v>0</v>
      </c>
      <c r="AF187">
        <f>'CREAM Categories'!AX190</f>
        <v>0</v>
      </c>
      <c r="AG187">
        <f>'CREAM Categories'!AY190</f>
        <v>0</v>
      </c>
      <c r="AH187">
        <f>'CREAM Categories'!AZ190</f>
        <v>0</v>
      </c>
      <c r="AI187">
        <f>'CREAM Categories'!BA190</f>
        <v>0</v>
      </c>
      <c r="AJ187">
        <f>'CREAM Categories'!BB190</f>
        <v>0</v>
      </c>
      <c r="AK187">
        <f>'CREAM Categories'!BC190</f>
        <v>0</v>
      </c>
      <c r="AL187">
        <f>'CREAM Categories'!BD190</f>
        <v>0</v>
      </c>
      <c r="AM187">
        <f>'CREAM Categories'!BE190</f>
        <v>0</v>
      </c>
      <c r="AN187" s="85">
        <f>'General Analysis'!CA188</f>
        <v>0</v>
      </c>
    </row>
    <row r="188" spans="1:40" x14ac:dyDescent="0.2">
      <c r="A188" s="117">
        <v>187</v>
      </c>
      <c r="B188" s="156">
        <f>'CREAM Categories'!D191</f>
        <v>2006</v>
      </c>
      <c r="C188" s="117">
        <f>'General Analysis'!BL189</f>
        <v>1</v>
      </c>
      <c r="D188" s="117">
        <f>'General Analysis'!BM189</f>
        <v>0</v>
      </c>
      <c r="E188" s="117">
        <f>'General Analysis'!BN189</f>
        <v>0</v>
      </c>
      <c r="F188" s="117">
        <f>'General Analysis'!BO189</f>
        <v>0</v>
      </c>
      <c r="G188" s="117">
        <f>'General Analysis'!BP189</f>
        <v>0</v>
      </c>
      <c r="H188" s="117">
        <f>'General Analysis'!BQ189</f>
        <v>0</v>
      </c>
      <c r="I188" s="117">
        <f t="shared" si="15"/>
        <v>1</v>
      </c>
      <c r="J188" s="117">
        <f t="shared" si="16"/>
        <v>0</v>
      </c>
      <c r="K188" s="117">
        <f t="shared" si="17"/>
        <v>0</v>
      </c>
      <c r="L188">
        <f>'CREAM Categories'!AD191</f>
        <v>0</v>
      </c>
      <c r="M188">
        <f>'CREAM Categories'!AE191</f>
        <v>0</v>
      </c>
      <c r="N188">
        <f>'CREAM Categories'!AF191</f>
        <v>1</v>
      </c>
      <c r="O188">
        <f>'CREAM Categories'!AG191</f>
        <v>0</v>
      </c>
      <c r="P188">
        <f>'CREAM Categories'!AH191</f>
        <v>0</v>
      </c>
      <c r="Q188">
        <f>'CREAM Categories'!AI191</f>
        <v>1</v>
      </c>
      <c r="R188">
        <f>'CREAM Categories'!AJ191</f>
        <v>0</v>
      </c>
      <c r="S188">
        <f>'CREAM Categories'!AK191</f>
        <v>0</v>
      </c>
      <c r="T188">
        <f>'CREAM Categories'!AL191</f>
        <v>0</v>
      </c>
      <c r="U188">
        <f>'CREAM Categories'!AM191</f>
        <v>0</v>
      </c>
      <c r="V188">
        <f>'CREAM Categories'!AN191</f>
        <v>1</v>
      </c>
      <c r="W188">
        <f>'CREAM Categories'!AO191</f>
        <v>1</v>
      </c>
      <c r="X188">
        <f>'CREAM Categories'!AP191</f>
        <v>0</v>
      </c>
      <c r="Y188">
        <f>'CREAM Categories'!AQ191</f>
        <v>1</v>
      </c>
      <c r="Z188">
        <f>'CREAM Categories'!AR191</f>
        <v>1</v>
      </c>
      <c r="AA188">
        <f>'CREAM Categories'!AS191</f>
        <v>0</v>
      </c>
      <c r="AB188">
        <f>'CREAM Categories'!AT191</f>
        <v>1</v>
      </c>
      <c r="AC188">
        <f>'CREAM Categories'!AU191</f>
        <v>0</v>
      </c>
      <c r="AD188">
        <f>'CREAM Categories'!AV191</f>
        <v>0</v>
      </c>
      <c r="AE188">
        <f>'CREAM Categories'!AW191</f>
        <v>0</v>
      </c>
      <c r="AF188">
        <f>'CREAM Categories'!AX191</f>
        <v>0</v>
      </c>
      <c r="AG188">
        <f>'CREAM Categories'!AY191</f>
        <v>0</v>
      </c>
      <c r="AH188">
        <f>'CREAM Categories'!AZ191</f>
        <v>0</v>
      </c>
      <c r="AI188">
        <f>'CREAM Categories'!BA191</f>
        <v>0</v>
      </c>
      <c r="AJ188">
        <f>'CREAM Categories'!BB191</f>
        <v>0</v>
      </c>
      <c r="AK188">
        <f>'CREAM Categories'!BC191</f>
        <v>1</v>
      </c>
      <c r="AL188">
        <f>'CREAM Categories'!BD191</f>
        <v>0</v>
      </c>
      <c r="AM188">
        <f>'CREAM Categories'!BE191</f>
        <v>0</v>
      </c>
      <c r="AN188" s="85">
        <f>'General Analysis'!CA189</f>
        <v>1</v>
      </c>
    </row>
    <row r="189" spans="1:40" x14ac:dyDescent="0.2">
      <c r="A189" s="117">
        <v>188</v>
      </c>
      <c r="B189" s="156">
        <f>'CREAM Categories'!D192</f>
        <v>2008</v>
      </c>
      <c r="C189" s="117">
        <f>'General Analysis'!BL190</f>
        <v>1</v>
      </c>
      <c r="D189" s="117">
        <f>'General Analysis'!BM190</f>
        <v>2</v>
      </c>
      <c r="E189" s="117">
        <f>'General Analysis'!BN190</f>
        <v>1</v>
      </c>
      <c r="F189" s="117">
        <f>'General Analysis'!BO190</f>
        <v>1</v>
      </c>
      <c r="G189" s="117">
        <f>'General Analysis'!BP190</f>
        <v>1</v>
      </c>
      <c r="H189" s="117">
        <f>'General Analysis'!BQ190</f>
        <v>0</v>
      </c>
      <c r="I189" s="117">
        <f t="shared" si="15"/>
        <v>1</v>
      </c>
      <c r="J189" s="117">
        <f t="shared" si="16"/>
        <v>1</v>
      </c>
      <c r="K189" s="117">
        <f t="shared" si="17"/>
        <v>1</v>
      </c>
      <c r="L189">
        <f>'CREAM Categories'!AD192</f>
        <v>0</v>
      </c>
      <c r="M189">
        <f>'CREAM Categories'!AE192</f>
        <v>0</v>
      </c>
      <c r="N189">
        <f>'CREAM Categories'!AF192</f>
        <v>1</v>
      </c>
      <c r="O189">
        <f>'CREAM Categories'!AG192</f>
        <v>0</v>
      </c>
      <c r="P189">
        <f>'CREAM Categories'!AH192</f>
        <v>0</v>
      </c>
      <c r="Q189">
        <f>'CREAM Categories'!AI192</f>
        <v>0</v>
      </c>
      <c r="R189">
        <f>'CREAM Categories'!AJ192</f>
        <v>0</v>
      </c>
      <c r="S189">
        <f>'CREAM Categories'!AK192</f>
        <v>0</v>
      </c>
      <c r="T189">
        <f>'CREAM Categories'!AL192</f>
        <v>1</v>
      </c>
      <c r="U189">
        <f>'CREAM Categories'!AM192</f>
        <v>0</v>
      </c>
      <c r="V189">
        <f>'CREAM Categories'!AN192</f>
        <v>0</v>
      </c>
      <c r="W189">
        <f>'CREAM Categories'!AO192</f>
        <v>0</v>
      </c>
      <c r="X189">
        <f>'CREAM Categories'!AP192</f>
        <v>1</v>
      </c>
      <c r="Y189">
        <f>'CREAM Categories'!AQ192</f>
        <v>1</v>
      </c>
      <c r="Z189">
        <f>'CREAM Categories'!AR192</f>
        <v>1</v>
      </c>
      <c r="AA189">
        <f>'CREAM Categories'!AS192</f>
        <v>0</v>
      </c>
      <c r="AB189">
        <f>'CREAM Categories'!AT192</f>
        <v>1</v>
      </c>
      <c r="AC189">
        <f>'CREAM Categories'!AU192</f>
        <v>0</v>
      </c>
      <c r="AD189">
        <f>'CREAM Categories'!AV192</f>
        <v>0</v>
      </c>
      <c r="AE189">
        <f>'CREAM Categories'!AW192</f>
        <v>0</v>
      </c>
      <c r="AF189">
        <f>'CREAM Categories'!AX192</f>
        <v>0</v>
      </c>
      <c r="AG189">
        <f>'CREAM Categories'!AY192</f>
        <v>0</v>
      </c>
      <c r="AH189">
        <f>'CREAM Categories'!AZ192</f>
        <v>0</v>
      </c>
      <c r="AI189">
        <f>'CREAM Categories'!BA192</f>
        <v>0</v>
      </c>
      <c r="AJ189">
        <f>'CREAM Categories'!BB192</f>
        <v>0</v>
      </c>
      <c r="AK189">
        <f>'CREAM Categories'!BC192</f>
        <v>0</v>
      </c>
      <c r="AL189">
        <f>'CREAM Categories'!BD192</f>
        <v>0</v>
      </c>
      <c r="AM189">
        <f>'CREAM Categories'!BE192</f>
        <v>1</v>
      </c>
      <c r="AN189" s="85">
        <f>'General Analysis'!CA190</f>
        <v>1</v>
      </c>
    </row>
    <row r="190" spans="1:40" x14ac:dyDescent="0.2">
      <c r="A190" s="117">
        <v>189</v>
      </c>
      <c r="B190" s="156">
        <f>'CREAM Categories'!D193</f>
        <v>2010</v>
      </c>
      <c r="C190" s="117">
        <f>'General Analysis'!BL191</f>
        <v>1</v>
      </c>
      <c r="D190" s="117">
        <f>'General Analysis'!BM191</f>
        <v>0</v>
      </c>
      <c r="E190" s="117">
        <f>'General Analysis'!BN191</f>
        <v>1</v>
      </c>
      <c r="F190" s="117">
        <f>'General Analysis'!BO191</f>
        <v>0</v>
      </c>
      <c r="G190" s="117">
        <f>'General Analysis'!BP191</f>
        <v>0</v>
      </c>
      <c r="H190" s="117">
        <f>'General Analysis'!BQ191</f>
        <v>0</v>
      </c>
      <c r="I190" s="117">
        <f t="shared" si="15"/>
        <v>1</v>
      </c>
      <c r="J190" s="117">
        <f t="shared" si="16"/>
        <v>1</v>
      </c>
      <c r="K190" s="117">
        <f t="shared" si="17"/>
        <v>0</v>
      </c>
      <c r="L190">
        <f>'CREAM Categories'!AD193</f>
        <v>1</v>
      </c>
      <c r="M190">
        <f>'CREAM Categories'!AE193</f>
        <v>0</v>
      </c>
      <c r="N190">
        <f>'CREAM Categories'!AF193</f>
        <v>1</v>
      </c>
      <c r="O190">
        <f>'CREAM Categories'!AG193</f>
        <v>0</v>
      </c>
      <c r="P190">
        <f>'CREAM Categories'!AH193</f>
        <v>0</v>
      </c>
      <c r="Q190">
        <f>'CREAM Categories'!AI193</f>
        <v>1</v>
      </c>
      <c r="R190">
        <f>'CREAM Categories'!AJ193</f>
        <v>1</v>
      </c>
      <c r="S190">
        <f>'CREAM Categories'!AK193</f>
        <v>0</v>
      </c>
      <c r="T190">
        <f>'CREAM Categories'!AL193</f>
        <v>0</v>
      </c>
      <c r="U190">
        <f>'CREAM Categories'!AM193</f>
        <v>0</v>
      </c>
      <c r="V190">
        <f>'CREAM Categories'!AN193</f>
        <v>0</v>
      </c>
      <c r="W190">
        <f>'CREAM Categories'!AO193</f>
        <v>1</v>
      </c>
      <c r="X190">
        <f>'CREAM Categories'!AP193</f>
        <v>1</v>
      </c>
      <c r="Y190">
        <f>'CREAM Categories'!AQ193</f>
        <v>1</v>
      </c>
      <c r="Z190">
        <f>'CREAM Categories'!AR193</f>
        <v>0</v>
      </c>
      <c r="AA190">
        <f>'CREAM Categories'!AS193</f>
        <v>0</v>
      </c>
      <c r="AB190">
        <f>'CREAM Categories'!AT193</f>
        <v>0</v>
      </c>
      <c r="AC190">
        <f>'CREAM Categories'!AU193</f>
        <v>0</v>
      </c>
      <c r="AD190">
        <f>'CREAM Categories'!AV193</f>
        <v>0</v>
      </c>
      <c r="AE190">
        <f>'CREAM Categories'!AW193</f>
        <v>0</v>
      </c>
      <c r="AF190">
        <f>'CREAM Categories'!AX193</f>
        <v>0</v>
      </c>
      <c r="AG190">
        <f>'CREAM Categories'!AY193</f>
        <v>0</v>
      </c>
      <c r="AH190">
        <f>'CREAM Categories'!AZ193</f>
        <v>0</v>
      </c>
      <c r="AI190">
        <f>'CREAM Categories'!BA193</f>
        <v>0</v>
      </c>
      <c r="AJ190">
        <f>'CREAM Categories'!BB193</f>
        <v>0</v>
      </c>
      <c r="AK190">
        <f>'CREAM Categories'!BC193</f>
        <v>0</v>
      </c>
      <c r="AL190">
        <f>'CREAM Categories'!BD193</f>
        <v>0</v>
      </c>
      <c r="AM190">
        <f>'CREAM Categories'!BE193</f>
        <v>0</v>
      </c>
      <c r="AN190" s="85">
        <f>'General Analysis'!CA191</f>
        <v>0</v>
      </c>
    </row>
    <row r="191" spans="1:40" x14ac:dyDescent="0.2">
      <c r="A191" s="117">
        <v>190</v>
      </c>
      <c r="B191" s="156">
        <f>'CREAM Categories'!D194</f>
        <v>2007</v>
      </c>
      <c r="C191" s="117">
        <f>'General Analysis'!BL192</f>
        <v>0</v>
      </c>
      <c r="D191" s="117">
        <f>'General Analysis'!BM192</f>
        <v>0</v>
      </c>
      <c r="E191" s="117">
        <f>'General Analysis'!BN192</f>
        <v>0</v>
      </c>
      <c r="F191" s="117">
        <f>'General Analysis'!BO192</f>
        <v>0</v>
      </c>
      <c r="G191" s="117">
        <f>'General Analysis'!BP192</f>
        <v>0</v>
      </c>
      <c r="H191" s="117">
        <f>'General Analysis'!BQ192</f>
        <v>0</v>
      </c>
      <c r="I191" s="117">
        <f t="shared" si="15"/>
        <v>0</v>
      </c>
      <c r="J191" s="117">
        <f t="shared" si="16"/>
        <v>0</v>
      </c>
      <c r="K191" s="117">
        <f t="shared" si="17"/>
        <v>0</v>
      </c>
      <c r="L191">
        <f>'CREAM Categories'!AD194</f>
        <v>1</v>
      </c>
      <c r="M191">
        <f>'CREAM Categories'!AE194</f>
        <v>0</v>
      </c>
      <c r="N191">
        <f>'CREAM Categories'!AF194</f>
        <v>0</v>
      </c>
      <c r="O191">
        <f>'CREAM Categories'!AG194</f>
        <v>0</v>
      </c>
      <c r="P191">
        <f>'CREAM Categories'!AH194</f>
        <v>0</v>
      </c>
      <c r="Q191">
        <f>'CREAM Categories'!AI194</f>
        <v>0</v>
      </c>
      <c r="R191">
        <f>'CREAM Categories'!AJ194</f>
        <v>0</v>
      </c>
      <c r="S191">
        <f>'CREAM Categories'!AK194</f>
        <v>0</v>
      </c>
      <c r="T191">
        <f>'CREAM Categories'!AL194</f>
        <v>1</v>
      </c>
      <c r="U191">
        <f>'CREAM Categories'!AM194</f>
        <v>0</v>
      </c>
      <c r="V191">
        <f>'CREAM Categories'!AN194</f>
        <v>0</v>
      </c>
      <c r="W191">
        <f>'CREAM Categories'!AO194</f>
        <v>1</v>
      </c>
      <c r="X191">
        <f>'CREAM Categories'!AP194</f>
        <v>0</v>
      </c>
      <c r="Y191">
        <f>'CREAM Categories'!AQ194</f>
        <v>0</v>
      </c>
      <c r="Z191">
        <f>'CREAM Categories'!AR194</f>
        <v>1</v>
      </c>
      <c r="AA191">
        <f>'CREAM Categories'!AS194</f>
        <v>0</v>
      </c>
      <c r="AB191">
        <f>'CREAM Categories'!AT194</f>
        <v>0</v>
      </c>
      <c r="AC191">
        <f>'CREAM Categories'!AU194</f>
        <v>0</v>
      </c>
      <c r="AD191">
        <f>'CREAM Categories'!AV194</f>
        <v>0</v>
      </c>
      <c r="AE191">
        <f>'CREAM Categories'!AW194</f>
        <v>0</v>
      </c>
      <c r="AF191">
        <f>'CREAM Categories'!AX194</f>
        <v>0</v>
      </c>
      <c r="AG191">
        <f>'CREAM Categories'!AY194</f>
        <v>0</v>
      </c>
      <c r="AH191">
        <f>'CREAM Categories'!AZ194</f>
        <v>0</v>
      </c>
      <c r="AI191">
        <f>'CREAM Categories'!BA194</f>
        <v>0</v>
      </c>
      <c r="AJ191">
        <f>'CREAM Categories'!BB194</f>
        <v>0</v>
      </c>
      <c r="AK191">
        <f>'CREAM Categories'!BC194</f>
        <v>0</v>
      </c>
      <c r="AL191">
        <f>'CREAM Categories'!BD194</f>
        <v>0</v>
      </c>
      <c r="AM191">
        <f>'CREAM Categories'!BE194</f>
        <v>0</v>
      </c>
      <c r="AN191" s="85">
        <f>'General Analysis'!CA192</f>
        <v>0</v>
      </c>
    </row>
    <row r="192" spans="1:40" x14ac:dyDescent="0.2">
      <c r="A192" s="117">
        <v>191</v>
      </c>
      <c r="B192" s="156">
        <f>'CREAM Categories'!D195</f>
        <v>2000</v>
      </c>
      <c r="C192" s="117">
        <f>'General Analysis'!BL193</f>
        <v>0</v>
      </c>
      <c r="D192" s="117">
        <f>'General Analysis'!BM193</f>
        <v>0</v>
      </c>
      <c r="E192" s="117">
        <f>'General Analysis'!BN193</f>
        <v>0</v>
      </c>
      <c r="F192" s="117">
        <f>'General Analysis'!BO193</f>
        <v>0</v>
      </c>
      <c r="G192" s="117">
        <f>'General Analysis'!BP193</f>
        <v>0</v>
      </c>
      <c r="H192" s="117">
        <f>'General Analysis'!BQ193</f>
        <v>0</v>
      </c>
      <c r="I192" s="117">
        <f t="shared" si="15"/>
        <v>0</v>
      </c>
      <c r="J192" s="117">
        <f t="shared" si="16"/>
        <v>0</v>
      </c>
      <c r="K192" s="117">
        <f t="shared" si="17"/>
        <v>0</v>
      </c>
      <c r="L192">
        <f>'CREAM Categories'!AD195</f>
        <v>0</v>
      </c>
      <c r="M192">
        <f>'CREAM Categories'!AE195</f>
        <v>0</v>
      </c>
      <c r="N192">
        <f>'CREAM Categories'!AF195</f>
        <v>1</v>
      </c>
      <c r="O192">
        <f>'CREAM Categories'!AG195</f>
        <v>0</v>
      </c>
      <c r="P192">
        <f>'CREAM Categories'!AH195</f>
        <v>0</v>
      </c>
      <c r="Q192">
        <f>'CREAM Categories'!AI195</f>
        <v>1</v>
      </c>
      <c r="R192">
        <f>'CREAM Categories'!AJ195</f>
        <v>0</v>
      </c>
      <c r="S192">
        <f>'CREAM Categories'!AK195</f>
        <v>0</v>
      </c>
      <c r="T192">
        <f>'CREAM Categories'!AL195</f>
        <v>0</v>
      </c>
      <c r="U192">
        <f>'CREAM Categories'!AM195</f>
        <v>0</v>
      </c>
      <c r="V192">
        <f>'CREAM Categories'!AN195</f>
        <v>1</v>
      </c>
      <c r="W192">
        <f>'CREAM Categories'!AO195</f>
        <v>1</v>
      </c>
      <c r="X192">
        <f>'CREAM Categories'!AP195</f>
        <v>0</v>
      </c>
      <c r="Y192">
        <f>'CREAM Categories'!AQ195</f>
        <v>1</v>
      </c>
      <c r="Z192">
        <f>'CREAM Categories'!AR195</f>
        <v>1</v>
      </c>
      <c r="AA192">
        <f>'CREAM Categories'!AS195</f>
        <v>0</v>
      </c>
      <c r="AB192">
        <f>'CREAM Categories'!AT195</f>
        <v>0</v>
      </c>
      <c r="AC192">
        <f>'CREAM Categories'!AU195</f>
        <v>1</v>
      </c>
      <c r="AD192">
        <f>'CREAM Categories'!AV195</f>
        <v>0</v>
      </c>
      <c r="AE192">
        <f>'CREAM Categories'!AW195</f>
        <v>0</v>
      </c>
      <c r="AF192">
        <f>'CREAM Categories'!AX195</f>
        <v>0</v>
      </c>
      <c r="AG192">
        <f>'CREAM Categories'!AY195</f>
        <v>0</v>
      </c>
      <c r="AH192">
        <f>'CREAM Categories'!AZ195</f>
        <v>0</v>
      </c>
      <c r="AI192">
        <f>'CREAM Categories'!BA195</f>
        <v>0</v>
      </c>
      <c r="AJ192">
        <f>'CREAM Categories'!BB195</f>
        <v>0</v>
      </c>
      <c r="AK192">
        <f>'CREAM Categories'!BC195</f>
        <v>0</v>
      </c>
      <c r="AL192">
        <f>'CREAM Categories'!BD195</f>
        <v>0</v>
      </c>
      <c r="AM192">
        <f>'CREAM Categories'!BE195</f>
        <v>0</v>
      </c>
      <c r="AN192" s="85">
        <f>'General Analysis'!CA193</f>
        <v>1</v>
      </c>
    </row>
    <row r="193" spans="1:40" x14ac:dyDescent="0.2">
      <c r="A193" s="117">
        <v>192</v>
      </c>
      <c r="B193" s="156">
        <f>'CREAM Categories'!D196</f>
        <v>2011</v>
      </c>
      <c r="C193" s="117">
        <f>'General Analysis'!BL194</f>
        <v>1</v>
      </c>
      <c r="D193" s="117">
        <f>'General Analysis'!BM194</f>
        <v>1</v>
      </c>
      <c r="E193" s="117">
        <f>'General Analysis'!BN194</f>
        <v>1</v>
      </c>
      <c r="F193" s="117">
        <f>'General Analysis'!BO194</f>
        <v>1</v>
      </c>
      <c r="G193" s="117">
        <f>'General Analysis'!BP194</f>
        <v>4</v>
      </c>
      <c r="H193" s="117">
        <f>'General Analysis'!BQ194</f>
        <v>1</v>
      </c>
      <c r="I193" s="117">
        <f t="shared" si="15"/>
        <v>1</v>
      </c>
      <c r="J193" s="117">
        <f t="shared" si="16"/>
        <v>1</v>
      </c>
      <c r="K193" s="117">
        <f t="shared" si="17"/>
        <v>1</v>
      </c>
      <c r="L193">
        <f>'CREAM Categories'!AD196</f>
        <v>0</v>
      </c>
      <c r="M193">
        <f>'CREAM Categories'!AE196</f>
        <v>0</v>
      </c>
      <c r="N193">
        <f>'CREAM Categories'!AF196</f>
        <v>1</v>
      </c>
      <c r="O193">
        <f>'CREAM Categories'!AG196</f>
        <v>0</v>
      </c>
      <c r="P193">
        <f>'CREAM Categories'!AH196</f>
        <v>0</v>
      </c>
      <c r="Q193">
        <f>'CREAM Categories'!AI196</f>
        <v>0</v>
      </c>
      <c r="R193">
        <f>'CREAM Categories'!AJ196</f>
        <v>0</v>
      </c>
      <c r="S193">
        <f>'CREAM Categories'!AK196</f>
        <v>0</v>
      </c>
      <c r="T193">
        <f>'CREAM Categories'!AL196</f>
        <v>1</v>
      </c>
      <c r="U193">
        <f>'CREAM Categories'!AM196</f>
        <v>0</v>
      </c>
      <c r="V193">
        <f>'CREAM Categories'!AN196</f>
        <v>0</v>
      </c>
      <c r="W193">
        <f>'CREAM Categories'!AO196</f>
        <v>1</v>
      </c>
      <c r="X193">
        <f>'CREAM Categories'!AP196</f>
        <v>0</v>
      </c>
      <c r="Y193">
        <f>'CREAM Categories'!AQ196</f>
        <v>0</v>
      </c>
      <c r="Z193">
        <f>'CREAM Categories'!AR196</f>
        <v>0</v>
      </c>
      <c r="AA193">
        <f>'CREAM Categories'!AS196</f>
        <v>0</v>
      </c>
      <c r="AB193">
        <f>'CREAM Categories'!AT196</f>
        <v>1</v>
      </c>
      <c r="AC193">
        <f>'CREAM Categories'!AU196</f>
        <v>1</v>
      </c>
      <c r="AD193">
        <f>'CREAM Categories'!AV196</f>
        <v>0</v>
      </c>
      <c r="AE193">
        <f>'CREAM Categories'!AW196</f>
        <v>0</v>
      </c>
      <c r="AF193">
        <f>'CREAM Categories'!AX196</f>
        <v>0</v>
      </c>
      <c r="AG193">
        <f>'CREAM Categories'!AY196</f>
        <v>0</v>
      </c>
      <c r="AH193">
        <f>'CREAM Categories'!AZ196</f>
        <v>0</v>
      </c>
      <c r="AI193">
        <f>'CREAM Categories'!BA196</f>
        <v>0</v>
      </c>
      <c r="AJ193">
        <f>'CREAM Categories'!BB196</f>
        <v>0</v>
      </c>
      <c r="AK193">
        <f>'CREAM Categories'!BC196</f>
        <v>0</v>
      </c>
      <c r="AL193">
        <f>'CREAM Categories'!BD196</f>
        <v>0</v>
      </c>
      <c r="AM193">
        <f>'CREAM Categories'!BE196</f>
        <v>0</v>
      </c>
      <c r="AN193" s="85">
        <f>'General Analysis'!CA194</f>
        <v>2</v>
      </c>
    </row>
    <row r="194" spans="1:40" x14ac:dyDescent="0.2">
      <c r="A194" s="117">
        <v>193</v>
      </c>
      <c r="B194" s="156">
        <f>'CREAM Categories'!D197</f>
        <v>2011</v>
      </c>
      <c r="C194" s="117">
        <f>'General Analysis'!BL195</f>
        <v>1</v>
      </c>
      <c r="D194" s="117">
        <f>'General Analysis'!BM195</f>
        <v>0</v>
      </c>
      <c r="E194" s="117">
        <f>'General Analysis'!BN195</f>
        <v>1</v>
      </c>
      <c r="F194" s="117">
        <f>'General Analysis'!BO195</f>
        <v>0</v>
      </c>
      <c r="G194" s="117">
        <f>'General Analysis'!BP195</f>
        <v>1</v>
      </c>
      <c r="H194" s="117">
        <f>'General Analysis'!BQ195</f>
        <v>0</v>
      </c>
      <c r="I194" s="117">
        <f t="shared" si="15"/>
        <v>1</v>
      </c>
      <c r="J194" s="117">
        <f t="shared" si="16"/>
        <v>1</v>
      </c>
      <c r="K194" s="117">
        <f t="shared" si="17"/>
        <v>1</v>
      </c>
      <c r="L194">
        <f>'CREAM Categories'!AD197</f>
        <v>0</v>
      </c>
      <c r="M194">
        <f>'CREAM Categories'!AE197</f>
        <v>0</v>
      </c>
      <c r="N194">
        <f>'CREAM Categories'!AF197</f>
        <v>1</v>
      </c>
      <c r="O194">
        <f>'CREAM Categories'!AG197</f>
        <v>0</v>
      </c>
      <c r="P194">
        <f>'CREAM Categories'!AH197</f>
        <v>0</v>
      </c>
      <c r="Q194">
        <f>'CREAM Categories'!AI197</f>
        <v>0</v>
      </c>
      <c r="R194">
        <f>'CREAM Categories'!AJ197</f>
        <v>0</v>
      </c>
      <c r="S194">
        <f>'CREAM Categories'!AK197</f>
        <v>0</v>
      </c>
      <c r="T194">
        <f>'CREAM Categories'!AL197</f>
        <v>0</v>
      </c>
      <c r="U194">
        <f>'CREAM Categories'!AM197</f>
        <v>0</v>
      </c>
      <c r="V194">
        <f>'CREAM Categories'!AN197</f>
        <v>1</v>
      </c>
      <c r="W194">
        <f>'CREAM Categories'!AO197</f>
        <v>1</v>
      </c>
      <c r="X194">
        <f>'CREAM Categories'!AP197</f>
        <v>0</v>
      </c>
      <c r="Y194">
        <f>'CREAM Categories'!AQ197</f>
        <v>0</v>
      </c>
      <c r="Z194">
        <f>'CREAM Categories'!AR197</f>
        <v>1</v>
      </c>
      <c r="AA194">
        <f>'CREAM Categories'!AS197</f>
        <v>0</v>
      </c>
      <c r="AB194">
        <f>'CREAM Categories'!AT197</f>
        <v>1</v>
      </c>
      <c r="AC194">
        <f>'CREAM Categories'!AU197</f>
        <v>1</v>
      </c>
      <c r="AD194">
        <f>'CREAM Categories'!AV197</f>
        <v>0</v>
      </c>
      <c r="AE194">
        <f>'CREAM Categories'!AW197</f>
        <v>0</v>
      </c>
      <c r="AF194">
        <f>'CREAM Categories'!AX197</f>
        <v>0</v>
      </c>
      <c r="AG194">
        <f>'CREAM Categories'!AY197</f>
        <v>0</v>
      </c>
      <c r="AH194">
        <f>'CREAM Categories'!AZ197</f>
        <v>0</v>
      </c>
      <c r="AI194">
        <f>'CREAM Categories'!BA197</f>
        <v>0</v>
      </c>
      <c r="AJ194">
        <f>'CREAM Categories'!BB197</f>
        <v>0</v>
      </c>
      <c r="AK194">
        <f>'CREAM Categories'!BC197</f>
        <v>0</v>
      </c>
      <c r="AL194">
        <f>'CREAM Categories'!BD197</f>
        <v>0</v>
      </c>
      <c r="AM194">
        <f>'CREAM Categories'!BE197</f>
        <v>1</v>
      </c>
      <c r="AN194" s="85">
        <f>'General Analysis'!CA195</f>
        <v>2</v>
      </c>
    </row>
    <row r="195" spans="1:40" x14ac:dyDescent="0.2">
      <c r="A195" s="117">
        <v>194</v>
      </c>
      <c r="B195" s="156">
        <f>'CREAM Categories'!D198</f>
        <v>2007</v>
      </c>
      <c r="C195" s="117">
        <f>'General Analysis'!BL196</f>
        <v>2</v>
      </c>
      <c r="D195" s="117">
        <f>'General Analysis'!BM196</f>
        <v>0</v>
      </c>
      <c r="E195" s="117">
        <f>'General Analysis'!BN196</f>
        <v>1</v>
      </c>
      <c r="F195" s="117">
        <f>'General Analysis'!BO196</f>
        <v>2</v>
      </c>
      <c r="G195" s="117">
        <f>'General Analysis'!BP196</f>
        <v>0</v>
      </c>
      <c r="H195" s="117">
        <f>'General Analysis'!BQ196</f>
        <v>0</v>
      </c>
      <c r="I195" s="117">
        <f t="shared" ref="I195:I239" si="18">IF(C195+D195+E195+F195+G195+H195&gt;0,1,0)</f>
        <v>1</v>
      </c>
      <c r="J195" s="117">
        <f t="shared" ref="J195:J239" si="19">IF(D195+E195+F195&gt;0,1,0)</f>
        <v>1</v>
      </c>
      <c r="K195" s="117">
        <f t="shared" ref="K195:K239" si="20">IF(G195+H195&gt;0,1,0)</f>
        <v>0</v>
      </c>
      <c r="L195">
        <f>'CREAM Categories'!AD198</f>
        <v>0</v>
      </c>
      <c r="M195">
        <f>'CREAM Categories'!AE198</f>
        <v>0</v>
      </c>
      <c r="N195">
        <f>'CREAM Categories'!AF198</f>
        <v>1</v>
      </c>
      <c r="O195">
        <f>'CREAM Categories'!AG198</f>
        <v>0</v>
      </c>
      <c r="P195">
        <f>'CREAM Categories'!AH198</f>
        <v>0</v>
      </c>
      <c r="Q195">
        <f>'CREAM Categories'!AI198</f>
        <v>0</v>
      </c>
      <c r="R195">
        <f>'CREAM Categories'!AJ198</f>
        <v>0</v>
      </c>
      <c r="S195">
        <f>'CREAM Categories'!AK198</f>
        <v>0</v>
      </c>
      <c r="T195">
        <f>'CREAM Categories'!AL198</f>
        <v>0</v>
      </c>
      <c r="U195">
        <f>'CREAM Categories'!AM198</f>
        <v>0</v>
      </c>
      <c r="V195">
        <f>'CREAM Categories'!AN198</f>
        <v>0</v>
      </c>
      <c r="W195">
        <f>'CREAM Categories'!AO198</f>
        <v>0</v>
      </c>
      <c r="X195">
        <f>'CREAM Categories'!AP198</f>
        <v>0</v>
      </c>
      <c r="Y195">
        <f>'CREAM Categories'!AQ198</f>
        <v>1</v>
      </c>
      <c r="Z195">
        <f>'CREAM Categories'!AR198</f>
        <v>1</v>
      </c>
      <c r="AA195">
        <f>'CREAM Categories'!AS198</f>
        <v>0</v>
      </c>
      <c r="AB195">
        <f>'CREAM Categories'!AT198</f>
        <v>1</v>
      </c>
      <c r="AC195">
        <f>'CREAM Categories'!AU198</f>
        <v>1</v>
      </c>
      <c r="AD195">
        <f>'CREAM Categories'!AV198</f>
        <v>0</v>
      </c>
      <c r="AE195">
        <f>'CREAM Categories'!AW198</f>
        <v>0</v>
      </c>
      <c r="AF195">
        <f>'CREAM Categories'!AX198</f>
        <v>0</v>
      </c>
      <c r="AG195">
        <f>'CREAM Categories'!AY198</f>
        <v>0</v>
      </c>
      <c r="AH195">
        <f>'CREAM Categories'!AZ198</f>
        <v>0</v>
      </c>
      <c r="AI195">
        <f>'CREAM Categories'!BA198</f>
        <v>0</v>
      </c>
      <c r="AJ195">
        <f>'CREAM Categories'!BB198</f>
        <v>0</v>
      </c>
      <c r="AK195">
        <f>'CREAM Categories'!BC198</f>
        <v>0</v>
      </c>
      <c r="AL195">
        <f>'CREAM Categories'!BD198</f>
        <v>1</v>
      </c>
      <c r="AM195">
        <f>'CREAM Categories'!BE198</f>
        <v>0</v>
      </c>
      <c r="AN195" s="85">
        <f>'General Analysis'!CA196</f>
        <v>2</v>
      </c>
    </row>
    <row r="196" spans="1:40" x14ac:dyDescent="0.2">
      <c r="A196" s="117">
        <v>195</v>
      </c>
      <c r="B196" s="156">
        <f>'CREAM Categories'!D199</f>
        <v>2007</v>
      </c>
      <c r="C196" s="117">
        <f>'General Analysis'!BL197</f>
        <v>1</v>
      </c>
      <c r="D196" s="117">
        <f>'General Analysis'!BM197</f>
        <v>1</v>
      </c>
      <c r="E196" s="117">
        <f>'General Analysis'!BN197</f>
        <v>0</v>
      </c>
      <c r="F196" s="117">
        <f>'General Analysis'!BO197</f>
        <v>0</v>
      </c>
      <c r="G196" s="117">
        <f>'General Analysis'!BP197</f>
        <v>3</v>
      </c>
      <c r="H196" s="117">
        <f>'General Analysis'!BQ197</f>
        <v>0</v>
      </c>
      <c r="I196" s="117">
        <f t="shared" si="18"/>
        <v>1</v>
      </c>
      <c r="J196" s="117">
        <f t="shared" si="19"/>
        <v>1</v>
      </c>
      <c r="K196" s="117">
        <f t="shared" si="20"/>
        <v>1</v>
      </c>
      <c r="L196">
        <f>'CREAM Categories'!AD199</f>
        <v>0</v>
      </c>
      <c r="M196">
        <f>'CREAM Categories'!AE199</f>
        <v>0</v>
      </c>
      <c r="N196">
        <f>'CREAM Categories'!AF199</f>
        <v>1</v>
      </c>
      <c r="O196">
        <f>'CREAM Categories'!AG199</f>
        <v>0</v>
      </c>
      <c r="P196">
        <f>'CREAM Categories'!AH199</f>
        <v>0</v>
      </c>
      <c r="Q196">
        <f>'CREAM Categories'!AI199</f>
        <v>1</v>
      </c>
      <c r="R196">
        <f>'CREAM Categories'!AJ199</f>
        <v>0</v>
      </c>
      <c r="S196">
        <f>'CREAM Categories'!AK199</f>
        <v>0</v>
      </c>
      <c r="T196">
        <f>'CREAM Categories'!AL199</f>
        <v>0</v>
      </c>
      <c r="U196">
        <f>'CREAM Categories'!AM199</f>
        <v>0</v>
      </c>
      <c r="V196">
        <f>'CREAM Categories'!AN199</f>
        <v>0</v>
      </c>
      <c r="W196">
        <f>'CREAM Categories'!AO199</f>
        <v>0</v>
      </c>
      <c r="X196">
        <f>'CREAM Categories'!AP199</f>
        <v>0</v>
      </c>
      <c r="Y196">
        <f>'CREAM Categories'!AQ199</f>
        <v>1</v>
      </c>
      <c r="Z196">
        <f>'CREAM Categories'!AR199</f>
        <v>1</v>
      </c>
      <c r="AA196">
        <f>'CREAM Categories'!AS199</f>
        <v>0</v>
      </c>
      <c r="AB196">
        <f>'CREAM Categories'!AT199</f>
        <v>1</v>
      </c>
      <c r="AC196">
        <f>'CREAM Categories'!AU199</f>
        <v>0</v>
      </c>
      <c r="AD196">
        <f>'CREAM Categories'!AV199</f>
        <v>0</v>
      </c>
      <c r="AE196">
        <f>'CREAM Categories'!AW199</f>
        <v>0</v>
      </c>
      <c r="AF196">
        <f>'CREAM Categories'!AX199</f>
        <v>0</v>
      </c>
      <c r="AG196">
        <f>'CREAM Categories'!AY199</f>
        <v>0</v>
      </c>
      <c r="AH196">
        <f>'CREAM Categories'!AZ199</f>
        <v>0</v>
      </c>
      <c r="AI196">
        <f>'CREAM Categories'!BA199</f>
        <v>0</v>
      </c>
      <c r="AJ196">
        <f>'CREAM Categories'!BB199</f>
        <v>1</v>
      </c>
      <c r="AK196">
        <f>'CREAM Categories'!BC199</f>
        <v>0</v>
      </c>
      <c r="AL196">
        <f>'CREAM Categories'!BD199</f>
        <v>0</v>
      </c>
      <c r="AM196">
        <f>'CREAM Categories'!BE199</f>
        <v>0</v>
      </c>
      <c r="AN196" s="85">
        <f>'General Analysis'!CA197</f>
        <v>1</v>
      </c>
    </row>
    <row r="197" spans="1:40" x14ac:dyDescent="0.2">
      <c r="A197" s="117">
        <v>196</v>
      </c>
      <c r="B197" s="156">
        <f>'CREAM Categories'!D200</f>
        <v>2007</v>
      </c>
      <c r="C197" s="117">
        <f>'General Analysis'!BL198</f>
        <v>1</v>
      </c>
      <c r="D197" s="117">
        <f>'General Analysis'!BM198</f>
        <v>0</v>
      </c>
      <c r="E197" s="117">
        <f>'General Analysis'!BN198</f>
        <v>1</v>
      </c>
      <c r="F197" s="117">
        <f>'General Analysis'!BO198</f>
        <v>0</v>
      </c>
      <c r="G197" s="117">
        <f>'General Analysis'!BP198</f>
        <v>1</v>
      </c>
      <c r="H197" s="117">
        <f>'General Analysis'!BQ198</f>
        <v>0</v>
      </c>
      <c r="I197" s="117">
        <f t="shared" si="18"/>
        <v>1</v>
      </c>
      <c r="J197" s="117">
        <f t="shared" si="19"/>
        <v>1</v>
      </c>
      <c r="K197" s="117">
        <f t="shared" si="20"/>
        <v>1</v>
      </c>
      <c r="L197">
        <f>'CREAM Categories'!AD200</f>
        <v>1</v>
      </c>
      <c r="M197">
        <f>'CREAM Categories'!AE200</f>
        <v>0</v>
      </c>
      <c r="N197">
        <f>'CREAM Categories'!AF200</f>
        <v>1</v>
      </c>
      <c r="O197">
        <f>'CREAM Categories'!AG200</f>
        <v>0</v>
      </c>
      <c r="P197">
        <f>'CREAM Categories'!AH200</f>
        <v>0</v>
      </c>
      <c r="Q197">
        <f>'CREAM Categories'!AI200</f>
        <v>0</v>
      </c>
      <c r="R197">
        <f>'CREAM Categories'!AJ200</f>
        <v>0</v>
      </c>
      <c r="S197">
        <f>'CREAM Categories'!AK200</f>
        <v>0</v>
      </c>
      <c r="T197">
        <f>'CREAM Categories'!AL200</f>
        <v>0</v>
      </c>
      <c r="U197">
        <f>'CREAM Categories'!AM200</f>
        <v>0</v>
      </c>
      <c r="V197">
        <f>'CREAM Categories'!AN200</f>
        <v>1</v>
      </c>
      <c r="W197">
        <f>'CREAM Categories'!AO200</f>
        <v>1</v>
      </c>
      <c r="X197">
        <f>'CREAM Categories'!AP200</f>
        <v>0</v>
      </c>
      <c r="Y197">
        <f>'CREAM Categories'!AQ200</f>
        <v>0</v>
      </c>
      <c r="Z197">
        <f>'CREAM Categories'!AR200</f>
        <v>1</v>
      </c>
      <c r="AA197">
        <f>'CREAM Categories'!AS200</f>
        <v>0</v>
      </c>
      <c r="AB197">
        <f>'CREAM Categories'!AT200</f>
        <v>0</v>
      </c>
      <c r="AC197">
        <f>'CREAM Categories'!AU200</f>
        <v>0</v>
      </c>
      <c r="AD197">
        <f>'CREAM Categories'!AV200</f>
        <v>0</v>
      </c>
      <c r="AE197">
        <f>'CREAM Categories'!AW200</f>
        <v>0</v>
      </c>
      <c r="AF197">
        <f>'CREAM Categories'!AX200</f>
        <v>0</v>
      </c>
      <c r="AG197">
        <f>'CREAM Categories'!AY200</f>
        <v>0</v>
      </c>
      <c r="AH197">
        <f>'CREAM Categories'!AZ200</f>
        <v>0</v>
      </c>
      <c r="AI197">
        <f>'CREAM Categories'!BA200</f>
        <v>0</v>
      </c>
      <c r="AJ197">
        <f>'CREAM Categories'!BB200</f>
        <v>0</v>
      </c>
      <c r="AK197">
        <f>'CREAM Categories'!BC200</f>
        <v>0</v>
      </c>
      <c r="AL197">
        <f>'CREAM Categories'!BD200</f>
        <v>0</v>
      </c>
      <c r="AM197">
        <f>'CREAM Categories'!BE200</f>
        <v>0</v>
      </c>
      <c r="AN197" s="85">
        <f>'General Analysis'!CA198</f>
        <v>0</v>
      </c>
    </row>
    <row r="198" spans="1:40" x14ac:dyDescent="0.2">
      <c r="A198" s="117">
        <v>197</v>
      </c>
      <c r="B198" s="156">
        <f>'CREAM Categories'!D201</f>
        <v>2006</v>
      </c>
      <c r="C198" s="117">
        <f>'General Analysis'!BL199</f>
        <v>1</v>
      </c>
      <c r="D198" s="117">
        <f>'General Analysis'!BM199</f>
        <v>1</v>
      </c>
      <c r="E198" s="117">
        <f>'General Analysis'!BN199</f>
        <v>1</v>
      </c>
      <c r="F198" s="117">
        <f>'General Analysis'!BO199</f>
        <v>0</v>
      </c>
      <c r="G198" s="117">
        <f>'General Analysis'!BP199</f>
        <v>1</v>
      </c>
      <c r="H198" s="117">
        <f>'General Analysis'!BQ199</f>
        <v>1</v>
      </c>
      <c r="I198" s="117">
        <f t="shared" si="18"/>
        <v>1</v>
      </c>
      <c r="J198" s="117">
        <f t="shared" si="19"/>
        <v>1</v>
      </c>
      <c r="K198" s="117">
        <f t="shared" si="20"/>
        <v>1</v>
      </c>
      <c r="L198">
        <f>'CREAM Categories'!AD201</f>
        <v>0</v>
      </c>
      <c r="M198">
        <f>'CREAM Categories'!AE201</f>
        <v>0</v>
      </c>
      <c r="N198">
        <f>'CREAM Categories'!AF201</f>
        <v>1</v>
      </c>
      <c r="O198">
        <f>'CREAM Categories'!AG201</f>
        <v>0</v>
      </c>
      <c r="P198">
        <f>'CREAM Categories'!AH201</f>
        <v>1</v>
      </c>
      <c r="Q198">
        <f>'CREAM Categories'!AI201</f>
        <v>1</v>
      </c>
      <c r="R198">
        <f>'CREAM Categories'!AJ201</f>
        <v>0</v>
      </c>
      <c r="S198">
        <f>'CREAM Categories'!AK201</f>
        <v>0</v>
      </c>
      <c r="T198">
        <f>'CREAM Categories'!AL201</f>
        <v>0</v>
      </c>
      <c r="U198">
        <f>'CREAM Categories'!AM201</f>
        <v>0</v>
      </c>
      <c r="V198">
        <f>'CREAM Categories'!AN201</f>
        <v>0</v>
      </c>
      <c r="W198">
        <f>'CREAM Categories'!AO201</f>
        <v>1</v>
      </c>
      <c r="X198">
        <f>'CREAM Categories'!AP201</f>
        <v>0</v>
      </c>
      <c r="Y198">
        <f>'CREAM Categories'!AQ201</f>
        <v>0</v>
      </c>
      <c r="Z198">
        <f>'CREAM Categories'!AR201</f>
        <v>1</v>
      </c>
      <c r="AA198">
        <f>'CREAM Categories'!AS201</f>
        <v>0</v>
      </c>
      <c r="AB198">
        <f>'CREAM Categories'!AT201</f>
        <v>0</v>
      </c>
      <c r="AC198">
        <f>'CREAM Categories'!AU201</f>
        <v>0</v>
      </c>
      <c r="AD198">
        <f>'CREAM Categories'!AV201</f>
        <v>0</v>
      </c>
      <c r="AE198">
        <f>'CREAM Categories'!AW201</f>
        <v>0</v>
      </c>
      <c r="AF198">
        <f>'CREAM Categories'!AX201</f>
        <v>0</v>
      </c>
      <c r="AG198">
        <f>'CREAM Categories'!AY201</f>
        <v>0</v>
      </c>
      <c r="AH198">
        <f>'CREAM Categories'!AZ201</f>
        <v>0</v>
      </c>
      <c r="AI198">
        <f>'CREAM Categories'!BA201</f>
        <v>0</v>
      </c>
      <c r="AJ198">
        <f>'CREAM Categories'!BB201</f>
        <v>0</v>
      </c>
      <c r="AK198">
        <f>'CREAM Categories'!BC201</f>
        <v>0</v>
      </c>
      <c r="AL198">
        <f>'CREAM Categories'!BD201</f>
        <v>0</v>
      </c>
      <c r="AM198">
        <f>'CREAM Categories'!BE201</f>
        <v>0</v>
      </c>
      <c r="AN198" s="85">
        <f>'General Analysis'!CA199</f>
        <v>0</v>
      </c>
    </row>
    <row r="199" spans="1:40" x14ac:dyDescent="0.2">
      <c r="A199" s="117">
        <v>198</v>
      </c>
      <c r="B199" s="156">
        <f>'CREAM Categories'!D202</f>
        <v>2001</v>
      </c>
      <c r="C199" s="117">
        <f>'General Analysis'!BL200</f>
        <v>1</v>
      </c>
      <c r="D199" s="117">
        <f>'General Analysis'!BM200</f>
        <v>0</v>
      </c>
      <c r="E199" s="117">
        <f>'General Analysis'!BN200</f>
        <v>1</v>
      </c>
      <c r="F199" s="117">
        <f>'General Analysis'!BO200</f>
        <v>1</v>
      </c>
      <c r="G199" s="117">
        <f>'General Analysis'!BP200</f>
        <v>0</v>
      </c>
      <c r="H199" s="117">
        <f>'General Analysis'!BQ200</f>
        <v>0</v>
      </c>
      <c r="I199" s="117">
        <f t="shared" si="18"/>
        <v>1</v>
      </c>
      <c r="J199" s="117">
        <f t="shared" si="19"/>
        <v>1</v>
      </c>
      <c r="K199" s="117">
        <f t="shared" si="20"/>
        <v>0</v>
      </c>
      <c r="L199">
        <f>'CREAM Categories'!AD202</f>
        <v>1</v>
      </c>
      <c r="M199">
        <f>'CREAM Categories'!AE202</f>
        <v>0</v>
      </c>
      <c r="N199">
        <f>'CREAM Categories'!AF202</f>
        <v>1</v>
      </c>
      <c r="O199">
        <f>'CREAM Categories'!AG202</f>
        <v>0</v>
      </c>
      <c r="P199">
        <f>'CREAM Categories'!AH202</f>
        <v>0</v>
      </c>
      <c r="Q199">
        <f>'CREAM Categories'!AI202</f>
        <v>0</v>
      </c>
      <c r="R199">
        <f>'CREAM Categories'!AJ202</f>
        <v>0</v>
      </c>
      <c r="S199">
        <f>'CREAM Categories'!AK202</f>
        <v>0</v>
      </c>
      <c r="T199">
        <f>'CREAM Categories'!AL202</f>
        <v>0</v>
      </c>
      <c r="U199">
        <f>'CREAM Categories'!AM202</f>
        <v>0</v>
      </c>
      <c r="V199">
        <f>'CREAM Categories'!AN202</f>
        <v>0</v>
      </c>
      <c r="W199">
        <f>'CREAM Categories'!AO202</f>
        <v>0</v>
      </c>
      <c r="X199">
        <f>'CREAM Categories'!AP202</f>
        <v>0</v>
      </c>
      <c r="Y199">
        <f>'CREAM Categories'!AQ202</f>
        <v>1</v>
      </c>
      <c r="Z199">
        <f>'CREAM Categories'!AR202</f>
        <v>0</v>
      </c>
      <c r="AA199">
        <f>'CREAM Categories'!AS202</f>
        <v>0</v>
      </c>
      <c r="AB199">
        <f>'CREAM Categories'!AT202</f>
        <v>1</v>
      </c>
      <c r="AC199">
        <f>'CREAM Categories'!AU202</f>
        <v>1</v>
      </c>
      <c r="AD199">
        <f>'CREAM Categories'!AV202</f>
        <v>0</v>
      </c>
      <c r="AE199">
        <f>'CREAM Categories'!AW202</f>
        <v>0</v>
      </c>
      <c r="AF199">
        <f>'CREAM Categories'!AX202</f>
        <v>0</v>
      </c>
      <c r="AG199">
        <f>'CREAM Categories'!AY202</f>
        <v>0</v>
      </c>
      <c r="AH199">
        <f>'CREAM Categories'!AZ202</f>
        <v>0</v>
      </c>
      <c r="AI199">
        <f>'CREAM Categories'!BA202</f>
        <v>0</v>
      </c>
      <c r="AJ199">
        <f>'CREAM Categories'!BB202</f>
        <v>0</v>
      </c>
      <c r="AK199">
        <f>'CREAM Categories'!BC202</f>
        <v>0</v>
      </c>
      <c r="AL199">
        <f>'CREAM Categories'!BD202</f>
        <v>0</v>
      </c>
      <c r="AM199">
        <f>'CREAM Categories'!BE202</f>
        <v>0</v>
      </c>
      <c r="AN199" s="85">
        <f>'General Analysis'!CA200</f>
        <v>2</v>
      </c>
    </row>
    <row r="200" spans="1:40" x14ac:dyDescent="0.2">
      <c r="A200" s="117">
        <v>199</v>
      </c>
      <c r="B200" s="156">
        <f>'CREAM Categories'!D203</f>
        <v>1996</v>
      </c>
      <c r="C200" s="117">
        <f>'General Analysis'!BL201</f>
        <v>0</v>
      </c>
      <c r="D200" s="117">
        <f>'General Analysis'!BM201</f>
        <v>0</v>
      </c>
      <c r="E200" s="117">
        <f>'General Analysis'!BN201</f>
        <v>0</v>
      </c>
      <c r="F200" s="117">
        <f>'General Analysis'!BO201</f>
        <v>0</v>
      </c>
      <c r="G200" s="117">
        <f>'General Analysis'!BP201</f>
        <v>0</v>
      </c>
      <c r="H200" s="117">
        <f>'General Analysis'!BQ201</f>
        <v>0</v>
      </c>
      <c r="I200" s="117">
        <f t="shared" si="18"/>
        <v>0</v>
      </c>
      <c r="J200" s="117">
        <f t="shared" si="19"/>
        <v>0</v>
      </c>
      <c r="K200" s="117">
        <f t="shared" si="20"/>
        <v>0</v>
      </c>
      <c r="L200">
        <f>'CREAM Categories'!AD203</f>
        <v>1</v>
      </c>
      <c r="M200">
        <f>'CREAM Categories'!AE203</f>
        <v>0</v>
      </c>
      <c r="N200">
        <f>'CREAM Categories'!AF203</f>
        <v>0</v>
      </c>
      <c r="O200">
        <f>'CREAM Categories'!AG203</f>
        <v>0</v>
      </c>
      <c r="P200">
        <f>'CREAM Categories'!AH203</f>
        <v>0</v>
      </c>
      <c r="Q200">
        <f>'CREAM Categories'!AI203</f>
        <v>0</v>
      </c>
      <c r="R200">
        <f>'CREAM Categories'!AJ203</f>
        <v>0</v>
      </c>
      <c r="S200">
        <f>'CREAM Categories'!AK203</f>
        <v>0</v>
      </c>
      <c r="T200">
        <f>'CREAM Categories'!AL203</f>
        <v>0</v>
      </c>
      <c r="U200">
        <f>'CREAM Categories'!AM203</f>
        <v>0</v>
      </c>
      <c r="V200">
        <f>'CREAM Categories'!AN203</f>
        <v>0</v>
      </c>
      <c r="W200">
        <f>'CREAM Categories'!AO203</f>
        <v>1</v>
      </c>
      <c r="X200">
        <f>'CREAM Categories'!AP203</f>
        <v>0</v>
      </c>
      <c r="Y200">
        <f>'CREAM Categories'!AQ203</f>
        <v>1</v>
      </c>
      <c r="Z200">
        <f>'CREAM Categories'!AR203</f>
        <v>1</v>
      </c>
      <c r="AA200">
        <f>'CREAM Categories'!AS203</f>
        <v>0</v>
      </c>
      <c r="AB200">
        <f>'CREAM Categories'!AT203</f>
        <v>0</v>
      </c>
      <c r="AC200">
        <f>'CREAM Categories'!AU203</f>
        <v>0</v>
      </c>
      <c r="AD200">
        <f>'CREAM Categories'!AV203</f>
        <v>0</v>
      </c>
      <c r="AE200">
        <f>'CREAM Categories'!AW203</f>
        <v>0</v>
      </c>
      <c r="AF200">
        <f>'CREAM Categories'!AX203</f>
        <v>0</v>
      </c>
      <c r="AG200">
        <f>'CREAM Categories'!AY203</f>
        <v>0</v>
      </c>
      <c r="AH200">
        <f>'CREAM Categories'!AZ203</f>
        <v>0</v>
      </c>
      <c r="AI200">
        <f>'CREAM Categories'!BA203</f>
        <v>0</v>
      </c>
      <c r="AJ200">
        <f>'CREAM Categories'!BB203</f>
        <v>0</v>
      </c>
      <c r="AK200">
        <f>'CREAM Categories'!BC203</f>
        <v>0</v>
      </c>
      <c r="AL200">
        <f>'CREAM Categories'!BD203</f>
        <v>0</v>
      </c>
      <c r="AM200">
        <f>'CREAM Categories'!BE203</f>
        <v>0</v>
      </c>
      <c r="AN200" s="85">
        <f>'General Analysis'!CA201</f>
        <v>0</v>
      </c>
    </row>
    <row r="201" spans="1:40" x14ac:dyDescent="0.2">
      <c r="A201" s="117">
        <v>200</v>
      </c>
      <c r="B201" s="156">
        <f>'CREAM Categories'!D204</f>
        <v>2000</v>
      </c>
      <c r="C201" s="117">
        <f>'General Analysis'!BL202</f>
        <v>1</v>
      </c>
      <c r="D201" s="117">
        <f>'General Analysis'!BM202</f>
        <v>0</v>
      </c>
      <c r="E201" s="117">
        <f>'General Analysis'!BN202</f>
        <v>0</v>
      </c>
      <c r="F201" s="117">
        <f>'General Analysis'!BO202</f>
        <v>0</v>
      </c>
      <c r="G201" s="117">
        <f>'General Analysis'!BP202</f>
        <v>0</v>
      </c>
      <c r="H201" s="117">
        <f>'General Analysis'!BQ202</f>
        <v>0</v>
      </c>
      <c r="I201" s="117">
        <f t="shared" si="18"/>
        <v>1</v>
      </c>
      <c r="J201" s="117">
        <f t="shared" si="19"/>
        <v>0</v>
      </c>
      <c r="K201" s="117">
        <f t="shared" si="20"/>
        <v>0</v>
      </c>
      <c r="L201">
        <f>'CREAM Categories'!AD204</f>
        <v>1</v>
      </c>
      <c r="M201">
        <f>'CREAM Categories'!AE204</f>
        <v>0</v>
      </c>
      <c r="N201">
        <f>'CREAM Categories'!AF204</f>
        <v>1</v>
      </c>
      <c r="O201">
        <f>'CREAM Categories'!AG204</f>
        <v>0</v>
      </c>
      <c r="P201">
        <f>'CREAM Categories'!AH204</f>
        <v>0</v>
      </c>
      <c r="Q201">
        <f>'CREAM Categories'!AI204</f>
        <v>0</v>
      </c>
      <c r="R201">
        <f>'CREAM Categories'!AJ204</f>
        <v>0</v>
      </c>
      <c r="S201">
        <f>'CREAM Categories'!AK204</f>
        <v>0</v>
      </c>
      <c r="T201">
        <f>'CREAM Categories'!AL204</f>
        <v>0</v>
      </c>
      <c r="U201">
        <f>'CREAM Categories'!AM204</f>
        <v>0</v>
      </c>
      <c r="V201">
        <f>'CREAM Categories'!AN204</f>
        <v>1</v>
      </c>
      <c r="W201">
        <f>'CREAM Categories'!AO204</f>
        <v>1</v>
      </c>
      <c r="X201">
        <f>'CREAM Categories'!AP204</f>
        <v>0</v>
      </c>
      <c r="Y201">
        <f>'CREAM Categories'!AQ204</f>
        <v>1</v>
      </c>
      <c r="Z201">
        <f>'CREAM Categories'!AR204</f>
        <v>1</v>
      </c>
      <c r="AA201">
        <f>'CREAM Categories'!AS204</f>
        <v>0</v>
      </c>
      <c r="AB201">
        <f>'CREAM Categories'!AT204</f>
        <v>0</v>
      </c>
      <c r="AC201">
        <f>'CREAM Categories'!AU204</f>
        <v>0</v>
      </c>
      <c r="AD201">
        <f>'CREAM Categories'!AV204</f>
        <v>0</v>
      </c>
      <c r="AE201">
        <f>'CREAM Categories'!AW204</f>
        <v>0</v>
      </c>
      <c r="AF201">
        <f>'CREAM Categories'!AX204</f>
        <v>0</v>
      </c>
      <c r="AG201">
        <f>'CREAM Categories'!AY204</f>
        <v>0</v>
      </c>
      <c r="AH201">
        <f>'CREAM Categories'!AZ204</f>
        <v>0</v>
      </c>
      <c r="AI201">
        <f>'CREAM Categories'!BA204</f>
        <v>0</v>
      </c>
      <c r="AJ201">
        <f>'CREAM Categories'!BB204</f>
        <v>0</v>
      </c>
      <c r="AK201">
        <f>'CREAM Categories'!BC204</f>
        <v>0</v>
      </c>
      <c r="AL201">
        <f>'CREAM Categories'!BD204</f>
        <v>0</v>
      </c>
      <c r="AM201">
        <f>'CREAM Categories'!BE204</f>
        <v>0</v>
      </c>
      <c r="AN201" s="85">
        <f>'General Analysis'!CA202</f>
        <v>0</v>
      </c>
    </row>
    <row r="202" spans="1:40" x14ac:dyDescent="0.2">
      <c r="A202" s="170">
        <v>201</v>
      </c>
      <c r="B202" s="170">
        <f>'CREAM Categories'!D205</f>
        <v>2009</v>
      </c>
      <c r="C202" s="170">
        <f>'General Analysis'!BL203</f>
        <v>2</v>
      </c>
      <c r="D202" s="170">
        <f>'General Analysis'!BM203</f>
        <v>1</v>
      </c>
      <c r="E202" s="170">
        <f>'General Analysis'!BN203</f>
        <v>3</v>
      </c>
      <c r="F202" s="170">
        <f>'General Analysis'!BO203</f>
        <v>1</v>
      </c>
      <c r="G202" s="170">
        <f>'General Analysis'!BP203</f>
        <v>3</v>
      </c>
      <c r="H202" s="170">
        <f>'General Analysis'!BQ203</f>
        <v>1</v>
      </c>
      <c r="I202" s="170">
        <f t="shared" si="18"/>
        <v>1</v>
      </c>
      <c r="J202" s="170">
        <f t="shared" si="19"/>
        <v>1</v>
      </c>
      <c r="K202" s="170">
        <f t="shared" si="20"/>
        <v>1</v>
      </c>
      <c r="L202">
        <f>'CREAM Categories'!AD205</f>
        <v>1</v>
      </c>
      <c r="M202">
        <f>'CREAM Categories'!AE205</f>
        <v>1</v>
      </c>
      <c r="N202">
        <f>'CREAM Categories'!AF205</f>
        <v>0</v>
      </c>
      <c r="O202">
        <f>'CREAM Categories'!AG205</f>
        <v>0</v>
      </c>
      <c r="P202">
        <f>'CREAM Categories'!AH205</f>
        <v>0</v>
      </c>
      <c r="Q202">
        <f>'CREAM Categories'!AI205</f>
        <v>1</v>
      </c>
      <c r="R202">
        <f>'CREAM Categories'!AJ205</f>
        <v>0</v>
      </c>
      <c r="S202">
        <f>'CREAM Categories'!AK205</f>
        <v>0</v>
      </c>
      <c r="T202">
        <f>'CREAM Categories'!AL205</f>
        <v>0</v>
      </c>
      <c r="U202">
        <f>'CREAM Categories'!AM205</f>
        <v>0</v>
      </c>
      <c r="V202">
        <f>'CREAM Categories'!AN205</f>
        <v>0</v>
      </c>
      <c r="W202">
        <f>'CREAM Categories'!AO205</f>
        <v>1</v>
      </c>
      <c r="X202">
        <f>'CREAM Categories'!AP205</f>
        <v>1</v>
      </c>
      <c r="Y202">
        <f>'CREAM Categories'!AQ205</f>
        <v>1</v>
      </c>
      <c r="Z202">
        <f>'CREAM Categories'!AR205</f>
        <v>1</v>
      </c>
      <c r="AA202">
        <f>'CREAM Categories'!AS205</f>
        <v>0</v>
      </c>
      <c r="AB202">
        <f>'CREAM Categories'!AT205</f>
        <v>1</v>
      </c>
      <c r="AC202">
        <f>'CREAM Categories'!AU205</f>
        <v>1</v>
      </c>
      <c r="AD202">
        <f>'CREAM Categories'!AV205</f>
        <v>0</v>
      </c>
      <c r="AE202">
        <f>'CREAM Categories'!AW205</f>
        <v>0</v>
      </c>
      <c r="AF202">
        <f>'CREAM Categories'!AX205</f>
        <v>0</v>
      </c>
      <c r="AG202">
        <f>'CREAM Categories'!AY205</f>
        <v>0</v>
      </c>
      <c r="AH202">
        <f>'CREAM Categories'!AZ205</f>
        <v>0</v>
      </c>
      <c r="AI202">
        <f>'CREAM Categories'!BA205</f>
        <v>0</v>
      </c>
      <c r="AJ202">
        <f>'CREAM Categories'!BB205</f>
        <v>1</v>
      </c>
      <c r="AK202">
        <f>'CREAM Categories'!BC205</f>
        <v>0</v>
      </c>
      <c r="AL202">
        <f>'CREAM Categories'!BD205</f>
        <v>1</v>
      </c>
      <c r="AM202">
        <f>'CREAM Categories'!BE205</f>
        <v>0</v>
      </c>
      <c r="AN202" s="85">
        <f>'General Analysis'!CA203</f>
        <v>2</v>
      </c>
    </row>
    <row r="203" spans="1:40" x14ac:dyDescent="0.2">
      <c r="A203" s="170">
        <v>202</v>
      </c>
      <c r="B203" s="170">
        <f>'CREAM Categories'!D206</f>
        <v>2011</v>
      </c>
      <c r="C203" s="170">
        <f>'General Analysis'!BL204</f>
        <v>1</v>
      </c>
      <c r="D203" s="170">
        <f>'General Analysis'!BM204</f>
        <v>0</v>
      </c>
      <c r="E203" s="170">
        <f>'General Analysis'!BN204</f>
        <v>1</v>
      </c>
      <c r="F203" s="170">
        <f>'General Analysis'!BO204</f>
        <v>0</v>
      </c>
      <c r="G203" s="170">
        <f>'General Analysis'!BP204</f>
        <v>0</v>
      </c>
      <c r="H203" s="170">
        <f>'General Analysis'!BQ204</f>
        <v>0</v>
      </c>
      <c r="I203" s="170">
        <f t="shared" si="18"/>
        <v>1</v>
      </c>
      <c r="J203" s="170">
        <f t="shared" si="19"/>
        <v>1</v>
      </c>
      <c r="K203" s="170">
        <f t="shared" si="20"/>
        <v>0</v>
      </c>
      <c r="L203">
        <f>'CREAM Categories'!AD206</f>
        <v>1</v>
      </c>
      <c r="M203">
        <f>'CREAM Categories'!AE206</f>
        <v>0</v>
      </c>
      <c r="N203">
        <f>'CREAM Categories'!AF206</f>
        <v>1</v>
      </c>
      <c r="O203">
        <f>'CREAM Categories'!AG206</f>
        <v>0</v>
      </c>
      <c r="P203">
        <f>'CREAM Categories'!AH206</f>
        <v>0</v>
      </c>
      <c r="Q203">
        <f>'CREAM Categories'!AI206</f>
        <v>0</v>
      </c>
      <c r="R203">
        <f>'CREAM Categories'!AJ206</f>
        <v>0</v>
      </c>
      <c r="S203">
        <f>'CREAM Categories'!AK206</f>
        <v>0</v>
      </c>
      <c r="T203">
        <f>'CREAM Categories'!AL206</f>
        <v>0</v>
      </c>
      <c r="U203">
        <f>'CREAM Categories'!AM206</f>
        <v>1</v>
      </c>
      <c r="V203">
        <f>'CREAM Categories'!AN206</f>
        <v>1</v>
      </c>
      <c r="W203">
        <f>'CREAM Categories'!AO206</f>
        <v>1</v>
      </c>
      <c r="X203">
        <f>'CREAM Categories'!AP206</f>
        <v>1</v>
      </c>
      <c r="Y203">
        <f>'CREAM Categories'!AQ206</f>
        <v>1</v>
      </c>
      <c r="Z203">
        <f>'CREAM Categories'!AR206</f>
        <v>1</v>
      </c>
      <c r="AA203">
        <f>'CREAM Categories'!AS206</f>
        <v>0</v>
      </c>
      <c r="AB203">
        <f>'CREAM Categories'!AT206</f>
        <v>1</v>
      </c>
      <c r="AC203">
        <f>'CREAM Categories'!AU206</f>
        <v>0</v>
      </c>
      <c r="AD203">
        <f>'CREAM Categories'!AV206</f>
        <v>0</v>
      </c>
      <c r="AE203">
        <f>'CREAM Categories'!AW206</f>
        <v>0</v>
      </c>
      <c r="AF203">
        <f>'CREAM Categories'!AX206</f>
        <v>0</v>
      </c>
      <c r="AG203">
        <f>'CREAM Categories'!AY206</f>
        <v>1</v>
      </c>
      <c r="AH203">
        <f>'CREAM Categories'!AZ206</f>
        <v>0</v>
      </c>
      <c r="AI203">
        <f>'CREAM Categories'!BA206</f>
        <v>1</v>
      </c>
      <c r="AJ203">
        <f>'CREAM Categories'!BB206</f>
        <v>0</v>
      </c>
      <c r="AK203">
        <f>'CREAM Categories'!BC206</f>
        <v>0</v>
      </c>
      <c r="AL203">
        <f>'CREAM Categories'!BD206</f>
        <v>0</v>
      </c>
      <c r="AM203">
        <f>'CREAM Categories'!BE206</f>
        <v>0</v>
      </c>
      <c r="AN203" s="85">
        <f>'General Analysis'!CA204</f>
        <v>1</v>
      </c>
    </row>
    <row r="204" spans="1:40" x14ac:dyDescent="0.2">
      <c r="A204" s="170">
        <v>203</v>
      </c>
      <c r="B204" s="170">
        <f>'CREAM Categories'!D207</f>
        <v>2013</v>
      </c>
      <c r="C204" s="170">
        <f>'General Analysis'!BL205</f>
        <v>1</v>
      </c>
      <c r="D204" s="170">
        <f>'General Analysis'!BM205</f>
        <v>1</v>
      </c>
      <c r="E204" s="170">
        <f>'General Analysis'!BN205</f>
        <v>1</v>
      </c>
      <c r="F204" s="170">
        <f>'General Analysis'!BO205</f>
        <v>1</v>
      </c>
      <c r="G204" s="170">
        <f>'General Analysis'!BP205</f>
        <v>3</v>
      </c>
      <c r="H204" s="170">
        <f>'General Analysis'!BQ205</f>
        <v>0</v>
      </c>
      <c r="I204" s="170">
        <f t="shared" si="18"/>
        <v>1</v>
      </c>
      <c r="J204" s="170">
        <f t="shared" si="19"/>
        <v>1</v>
      </c>
      <c r="K204" s="170">
        <f t="shared" si="20"/>
        <v>1</v>
      </c>
      <c r="L204">
        <f>'CREAM Categories'!AD207</f>
        <v>0</v>
      </c>
      <c r="M204">
        <f>'CREAM Categories'!AE207</f>
        <v>0</v>
      </c>
      <c r="N204">
        <f>'CREAM Categories'!AF207</f>
        <v>1</v>
      </c>
      <c r="O204">
        <f>'CREAM Categories'!AG207</f>
        <v>0</v>
      </c>
      <c r="P204">
        <f>'CREAM Categories'!AH207</f>
        <v>0</v>
      </c>
      <c r="Q204">
        <f>'CREAM Categories'!AI207</f>
        <v>1</v>
      </c>
      <c r="R204">
        <f>'CREAM Categories'!AJ207</f>
        <v>0</v>
      </c>
      <c r="S204">
        <f>'CREAM Categories'!AK207</f>
        <v>0</v>
      </c>
      <c r="T204">
        <f>'CREAM Categories'!AL207</f>
        <v>0</v>
      </c>
      <c r="U204">
        <f>'CREAM Categories'!AM207</f>
        <v>0</v>
      </c>
      <c r="V204">
        <f>'CREAM Categories'!AN207</f>
        <v>0</v>
      </c>
      <c r="W204">
        <f>'CREAM Categories'!AO207</f>
        <v>0</v>
      </c>
      <c r="X204">
        <f>'CREAM Categories'!AP207</f>
        <v>0</v>
      </c>
      <c r="Y204">
        <f>'CREAM Categories'!AQ207</f>
        <v>1</v>
      </c>
      <c r="Z204">
        <f>'CREAM Categories'!AR207</f>
        <v>1</v>
      </c>
      <c r="AA204">
        <f>'CREAM Categories'!AS207</f>
        <v>0</v>
      </c>
      <c r="AB204">
        <f>'CREAM Categories'!AT207</f>
        <v>1</v>
      </c>
      <c r="AC204">
        <f>'CREAM Categories'!AU207</f>
        <v>1</v>
      </c>
      <c r="AD204">
        <f>'CREAM Categories'!AV207</f>
        <v>0</v>
      </c>
      <c r="AE204">
        <f>'CREAM Categories'!AW207</f>
        <v>0</v>
      </c>
      <c r="AF204">
        <f>'CREAM Categories'!AX207</f>
        <v>0</v>
      </c>
      <c r="AG204">
        <f>'CREAM Categories'!AY207</f>
        <v>0</v>
      </c>
      <c r="AH204">
        <f>'CREAM Categories'!AZ207</f>
        <v>0</v>
      </c>
      <c r="AI204">
        <f>'CREAM Categories'!BA207</f>
        <v>0</v>
      </c>
      <c r="AJ204">
        <f>'CREAM Categories'!BB207</f>
        <v>0</v>
      </c>
      <c r="AK204">
        <f>'CREAM Categories'!BC207</f>
        <v>0</v>
      </c>
      <c r="AL204">
        <f>'CREAM Categories'!BD207</f>
        <v>1</v>
      </c>
      <c r="AM204">
        <f>'CREAM Categories'!BE207</f>
        <v>1</v>
      </c>
      <c r="AN204" s="85">
        <f>'General Analysis'!CA205</f>
        <v>2</v>
      </c>
    </row>
    <row r="205" spans="1:40" x14ac:dyDescent="0.2">
      <c r="A205" s="170">
        <v>204</v>
      </c>
      <c r="B205" s="170">
        <f>'CREAM Categories'!D208</f>
        <v>2011</v>
      </c>
      <c r="C205" s="170">
        <f>'General Analysis'!BL206</f>
        <v>0</v>
      </c>
      <c r="D205" s="170">
        <f>'General Analysis'!BM206</f>
        <v>0</v>
      </c>
      <c r="E205" s="170">
        <f>'General Analysis'!BN206</f>
        <v>0</v>
      </c>
      <c r="F205" s="170">
        <f>'General Analysis'!BO206</f>
        <v>0</v>
      </c>
      <c r="G205" s="170">
        <f>'General Analysis'!BP206</f>
        <v>0</v>
      </c>
      <c r="H205" s="170">
        <f>'General Analysis'!BQ206</f>
        <v>0</v>
      </c>
      <c r="I205" s="170">
        <f t="shared" si="18"/>
        <v>0</v>
      </c>
      <c r="J205" s="170">
        <f t="shared" si="19"/>
        <v>0</v>
      </c>
      <c r="K205" s="170">
        <f t="shared" si="20"/>
        <v>0</v>
      </c>
      <c r="L205">
        <f>'CREAM Categories'!AD208</f>
        <v>0</v>
      </c>
      <c r="M205">
        <f>'CREAM Categories'!AE208</f>
        <v>0</v>
      </c>
      <c r="N205">
        <f>'CREAM Categories'!AF208</f>
        <v>0</v>
      </c>
      <c r="O205">
        <f>'CREAM Categories'!AG208</f>
        <v>0</v>
      </c>
      <c r="P205">
        <f>'CREAM Categories'!AH208</f>
        <v>0</v>
      </c>
      <c r="Q205">
        <f>'CREAM Categories'!AI208</f>
        <v>0</v>
      </c>
      <c r="R205">
        <f>'CREAM Categories'!AJ208</f>
        <v>0</v>
      </c>
      <c r="S205">
        <f>'CREAM Categories'!AK208</f>
        <v>0</v>
      </c>
      <c r="T205">
        <f>'CREAM Categories'!AL208</f>
        <v>0</v>
      </c>
      <c r="U205">
        <f>'CREAM Categories'!AM208</f>
        <v>0</v>
      </c>
      <c r="V205">
        <f>'CREAM Categories'!AN208</f>
        <v>0</v>
      </c>
      <c r="W205">
        <f>'CREAM Categories'!AO208</f>
        <v>1</v>
      </c>
      <c r="X205">
        <f>'CREAM Categories'!AP208</f>
        <v>0</v>
      </c>
      <c r="Y205">
        <f>'CREAM Categories'!AQ208</f>
        <v>0</v>
      </c>
      <c r="Z205">
        <f>'CREAM Categories'!AR208</f>
        <v>0</v>
      </c>
      <c r="AA205">
        <f>'CREAM Categories'!AS208</f>
        <v>0</v>
      </c>
      <c r="AB205">
        <f>'CREAM Categories'!AT208</f>
        <v>0</v>
      </c>
      <c r="AC205">
        <f>'CREAM Categories'!AU208</f>
        <v>0</v>
      </c>
      <c r="AD205">
        <f>'CREAM Categories'!AV208</f>
        <v>0</v>
      </c>
      <c r="AE205">
        <f>'CREAM Categories'!AW208</f>
        <v>0</v>
      </c>
      <c r="AF205">
        <f>'CREAM Categories'!AX208</f>
        <v>0</v>
      </c>
      <c r="AG205">
        <f>'CREAM Categories'!AY208</f>
        <v>0</v>
      </c>
      <c r="AH205">
        <f>'CREAM Categories'!AZ208</f>
        <v>0</v>
      </c>
      <c r="AI205">
        <f>'CREAM Categories'!BA208</f>
        <v>0</v>
      </c>
      <c r="AJ205">
        <f>'CREAM Categories'!BB208</f>
        <v>0</v>
      </c>
      <c r="AK205">
        <f>'CREAM Categories'!BC208</f>
        <v>0</v>
      </c>
      <c r="AL205">
        <f>'CREAM Categories'!BD208</f>
        <v>0</v>
      </c>
      <c r="AM205">
        <f>'CREAM Categories'!BE208</f>
        <v>0</v>
      </c>
      <c r="AN205" s="85">
        <f>'General Analysis'!CA206</f>
        <v>0</v>
      </c>
    </row>
    <row r="206" spans="1:40" x14ac:dyDescent="0.2">
      <c r="A206" s="170">
        <v>205</v>
      </c>
      <c r="B206" s="170">
        <f>'CREAM Categories'!D209</f>
        <v>2013</v>
      </c>
      <c r="C206" s="170">
        <f>'General Analysis'!BL207</f>
        <v>2</v>
      </c>
      <c r="D206" s="170">
        <f>'General Analysis'!BM207</f>
        <v>2</v>
      </c>
      <c r="E206" s="170">
        <f>'General Analysis'!BN207</f>
        <v>2</v>
      </c>
      <c r="F206" s="170">
        <f>'General Analysis'!BO207</f>
        <v>1</v>
      </c>
      <c r="G206" s="170">
        <f>'General Analysis'!BP207</f>
        <v>5</v>
      </c>
      <c r="H206" s="170">
        <f>'General Analysis'!BQ207</f>
        <v>1</v>
      </c>
      <c r="I206" s="170">
        <f t="shared" si="18"/>
        <v>1</v>
      </c>
      <c r="J206" s="170">
        <f t="shared" si="19"/>
        <v>1</v>
      </c>
      <c r="K206" s="170">
        <f t="shared" si="20"/>
        <v>1</v>
      </c>
      <c r="L206">
        <f>'CREAM Categories'!AD209</f>
        <v>0</v>
      </c>
      <c r="M206">
        <f>'CREAM Categories'!AE209</f>
        <v>1</v>
      </c>
      <c r="N206">
        <f>'CREAM Categories'!AF209</f>
        <v>0</v>
      </c>
      <c r="O206">
        <f>'CREAM Categories'!AG209</f>
        <v>1</v>
      </c>
      <c r="P206">
        <f>'CREAM Categories'!AH209</f>
        <v>0</v>
      </c>
      <c r="Q206">
        <f>'CREAM Categories'!AI209</f>
        <v>1</v>
      </c>
      <c r="R206">
        <f>'CREAM Categories'!AJ209</f>
        <v>0</v>
      </c>
      <c r="S206">
        <f>'CREAM Categories'!AK209</f>
        <v>0</v>
      </c>
      <c r="T206">
        <f>'CREAM Categories'!AL209</f>
        <v>1</v>
      </c>
      <c r="U206">
        <f>'CREAM Categories'!AM209</f>
        <v>1</v>
      </c>
      <c r="V206">
        <f>'CREAM Categories'!AN209</f>
        <v>0</v>
      </c>
      <c r="W206">
        <f>'CREAM Categories'!AO209</f>
        <v>0</v>
      </c>
      <c r="X206">
        <f>'CREAM Categories'!AP209</f>
        <v>0</v>
      </c>
      <c r="Y206">
        <f>'CREAM Categories'!AQ209</f>
        <v>1</v>
      </c>
      <c r="Z206">
        <f>'CREAM Categories'!AR209</f>
        <v>1</v>
      </c>
      <c r="AA206">
        <f>'CREAM Categories'!AS209</f>
        <v>0</v>
      </c>
      <c r="AB206">
        <f>'CREAM Categories'!AT209</f>
        <v>1</v>
      </c>
      <c r="AC206">
        <f>'CREAM Categories'!AU209</f>
        <v>0</v>
      </c>
      <c r="AD206">
        <f>'CREAM Categories'!AV209</f>
        <v>0</v>
      </c>
      <c r="AE206">
        <f>'CREAM Categories'!AW209</f>
        <v>0</v>
      </c>
      <c r="AF206">
        <f>'CREAM Categories'!AX209</f>
        <v>0</v>
      </c>
      <c r="AG206">
        <f>'CREAM Categories'!AY209</f>
        <v>0</v>
      </c>
      <c r="AH206">
        <f>'CREAM Categories'!AZ209</f>
        <v>0</v>
      </c>
      <c r="AI206">
        <f>'CREAM Categories'!BA209</f>
        <v>0</v>
      </c>
      <c r="AJ206">
        <f>'CREAM Categories'!BB209</f>
        <v>1</v>
      </c>
      <c r="AK206">
        <f>'CREAM Categories'!BC209</f>
        <v>0</v>
      </c>
      <c r="AL206">
        <f>'CREAM Categories'!BD209</f>
        <v>1</v>
      </c>
      <c r="AM206">
        <f>'CREAM Categories'!BE209</f>
        <v>1</v>
      </c>
      <c r="AN206" s="85">
        <f>'General Analysis'!CA207</f>
        <v>1</v>
      </c>
    </row>
    <row r="207" spans="1:40" x14ac:dyDescent="0.2">
      <c r="A207" s="170">
        <v>206</v>
      </c>
      <c r="B207" s="170">
        <f>'CREAM Categories'!D210</f>
        <v>2011</v>
      </c>
      <c r="C207" s="170">
        <f>'General Analysis'!BL208</f>
        <v>1</v>
      </c>
      <c r="D207" s="170">
        <f>'General Analysis'!BM208</f>
        <v>1</v>
      </c>
      <c r="E207" s="170">
        <f>'General Analysis'!BN208</f>
        <v>0</v>
      </c>
      <c r="F207" s="170">
        <f>'General Analysis'!BO208</f>
        <v>0</v>
      </c>
      <c r="G207" s="170">
        <f>'General Analysis'!BP208</f>
        <v>3</v>
      </c>
      <c r="H207" s="170">
        <f>'General Analysis'!BQ208</f>
        <v>1</v>
      </c>
      <c r="I207" s="170">
        <f t="shared" si="18"/>
        <v>1</v>
      </c>
      <c r="J207" s="170">
        <f t="shared" si="19"/>
        <v>1</v>
      </c>
      <c r="K207" s="170">
        <f t="shared" si="20"/>
        <v>1</v>
      </c>
      <c r="L207">
        <f>'CREAM Categories'!AD210</f>
        <v>1</v>
      </c>
      <c r="M207">
        <f>'CREAM Categories'!AE210</f>
        <v>0</v>
      </c>
      <c r="N207">
        <f>'CREAM Categories'!AF210</f>
        <v>0</v>
      </c>
      <c r="O207">
        <f>'CREAM Categories'!AG210</f>
        <v>0</v>
      </c>
      <c r="P207">
        <f>'CREAM Categories'!AH210</f>
        <v>0</v>
      </c>
      <c r="Q207">
        <f>'CREAM Categories'!AI210</f>
        <v>0</v>
      </c>
      <c r="R207">
        <f>'CREAM Categories'!AJ210</f>
        <v>0</v>
      </c>
      <c r="S207">
        <f>'CREAM Categories'!AK210</f>
        <v>0</v>
      </c>
      <c r="T207">
        <f>'CREAM Categories'!AL210</f>
        <v>1</v>
      </c>
      <c r="U207">
        <f>'CREAM Categories'!AM210</f>
        <v>0</v>
      </c>
      <c r="V207">
        <f>'CREAM Categories'!AN210</f>
        <v>1</v>
      </c>
      <c r="W207">
        <f>'CREAM Categories'!AO210</f>
        <v>1</v>
      </c>
      <c r="X207">
        <f>'CREAM Categories'!AP210</f>
        <v>0</v>
      </c>
      <c r="Y207">
        <f>'CREAM Categories'!AQ210</f>
        <v>1</v>
      </c>
      <c r="Z207">
        <f>'CREAM Categories'!AR210</f>
        <v>0</v>
      </c>
      <c r="AA207">
        <f>'CREAM Categories'!AS210</f>
        <v>0</v>
      </c>
      <c r="AB207">
        <f>'CREAM Categories'!AT210</f>
        <v>0</v>
      </c>
      <c r="AC207">
        <f>'CREAM Categories'!AU210</f>
        <v>0</v>
      </c>
      <c r="AD207">
        <f>'CREAM Categories'!AV210</f>
        <v>1</v>
      </c>
      <c r="AE207">
        <f>'CREAM Categories'!AW210</f>
        <v>0</v>
      </c>
      <c r="AF207">
        <f>'CREAM Categories'!AX210</f>
        <v>0</v>
      </c>
      <c r="AG207">
        <f>'CREAM Categories'!AY210</f>
        <v>0</v>
      </c>
      <c r="AH207">
        <f>'CREAM Categories'!AZ210</f>
        <v>0</v>
      </c>
      <c r="AI207">
        <f>'CREAM Categories'!BA210</f>
        <v>0</v>
      </c>
      <c r="AJ207">
        <f>'CREAM Categories'!BB210</f>
        <v>0</v>
      </c>
      <c r="AK207">
        <f>'CREAM Categories'!BC210</f>
        <v>0</v>
      </c>
      <c r="AL207">
        <f>'CREAM Categories'!BD210</f>
        <v>0</v>
      </c>
      <c r="AM207">
        <f>'CREAM Categories'!BE210</f>
        <v>0</v>
      </c>
      <c r="AN207" s="85">
        <f>'General Analysis'!CA208</f>
        <v>0</v>
      </c>
    </row>
    <row r="208" spans="1:40" x14ac:dyDescent="0.2">
      <c r="A208" s="170">
        <v>207</v>
      </c>
      <c r="B208" s="170">
        <f>'CREAM Categories'!D211</f>
        <v>2012</v>
      </c>
      <c r="C208" s="170">
        <f>'General Analysis'!BL209</f>
        <v>0</v>
      </c>
      <c r="D208" s="170">
        <f>'General Analysis'!BM209</f>
        <v>0</v>
      </c>
      <c r="E208" s="170">
        <f>'General Analysis'!BN209</f>
        <v>1</v>
      </c>
      <c r="F208" s="170">
        <f>'General Analysis'!BO209</f>
        <v>0</v>
      </c>
      <c r="G208" s="170">
        <f>'General Analysis'!BP209</f>
        <v>0</v>
      </c>
      <c r="H208" s="170">
        <f>'General Analysis'!BQ209</f>
        <v>1</v>
      </c>
      <c r="I208" s="170">
        <f t="shared" si="18"/>
        <v>1</v>
      </c>
      <c r="J208" s="170">
        <f t="shared" si="19"/>
        <v>1</v>
      </c>
      <c r="K208" s="170">
        <f t="shared" si="20"/>
        <v>1</v>
      </c>
      <c r="L208">
        <f>'CREAM Categories'!AD211</f>
        <v>1</v>
      </c>
      <c r="M208">
        <f>'CREAM Categories'!AE211</f>
        <v>0</v>
      </c>
      <c r="N208">
        <f>'CREAM Categories'!AF211</f>
        <v>1</v>
      </c>
      <c r="O208">
        <f>'CREAM Categories'!AG211</f>
        <v>0</v>
      </c>
      <c r="P208">
        <f>'CREAM Categories'!AH211</f>
        <v>0</v>
      </c>
      <c r="Q208">
        <f>'CREAM Categories'!AI211</f>
        <v>1</v>
      </c>
      <c r="R208">
        <f>'CREAM Categories'!AJ211</f>
        <v>0</v>
      </c>
      <c r="S208">
        <f>'CREAM Categories'!AK211</f>
        <v>0</v>
      </c>
      <c r="T208">
        <f>'CREAM Categories'!AL211</f>
        <v>0</v>
      </c>
      <c r="U208">
        <f>'CREAM Categories'!AM211</f>
        <v>0</v>
      </c>
      <c r="V208">
        <f>'CREAM Categories'!AN211</f>
        <v>1</v>
      </c>
      <c r="W208">
        <f>'CREAM Categories'!AO211</f>
        <v>1</v>
      </c>
      <c r="X208">
        <f>'CREAM Categories'!AP211</f>
        <v>0</v>
      </c>
      <c r="Y208">
        <f>'CREAM Categories'!AQ211</f>
        <v>1</v>
      </c>
      <c r="Z208">
        <f>'CREAM Categories'!AR211</f>
        <v>1</v>
      </c>
      <c r="AA208">
        <f>'CREAM Categories'!AS211</f>
        <v>0</v>
      </c>
      <c r="AB208">
        <f>'CREAM Categories'!AT211</f>
        <v>1</v>
      </c>
      <c r="AC208">
        <f>'CREAM Categories'!AU211</f>
        <v>0</v>
      </c>
      <c r="AD208">
        <f>'CREAM Categories'!AV211</f>
        <v>0</v>
      </c>
      <c r="AE208">
        <f>'CREAM Categories'!AW211</f>
        <v>0</v>
      </c>
      <c r="AF208">
        <f>'CREAM Categories'!AX211</f>
        <v>0</v>
      </c>
      <c r="AG208">
        <f>'CREAM Categories'!AY211</f>
        <v>0</v>
      </c>
      <c r="AH208">
        <f>'CREAM Categories'!AZ211</f>
        <v>0</v>
      </c>
      <c r="AI208">
        <f>'CREAM Categories'!BA211</f>
        <v>0</v>
      </c>
      <c r="AJ208">
        <f>'CREAM Categories'!BB211</f>
        <v>0</v>
      </c>
      <c r="AK208">
        <f>'CREAM Categories'!BC211</f>
        <v>0</v>
      </c>
      <c r="AL208">
        <f>'CREAM Categories'!BD211</f>
        <v>0</v>
      </c>
      <c r="AM208">
        <f>'CREAM Categories'!BE211</f>
        <v>0</v>
      </c>
      <c r="AN208" s="85">
        <f>'General Analysis'!CA209</f>
        <v>1</v>
      </c>
    </row>
    <row r="209" spans="1:40" x14ac:dyDescent="0.2">
      <c r="A209" s="170">
        <v>208</v>
      </c>
      <c r="B209" s="170">
        <f>'CREAM Categories'!D212</f>
        <v>2010</v>
      </c>
      <c r="C209" s="170">
        <f>'General Analysis'!BL210</f>
        <v>1</v>
      </c>
      <c r="D209" s="170">
        <f>'General Analysis'!BM210</f>
        <v>1</v>
      </c>
      <c r="E209" s="170">
        <f>'General Analysis'!BN210</f>
        <v>1</v>
      </c>
      <c r="F209" s="170">
        <f>'General Analysis'!BO210</f>
        <v>0</v>
      </c>
      <c r="G209" s="170">
        <f>'General Analysis'!BP210</f>
        <v>0</v>
      </c>
      <c r="H209" s="170">
        <f>'General Analysis'!BQ210</f>
        <v>0</v>
      </c>
      <c r="I209" s="170">
        <f t="shared" si="18"/>
        <v>1</v>
      </c>
      <c r="J209" s="170">
        <f t="shared" si="19"/>
        <v>1</v>
      </c>
      <c r="K209" s="170">
        <f t="shared" si="20"/>
        <v>0</v>
      </c>
      <c r="L209">
        <f>'CREAM Categories'!AD212</f>
        <v>0</v>
      </c>
      <c r="M209">
        <f>'CREAM Categories'!AE212</f>
        <v>0</v>
      </c>
      <c r="N209">
        <f>'CREAM Categories'!AF212</f>
        <v>1</v>
      </c>
      <c r="O209">
        <f>'CREAM Categories'!AG212</f>
        <v>1</v>
      </c>
      <c r="P209">
        <f>'CREAM Categories'!AH212</f>
        <v>0</v>
      </c>
      <c r="Q209">
        <f>'CREAM Categories'!AI212</f>
        <v>1</v>
      </c>
      <c r="R209">
        <f>'CREAM Categories'!AJ212</f>
        <v>0</v>
      </c>
      <c r="S209">
        <f>'CREAM Categories'!AK212</f>
        <v>0</v>
      </c>
      <c r="T209">
        <f>'CREAM Categories'!AL212</f>
        <v>1</v>
      </c>
      <c r="U209">
        <f>'CREAM Categories'!AM212</f>
        <v>1</v>
      </c>
      <c r="V209">
        <f>'CREAM Categories'!AN212</f>
        <v>0</v>
      </c>
      <c r="W209">
        <f>'CREAM Categories'!AO212</f>
        <v>1</v>
      </c>
      <c r="X209">
        <f>'CREAM Categories'!AP212</f>
        <v>0</v>
      </c>
      <c r="Y209">
        <f>'CREAM Categories'!AQ212</f>
        <v>1</v>
      </c>
      <c r="Z209">
        <f>'CREAM Categories'!AR212</f>
        <v>1</v>
      </c>
      <c r="AA209">
        <f>'CREAM Categories'!AS212</f>
        <v>0</v>
      </c>
      <c r="AB209">
        <f>'CREAM Categories'!AT212</f>
        <v>1</v>
      </c>
      <c r="AC209">
        <f>'CREAM Categories'!AU212</f>
        <v>0</v>
      </c>
      <c r="AD209">
        <f>'CREAM Categories'!AV212</f>
        <v>0</v>
      </c>
      <c r="AE209">
        <f>'CREAM Categories'!AW212</f>
        <v>0</v>
      </c>
      <c r="AF209">
        <f>'CREAM Categories'!AX212</f>
        <v>0</v>
      </c>
      <c r="AG209">
        <f>'CREAM Categories'!AY212</f>
        <v>0</v>
      </c>
      <c r="AH209">
        <f>'CREAM Categories'!AZ212</f>
        <v>0</v>
      </c>
      <c r="AI209">
        <f>'CREAM Categories'!BA212</f>
        <v>0</v>
      </c>
      <c r="AJ209">
        <f>'CREAM Categories'!BB212</f>
        <v>0</v>
      </c>
      <c r="AK209">
        <f>'CREAM Categories'!BC212</f>
        <v>0</v>
      </c>
      <c r="AL209">
        <f>'CREAM Categories'!BD212</f>
        <v>0</v>
      </c>
      <c r="AM209">
        <f>'CREAM Categories'!BE212</f>
        <v>0</v>
      </c>
      <c r="AN209" s="85">
        <f>'General Analysis'!CA210</f>
        <v>1</v>
      </c>
    </row>
    <row r="210" spans="1:40" x14ac:dyDescent="0.2">
      <c r="A210" s="170">
        <v>209</v>
      </c>
      <c r="B210" s="170">
        <f>'CREAM Categories'!D213</f>
        <v>2010</v>
      </c>
      <c r="C210" s="170">
        <f>'General Analysis'!BL211</f>
        <v>1</v>
      </c>
      <c r="D210" s="170">
        <f>'General Analysis'!BM211</f>
        <v>0</v>
      </c>
      <c r="E210" s="170">
        <f>'General Analysis'!BN211</f>
        <v>1</v>
      </c>
      <c r="F210" s="170">
        <f>'General Analysis'!BO211</f>
        <v>0</v>
      </c>
      <c r="G210" s="170">
        <f>'General Analysis'!BP211</f>
        <v>0</v>
      </c>
      <c r="H210" s="170">
        <f>'General Analysis'!BQ211</f>
        <v>0</v>
      </c>
      <c r="I210" s="170">
        <f t="shared" si="18"/>
        <v>1</v>
      </c>
      <c r="J210" s="170">
        <f t="shared" si="19"/>
        <v>1</v>
      </c>
      <c r="K210" s="170">
        <f t="shared" si="20"/>
        <v>0</v>
      </c>
      <c r="L210">
        <f>'CREAM Categories'!AD213</f>
        <v>1</v>
      </c>
      <c r="M210">
        <f>'CREAM Categories'!AE213</f>
        <v>1</v>
      </c>
      <c r="N210">
        <f>'CREAM Categories'!AF213</f>
        <v>0</v>
      </c>
      <c r="O210">
        <f>'CREAM Categories'!AG213</f>
        <v>0</v>
      </c>
      <c r="P210">
        <f>'CREAM Categories'!AH213</f>
        <v>0</v>
      </c>
      <c r="Q210">
        <f>'CREAM Categories'!AI213</f>
        <v>1</v>
      </c>
      <c r="R210">
        <f>'CREAM Categories'!AJ213</f>
        <v>0</v>
      </c>
      <c r="S210">
        <f>'CREAM Categories'!AK213</f>
        <v>0</v>
      </c>
      <c r="T210">
        <f>'CREAM Categories'!AL213</f>
        <v>0</v>
      </c>
      <c r="U210">
        <f>'CREAM Categories'!AM213</f>
        <v>1</v>
      </c>
      <c r="V210">
        <f>'CREAM Categories'!AN213</f>
        <v>1</v>
      </c>
      <c r="W210">
        <f>'CREAM Categories'!AO213</f>
        <v>1</v>
      </c>
      <c r="X210">
        <f>'CREAM Categories'!AP213</f>
        <v>0</v>
      </c>
      <c r="Y210">
        <f>'CREAM Categories'!AQ213</f>
        <v>1</v>
      </c>
      <c r="Z210">
        <f>'CREAM Categories'!AR213</f>
        <v>1</v>
      </c>
      <c r="AA210">
        <f>'CREAM Categories'!AS213</f>
        <v>0</v>
      </c>
      <c r="AB210">
        <f>'CREAM Categories'!AT213</f>
        <v>0</v>
      </c>
      <c r="AC210">
        <f>'CREAM Categories'!AU213</f>
        <v>0</v>
      </c>
      <c r="AD210">
        <f>'CREAM Categories'!AV213</f>
        <v>0</v>
      </c>
      <c r="AE210">
        <f>'CREAM Categories'!AW213</f>
        <v>0</v>
      </c>
      <c r="AF210">
        <f>'CREAM Categories'!AX213</f>
        <v>0</v>
      </c>
      <c r="AG210">
        <f>'CREAM Categories'!AY213</f>
        <v>0</v>
      </c>
      <c r="AH210">
        <f>'CREAM Categories'!AZ213</f>
        <v>0</v>
      </c>
      <c r="AI210">
        <f>'CREAM Categories'!BA213</f>
        <v>0</v>
      </c>
      <c r="AJ210">
        <f>'CREAM Categories'!BB213</f>
        <v>0</v>
      </c>
      <c r="AK210">
        <f>'CREAM Categories'!BC213</f>
        <v>0</v>
      </c>
      <c r="AL210">
        <f>'CREAM Categories'!BD213</f>
        <v>0</v>
      </c>
      <c r="AM210">
        <f>'CREAM Categories'!BE213</f>
        <v>0</v>
      </c>
      <c r="AN210" s="85">
        <f>'General Analysis'!CA211</f>
        <v>0</v>
      </c>
    </row>
    <row r="211" spans="1:40" x14ac:dyDescent="0.2">
      <c r="A211" s="170">
        <v>210</v>
      </c>
      <c r="B211" s="170">
        <f>'CREAM Categories'!D214</f>
        <v>2010</v>
      </c>
      <c r="C211" s="170">
        <f>'General Analysis'!BL212</f>
        <v>1</v>
      </c>
      <c r="D211" s="170">
        <f>'General Analysis'!BM212</f>
        <v>0</v>
      </c>
      <c r="E211" s="170">
        <f>'General Analysis'!BN212</f>
        <v>0</v>
      </c>
      <c r="F211" s="170">
        <f>'General Analysis'!BO212</f>
        <v>0</v>
      </c>
      <c r="G211" s="170">
        <f>'General Analysis'!BP212</f>
        <v>0</v>
      </c>
      <c r="H211" s="170">
        <f>'General Analysis'!BQ212</f>
        <v>0</v>
      </c>
      <c r="I211" s="170">
        <f t="shared" si="18"/>
        <v>1</v>
      </c>
      <c r="J211" s="170">
        <f t="shared" si="19"/>
        <v>0</v>
      </c>
      <c r="K211" s="170">
        <f t="shared" si="20"/>
        <v>0</v>
      </c>
      <c r="L211">
        <f>'CREAM Categories'!AD214</f>
        <v>1</v>
      </c>
      <c r="M211">
        <f>'CREAM Categories'!AE214</f>
        <v>0</v>
      </c>
      <c r="N211">
        <f>'CREAM Categories'!AF214</f>
        <v>1</v>
      </c>
      <c r="O211">
        <f>'CREAM Categories'!AG214</f>
        <v>0</v>
      </c>
      <c r="P211">
        <f>'CREAM Categories'!AH214</f>
        <v>0</v>
      </c>
      <c r="Q211">
        <f>'CREAM Categories'!AI214</f>
        <v>0</v>
      </c>
      <c r="R211">
        <f>'CREAM Categories'!AJ214</f>
        <v>0</v>
      </c>
      <c r="S211">
        <f>'CREAM Categories'!AK214</f>
        <v>0</v>
      </c>
      <c r="T211">
        <f>'CREAM Categories'!AL214</f>
        <v>0</v>
      </c>
      <c r="U211">
        <f>'CREAM Categories'!AM214</f>
        <v>0</v>
      </c>
      <c r="V211">
        <f>'CREAM Categories'!AN214</f>
        <v>1</v>
      </c>
      <c r="W211">
        <f>'CREAM Categories'!AO214</f>
        <v>1</v>
      </c>
      <c r="X211">
        <f>'CREAM Categories'!AP214</f>
        <v>0</v>
      </c>
      <c r="Y211">
        <f>'CREAM Categories'!AQ214</f>
        <v>1</v>
      </c>
      <c r="Z211">
        <f>'CREAM Categories'!AR214</f>
        <v>1</v>
      </c>
      <c r="AA211">
        <f>'CREAM Categories'!AS214</f>
        <v>1</v>
      </c>
      <c r="AB211">
        <f>'CREAM Categories'!AT214</f>
        <v>0</v>
      </c>
      <c r="AC211">
        <f>'CREAM Categories'!AU214</f>
        <v>1</v>
      </c>
      <c r="AD211">
        <f>'CREAM Categories'!AV214</f>
        <v>0</v>
      </c>
      <c r="AE211">
        <f>'CREAM Categories'!AW214</f>
        <v>0</v>
      </c>
      <c r="AF211">
        <f>'CREAM Categories'!AX214</f>
        <v>0</v>
      </c>
      <c r="AG211">
        <f>'CREAM Categories'!AY214</f>
        <v>0</v>
      </c>
      <c r="AH211">
        <f>'CREAM Categories'!AZ214</f>
        <v>0</v>
      </c>
      <c r="AI211">
        <f>'CREAM Categories'!BA214</f>
        <v>0</v>
      </c>
      <c r="AJ211">
        <f>'CREAM Categories'!BB214</f>
        <v>0</v>
      </c>
      <c r="AK211">
        <f>'CREAM Categories'!BC214</f>
        <v>0</v>
      </c>
      <c r="AL211">
        <f>'CREAM Categories'!BD214</f>
        <v>0</v>
      </c>
      <c r="AM211">
        <f>'CREAM Categories'!BE214</f>
        <v>0</v>
      </c>
      <c r="AN211" s="85">
        <f>'General Analysis'!CA212</f>
        <v>1</v>
      </c>
    </row>
    <row r="212" spans="1:40" x14ac:dyDescent="0.2">
      <c r="A212" s="170">
        <v>211</v>
      </c>
      <c r="B212" s="170">
        <f>'CREAM Categories'!D215</f>
        <v>2010</v>
      </c>
      <c r="C212" s="170">
        <f>'General Analysis'!BL213</f>
        <v>0</v>
      </c>
      <c r="D212" s="170">
        <f>'General Analysis'!BM213</f>
        <v>0</v>
      </c>
      <c r="E212" s="170">
        <f>'General Analysis'!BN213</f>
        <v>1</v>
      </c>
      <c r="F212" s="170">
        <f>'General Analysis'!BO213</f>
        <v>0</v>
      </c>
      <c r="G212" s="170">
        <f>'General Analysis'!BP213</f>
        <v>0</v>
      </c>
      <c r="H212" s="170">
        <f>'General Analysis'!BQ213</f>
        <v>0</v>
      </c>
      <c r="I212" s="170">
        <f t="shared" si="18"/>
        <v>1</v>
      </c>
      <c r="J212" s="170">
        <f t="shared" si="19"/>
        <v>1</v>
      </c>
      <c r="K212" s="170">
        <f t="shared" si="20"/>
        <v>0</v>
      </c>
      <c r="L212">
        <f>'CREAM Categories'!AD215</f>
        <v>0</v>
      </c>
      <c r="M212">
        <f>'CREAM Categories'!AE215</f>
        <v>0</v>
      </c>
      <c r="N212">
        <f>'CREAM Categories'!AF215</f>
        <v>1</v>
      </c>
      <c r="O212">
        <f>'CREAM Categories'!AG215</f>
        <v>0</v>
      </c>
      <c r="P212">
        <f>'CREAM Categories'!AH215</f>
        <v>0</v>
      </c>
      <c r="Q212">
        <f>'CREAM Categories'!AI215</f>
        <v>1</v>
      </c>
      <c r="R212">
        <f>'CREAM Categories'!AJ215</f>
        <v>0</v>
      </c>
      <c r="S212">
        <f>'CREAM Categories'!AK215</f>
        <v>0</v>
      </c>
      <c r="T212">
        <f>'CREAM Categories'!AL215</f>
        <v>0</v>
      </c>
      <c r="U212">
        <f>'CREAM Categories'!AM215</f>
        <v>0</v>
      </c>
      <c r="V212">
        <f>'CREAM Categories'!AN215</f>
        <v>0</v>
      </c>
      <c r="W212">
        <f>'CREAM Categories'!AO215</f>
        <v>1</v>
      </c>
      <c r="X212">
        <f>'CREAM Categories'!AP215</f>
        <v>0</v>
      </c>
      <c r="Y212">
        <f>'CREAM Categories'!AQ215</f>
        <v>1</v>
      </c>
      <c r="Z212">
        <f>'CREAM Categories'!AR215</f>
        <v>1</v>
      </c>
      <c r="AA212">
        <f>'CREAM Categories'!AS215</f>
        <v>0</v>
      </c>
      <c r="AB212">
        <f>'CREAM Categories'!AT215</f>
        <v>0</v>
      </c>
      <c r="AC212">
        <f>'CREAM Categories'!AU215</f>
        <v>1</v>
      </c>
      <c r="AD212">
        <f>'CREAM Categories'!AV215</f>
        <v>0</v>
      </c>
      <c r="AE212">
        <f>'CREAM Categories'!AW215</f>
        <v>0</v>
      </c>
      <c r="AF212">
        <f>'CREAM Categories'!AX215</f>
        <v>0</v>
      </c>
      <c r="AG212">
        <f>'CREAM Categories'!AY215</f>
        <v>0</v>
      </c>
      <c r="AH212">
        <f>'CREAM Categories'!AZ215</f>
        <v>0</v>
      </c>
      <c r="AI212">
        <f>'CREAM Categories'!BA215</f>
        <v>0</v>
      </c>
      <c r="AJ212">
        <f>'CREAM Categories'!BB215</f>
        <v>0</v>
      </c>
      <c r="AK212">
        <f>'CREAM Categories'!BC215</f>
        <v>0</v>
      </c>
      <c r="AL212">
        <f>'CREAM Categories'!BD215</f>
        <v>0</v>
      </c>
      <c r="AM212">
        <f>'CREAM Categories'!BE215</f>
        <v>0</v>
      </c>
      <c r="AN212" s="85">
        <f>'General Analysis'!CA213</f>
        <v>1</v>
      </c>
    </row>
    <row r="213" spans="1:40" x14ac:dyDescent="0.2">
      <c r="A213" s="170">
        <v>212</v>
      </c>
      <c r="B213" s="170">
        <f>'CREAM Categories'!D216</f>
        <v>2011</v>
      </c>
      <c r="C213" s="170">
        <f>'General Analysis'!BL214</f>
        <v>1</v>
      </c>
      <c r="D213" s="170">
        <f>'General Analysis'!BM214</f>
        <v>0</v>
      </c>
      <c r="E213" s="170">
        <f>'General Analysis'!BN214</f>
        <v>1</v>
      </c>
      <c r="F213" s="170">
        <f>'General Analysis'!BO214</f>
        <v>0</v>
      </c>
      <c r="G213" s="170">
        <f>'General Analysis'!BP214</f>
        <v>0</v>
      </c>
      <c r="H213" s="170">
        <f>'General Analysis'!BQ214</f>
        <v>0</v>
      </c>
      <c r="I213" s="170">
        <f t="shared" si="18"/>
        <v>1</v>
      </c>
      <c r="J213" s="170">
        <f t="shared" si="19"/>
        <v>1</v>
      </c>
      <c r="K213" s="170">
        <f t="shared" si="20"/>
        <v>0</v>
      </c>
      <c r="L213">
        <f>'CREAM Categories'!AD216</f>
        <v>0</v>
      </c>
      <c r="M213">
        <f>'CREAM Categories'!AE216</f>
        <v>0</v>
      </c>
      <c r="N213">
        <f>'CREAM Categories'!AF216</f>
        <v>1</v>
      </c>
      <c r="O213">
        <f>'CREAM Categories'!AG216</f>
        <v>0</v>
      </c>
      <c r="P213">
        <f>'CREAM Categories'!AH216</f>
        <v>0</v>
      </c>
      <c r="Q213">
        <f>'CREAM Categories'!AI216</f>
        <v>0</v>
      </c>
      <c r="R213">
        <f>'CREAM Categories'!AJ216</f>
        <v>0</v>
      </c>
      <c r="S213">
        <f>'CREAM Categories'!AK216</f>
        <v>0</v>
      </c>
      <c r="T213">
        <f>'CREAM Categories'!AL216</f>
        <v>0</v>
      </c>
      <c r="U213">
        <f>'CREAM Categories'!AM216</f>
        <v>0</v>
      </c>
      <c r="V213">
        <f>'CREAM Categories'!AN216</f>
        <v>0</v>
      </c>
      <c r="W213">
        <f>'CREAM Categories'!AO216</f>
        <v>1</v>
      </c>
      <c r="X213">
        <f>'CREAM Categories'!AP216</f>
        <v>0</v>
      </c>
      <c r="Y213">
        <f>'CREAM Categories'!AQ216</f>
        <v>1</v>
      </c>
      <c r="Z213">
        <f>'CREAM Categories'!AR216</f>
        <v>1</v>
      </c>
      <c r="AA213">
        <f>'CREAM Categories'!AS216</f>
        <v>0</v>
      </c>
      <c r="AB213">
        <f>'CREAM Categories'!AT216</f>
        <v>0</v>
      </c>
      <c r="AC213">
        <f>'CREAM Categories'!AU216</f>
        <v>1</v>
      </c>
      <c r="AD213">
        <f>'CREAM Categories'!AV216</f>
        <v>0</v>
      </c>
      <c r="AE213">
        <f>'CREAM Categories'!AW216</f>
        <v>0</v>
      </c>
      <c r="AF213">
        <f>'CREAM Categories'!AX216</f>
        <v>0</v>
      </c>
      <c r="AG213">
        <f>'CREAM Categories'!AY216</f>
        <v>0</v>
      </c>
      <c r="AH213">
        <f>'CREAM Categories'!AZ216</f>
        <v>0</v>
      </c>
      <c r="AI213">
        <f>'CREAM Categories'!BA216</f>
        <v>0</v>
      </c>
      <c r="AJ213">
        <f>'CREAM Categories'!BB216</f>
        <v>0</v>
      </c>
      <c r="AK213">
        <f>'CREAM Categories'!BC216</f>
        <v>0</v>
      </c>
      <c r="AL213">
        <f>'CREAM Categories'!BD216</f>
        <v>0</v>
      </c>
      <c r="AM213">
        <f>'CREAM Categories'!BE216</f>
        <v>0</v>
      </c>
      <c r="AN213" s="85">
        <f>'General Analysis'!CA214</f>
        <v>1</v>
      </c>
    </row>
    <row r="214" spans="1:40" x14ac:dyDescent="0.2">
      <c r="A214" s="170">
        <v>213</v>
      </c>
      <c r="B214" s="170" t="str">
        <f>'CREAM Categories'!D217</f>
        <v>?</v>
      </c>
      <c r="C214" s="170">
        <f>'General Analysis'!BL215</f>
        <v>0</v>
      </c>
      <c r="D214" s="170">
        <f>'General Analysis'!BM215</f>
        <v>0</v>
      </c>
      <c r="E214" s="170">
        <f>'General Analysis'!BN215</f>
        <v>0</v>
      </c>
      <c r="F214" s="170">
        <f>'General Analysis'!BO215</f>
        <v>0</v>
      </c>
      <c r="G214" s="170">
        <f>'General Analysis'!BP215</f>
        <v>0</v>
      </c>
      <c r="H214" s="170">
        <f>'General Analysis'!BQ215</f>
        <v>0</v>
      </c>
      <c r="I214" s="170">
        <f t="shared" si="18"/>
        <v>0</v>
      </c>
      <c r="J214" s="170">
        <f t="shared" si="19"/>
        <v>0</v>
      </c>
      <c r="K214" s="170">
        <f t="shared" si="20"/>
        <v>0</v>
      </c>
      <c r="L214">
        <f>'CREAM Categories'!AD217</f>
        <v>0</v>
      </c>
      <c r="M214">
        <f>'CREAM Categories'!AE217</f>
        <v>0</v>
      </c>
      <c r="N214">
        <f>'CREAM Categories'!AF217</f>
        <v>1</v>
      </c>
      <c r="O214">
        <f>'CREAM Categories'!AG217</f>
        <v>0</v>
      </c>
      <c r="P214">
        <f>'CREAM Categories'!AH217</f>
        <v>0</v>
      </c>
      <c r="Q214">
        <f>'CREAM Categories'!AI217</f>
        <v>0</v>
      </c>
      <c r="R214">
        <f>'CREAM Categories'!AJ217</f>
        <v>1</v>
      </c>
      <c r="S214">
        <f>'CREAM Categories'!AK217</f>
        <v>0</v>
      </c>
      <c r="T214">
        <f>'CREAM Categories'!AL217</f>
        <v>0</v>
      </c>
      <c r="U214">
        <f>'CREAM Categories'!AM217</f>
        <v>0</v>
      </c>
      <c r="V214">
        <f>'CREAM Categories'!AN217</f>
        <v>1</v>
      </c>
      <c r="W214">
        <f>'CREAM Categories'!AO217</f>
        <v>1</v>
      </c>
      <c r="X214">
        <f>'CREAM Categories'!AP217</f>
        <v>0</v>
      </c>
      <c r="Y214">
        <f>'CREAM Categories'!AQ217</f>
        <v>1</v>
      </c>
      <c r="Z214">
        <f>'CREAM Categories'!AR217</f>
        <v>1</v>
      </c>
      <c r="AA214">
        <f>'CREAM Categories'!AS217</f>
        <v>0</v>
      </c>
      <c r="AB214">
        <f>'CREAM Categories'!AT217</f>
        <v>0</v>
      </c>
      <c r="AC214">
        <f>'CREAM Categories'!AU217</f>
        <v>1</v>
      </c>
      <c r="AD214">
        <f>'CREAM Categories'!AV217</f>
        <v>0</v>
      </c>
      <c r="AE214">
        <f>'CREAM Categories'!AW217</f>
        <v>0</v>
      </c>
      <c r="AF214">
        <f>'CREAM Categories'!AX217</f>
        <v>0</v>
      </c>
      <c r="AG214">
        <f>'CREAM Categories'!AY217</f>
        <v>0</v>
      </c>
      <c r="AH214">
        <f>'CREAM Categories'!AZ217</f>
        <v>0</v>
      </c>
      <c r="AI214">
        <f>'CREAM Categories'!BA217</f>
        <v>0</v>
      </c>
      <c r="AJ214">
        <f>'CREAM Categories'!BB217</f>
        <v>0</v>
      </c>
      <c r="AK214">
        <f>'CREAM Categories'!BC217</f>
        <v>0</v>
      </c>
      <c r="AL214">
        <f>'CREAM Categories'!BD217</f>
        <v>0</v>
      </c>
      <c r="AM214">
        <f>'CREAM Categories'!BE217</f>
        <v>0</v>
      </c>
      <c r="AN214" s="85">
        <f>'General Analysis'!CA215</f>
        <v>1</v>
      </c>
    </row>
    <row r="215" spans="1:40" x14ac:dyDescent="0.2">
      <c r="A215" s="170">
        <v>214</v>
      </c>
      <c r="B215" s="170" t="str">
        <f>'CREAM Categories'!D218</f>
        <v>?</v>
      </c>
      <c r="C215" s="170">
        <f>'General Analysis'!BL216</f>
        <v>0</v>
      </c>
      <c r="D215" s="170">
        <f>'General Analysis'!BM216</f>
        <v>0</v>
      </c>
      <c r="E215" s="170">
        <f>'General Analysis'!BN216</f>
        <v>0</v>
      </c>
      <c r="F215" s="170">
        <f>'General Analysis'!BO216</f>
        <v>0</v>
      </c>
      <c r="G215" s="170">
        <f>'General Analysis'!BP216</f>
        <v>0</v>
      </c>
      <c r="H215" s="170">
        <f>'General Analysis'!BQ216</f>
        <v>1</v>
      </c>
      <c r="I215" s="170">
        <f t="shared" si="18"/>
        <v>1</v>
      </c>
      <c r="J215" s="170">
        <f t="shared" si="19"/>
        <v>0</v>
      </c>
      <c r="K215" s="170">
        <f t="shared" si="20"/>
        <v>1</v>
      </c>
      <c r="L215">
        <f>'CREAM Categories'!AD218</f>
        <v>0</v>
      </c>
      <c r="M215">
        <f>'CREAM Categories'!AE218</f>
        <v>0</v>
      </c>
      <c r="N215">
        <f>'CREAM Categories'!AF218</f>
        <v>0</v>
      </c>
      <c r="O215">
        <f>'CREAM Categories'!AG218</f>
        <v>0</v>
      </c>
      <c r="P215">
        <f>'CREAM Categories'!AH218</f>
        <v>0</v>
      </c>
      <c r="Q215">
        <f>'CREAM Categories'!AI218</f>
        <v>0</v>
      </c>
      <c r="R215">
        <f>'CREAM Categories'!AJ218</f>
        <v>0</v>
      </c>
      <c r="S215">
        <f>'CREAM Categories'!AK218</f>
        <v>0</v>
      </c>
      <c r="T215">
        <f>'CREAM Categories'!AL218</f>
        <v>0</v>
      </c>
      <c r="U215">
        <f>'CREAM Categories'!AM218</f>
        <v>0</v>
      </c>
      <c r="V215">
        <f>'CREAM Categories'!AN218</f>
        <v>0</v>
      </c>
      <c r="W215">
        <f>'CREAM Categories'!AO218</f>
        <v>1</v>
      </c>
      <c r="X215">
        <f>'CREAM Categories'!AP218</f>
        <v>0</v>
      </c>
      <c r="Y215">
        <f>'CREAM Categories'!AQ218</f>
        <v>1</v>
      </c>
      <c r="Z215">
        <f>'CREAM Categories'!AR218</f>
        <v>1</v>
      </c>
      <c r="AA215">
        <f>'CREAM Categories'!AS218</f>
        <v>0</v>
      </c>
      <c r="AB215">
        <f>'CREAM Categories'!AT218</f>
        <v>0</v>
      </c>
      <c r="AC215">
        <f>'CREAM Categories'!AU218</f>
        <v>0</v>
      </c>
      <c r="AD215">
        <f>'CREAM Categories'!AV218</f>
        <v>0</v>
      </c>
      <c r="AE215">
        <f>'CREAM Categories'!AW218</f>
        <v>0</v>
      </c>
      <c r="AF215">
        <f>'CREAM Categories'!AX218</f>
        <v>0</v>
      </c>
      <c r="AG215">
        <f>'CREAM Categories'!AY218</f>
        <v>0</v>
      </c>
      <c r="AH215">
        <f>'CREAM Categories'!AZ218</f>
        <v>0</v>
      </c>
      <c r="AI215">
        <f>'CREAM Categories'!BA218</f>
        <v>0</v>
      </c>
      <c r="AJ215">
        <f>'CREAM Categories'!BB218</f>
        <v>0</v>
      </c>
      <c r="AK215">
        <f>'CREAM Categories'!BC218</f>
        <v>0</v>
      </c>
      <c r="AL215">
        <f>'CREAM Categories'!BD218</f>
        <v>0</v>
      </c>
      <c r="AM215">
        <f>'CREAM Categories'!BE218</f>
        <v>0</v>
      </c>
      <c r="AN215" s="85">
        <f>'General Analysis'!CA216</f>
        <v>0</v>
      </c>
    </row>
    <row r="216" spans="1:40" x14ac:dyDescent="0.2">
      <c r="A216" s="170">
        <v>215</v>
      </c>
      <c r="B216" s="170">
        <f>'CREAM Categories'!D219</f>
        <v>2011</v>
      </c>
      <c r="C216" s="170">
        <f>'General Analysis'!BL217</f>
        <v>0</v>
      </c>
      <c r="D216" s="170">
        <f>'General Analysis'!BM217</f>
        <v>0</v>
      </c>
      <c r="E216" s="170">
        <f>'General Analysis'!BN217</f>
        <v>0</v>
      </c>
      <c r="F216" s="170">
        <f>'General Analysis'!BO217</f>
        <v>0</v>
      </c>
      <c r="G216" s="170">
        <f>'General Analysis'!BP217</f>
        <v>0</v>
      </c>
      <c r="H216" s="170">
        <f>'General Analysis'!BQ217</f>
        <v>0</v>
      </c>
      <c r="I216" s="170">
        <f t="shared" si="18"/>
        <v>0</v>
      </c>
      <c r="J216" s="170">
        <f t="shared" si="19"/>
        <v>0</v>
      </c>
      <c r="K216" s="170">
        <f t="shared" si="20"/>
        <v>0</v>
      </c>
      <c r="L216">
        <f>'CREAM Categories'!AD219</f>
        <v>0</v>
      </c>
      <c r="M216">
        <f>'CREAM Categories'!AE219</f>
        <v>0</v>
      </c>
      <c r="N216">
        <f>'CREAM Categories'!AF219</f>
        <v>1</v>
      </c>
      <c r="O216">
        <f>'CREAM Categories'!AG219</f>
        <v>0</v>
      </c>
      <c r="P216">
        <f>'CREAM Categories'!AH219</f>
        <v>0</v>
      </c>
      <c r="Q216">
        <f>'CREAM Categories'!AI219</f>
        <v>0</v>
      </c>
      <c r="R216">
        <f>'CREAM Categories'!AJ219</f>
        <v>0</v>
      </c>
      <c r="S216">
        <f>'CREAM Categories'!AK219</f>
        <v>0</v>
      </c>
      <c r="T216">
        <f>'CREAM Categories'!AL219</f>
        <v>0</v>
      </c>
      <c r="U216">
        <f>'CREAM Categories'!AM219</f>
        <v>1</v>
      </c>
      <c r="V216">
        <f>'CREAM Categories'!AN219</f>
        <v>0</v>
      </c>
      <c r="W216">
        <f>'CREAM Categories'!AO219</f>
        <v>1</v>
      </c>
      <c r="X216">
        <f>'CREAM Categories'!AP219</f>
        <v>0</v>
      </c>
      <c r="Y216">
        <f>'CREAM Categories'!AQ219</f>
        <v>1</v>
      </c>
      <c r="Z216">
        <f>'CREAM Categories'!AR219</f>
        <v>1</v>
      </c>
      <c r="AA216">
        <f>'CREAM Categories'!AS219</f>
        <v>0</v>
      </c>
      <c r="AB216">
        <f>'CREAM Categories'!AT219</f>
        <v>1</v>
      </c>
      <c r="AC216">
        <f>'CREAM Categories'!AU219</f>
        <v>0</v>
      </c>
      <c r="AD216">
        <f>'CREAM Categories'!AV219</f>
        <v>0</v>
      </c>
      <c r="AE216">
        <f>'CREAM Categories'!AW219</f>
        <v>0</v>
      </c>
      <c r="AF216">
        <f>'CREAM Categories'!AX219</f>
        <v>0</v>
      </c>
      <c r="AG216">
        <f>'CREAM Categories'!AY219</f>
        <v>0</v>
      </c>
      <c r="AH216">
        <f>'CREAM Categories'!AZ219</f>
        <v>0</v>
      </c>
      <c r="AI216">
        <f>'CREAM Categories'!BA219</f>
        <v>1</v>
      </c>
      <c r="AJ216">
        <f>'CREAM Categories'!BB219</f>
        <v>0</v>
      </c>
      <c r="AK216">
        <f>'CREAM Categories'!BC219</f>
        <v>0</v>
      </c>
      <c r="AL216">
        <f>'CREAM Categories'!BD219</f>
        <v>0</v>
      </c>
      <c r="AM216">
        <f>'CREAM Categories'!BE219</f>
        <v>0</v>
      </c>
      <c r="AN216" s="85">
        <f>'General Analysis'!CA217</f>
        <v>1</v>
      </c>
    </row>
    <row r="217" spans="1:40" x14ac:dyDescent="0.2">
      <c r="A217" s="170">
        <v>216</v>
      </c>
      <c r="B217" s="170">
        <f>'CREAM Categories'!D220</f>
        <v>1985</v>
      </c>
      <c r="C217" s="170">
        <f>'General Analysis'!BL218</f>
        <v>0</v>
      </c>
      <c r="D217" s="170">
        <f>'General Analysis'!BM218</f>
        <v>0</v>
      </c>
      <c r="E217" s="170">
        <f>'General Analysis'!BN218</f>
        <v>0</v>
      </c>
      <c r="F217" s="170">
        <f>'General Analysis'!BO218</f>
        <v>0</v>
      </c>
      <c r="G217" s="170">
        <f>'General Analysis'!BP218</f>
        <v>0</v>
      </c>
      <c r="H217" s="170">
        <f>'General Analysis'!BQ218</f>
        <v>1</v>
      </c>
      <c r="I217" s="170">
        <f t="shared" si="18"/>
        <v>1</v>
      </c>
      <c r="J217" s="170">
        <f t="shared" si="19"/>
        <v>0</v>
      </c>
      <c r="K217" s="170">
        <f t="shared" si="20"/>
        <v>1</v>
      </c>
      <c r="L217">
        <f>'CREAM Categories'!AD220</f>
        <v>1</v>
      </c>
      <c r="M217">
        <f>'CREAM Categories'!AE220</f>
        <v>0</v>
      </c>
      <c r="N217">
        <f>'CREAM Categories'!AF220</f>
        <v>0</v>
      </c>
      <c r="O217">
        <f>'CREAM Categories'!AG220</f>
        <v>0</v>
      </c>
      <c r="P217">
        <f>'CREAM Categories'!AH220</f>
        <v>0</v>
      </c>
      <c r="Q217">
        <f>'CREAM Categories'!AI220</f>
        <v>0</v>
      </c>
      <c r="R217">
        <f>'CREAM Categories'!AJ220</f>
        <v>0</v>
      </c>
      <c r="S217">
        <f>'CREAM Categories'!AK220</f>
        <v>0</v>
      </c>
      <c r="T217">
        <f>'CREAM Categories'!AL220</f>
        <v>0</v>
      </c>
      <c r="U217">
        <f>'CREAM Categories'!AM220</f>
        <v>1</v>
      </c>
      <c r="V217">
        <f>'CREAM Categories'!AN220</f>
        <v>0</v>
      </c>
      <c r="W217">
        <f>'CREAM Categories'!AO220</f>
        <v>1</v>
      </c>
      <c r="X217">
        <f>'CREAM Categories'!AP220</f>
        <v>0</v>
      </c>
      <c r="Y217">
        <f>'CREAM Categories'!AQ220</f>
        <v>1</v>
      </c>
      <c r="Z217">
        <f>'CREAM Categories'!AR220</f>
        <v>1</v>
      </c>
      <c r="AA217">
        <f>'CREAM Categories'!AS220</f>
        <v>0</v>
      </c>
      <c r="AB217">
        <f>'CREAM Categories'!AT220</f>
        <v>1</v>
      </c>
      <c r="AC217">
        <f>'CREAM Categories'!AU220</f>
        <v>1</v>
      </c>
      <c r="AD217">
        <f>'CREAM Categories'!AV220</f>
        <v>0</v>
      </c>
      <c r="AE217">
        <f>'CREAM Categories'!AW220</f>
        <v>0</v>
      </c>
      <c r="AF217">
        <f>'CREAM Categories'!AX220</f>
        <v>0</v>
      </c>
      <c r="AG217">
        <f>'CREAM Categories'!AY220</f>
        <v>0</v>
      </c>
      <c r="AH217">
        <f>'CREAM Categories'!AZ220</f>
        <v>0</v>
      </c>
      <c r="AI217">
        <f>'CREAM Categories'!BA220</f>
        <v>0</v>
      </c>
      <c r="AJ217">
        <f>'CREAM Categories'!BB220</f>
        <v>0</v>
      </c>
      <c r="AK217">
        <f>'CREAM Categories'!BC220</f>
        <v>0</v>
      </c>
      <c r="AL217">
        <f>'CREAM Categories'!BD220</f>
        <v>0</v>
      </c>
      <c r="AM217">
        <f>'CREAM Categories'!BE220</f>
        <v>0</v>
      </c>
      <c r="AN217" s="85">
        <f>'General Analysis'!CA218</f>
        <v>2</v>
      </c>
    </row>
    <row r="218" spans="1:40" x14ac:dyDescent="0.2">
      <c r="A218" s="170">
        <v>217</v>
      </c>
      <c r="B218" s="45">
        <v>1953</v>
      </c>
      <c r="C218" s="170">
        <f>'General Analysis'!BL219</f>
        <v>1</v>
      </c>
      <c r="D218" s="170">
        <f>'General Analysis'!BM219</f>
        <v>1</v>
      </c>
      <c r="E218" s="170">
        <f>'General Analysis'!BN219</f>
        <v>0</v>
      </c>
      <c r="F218" s="170">
        <f>'General Analysis'!BO219</f>
        <v>1</v>
      </c>
      <c r="G218" s="170">
        <f>'General Analysis'!BP219</f>
        <v>0</v>
      </c>
      <c r="H218" s="170">
        <f>'General Analysis'!BQ219</f>
        <v>0</v>
      </c>
      <c r="I218" s="170">
        <f t="shared" si="18"/>
        <v>1</v>
      </c>
      <c r="J218" s="170">
        <f t="shared" si="19"/>
        <v>1</v>
      </c>
      <c r="K218" s="170">
        <f t="shared" si="20"/>
        <v>0</v>
      </c>
      <c r="L218">
        <f>'CREAM Categories'!AD221</f>
        <v>0</v>
      </c>
      <c r="M218">
        <f>'CREAM Categories'!AE221</f>
        <v>0</v>
      </c>
      <c r="N218">
        <f>'CREAM Categories'!AF221</f>
        <v>0</v>
      </c>
      <c r="O218">
        <f>'CREAM Categories'!AG221</f>
        <v>0</v>
      </c>
      <c r="P218">
        <f>'CREAM Categories'!AH221</f>
        <v>0</v>
      </c>
      <c r="Q218">
        <f>'CREAM Categories'!AI221</f>
        <v>1</v>
      </c>
      <c r="R218">
        <f>'CREAM Categories'!AJ221</f>
        <v>0</v>
      </c>
      <c r="S218">
        <f>'CREAM Categories'!AK221</f>
        <v>0</v>
      </c>
      <c r="T218">
        <f>'CREAM Categories'!AL221</f>
        <v>0</v>
      </c>
      <c r="U218">
        <f>'CREAM Categories'!AM221</f>
        <v>1</v>
      </c>
      <c r="V218">
        <f>'CREAM Categories'!AN221</f>
        <v>0</v>
      </c>
      <c r="W218">
        <f>'CREAM Categories'!AO221</f>
        <v>1</v>
      </c>
      <c r="X218">
        <f>'CREAM Categories'!AP221</f>
        <v>0</v>
      </c>
      <c r="Y218">
        <f>'CREAM Categories'!AQ221</f>
        <v>1</v>
      </c>
      <c r="Z218">
        <f>'CREAM Categories'!AR221</f>
        <v>1</v>
      </c>
      <c r="AA218">
        <f>'CREAM Categories'!AS221</f>
        <v>1</v>
      </c>
      <c r="AB218">
        <f>'CREAM Categories'!AT221</f>
        <v>1</v>
      </c>
      <c r="AC218">
        <f>'CREAM Categories'!AU221</f>
        <v>1</v>
      </c>
      <c r="AD218">
        <f>'CREAM Categories'!AV221</f>
        <v>0</v>
      </c>
      <c r="AE218">
        <f>'CREAM Categories'!AW221</f>
        <v>0</v>
      </c>
      <c r="AF218">
        <f>'CREAM Categories'!AX221</f>
        <v>0</v>
      </c>
      <c r="AG218">
        <f>'CREAM Categories'!AY221</f>
        <v>0</v>
      </c>
      <c r="AH218">
        <f>'CREAM Categories'!AZ221</f>
        <v>0</v>
      </c>
      <c r="AI218">
        <f>'CREAM Categories'!BA221</f>
        <v>0</v>
      </c>
      <c r="AJ218">
        <f>'CREAM Categories'!BB221</f>
        <v>0</v>
      </c>
      <c r="AK218">
        <f>'CREAM Categories'!BC221</f>
        <v>0</v>
      </c>
      <c r="AL218">
        <f>'CREAM Categories'!BD221</f>
        <v>0</v>
      </c>
      <c r="AM218">
        <f>'CREAM Categories'!BE221</f>
        <v>0</v>
      </c>
      <c r="AN218" s="85">
        <f>'General Analysis'!CA219</f>
        <v>2</v>
      </c>
    </row>
    <row r="219" spans="1:40" x14ac:dyDescent="0.2">
      <c r="A219" s="170">
        <v>218</v>
      </c>
      <c r="B219" s="45">
        <v>1957</v>
      </c>
      <c r="C219" s="170">
        <f>'General Analysis'!BL220</f>
        <v>1</v>
      </c>
      <c r="D219" s="170">
        <f>'General Analysis'!BM220</f>
        <v>0</v>
      </c>
      <c r="E219" s="170">
        <f>'General Analysis'!BN220</f>
        <v>0</v>
      </c>
      <c r="F219" s="170">
        <f>'General Analysis'!BO220</f>
        <v>0</v>
      </c>
      <c r="G219" s="170">
        <f>'General Analysis'!BP220</f>
        <v>0</v>
      </c>
      <c r="H219" s="170">
        <f>'General Analysis'!BQ220</f>
        <v>0</v>
      </c>
      <c r="I219" s="170">
        <f t="shared" si="18"/>
        <v>1</v>
      </c>
      <c r="J219" s="170">
        <f t="shared" si="19"/>
        <v>0</v>
      </c>
      <c r="K219" s="170">
        <f t="shared" si="20"/>
        <v>0</v>
      </c>
      <c r="L219">
        <f>'CREAM Categories'!AD222</f>
        <v>0</v>
      </c>
      <c r="M219">
        <f>'CREAM Categories'!AE222</f>
        <v>0</v>
      </c>
      <c r="N219">
        <f>'CREAM Categories'!AF222</f>
        <v>1</v>
      </c>
      <c r="O219">
        <f>'CREAM Categories'!AG222</f>
        <v>0</v>
      </c>
      <c r="P219">
        <f>'CREAM Categories'!AH222</f>
        <v>0</v>
      </c>
      <c r="Q219">
        <f>'CREAM Categories'!AI222</f>
        <v>1</v>
      </c>
      <c r="R219">
        <f>'CREAM Categories'!AJ222</f>
        <v>0</v>
      </c>
      <c r="S219">
        <f>'CREAM Categories'!AK222</f>
        <v>0</v>
      </c>
      <c r="T219">
        <f>'CREAM Categories'!AL222</f>
        <v>0</v>
      </c>
      <c r="U219">
        <f>'CREAM Categories'!AM222</f>
        <v>0</v>
      </c>
      <c r="V219">
        <f>'CREAM Categories'!AN222</f>
        <v>1</v>
      </c>
      <c r="W219">
        <f>'CREAM Categories'!AO222</f>
        <v>1</v>
      </c>
      <c r="X219">
        <f>'CREAM Categories'!AP222</f>
        <v>0</v>
      </c>
      <c r="Y219">
        <f>'CREAM Categories'!AQ222</f>
        <v>1</v>
      </c>
      <c r="Z219">
        <f>'CREAM Categories'!AR222</f>
        <v>1</v>
      </c>
      <c r="AA219">
        <f>'CREAM Categories'!AS222</f>
        <v>0</v>
      </c>
      <c r="AB219">
        <f>'CREAM Categories'!AT222</f>
        <v>1</v>
      </c>
      <c r="AC219">
        <f>'CREAM Categories'!AU222</f>
        <v>1</v>
      </c>
      <c r="AD219">
        <f>'CREAM Categories'!AV222</f>
        <v>0</v>
      </c>
      <c r="AE219">
        <f>'CREAM Categories'!AW222</f>
        <v>0</v>
      </c>
      <c r="AF219">
        <f>'CREAM Categories'!AX222</f>
        <v>0</v>
      </c>
      <c r="AG219">
        <f>'CREAM Categories'!AY222</f>
        <v>0</v>
      </c>
      <c r="AH219">
        <f>'CREAM Categories'!AZ222</f>
        <v>0</v>
      </c>
      <c r="AI219">
        <f>'CREAM Categories'!BA222</f>
        <v>0</v>
      </c>
      <c r="AJ219">
        <f>'CREAM Categories'!BB222</f>
        <v>0</v>
      </c>
      <c r="AK219">
        <f>'CREAM Categories'!BC222</f>
        <v>0</v>
      </c>
      <c r="AL219">
        <f>'CREAM Categories'!BD222</f>
        <v>0</v>
      </c>
      <c r="AM219">
        <f>'CREAM Categories'!BE222</f>
        <v>0</v>
      </c>
      <c r="AN219" s="85">
        <f>'General Analysis'!CA220</f>
        <v>2</v>
      </c>
    </row>
    <row r="220" spans="1:40" x14ac:dyDescent="0.2">
      <c r="A220" s="170">
        <v>219</v>
      </c>
      <c r="B220" s="47">
        <v>1958</v>
      </c>
      <c r="C220" s="170">
        <f>'General Analysis'!BL221</f>
        <v>1</v>
      </c>
      <c r="D220" s="170">
        <f>'General Analysis'!BM221</f>
        <v>0</v>
      </c>
      <c r="E220" s="170">
        <f>'General Analysis'!BN221</f>
        <v>2</v>
      </c>
      <c r="F220" s="170">
        <f>'General Analysis'!BO221</f>
        <v>1</v>
      </c>
      <c r="G220" s="170">
        <f>'General Analysis'!BP221</f>
        <v>0</v>
      </c>
      <c r="H220" s="170">
        <f>'General Analysis'!BQ221</f>
        <v>0</v>
      </c>
      <c r="I220" s="170">
        <f t="shared" si="18"/>
        <v>1</v>
      </c>
      <c r="J220" s="170">
        <f t="shared" si="19"/>
        <v>1</v>
      </c>
      <c r="K220" s="170">
        <f t="shared" si="20"/>
        <v>0</v>
      </c>
      <c r="L220">
        <f>'CREAM Categories'!AD223</f>
        <v>0</v>
      </c>
      <c r="M220">
        <f>'CREAM Categories'!AE223</f>
        <v>0</v>
      </c>
      <c r="N220">
        <f>'CREAM Categories'!AF223</f>
        <v>0</v>
      </c>
      <c r="O220">
        <f>'CREAM Categories'!AG223</f>
        <v>0</v>
      </c>
      <c r="P220">
        <f>'CREAM Categories'!AH223</f>
        <v>0</v>
      </c>
      <c r="Q220">
        <f>'CREAM Categories'!AI223</f>
        <v>1</v>
      </c>
      <c r="R220">
        <f>'CREAM Categories'!AJ223</f>
        <v>0</v>
      </c>
      <c r="S220">
        <f>'CREAM Categories'!AK223</f>
        <v>0</v>
      </c>
      <c r="T220">
        <f>'CREAM Categories'!AL223</f>
        <v>0</v>
      </c>
      <c r="U220">
        <f>'CREAM Categories'!AM223</f>
        <v>0</v>
      </c>
      <c r="V220">
        <f>'CREAM Categories'!AN223</f>
        <v>0</v>
      </c>
      <c r="W220">
        <f>'CREAM Categories'!AO223</f>
        <v>0</v>
      </c>
      <c r="X220">
        <f>'CREAM Categories'!AP223</f>
        <v>0</v>
      </c>
      <c r="Y220">
        <f>'CREAM Categories'!AQ223</f>
        <v>1</v>
      </c>
      <c r="Z220">
        <f>'CREAM Categories'!AR223</f>
        <v>0</v>
      </c>
      <c r="AA220">
        <f>'CREAM Categories'!AS223</f>
        <v>0</v>
      </c>
      <c r="AB220">
        <f>'CREAM Categories'!AT223</f>
        <v>0</v>
      </c>
      <c r="AC220">
        <f>'CREAM Categories'!AU223</f>
        <v>1</v>
      </c>
      <c r="AD220">
        <f>'CREAM Categories'!AV223</f>
        <v>0</v>
      </c>
      <c r="AE220">
        <f>'CREAM Categories'!AW223</f>
        <v>0</v>
      </c>
      <c r="AF220">
        <f>'CREAM Categories'!AX223</f>
        <v>0</v>
      </c>
      <c r="AG220">
        <f>'CREAM Categories'!AY223</f>
        <v>0</v>
      </c>
      <c r="AH220">
        <f>'CREAM Categories'!AZ223</f>
        <v>0</v>
      </c>
      <c r="AI220">
        <f>'CREAM Categories'!BA223</f>
        <v>0</v>
      </c>
      <c r="AJ220">
        <f>'CREAM Categories'!BB223</f>
        <v>0</v>
      </c>
      <c r="AK220">
        <f>'CREAM Categories'!BC223</f>
        <v>0</v>
      </c>
      <c r="AL220">
        <f>'CREAM Categories'!BD223</f>
        <v>0</v>
      </c>
      <c r="AM220">
        <f>'CREAM Categories'!BE223</f>
        <v>0</v>
      </c>
      <c r="AN220" s="85">
        <f>'General Analysis'!CA221</f>
        <v>1</v>
      </c>
    </row>
    <row r="221" spans="1:40" x14ac:dyDescent="0.2">
      <c r="A221" s="170">
        <v>220</v>
      </c>
      <c r="B221" s="47">
        <v>1958</v>
      </c>
      <c r="C221" s="170">
        <f>'General Analysis'!BL222</f>
        <v>1</v>
      </c>
      <c r="D221" s="170">
        <f>'General Analysis'!BM222</f>
        <v>1</v>
      </c>
      <c r="E221" s="170">
        <f>'General Analysis'!BN222</f>
        <v>1</v>
      </c>
      <c r="F221" s="170">
        <f>'General Analysis'!BO222</f>
        <v>0</v>
      </c>
      <c r="G221" s="170">
        <f>'General Analysis'!BP222</f>
        <v>0</v>
      </c>
      <c r="H221" s="170">
        <f>'General Analysis'!BQ222</f>
        <v>0</v>
      </c>
      <c r="I221" s="170">
        <f t="shared" si="18"/>
        <v>1</v>
      </c>
      <c r="J221" s="170">
        <f t="shared" si="19"/>
        <v>1</v>
      </c>
      <c r="K221" s="170">
        <f t="shared" si="20"/>
        <v>0</v>
      </c>
      <c r="L221">
        <f>'CREAM Categories'!AD224</f>
        <v>0</v>
      </c>
      <c r="M221">
        <f>'CREAM Categories'!AE224</f>
        <v>0</v>
      </c>
      <c r="N221">
        <f>'CREAM Categories'!AF224</f>
        <v>0</v>
      </c>
      <c r="O221">
        <f>'CREAM Categories'!AG224</f>
        <v>0</v>
      </c>
      <c r="P221">
        <f>'CREAM Categories'!AH224</f>
        <v>0</v>
      </c>
      <c r="Q221">
        <f>'CREAM Categories'!AI224</f>
        <v>0</v>
      </c>
      <c r="R221">
        <f>'CREAM Categories'!AJ224</f>
        <v>0</v>
      </c>
      <c r="S221">
        <f>'CREAM Categories'!AK224</f>
        <v>0</v>
      </c>
      <c r="T221">
        <f>'CREAM Categories'!AL224</f>
        <v>0</v>
      </c>
      <c r="U221">
        <f>'CREAM Categories'!AM224</f>
        <v>1</v>
      </c>
      <c r="V221">
        <f>'CREAM Categories'!AN224</f>
        <v>0</v>
      </c>
      <c r="W221">
        <f>'CREAM Categories'!AO224</f>
        <v>1</v>
      </c>
      <c r="X221">
        <f>'CREAM Categories'!AP224</f>
        <v>0</v>
      </c>
      <c r="Y221">
        <f>'CREAM Categories'!AQ224</f>
        <v>1</v>
      </c>
      <c r="Z221">
        <f>'CREAM Categories'!AR224</f>
        <v>1</v>
      </c>
      <c r="AA221">
        <f>'CREAM Categories'!AS224</f>
        <v>0</v>
      </c>
      <c r="AB221">
        <f>'CREAM Categories'!AT224</f>
        <v>0</v>
      </c>
      <c r="AC221">
        <f>'CREAM Categories'!AU224</f>
        <v>0</v>
      </c>
      <c r="AD221">
        <f>'CREAM Categories'!AV224</f>
        <v>0</v>
      </c>
      <c r="AE221">
        <f>'CREAM Categories'!AW224</f>
        <v>0</v>
      </c>
      <c r="AF221">
        <f>'CREAM Categories'!AX224</f>
        <v>0</v>
      </c>
      <c r="AG221">
        <f>'CREAM Categories'!AY224</f>
        <v>0</v>
      </c>
      <c r="AH221">
        <f>'CREAM Categories'!AZ224</f>
        <v>0</v>
      </c>
      <c r="AI221">
        <f>'CREAM Categories'!BA224</f>
        <v>0</v>
      </c>
      <c r="AJ221">
        <f>'CREAM Categories'!BB224</f>
        <v>0</v>
      </c>
      <c r="AK221">
        <f>'CREAM Categories'!BC224</f>
        <v>0</v>
      </c>
      <c r="AL221">
        <f>'CREAM Categories'!BD224</f>
        <v>0</v>
      </c>
      <c r="AM221">
        <f>'CREAM Categories'!BE224</f>
        <v>0</v>
      </c>
      <c r="AN221" s="85">
        <f>'General Analysis'!CA222</f>
        <v>0</v>
      </c>
    </row>
    <row r="222" spans="1:40" x14ac:dyDescent="0.2">
      <c r="A222" s="170">
        <v>221</v>
      </c>
      <c r="B222" s="47">
        <v>1958</v>
      </c>
      <c r="C222" s="170">
        <f>'General Analysis'!BL223</f>
        <v>1</v>
      </c>
      <c r="D222" s="170">
        <f>'General Analysis'!BM223</f>
        <v>0</v>
      </c>
      <c r="E222" s="170">
        <f>'General Analysis'!BN223</f>
        <v>0</v>
      </c>
      <c r="F222" s="170">
        <f>'General Analysis'!BO223</f>
        <v>0</v>
      </c>
      <c r="G222" s="170">
        <f>'General Analysis'!BP223</f>
        <v>0</v>
      </c>
      <c r="H222" s="170">
        <f>'General Analysis'!BQ223</f>
        <v>0</v>
      </c>
      <c r="I222" s="170">
        <f t="shared" si="18"/>
        <v>1</v>
      </c>
      <c r="J222" s="170">
        <f t="shared" si="19"/>
        <v>0</v>
      </c>
      <c r="K222" s="170">
        <f t="shared" si="20"/>
        <v>0</v>
      </c>
      <c r="L222">
        <f>'CREAM Categories'!AD225</f>
        <v>0</v>
      </c>
      <c r="M222">
        <f>'CREAM Categories'!AE225</f>
        <v>0</v>
      </c>
      <c r="N222">
        <f>'CREAM Categories'!AF225</f>
        <v>1</v>
      </c>
      <c r="O222">
        <f>'CREAM Categories'!AG225</f>
        <v>0</v>
      </c>
      <c r="P222">
        <f>'CREAM Categories'!AH225</f>
        <v>0</v>
      </c>
      <c r="Q222">
        <f>'CREAM Categories'!AI225</f>
        <v>0</v>
      </c>
      <c r="R222">
        <f>'CREAM Categories'!AJ225</f>
        <v>0</v>
      </c>
      <c r="S222">
        <f>'CREAM Categories'!AK225</f>
        <v>0</v>
      </c>
      <c r="T222">
        <f>'CREAM Categories'!AL225</f>
        <v>0</v>
      </c>
      <c r="U222">
        <f>'CREAM Categories'!AM225</f>
        <v>0</v>
      </c>
      <c r="V222">
        <f>'CREAM Categories'!AN225</f>
        <v>0</v>
      </c>
      <c r="W222">
        <f>'CREAM Categories'!AO225</f>
        <v>1</v>
      </c>
      <c r="X222">
        <f>'CREAM Categories'!AP225</f>
        <v>0</v>
      </c>
      <c r="Y222">
        <f>'CREAM Categories'!AQ225</f>
        <v>1</v>
      </c>
      <c r="Z222">
        <f>'CREAM Categories'!AR225</f>
        <v>1</v>
      </c>
      <c r="AA222">
        <f>'CREAM Categories'!AS225</f>
        <v>0</v>
      </c>
      <c r="AB222">
        <f>'CREAM Categories'!AT225</f>
        <v>0</v>
      </c>
      <c r="AC222">
        <f>'CREAM Categories'!AU225</f>
        <v>0</v>
      </c>
      <c r="AD222">
        <f>'CREAM Categories'!AV225</f>
        <v>0</v>
      </c>
      <c r="AE222">
        <f>'CREAM Categories'!AW225</f>
        <v>0</v>
      </c>
      <c r="AF222">
        <f>'CREAM Categories'!AX225</f>
        <v>0</v>
      </c>
      <c r="AG222">
        <f>'CREAM Categories'!AY225</f>
        <v>0</v>
      </c>
      <c r="AH222">
        <f>'CREAM Categories'!AZ225</f>
        <v>0</v>
      </c>
      <c r="AI222">
        <f>'CREAM Categories'!BA225</f>
        <v>0</v>
      </c>
      <c r="AJ222">
        <f>'CREAM Categories'!BB225</f>
        <v>0</v>
      </c>
      <c r="AK222">
        <f>'CREAM Categories'!BC225</f>
        <v>0</v>
      </c>
      <c r="AL222">
        <f>'CREAM Categories'!BD225</f>
        <v>0</v>
      </c>
      <c r="AM222">
        <f>'CREAM Categories'!BE225</f>
        <v>0</v>
      </c>
      <c r="AN222" s="85">
        <f>'General Analysis'!CA223</f>
        <v>0</v>
      </c>
    </row>
    <row r="223" spans="1:40" x14ac:dyDescent="0.2">
      <c r="A223" s="170">
        <v>222</v>
      </c>
      <c r="B223" s="47">
        <v>1959</v>
      </c>
      <c r="C223" s="170">
        <f>'General Analysis'!BL224</f>
        <v>2</v>
      </c>
      <c r="D223" s="170">
        <f>'General Analysis'!BM224</f>
        <v>0</v>
      </c>
      <c r="E223" s="170">
        <f>'General Analysis'!BN224</f>
        <v>0</v>
      </c>
      <c r="F223" s="170">
        <f>'General Analysis'!BO224</f>
        <v>0</v>
      </c>
      <c r="G223" s="170">
        <f>'General Analysis'!BP224</f>
        <v>0</v>
      </c>
      <c r="H223" s="170">
        <f>'General Analysis'!BQ224</f>
        <v>0</v>
      </c>
      <c r="I223" s="170">
        <f t="shared" si="18"/>
        <v>1</v>
      </c>
      <c r="J223" s="170">
        <f t="shared" si="19"/>
        <v>0</v>
      </c>
      <c r="K223" s="170">
        <f t="shared" si="20"/>
        <v>0</v>
      </c>
      <c r="L223">
        <f>'CREAM Categories'!AD226</f>
        <v>1</v>
      </c>
      <c r="M223">
        <f>'CREAM Categories'!AE226</f>
        <v>0</v>
      </c>
      <c r="N223">
        <f>'CREAM Categories'!AF226</f>
        <v>1</v>
      </c>
      <c r="O223">
        <f>'CREAM Categories'!AG226</f>
        <v>0</v>
      </c>
      <c r="P223">
        <f>'CREAM Categories'!AH226</f>
        <v>0</v>
      </c>
      <c r="Q223">
        <f>'CREAM Categories'!AI226</f>
        <v>1</v>
      </c>
      <c r="R223">
        <f>'CREAM Categories'!AJ226</f>
        <v>0</v>
      </c>
      <c r="S223">
        <f>'CREAM Categories'!AK226</f>
        <v>0</v>
      </c>
      <c r="T223">
        <f>'CREAM Categories'!AL226</f>
        <v>0</v>
      </c>
      <c r="U223">
        <f>'CREAM Categories'!AM226</f>
        <v>0</v>
      </c>
      <c r="V223">
        <f>'CREAM Categories'!AN226</f>
        <v>1</v>
      </c>
      <c r="W223">
        <f>'CREAM Categories'!AO226</f>
        <v>1</v>
      </c>
      <c r="X223">
        <f>'CREAM Categories'!AP226</f>
        <v>0</v>
      </c>
      <c r="Y223">
        <f>'CREAM Categories'!AQ226</f>
        <v>1</v>
      </c>
      <c r="Z223">
        <f>'CREAM Categories'!AR226</f>
        <v>0</v>
      </c>
      <c r="AA223">
        <f>'CREAM Categories'!AS226</f>
        <v>0</v>
      </c>
      <c r="AB223">
        <f>'CREAM Categories'!AT226</f>
        <v>1</v>
      </c>
      <c r="AC223">
        <f>'CREAM Categories'!AU226</f>
        <v>0</v>
      </c>
      <c r="AD223">
        <f>'CREAM Categories'!AV226</f>
        <v>0</v>
      </c>
      <c r="AE223">
        <f>'CREAM Categories'!AW226</f>
        <v>0</v>
      </c>
      <c r="AF223">
        <f>'CREAM Categories'!AX226</f>
        <v>0</v>
      </c>
      <c r="AG223">
        <f>'CREAM Categories'!AY226</f>
        <v>0</v>
      </c>
      <c r="AH223">
        <f>'CREAM Categories'!AZ226</f>
        <v>0</v>
      </c>
      <c r="AI223">
        <f>'CREAM Categories'!BA226</f>
        <v>0</v>
      </c>
      <c r="AJ223">
        <f>'CREAM Categories'!BB226</f>
        <v>0</v>
      </c>
      <c r="AK223">
        <f>'CREAM Categories'!BC226</f>
        <v>0</v>
      </c>
      <c r="AL223">
        <f>'CREAM Categories'!BD226</f>
        <v>0</v>
      </c>
      <c r="AM223">
        <f>'CREAM Categories'!BE226</f>
        <v>0</v>
      </c>
      <c r="AN223" s="85">
        <f>'General Analysis'!CA224</f>
        <v>1</v>
      </c>
    </row>
    <row r="224" spans="1:40" x14ac:dyDescent="0.2">
      <c r="A224" s="170">
        <v>223</v>
      </c>
      <c r="B224" s="47">
        <v>1960</v>
      </c>
      <c r="C224" s="170">
        <f>'General Analysis'!BL225</f>
        <v>1</v>
      </c>
      <c r="D224" s="170">
        <f>'General Analysis'!BM225</f>
        <v>0</v>
      </c>
      <c r="E224" s="170">
        <f>'General Analysis'!BN225</f>
        <v>0</v>
      </c>
      <c r="F224" s="170">
        <f>'General Analysis'!BO225</f>
        <v>0</v>
      </c>
      <c r="G224" s="170">
        <f>'General Analysis'!BP225</f>
        <v>0</v>
      </c>
      <c r="H224" s="170">
        <f>'General Analysis'!BQ225</f>
        <v>0</v>
      </c>
      <c r="I224" s="170">
        <f t="shared" si="18"/>
        <v>1</v>
      </c>
      <c r="J224" s="170">
        <f t="shared" si="19"/>
        <v>0</v>
      </c>
      <c r="K224" s="170">
        <f t="shared" si="20"/>
        <v>0</v>
      </c>
      <c r="L224">
        <f>'CREAM Categories'!AD227</f>
        <v>0</v>
      </c>
      <c r="M224">
        <f>'CREAM Categories'!AE227</f>
        <v>0</v>
      </c>
      <c r="N224">
        <f>'CREAM Categories'!AF227</f>
        <v>0</v>
      </c>
      <c r="O224">
        <f>'CREAM Categories'!AG227</f>
        <v>0</v>
      </c>
      <c r="P224">
        <f>'CREAM Categories'!AH227</f>
        <v>0</v>
      </c>
      <c r="Q224">
        <f>'CREAM Categories'!AI227</f>
        <v>1</v>
      </c>
      <c r="R224">
        <f>'CREAM Categories'!AJ227</f>
        <v>0</v>
      </c>
      <c r="S224">
        <f>'CREAM Categories'!AK227</f>
        <v>0</v>
      </c>
      <c r="T224">
        <f>'CREAM Categories'!AL227</f>
        <v>0</v>
      </c>
      <c r="U224">
        <f>'CREAM Categories'!AM227</f>
        <v>1</v>
      </c>
      <c r="V224">
        <f>'CREAM Categories'!AN227</f>
        <v>0</v>
      </c>
      <c r="W224">
        <f>'CREAM Categories'!AO227</f>
        <v>0</v>
      </c>
      <c r="X224">
        <f>'CREAM Categories'!AP227</f>
        <v>0</v>
      </c>
      <c r="Y224">
        <f>'CREAM Categories'!AQ227</f>
        <v>1</v>
      </c>
      <c r="Z224">
        <f>'CREAM Categories'!AR227</f>
        <v>1</v>
      </c>
      <c r="AA224">
        <f>'CREAM Categories'!AS227</f>
        <v>0</v>
      </c>
      <c r="AB224">
        <f>'CREAM Categories'!AT227</f>
        <v>0</v>
      </c>
      <c r="AC224">
        <f>'CREAM Categories'!AU227</f>
        <v>0</v>
      </c>
      <c r="AD224">
        <f>'CREAM Categories'!AV227</f>
        <v>0</v>
      </c>
      <c r="AE224">
        <f>'CREAM Categories'!AW227</f>
        <v>0</v>
      </c>
      <c r="AF224">
        <f>'CREAM Categories'!AX227</f>
        <v>0</v>
      </c>
      <c r="AG224">
        <f>'CREAM Categories'!AY227</f>
        <v>0</v>
      </c>
      <c r="AH224">
        <f>'CREAM Categories'!AZ227</f>
        <v>0</v>
      </c>
      <c r="AI224">
        <f>'CREAM Categories'!BA227</f>
        <v>0</v>
      </c>
      <c r="AJ224">
        <f>'CREAM Categories'!BB227</f>
        <v>0</v>
      </c>
      <c r="AK224">
        <f>'CREAM Categories'!BC227</f>
        <v>0</v>
      </c>
      <c r="AL224">
        <f>'CREAM Categories'!BD227</f>
        <v>0</v>
      </c>
      <c r="AM224">
        <f>'CREAM Categories'!BE227</f>
        <v>0</v>
      </c>
      <c r="AN224" s="85">
        <f>'General Analysis'!CA225</f>
        <v>0</v>
      </c>
    </row>
    <row r="225" spans="1:40" x14ac:dyDescent="0.2">
      <c r="A225" s="170">
        <v>224</v>
      </c>
      <c r="B225" s="47">
        <v>1961</v>
      </c>
      <c r="C225" s="170">
        <f>'General Analysis'!BL226</f>
        <v>0</v>
      </c>
      <c r="D225" s="170">
        <f>'General Analysis'!BM226</f>
        <v>0</v>
      </c>
      <c r="E225" s="170">
        <f>'General Analysis'!BN226</f>
        <v>0</v>
      </c>
      <c r="F225" s="170">
        <f>'General Analysis'!BO226</f>
        <v>0</v>
      </c>
      <c r="G225" s="170">
        <f>'General Analysis'!BP226</f>
        <v>0</v>
      </c>
      <c r="H225" s="170">
        <f>'General Analysis'!BQ226</f>
        <v>0</v>
      </c>
      <c r="I225" s="170">
        <f t="shared" si="18"/>
        <v>0</v>
      </c>
      <c r="J225" s="170">
        <f t="shared" si="19"/>
        <v>0</v>
      </c>
      <c r="K225" s="170">
        <f t="shared" si="20"/>
        <v>0</v>
      </c>
      <c r="L225">
        <f>'CREAM Categories'!AD228</f>
        <v>0</v>
      </c>
      <c r="M225">
        <f>'CREAM Categories'!AE228</f>
        <v>0</v>
      </c>
      <c r="N225">
        <f>'CREAM Categories'!AF228</f>
        <v>1</v>
      </c>
      <c r="O225">
        <f>'CREAM Categories'!AG228</f>
        <v>0</v>
      </c>
      <c r="P225">
        <f>'CREAM Categories'!AH228</f>
        <v>0</v>
      </c>
      <c r="Q225">
        <f>'CREAM Categories'!AI228</f>
        <v>1</v>
      </c>
      <c r="R225">
        <f>'CREAM Categories'!AJ228</f>
        <v>0</v>
      </c>
      <c r="S225">
        <f>'CREAM Categories'!AK228</f>
        <v>0</v>
      </c>
      <c r="T225">
        <f>'CREAM Categories'!AL228</f>
        <v>0</v>
      </c>
      <c r="U225">
        <f>'CREAM Categories'!AM228</f>
        <v>1</v>
      </c>
      <c r="V225">
        <f>'CREAM Categories'!AN228</f>
        <v>0</v>
      </c>
      <c r="W225">
        <f>'CREAM Categories'!AO228</f>
        <v>1</v>
      </c>
      <c r="X225">
        <f>'CREAM Categories'!AP228</f>
        <v>0</v>
      </c>
      <c r="Y225">
        <f>'CREAM Categories'!AQ228</f>
        <v>1</v>
      </c>
      <c r="Z225">
        <f>'CREAM Categories'!AR228</f>
        <v>1</v>
      </c>
      <c r="AA225">
        <f>'CREAM Categories'!AS228</f>
        <v>0</v>
      </c>
      <c r="AB225">
        <f>'CREAM Categories'!AT228</f>
        <v>1</v>
      </c>
      <c r="AC225">
        <f>'CREAM Categories'!AU228</f>
        <v>1</v>
      </c>
      <c r="AD225">
        <f>'CREAM Categories'!AV228</f>
        <v>0</v>
      </c>
      <c r="AE225">
        <f>'CREAM Categories'!AW228</f>
        <v>0</v>
      </c>
      <c r="AF225">
        <f>'CREAM Categories'!AX228</f>
        <v>0</v>
      </c>
      <c r="AG225">
        <f>'CREAM Categories'!AY228</f>
        <v>0</v>
      </c>
      <c r="AH225">
        <f>'CREAM Categories'!AZ228</f>
        <v>0</v>
      </c>
      <c r="AI225">
        <f>'CREAM Categories'!BA228</f>
        <v>0</v>
      </c>
      <c r="AJ225">
        <f>'CREAM Categories'!BB228</f>
        <v>0</v>
      </c>
      <c r="AK225">
        <f>'CREAM Categories'!BC228</f>
        <v>0</v>
      </c>
      <c r="AL225">
        <f>'CREAM Categories'!BD228</f>
        <v>0</v>
      </c>
      <c r="AM225">
        <f>'CREAM Categories'!BE228</f>
        <v>0</v>
      </c>
      <c r="AN225" s="85">
        <f>'General Analysis'!CA226</f>
        <v>2</v>
      </c>
    </row>
    <row r="226" spans="1:40" x14ac:dyDescent="0.2">
      <c r="A226" s="170">
        <v>225</v>
      </c>
      <c r="B226" s="47">
        <v>1961</v>
      </c>
      <c r="C226" s="170">
        <f>'General Analysis'!BL227</f>
        <v>0</v>
      </c>
      <c r="D226" s="170">
        <f>'General Analysis'!BM227</f>
        <v>0</v>
      </c>
      <c r="E226" s="170">
        <f>'General Analysis'!BN227</f>
        <v>2</v>
      </c>
      <c r="F226" s="170">
        <f>'General Analysis'!BO227</f>
        <v>0</v>
      </c>
      <c r="G226" s="170">
        <f>'General Analysis'!BP227</f>
        <v>0</v>
      </c>
      <c r="H226" s="170">
        <f>'General Analysis'!BQ227</f>
        <v>0</v>
      </c>
      <c r="I226" s="170">
        <f t="shared" si="18"/>
        <v>1</v>
      </c>
      <c r="J226" s="170">
        <f t="shared" si="19"/>
        <v>1</v>
      </c>
      <c r="K226" s="170">
        <f t="shared" si="20"/>
        <v>0</v>
      </c>
      <c r="L226">
        <f>'CREAM Categories'!AD229</f>
        <v>1</v>
      </c>
      <c r="M226">
        <f>'CREAM Categories'!AE229</f>
        <v>0</v>
      </c>
      <c r="N226">
        <f>'CREAM Categories'!AF229</f>
        <v>1</v>
      </c>
      <c r="O226">
        <f>'CREAM Categories'!AG229</f>
        <v>0</v>
      </c>
      <c r="P226">
        <f>'CREAM Categories'!AH229</f>
        <v>0</v>
      </c>
      <c r="Q226">
        <f>'CREAM Categories'!AI229</f>
        <v>1</v>
      </c>
      <c r="R226">
        <f>'CREAM Categories'!AJ229</f>
        <v>0</v>
      </c>
      <c r="S226">
        <f>'CREAM Categories'!AK229</f>
        <v>0</v>
      </c>
      <c r="T226">
        <f>'CREAM Categories'!AL229</f>
        <v>0</v>
      </c>
      <c r="U226">
        <f>'CREAM Categories'!AM229</f>
        <v>0</v>
      </c>
      <c r="V226">
        <f>'CREAM Categories'!AN229</f>
        <v>0</v>
      </c>
      <c r="W226">
        <f>'CREAM Categories'!AO229</f>
        <v>1</v>
      </c>
      <c r="X226">
        <f>'CREAM Categories'!AP229</f>
        <v>0</v>
      </c>
      <c r="Y226">
        <f>'CREAM Categories'!AQ229</f>
        <v>0</v>
      </c>
      <c r="Z226">
        <f>'CREAM Categories'!AR229</f>
        <v>1</v>
      </c>
      <c r="AA226">
        <f>'CREAM Categories'!AS229</f>
        <v>0</v>
      </c>
      <c r="AB226">
        <f>'CREAM Categories'!AT229</f>
        <v>0</v>
      </c>
      <c r="AC226">
        <f>'CREAM Categories'!AU229</f>
        <v>1</v>
      </c>
      <c r="AD226">
        <f>'CREAM Categories'!AV229</f>
        <v>0</v>
      </c>
      <c r="AE226">
        <f>'CREAM Categories'!AW229</f>
        <v>0</v>
      </c>
      <c r="AF226">
        <f>'CREAM Categories'!AX229</f>
        <v>0</v>
      </c>
      <c r="AG226">
        <f>'CREAM Categories'!AY229</f>
        <v>0</v>
      </c>
      <c r="AH226">
        <f>'CREAM Categories'!AZ229</f>
        <v>0</v>
      </c>
      <c r="AI226">
        <f>'CREAM Categories'!BA229</f>
        <v>0</v>
      </c>
      <c r="AJ226">
        <f>'CREAM Categories'!BB229</f>
        <v>0</v>
      </c>
      <c r="AK226">
        <f>'CREAM Categories'!BC229</f>
        <v>0</v>
      </c>
      <c r="AL226">
        <f>'CREAM Categories'!BD229</f>
        <v>0</v>
      </c>
      <c r="AM226">
        <f>'CREAM Categories'!BE229</f>
        <v>0</v>
      </c>
      <c r="AN226" s="85">
        <f>'General Analysis'!CA227</f>
        <v>1</v>
      </c>
    </row>
    <row r="227" spans="1:40" x14ac:dyDescent="0.2">
      <c r="A227" s="170">
        <v>226</v>
      </c>
      <c r="B227" s="47">
        <v>1962</v>
      </c>
      <c r="C227" s="170">
        <f>'General Analysis'!BL228</f>
        <v>1</v>
      </c>
      <c r="D227" s="170">
        <f>'General Analysis'!BM228</f>
        <v>0</v>
      </c>
      <c r="E227" s="170">
        <f>'General Analysis'!BN228</f>
        <v>0</v>
      </c>
      <c r="F227" s="170">
        <f>'General Analysis'!BO228</f>
        <v>1</v>
      </c>
      <c r="G227" s="170">
        <f>'General Analysis'!BP228</f>
        <v>0</v>
      </c>
      <c r="H227" s="170">
        <f>'General Analysis'!BQ228</f>
        <v>0</v>
      </c>
      <c r="I227" s="170">
        <f t="shared" si="18"/>
        <v>1</v>
      </c>
      <c r="J227" s="170">
        <f t="shared" si="19"/>
        <v>1</v>
      </c>
      <c r="K227" s="170">
        <f t="shared" si="20"/>
        <v>0</v>
      </c>
      <c r="L227">
        <f>'CREAM Categories'!AD230</f>
        <v>0</v>
      </c>
      <c r="M227">
        <f>'CREAM Categories'!AE230</f>
        <v>0</v>
      </c>
      <c r="N227">
        <f>'CREAM Categories'!AF230</f>
        <v>0</v>
      </c>
      <c r="O227">
        <f>'CREAM Categories'!AG230</f>
        <v>0</v>
      </c>
      <c r="P227">
        <f>'CREAM Categories'!AH230</f>
        <v>0</v>
      </c>
      <c r="Q227">
        <f>'CREAM Categories'!AI230</f>
        <v>0</v>
      </c>
      <c r="R227">
        <f>'CREAM Categories'!AJ230</f>
        <v>0</v>
      </c>
      <c r="S227">
        <f>'CREAM Categories'!AK230</f>
        <v>0</v>
      </c>
      <c r="T227">
        <f>'CREAM Categories'!AL230</f>
        <v>0</v>
      </c>
      <c r="U227">
        <f>'CREAM Categories'!AM230</f>
        <v>0</v>
      </c>
      <c r="V227">
        <f>'CREAM Categories'!AN230</f>
        <v>0</v>
      </c>
      <c r="W227">
        <f>'CREAM Categories'!AO230</f>
        <v>0</v>
      </c>
      <c r="X227">
        <f>'CREAM Categories'!AP230</f>
        <v>0</v>
      </c>
      <c r="Y227">
        <f>'CREAM Categories'!AQ230</f>
        <v>1</v>
      </c>
      <c r="Z227">
        <f>'CREAM Categories'!AR230</f>
        <v>0</v>
      </c>
      <c r="AA227">
        <f>'CREAM Categories'!AS230</f>
        <v>0</v>
      </c>
      <c r="AB227">
        <f>'CREAM Categories'!AT230</f>
        <v>0</v>
      </c>
      <c r="AC227">
        <f>'CREAM Categories'!AU230</f>
        <v>1</v>
      </c>
      <c r="AD227">
        <f>'CREAM Categories'!AV230</f>
        <v>0</v>
      </c>
      <c r="AE227">
        <f>'CREAM Categories'!AW230</f>
        <v>0</v>
      </c>
      <c r="AF227">
        <f>'CREAM Categories'!AX230</f>
        <v>0</v>
      </c>
      <c r="AG227">
        <f>'CREAM Categories'!AY230</f>
        <v>0</v>
      </c>
      <c r="AH227">
        <f>'CREAM Categories'!AZ230</f>
        <v>0</v>
      </c>
      <c r="AI227">
        <f>'CREAM Categories'!BA230</f>
        <v>0</v>
      </c>
      <c r="AJ227">
        <f>'CREAM Categories'!BB230</f>
        <v>0</v>
      </c>
      <c r="AK227">
        <f>'CREAM Categories'!BC230</f>
        <v>0</v>
      </c>
      <c r="AL227">
        <f>'CREAM Categories'!BD230</f>
        <v>0</v>
      </c>
      <c r="AM227">
        <f>'CREAM Categories'!BE230</f>
        <v>0</v>
      </c>
      <c r="AN227" s="85">
        <f>'General Analysis'!CA228</f>
        <v>1</v>
      </c>
    </row>
    <row r="228" spans="1:40" x14ac:dyDescent="0.2">
      <c r="A228" s="170">
        <v>227</v>
      </c>
      <c r="B228" s="47">
        <v>1962</v>
      </c>
      <c r="C228" s="170">
        <f>'General Analysis'!BL229</f>
        <v>2</v>
      </c>
      <c r="D228" s="170">
        <f>'General Analysis'!BM229</f>
        <v>1</v>
      </c>
      <c r="E228" s="170">
        <f>'General Analysis'!BN229</f>
        <v>0</v>
      </c>
      <c r="F228" s="170">
        <f>'General Analysis'!BO229</f>
        <v>0</v>
      </c>
      <c r="G228" s="170">
        <f>'General Analysis'!BP229</f>
        <v>1</v>
      </c>
      <c r="H228" s="170">
        <f>'General Analysis'!BQ229</f>
        <v>0</v>
      </c>
      <c r="I228" s="170">
        <f t="shared" si="18"/>
        <v>1</v>
      </c>
      <c r="J228" s="170">
        <f t="shared" si="19"/>
        <v>1</v>
      </c>
      <c r="K228" s="170">
        <f t="shared" si="20"/>
        <v>1</v>
      </c>
      <c r="L228">
        <f>'CREAM Categories'!AD231</f>
        <v>0</v>
      </c>
      <c r="M228">
        <f>'CREAM Categories'!AE231</f>
        <v>0</v>
      </c>
      <c r="N228">
        <f>'CREAM Categories'!AF231</f>
        <v>1</v>
      </c>
      <c r="O228">
        <f>'CREAM Categories'!AG231</f>
        <v>0</v>
      </c>
      <c r="P228">
        <f>'CREAM Categories'!AH231</f>
        <v>0</v>
      </c>
      <c r="Q228">
        <f>'CREAM Categories'!AI231</f>
        <v>1</v>
      </c>
      <c r="R228">
        <f>'CREAM Categories'!AJ231</f>
        <v>0</v>
      </c>
      <c r="S228">
        <f>'CREAM Categories'!AK231</f>
        <v>1</v>
      </c>
      <c r="T228">
        <f>'CREAM Categories'!AL231</f>
        <v>0</v>
      </c>
      <c r="U228">
        <f>'CREAM Categories'!AM231</f>
        <v>0</v>
      </c>
      <c r="V228">
        <f>'CREAM Categories'!AN231</f>
        <v>0</v>
      </c>
      <c r="W228">
        <f>'CREAM Categories'!AO231</f>
        <v>0</v>
      </c>
      <c r="X228">
        <f>'CREAM Categories'!AP231</f>
        <v>0</v>
      </c>
      <c r="Y228">
        <f>'CREAM Categories'!AQ231</f>
        <v>1</v>
      </c>
      <c r="Z228">
        <f>'CREAM Categories'!AR231</f>
        <v>1</v>
      </c>
      <c r="AA228">
        <f>'CREAM Categories'!AS231</f>
        <v>0</v>
      </c>
      <c r="AB228">
        <f>'CREAM Categories'!AT231</f>
        <v>0</v>
      </c>
      <c r="AC228">
        <f>'CREAM Categories'!AU231</f>
        <v>0</v>
      </c>
      <c r="AD228">
        <f>'CREAM Categories'!AV231</f>
        <v>0</v>
      </c>
      <c r="AE228">
        <f>'CREAM Categories'!AW231</f>
        <v>0</v>
      </c>
      <c r="AF228">
        <f>'CREAM Categories'!AX231</f>
        <v>0</v>
      </c>
      <c r="AG228">
        <f>'CREAM Categories'!AY231</f>
        <v>0</v>
      </c>
      <c r="AH228">
        <f>'CREAM Categories'!AZ231</f>
        <v>0</v>
      </c>
      <c r="AI228">
        <f>'CREAM Categories'!BA231</f>
        <v>0</v>
      </c>
      <c r="AJ228">
        <f>'CREAM Categories'!BB231</f>
        <v>0</v>
      </c>
      <c r="AK228">
        <f>'CREAM Categories'!BC231</f>
        <v>0</v>
      </c>
      <c r="AL228">
        <f>'CREAM Categories'!BD231</f>
        <v>0</v>
      </c>
      <c r="AM228">
        <f>'CREAM Categories'!BE231</f>
        <v>0</v>
      </c>
      <c r="AN228" s="85">
        <f>'General Analysis'!CA229</f>
        <v>0</v>
      </c>
    </row>
    <row r="229" spans="1:40" x14ac:dyDescent="0.2">
      <c r="A229" s="170">
        <v>228</v>
      </c>
      <c r="B229" s="47">
        <v>1963</v>
      </c>
      <c r="C229" s="170">
        <f>'General Analysis'!BL230</f>
        <v>1</v>
      </c>
      <c r="D229" s="170">
        <f>'General Analysis'!BM230</f>
        <v>1</v>
      </c>
      <c r="E229" s="170">
        <f>'General Analysis'!BN230</f>
        <v>1</v>
      </c>
      <c r="F229" s="170">
        <f>'General Analysis'!BO230</f>
        <v>0</v>
      </c>
      <c r="G229" s="170">
        <f>'General Analysis'!BP230</f>
        <v>0</v>
      </c>
      <c r="H229" s="170">
        <f>'General Analysis'!BQ230</f>
        <v>0</v>
      </c>
      <c r="I229" s="170">
        <f t="shared" si="18"/>
        <v>1</v>
      </c>
      <c r="J229" s="170">
        <f t="shared" si="19"/>
        <v>1</v>
      </c>
      <c r="K229" s="170">
        <f t="shared" si="20"/>
        <v>0</v>
      </c>
      <c r="L229">
        <f>'CREAM Categories'!AD232</f>
        <v>0</v>
      </c>
      <c r="M229">
        <f>'CREAM Categories'!AE232</f>
        <v>0</v>
      </c>
      <c r="N229">
        <f>'CREAM Categories'!AF232</f>
        <v>0</v>
      </c>
      <c r="O229">
        <f>'CREAM Categories'!AG232</f>
        <v>0</v>
      </c>
      <c r="P229">
        <f>'CREAM Categories'!AH232</f>
        <v>0</v>
      </c>
      <c r="Q229">
        <f>'CREAM Categories'!AI232</f>
        <v>0</v>
      </c>
      <c r="R229">
        <f>'CREAM Categories'!AJ232</f>
        <v>0</v>
      </c>
      <c r="S229">
        <f>'CREAM Categories'!AK232</f>
        <v>0</v>
      </c>
      <c r="T229">
        <f>'CREAM Categories'!AL232</f>
        <v>0</v>
      </c>
      <c r="U229">
        <f>'CREAM Categories'!AM232</f>
        <v>1</v>
      </c>
      <c r="V229">
        <f>'CREAM Categories'!AN232</f>
        <v>0</v>
      </c>
      <c r="W229">
        <f>'CREAM Categories'!AO232</f>
        <v>1</v>
      </c>
      <c r="X229">
        <f>'CREAM Categories'!AP232</f>
        <v>0</v>
      </c>
      <c r="Y229">
        <f>'CREAM Categories'!AQ232</f>
        <v>1</v>
      </c>
      <c r="Z229">
        <f>'CREAM Categories'!AR232</f>
        <v>1</v>
      </c>
      <c r="AA229">
        <f>'CREAM Categories'!AS232</f>
        <v>0</v>
      </c>
      <c r="AB229">
        <f>'CREAM Categories'!AT232</f>
        <v>0</v>
      </c>
      <c r="AC229">
        <f>'CREAM Categories'!AU232</f>
        <v>0</v>
      </c>
      <c r="AD229">
        <f>'CREAM Categories'!AV232</f>
        <v>0</v>
      </c>
      <c r="AE229">
        <f>'CREAM Categories'!AW232</f>
        <v>0</v>
      </c>
      <c r="AF229">
        <f>'CREAM Categories'!AX232</f>
        <v>0</v>
      </c>
      <c r="AG229">
        <f>'CREAM Categories'!AY232</f>
        <v>0</v>
      </c>
      <c r="AH229">
        <f>'CREAM Categories'!AZ232</f>
        <v>0</v>
      </c>
      <c r="AI229">
        <f>'CREAM Categories'!BA232</f>
        <v>0</v>
      </c>
      <c r="AJ229">
        <f>'CREAM Categories'!BB232</f>
        <v>0</v>
      </c>
      <c r="AK229">
        <f>'CREAM Categories'!BC232</f>
        <v>0</v>
      </c>
      <c r="AL229">
        <f>'CREAM Categories'!BD232</f>
        <v>0</v>
      </c>
      <c r="AM229">
        <f>'CREAM Categories'!BE232</f>
        <v>0</v>
      </c>
      <c r="AN229" s="85">
        <f>'General Analysis'!CA230</f>
        <v>0</v>
      </c>
    </row>
    <row r="230" spans="1:40" x14ac:dyDescent="0.2">
      <c r="A230" s="170">
        <v>229</v>
      </c>
      <c r="B230" s="47">
        <v>1963</v>
      </c>
      <c r="C230" s="170">
        <f>'General Analysis'!BL231</f>
        <v>1</v>
      </c>
      <c r="D230" s="170">
        <f>'General Analysis'!BM231</f>
        <v>0</v>
      </c>
      <c r="E230" s="170">
        <f>'General Analysis'!BN231</f>
        <v>0</v>
      </c>
      <c r="F230" s="170">
        <f>'General Analysis'!BO231</f>
        <v>0</v>
      </c>
      <c r="G230" s="170">
        <f>'General Analysis'!BP231</f>
        <v>0</v>
      </c>
      <c r="H230" s="170">
        <f>'General Analysis'!BQ231</f>
        <v>0</v>
      </c>
      <c r="I230" s="170">
        <f t="shared" si="18"/>
        <v>1</v>
      </c>
      <c r="J230" s="170">
        <f t="shared" si="19"/>
        <v>0</v>
      </c>
      <c r="K230" s="170">
        <f t="shared" si="20"/>
        <v>0</v>
      </c>
      <c r="L230">
        <f>'CREAM Categories'!AD233</f>
        <v>1</v>
      </c>
      <c r="M230">
        <f>'CREAM Categories'!AE233</f>
        <v>0</v>
      </c>
      <c r="N230">
        <f>'CREAM Categories'!AF233</f>
        <v>0</v>
      </c>
      <c r="O230">
        <f>'CREAM Categories'!AG233</f>
        <v>0</v>
      </c>
      <c r="P230">
        <f>'CREAM Categories'!AH233</f>
        <v>0</v>
      </c>
      <c r="Q230">
        <f>'CREAM Categories'!AI233</f>
        <v>1</v>
      </c>
      <c r="R230">
        <f>'CREAM Categories'!AJ233</f>
        <v>0</v>
      </c>
      <c r="S230">
        <f>'CREAM Categories'!AK233</f>
        <v>0</v>
      </c>
      <c r="T230">
        <f>'CREAM Categories'!AL233</f>
        <v>0</v>
      </c>
      <c r="U230">
        <f>'CREAM Categories'!AM233</f>
        <v>0</v>
      </c>
      <c r="V230">
        <f>'CREAM Categories'!AN233</f>
        <v>1</v>
      </c>
      <c r="W230">
        <f>'CREAM Categories'!AO233</f>
        <v>1</v>
      </c>
      <c r="X230">
        <f>'CREAM Categories'!AP233</f>
        <v>0</v>
      </c>
      <c r="Y230">
        <f>'CREAM Categories'!AQ233</f>
        <v>1</v>
      </c>
      <c r="Z230">
        <f>'CREAM Categories'!AR233</f>
        <v>0</v>
      </c>
      <c r="AA230">
        <f>'CREAM Categories'!AS233</f>
        <v>0</v>
      </c>
      <c r="AB230">
        <f>'CREAM Categories'!AT233</f>
        <v>0</v>
      </c>
      <c r="AC230">
        <f>'CREAM Categories'!AU233</f>
        <v>0</v>
      </c>
      <c r="AD230">
        <f>'CREAM Categories'!AV233</f>
        <v>0</v>
      </c>
      <c r="AE230">
        <f>'CREAM Categories'!AW233</f>
        <v>0</v>
      </c>
      <c r="AF230">
        <f>'CREAM Categories'!AX233</f>
        <v>0</v>
      </c>
      <c r="AG230">
        <f>'CREAM Categories'!AY233</f>
        <v>0</v>
      </c>
      <c r="AH230">
        <f>'CREAM Categories'!AZ233</f>
        <v>0</v>
      </c>
      <c r="AI230">
        <f>'CREAM Categories'!BA233</f>
        <v>0</v>
      </c>
      <c r="AJ230">
        <f>'CREAM Categories'!BB233</f>
        <v>0</v>
      </c>
      <c r="AK230">
        <f>'CREAM Categories'!BC233</f>
        <v>0</v>
      </c>
      <c r="AL230">
        <f>'CREAM Categories'!BD233</f>
        <v>0</v>
      </c>
      <c r="AM230">
        <f>'CREAM Categories'!BE233</f>
        <v>0</v>
      </c>
      <c r="AN230" s="85">
        <f>'General Analysis'!CA231</f>
        <v>0</v>
      </c>
    </row>
    <row r="231" spans="1:40" x14ac:dyDescent="0.2">
      <c r="A231" s="170">
        <v>230</v>
      </c>
      <c r="B231" s="47">
        <v>1964</v>
      </c>
      <c r="C231" s="170">
        <f>'General Analysis'!BL232</f>
        <v>1</v>
      </c>
      <c r="D231" s="170">
        <f>'General Analysis'!BM232</f>
        <v>1</v>
      </c>
      <c r="E231" s="170">
        <f>'General Analysis'!BN232</f>
        <v>0</v>
      </c>
      <c r="F231" s="170">
        <f>'General Analysis'!BO232</f>
        <v>0</v>
      </c>
      <c r="G231" s="170">
        <f>'General Analysis'!BP232</f>
        <v>0</v>
      </c>
      <c r="H231" s="170">
        <f>'General Analysis'!BQ232</f>
        <v>0</v>
      </c>
      <c r="I231" s="170">
        <f t="shared" si="18"/>
        <v>1</v>
      </c>
      <c r="J231" s="170">
        <f t="shared" si="19"/>
        <v>1</v>
      </c>
      <c r="K231" s="170">
        <f t="shared" si="20"/>
        <v>0</v>
      </c>
      <c r="L231">
        <f>'CREAM Categories'!AD234</f>
        <v>1</v>
      </c>
      <c r="M231">
        <f>'CREAM Categories'!AE234</f>
        <v>0</v>
      </c>
      <c r="N231">
        <f>'CREAM Categories'!AF234</f>
        <v>0</v>
      </c>
      <c r="O231">
        <f>'CREAM Categories'!AG234</f>
        <v>0</v>
      </c>
      <c r="P231">
        <f>'CREAM Categories'!AH234</f>
        <v>0</v>
      </c>
      <c r="Q231">
        <f>'CREAM Categories'!AI234</f>
        <v>0</v>
      </c>
      <c r="R231">
        <f>'CREAM Categories'!AJ234</f>
        <v>0</v>
      </c>
      <c r="S231">
        <f>'CREAM Categories'!AK234</f>
        <v>0</v>
      </c>
      <c r="T231">
        <f>'CREAM Categories'!AL234</f>
        <v>0</v>
      </c>
      <c r="U231">
        <f>'CREAM Categories'!AM234</f>
        <v>0</v>
      </c>
      <c r="V231">
        <f>'CREAM Categories'!AN234</f>
        <v>0</v>
      </c>
      <c r="W231">
        <f>'CREAM Categories'!AO234</f>
        <v>1</v>
      </c>
      <c r="X231">
        <f>'CREAM Categories'!AP234</f>
        <v>0</v>
      </c>
      <c r="Y231">
        <f>'CREAM Categories'!AQ234</f>
        <v>1</v>
      </c>
      <c r="Z231">
        <f>'CREAM Categories'!AR234</f>
        <v>1</v>
      </c>
      <c r="AA231">
        <f>'CREAM Categories'!AS234</f>
        <v>0</v>
      </c>
      <c r="AB231">
        <f>'CREAM Categories'!AT234</f>
        <v>0</v>
      </c>
      <c r="AC231">
        <f>'CREAM Categories'!AU234</f>
        <v>0</v>
      </c>
      <c r="AD231">
        <f>'CREAM Categories'!AV234</f>
        <v>0</v>
      </c>
      <c r="AE231">
        <f>'CREAM Categories'!AW234</f>
        <v>0</v>
      </c>
      <c r="AF231">
        <f>'CREAM Categories'!AX234</f>
        <v>0</v>
      </c>
      <c r="AG231">
        <f>'CREAM Categories'!AY234</f>
        <v>0</v>
      </c>
      <c r="AH231">
        <f>'CREAM Categories'!AZ234</f>
        <v>0</v>
      </c>
      <c r="AI231">
        <f>'CREAM Categories'!BA234</f>
        <v>0</v>
      </c>
      <c r="AJ231">
        <f>'CREAM Categories'!BB234</f>
        <v>0</v>
      </c>
      <c r="AK231">
        <f>'CREAM Categories'!BC234</f>
        <v>0</v>
      </c>
      <c r="AL231">
        <f>'CREAM Categories'!BD234</f>
        <v>0</v>
      </c>
      <c r="AM231">
        <f>'CREAM Categories'!BE234</f>
        <v>0</v>
      </c>
      <c r="AN231" s="85">
        <f>'General Analysis'!CA232</f>
        <v>0</v>
      </c>
    </row>
    <row r="232" spans="1:40" x14ac:dyDescent="0.2">
      <c r="A232" s="170">
        <v>231</v>
      </c>
      <c r="B232" s="47">
        <v>1965</v>
      </c>
      <c r="C232" s="170">
        <f>'General Analysis'!BL233</f>
        <v>1</v>
      </c>
      <c r="D232" s="170">
        <f>'General Analysis'!BM233</f>
        <v>0</v>
      </c>
      <c r="E232" s="170">
        <f>'General Analysis'!BN233</f>
        <v>0</v>
      </c>
      <c r="F232" s="170">
        <f>'General Analysis'!BO233</f>
        <v>0</v>
      </c>
      <c r="G232" s="170">
        <f>'General Analysis'!BP233</f>
        <v>0</v>
      </c>
      <c r="H232" s="170">
        <f>'General Analysis'!BQ233</f>
        <v>0</v>
      </c>
      <c r="I232" s="170">
        <f t="shared" si="18"/>
        <v>1</v>
      </c>
      <c r="J232" s="170">
        <f t="shared" si="19"/>
        <v>0</v>
      </c>
      <c r="K232" s="170">
        <f t="shared" si="20"/>
        <v>0</v>
      </c>
      <c r="L232">
        <f>'CREAM Categories'!AD235</f>
        <v>1</v>
      </c>
      <c r="M232">
        <f>'CREAM Categories'!AE235</f>
        <v>0</v>
      </c>
      <c r="N232">
        <f>'CREAM Categories'!AF235</f>
        <v>0</v>
      </c>
      <c r="O232">
        <f>'CREAM Categories'!AG235</f>
        <v>0</v>
      </c>
      <c r="P232">
        <f>'CREAM Categories'!AH235</f>
        <v>0</v>
      </c>
      <c r="Q232">
        <f>'CREAM Categories'!AI235</f>
        <v>0</v>
      </c>
      <c r="R232">
        <f>'CREAM Categories'!AJ235</f>
        <v>0</v>
      </c>
      <c r="S232">
        <f>'CREAM Categories'!AK235</f>
        <v>0</v>
      </c>
      <c r="T232">
        <f>'CREAM Categories'!AL235</f>
        <v>0</v>
      </c>
      <c r="U232">
        <f>'CREAM Categories'!AM235</f>
        <v>0</v>
      </c>
      <c r="V232">
        <f>'CREAM Categories'!AN235</f>
        <v>1</v>
      </c>
      <c r="W232">
        <f>'CREAM Categories'!AO235</f>
        <v>1</v>
      </c>
      <c r="X232">
        <f>'CREAM Categories'!AP235</f>
        <v>0</v>
      </c>
      <c r="Y232">
        <f>'CREAM Categories'!AQ235</f>
        <v>0</v>
      </c>
      <c r="Z232">
        <f>'CREAM Categories'!AR235</f>
        <v>1</v>
      </c>
      <c r="AA232">
        <f>'CREAM Categories'!AS235</f>
        <v>0</v>
      </c>
      <c r="AB232">
        <f>'CREAM Categories'!AT235</f>
        <v>0</v>
      </c>
      <c r="AC232">
        <f>'CREAM Categories'!AU235</f>
        <v>0</v>
      </c>
      <c r="AD232">
        <f>'CREAM Categories'!AV235</f>
        <v>0</v>
      </c>
      <c r="AE232">
        <f>'CREAM Categories'!AW235</f>
        <v>0</v>
      </c>
      <c r="AF232">
        <f>'CREAM Categories'!AX235</f>
        <v>0</v>
      </c>
      <c r="AG232">
        <f>'CREAM Categories'!AY235</f>
        <v>0</v>
      </c>
      <c r="AH232">
        <f>'CREAM Categories'!AZ235</f>
        <v>0</v>
      </c>
      <c r="AI232">
        <f>'CREAM Categories'!BA235</f>
        <v>0</v>
      </c>
      <c r="AJ232">
        <f>'CREAM Categories'!BB235</f>
        <v>0</v>
      </c>
      <c r="AK232">
        <f>'CREAM Categories'!BC235</f>
        <v>0</v>
      </c>
      <c r="AL232">
        <f>'CREAM Categories'!BD235</f>
        <v>0</v>
      </c>
      <c r="AM232">
        <f>'CREAM Categories'!BE235</f>
        <v>0</v>
      </c>
      <c r="AN232" s="85">
        <f>'General Analysis'!CA233</f>
        <v>0</v>
      </c>
    </row>
    <row r="233" spans="1:40" x14ac:dyDescent="0.2">
      <c r="A233" s="170">
        <v>232</v>
      </c>
      <c r="B233" s="47">
        <v>1965</v>
      </c>
      <c r="C233" s="170">
        <f>'General Analysis'!BL234</f>
        <v>2</v>
      </c>
      <c r="D233" s="170">
        <f>'General Analysis'!BM234</f>
        <v>0</v>
      </c>
      <c r="E233" s="170">
        <f>'General Analysis'!BN234</f>
        <v>1</v>
      </c>
      <c r="F233" s="170">
        <f>'General Analysis'!BO234</f>
        <v>0</v>
      </c>
      <c r="G233" s="170">
        <f>'General Analysis'!BP234</f>
        <v>0</v>
      </c>
      <c r="H233" s="170">
        <f>'General Analysis'!BQ234</f>
        <v>0</v>
      </c>
      <c r="I233" s="170">
        <f t="shared" si="18"/>
        <v>1</v>
      </c>
      <c r="J233" s="170">
        <f t="shared" si="19"/>
        <v>1</v>
      </c>
      <c r="K233" s="170">
        <f t="shared" si="20"/>
        <v>0</v>
      </c>
      <c r="L233">
        <f>'CREAM Categories'!AD236</f>
        <v>0</v>
      </c>
      <c r="M233">
        <f>'CREAM Categories'!AE236</f>
        <v>0</v>
      </c>
      <c r="N233">
        <f>'CREAM Categories'!AF236</f>
        <v>1</v>
      </c>
      <c r="O233">
        <f>'CREAM Categories'!AG236</f>
        <v>0</v>
      </c>
      <c r="P233">
        <f>'CREAM Categories'!AH236</f>
        <v>0</v>
      </c>
      <c r="Q233">
        <f>'CREAM Categories'!AI236</f>
        <v>1</v>
      </c>
      <c r="R233">
        <f>'CREAM Categories'!AJ236</f>
        <v>0</v>
      </c>
      <c r="S233">
        <f>'CREAM Categories'!AK236</f>
        <v>0</v>
      </c>
      <c r="T233">
        <f>'CREAM Categories'!AL236</f>
        <v>0</v>
      </c>
      <c r="U233">
        <f>'CREAM Categories'!AM236</f>
        <v>1</v>
      </c>
      <c r="V233">
        <f>'CREAM Categories'!AN236</f>
        <v>0</v>
      </c>
      <c r="W233">
        <f>'CREAM Categories'!AO236</f>
        <v>1</v>
      </c>
      <c r="X233">
        <f>'CREAM Categories'!AP236</f>
        <v>0</v>
      </c>
      <c r="Y233">
        <f>'CREAM Categories'!AQ236</f>
        <v>1</v>
      </c>
      <c r="Z233">
        <f>'CREAM Categories'!AR236</f>
        <v>1</v>
      </c>
      <c r="AA233">
        <f>'CREAM Categories'!AS236</f>
        <v>0</v>
      </c>
      <c r="AB233">
        <f>'CREAM Categories'!AT236</f>
        <v>0</v>
      </c>
      <c r="AC233">
        <f>'CREAM Categories'!AU236</f>
        <v>0</v>
      </c>
      <c r="AD233">
        <f>'CREAM Categories'!AV236</f>
        <v>0</v>
      </c>
      <c r="AE233">
        <f>'CREAM Categories'!AW236</f>
        <v>0</v>
      </c>
      <c r="AF233">
        <f>'CREAM Categories'!AX236</f>
        <v>0</v>
      </c>
      <c r="AG233">
        <f>'CREAM Categories'!AY236</f>
        <v>0</v>
      </c>
      <c r="AH233">
        <f>'CREAM Categories'!AZ236</f>
        <v>0</v>
      </c>
      <c r="AI233">
        <f>'CREAM Categories'!BA236</f>
        <v>0</v>
      </c>
      <c r="AJ233">
        <f>'CREAM Categories'!BB236</f>
        <v>0</v>
      </c>
      <c r="AK233">
        <f>'CREAM Categories'!BC236</f>
        <v>0</v>
      </c>
      <c r="AL233">
        <f>'CREAM Categories'!BD236</f>
        <v>0</v>
      </c>
      <c r="AM233">
        <f>'CREAM Categories'!BE236</f>
        <v>0</v>
      </c>
      <c r="AN233" s="85">
        <f>'General Analysis'!CA234</f>
        <v>0</v>
      </c>
    </row>
    <row r="234" spans="1:40" x14ac:dyDescent="0.2">
      <c r="A234" s="170">
        <v>233</v>
      </c>
      <c r="B234" s="47">
        <v>1968</v>
      </c>
      <c r="C234" s="170">
        <f>'General Analysis'!BL235</f>
        <v>1</v>
      </c>
      <c r="D234" s="170">
        <f>'General Analysis'!BM235</f>
        <v>0</v>
      </c>
      <c r="E234" s="170">
        <f>'General Analysis'!BN235</f>
        <v>0</v>
      </c>
      <c r="F234" s="170">
        <f>'General Analysis'!BO235</f>
        <v>1</v>
      </c>
      <c r="G234" s="170">
        <f>'General Analysis'!BP235</f>
        <v>0</v>
      </c>
      <c r="H234" s="170">
        <f>'General Analysis'!BQ235</f>
        <v>0</v>
      </c>
      <c r="I234" s="170">
        <f t="shared" si="18"/>
        <v>1</v>
      </c>
      <c r="J234" s="170">
        <f t="shared" si="19"/>
        <v>1</v>
      </c>
      <c r="K234" s="170">
        <f t="shared" si="20"/>
        <v>0</v>
      </c>
      <c r="L234">
        <f>'CREAM Categories'!AD237</f>
        <v>0</v>
      </c>
      <c r="M234">
        <f>'CREAM Categories'!AE237</f>
        <v>0</v>
      </c>
      <c r="N234">
        <f>'CREAM Categories'!AF237</f>
        <v>0</v>
      </c>
      <c r="O234">
        <f>'CREAM Categories'!AG237</f>
        <v>0</v>
      </c>
      <c r="P234">
        <f>'CREAM Categories'!AH237</f>
        <v>0</v>
      </c>
      <c r="Q234">
        <f>'CREAM Categories'!AI237</f>
        <v>0</v>
      </c>
      <c r="R234">
        <f>'CREAM Categories'!AJ237</f>
        <v>0</v>
      </c>
      <c r="S234">
        <f>'CREAM Categories'!AK237</f>
        <v>0</v>
      </c>
      <c r="T234">
        <f>'CREAM Categories'!AL237</f>
        <v>0</v>
      </c>
      <c r="U234">
        <f>'CREAM Categories'!AM237</f>
        <v>0</v>
      </c>
      <c r="V234">
        <f>'CREAM Categories'!AN237</f>
        <v>1</v>
      </c>
      <c r="W234">
        <f>'CREAM Categories'!AO237</f>
        <v>1</v>
      </c>
      <c r="X234">
        <f>'CREAM Categories'!AP237</f>
        <v>0</v>
      </c>
      <c r="Y234">
        <f>'CREAM Categories'!AQ237</f>
        <v>1</v>
      </c>
      <c r="Z234">
        <f>'CREAM Categories'!AR237</f>
        <v>1</v>
      </c>
      <c r="AA234">
        <f>'CREAM Categories'!AS237</f>
        <v>0</v>
      </c>
      <c r="AB234">
        <f>'CREAM Categories'!AT237</f>
        <v>0</v>
      </c>
      <c r="AC234">
        <f>'CREAM Categories'!AU237</f>
        <v>0</v>
      </c>
      <c r="AD234">
        <f>'CREAM Categories'!AV237</f>
        <v>0</v>
      </c>
      <c r="AE234">
        <f>'CREAM Categories'!AW237</f>
        <v>0</v>
      </c>
      <c r="AF234">
        <f>'CREAM Categories'!AX237</f>
        <v>0</v>
      </c>
      <c r="AG234">
        <f>'CREAM Categories'!AY237</f>
        <v>0</v>
      </c>
      <c r="AH234">
        <f>'CREAM Categories'!AZ237</f>
        <v>0</v>
      </c>
      <c r="AI234">
        <f>'CREAM Categories'!BA237</f>
        <v>0</v>
      </c>
      <c r="AJ234">
        <f>'CREAM Categories'!BB237</f>
        <v>0</v>
      </c>
      <c r="AK234">
        <f>'CREAM Categories'!BC237</f>
        <v>0</v>
      </c>
      <c r="AL234">
        <f>'CREAM Categories'!BD237</f>
        <v>0</v>
      </c>
      <c r="AM234">
        <f>'CREAM Categories'!BE237</f>
        <v>0</v>
      </c>
      <c r="AN234" s="85">
        <f>'General Analysis'!CA235</f>
        <v>0</v>
      </c>
    </row>
    <row r="235" spans="1:40" x14ac:dyDescent="0.2">
      <c r="A235" s="170">
        <v>234</v>
      </c>
      <c r="B235" s="47">
        <v>1970</v>
      </c>
      <c r="C235" s="170">
        <f>'General Analysis'!BL236</f>
        <v>0</v>
      </c>
      <c r="D235" s="170">
        <f>'General Analysis'!BM236</f>
        <v>0</v>
      </c>
      <c r="E235" s="170">
        <f>'General Analysis'!BN236</f>
        <v>0</v>
      </c>
      <c r="F235" s="170">
        <f>'General Analysis'!BO236</f>
        <v>0</v>
      </c>
      <c r="G235" s="170">
        <f>'General Analysis'!BP236</f>
        <v>0</v>
      </c>
      <c r="H235" s="170">
        <f>'General Analysis'!BQ236</f>
        <v>0</v>
      </c>
      <c r="I235" s="170">
        <f t="shared" si="18"/>
        <v>0</v>
      </c>
      <c r="J235" s="170">
        <f t="shared" si="19"/>
        <v>0</v>
      </c>
      <c r="K235" s="170">
        <f t="shared" si="20"/>
        <v>0</v>
      </c>
      <c r="L235">
        <f>'CREAM Categories'!AD238</f>
        <v>0</v>
      </c>
      <c r="M235">
        <f>'CREAM Categories'!AE238</f>
        <v>0</v>
      </c>
      <c r="N235">
        <f>'CREAM Categories'!AF238</f>
        <v>0</v>
      </c>
      <c r="O235">
        <f>'CREAM Categories'!AG238</f>
        <v>0</v>
      </c>
      <c r="P235">
        <f>'CREAM Categories'!AH238</f>
        <v>0</v>
      </c>
      <c r="Q235">
        <f>'CREAM Categories'!AI238</f>
        <v>0</v>
      </c>
      <c r="R235">
        <f>'CREAM Categories'!AJ238</f>
        <v>0</v>
      </c>
      <c r="S235">
        <f>'CREAM Categories'!AK238</f>
        <v>0</v>
      </c>
      <c r="T235">
        <f>'CREAM Categories'!AL238</f>
        <v>0</v>
      </c>
      <c r="U235">
        <f>'CREAM Categories'!AM238</f>
        <v>0</v>
      </c>
      <c r="V235">
        <f>'CREAM Categories'!AN238</f>
        <v>0</v>
      </c>
      <c r="W235">
        <f>'CREAM Categories'!AO238</f>
        <v>0</v>
      </c>
      <c r="X235">
        <f>'CREAM Categories'!AP238</f>
        <v>0</v>
      </c>
      <c r="Y235">
        <f>'CREAM Categories'!AQ238</f>
        <v>1</v>
      </c>
      <c r="Z235">
        <f>'CREAM Categories'!AR238</f>
        <v>0</v>
      </c>
      <c r="AA235">
        <f>'CREAM Categories'!AS238</f>
        <v>0</v>
      </c>
      <c r="AB235">
        <f>'CREAM Categories'!AT238</f>
        <v>0</v>
      </c>
      <c r="AC235">
        <f>'CREAM Categories'!AU238</f>
        <v>1</v>
      </c>
      <c r="AD235">
        <f>'CREAM Categories'!AV238</f>
        <v>0</v>
      </c>
      <c r="AE235">
        <f>'CREAM Categories'!AW238</f>
        <v>0</v>
      </c>
      <c r="AF235">
        <f>'CREAM Categories'!AX238</f>
        <v>0</v>
      </c>
      <c r="AG235">
        <f>'CREAM Categories'!AY238</f>
        <v>0</v>
      </c>
      <c r="AH235">
        <f>'CREAM Categories'!AZ238</f>
        <v>0</v>
      </c>
      <c r="AI235">
        <f>'CREAM Categories'!BA238</f>
        <v>0</v>
      </c>
      <c r="AJ235">
        <f>'CREAM Categories'!BB238</f>
        <v>0</v>
      </c>
      <c r="AK235">
        <f>'CREAM Categories'!BC238</f>
        <v>0</v>
      </c>
      <c r="AL235">
        <f>'CREAM Categories'!BD238</f>
        <v>0</v>
      </c>
      <c r="AM235">
        <f>'CREAM Categories'!BE238</f>
        <v>0</v>
      </c>
      <c r="AN235" s="85">
        <f>'General Analysis'!CA236</f>
        <v>1</v>
      </c>
    </row>
    <row r="236" spans="1:40" x14ac:dyDescent="0.2">
      <c r="A236" s="170">
        <v>235</v>
      </c>
      <c r="B236" s="47">
        <v>1978</v>
      </c>
      <c r="C236" s="170">
        <f>'General Analysis'!BL237</f>
        <v>1</v>
      </c>
      <c r="D236" s="170">
        <f>'General Analysis'!BM237</f>
        <v>1</v>
      </c>
      <c r="E236" s="170">
        <f>'General Analysis'!BN237</f>
        <v>1</v>
      </c>
      <c r="F236" s="170">
        <f>'General Analysis'!BO237</f>
        <v>0</v>
      </c>
      <c r="G236" s="170">
        <f>'General Analysis'!BP237</f>
        <v>0</v>
      </c>
      <c r="H236" s="170">
        <f>'General Analysis'!BQ237</f>
        <v>0</v>
      </c>
      <c r="I236" s="170">
        <f t="shared" si="18"/>
        <v>1</v>
      </c>
      <c r="J236" s="170">
        <f t="shared" si="19"/>
        <v>1</v>
      </c>
      <c r="K236" s="170">
        <f t="shared" si="20"/>
        <v>0</v>
      </c>
      <c r="L236">
        <f>'CREAM Categories'!AD239</f>
        <v>0</v>
      </c>
      <c r="M236">
        <f>'CREAM Categories'!AE239</f>
        <v>0</v>
      </c>
      <c r="N236">
        <f>'CREAM Categories'!AF239</f>
        <v>1</v>
      </c>
      <c r="O236">
        <f>'CREAM Categories'!AG239</f>
        <v>0</v>
      </c>
      <c r="P236">
        <f>'CREAM Categories'!AH239</f>
        <v>0</v>
      </c>
      <c r="Q236">
        <f>'CREAM Categories'!AI239</f>
        <v>1</v>
      </c>
      <c r="R236">
        <f>'CREAM Categories'!AJ239</f>
        <v>0</v>
      </c>
      <c r="S236">
        <f>'CREAM Categories'!AK239</f>
        <v>0</v>
      </c>
      <c r="T236">
        <f>'CREAM Categories'!AL239</f>
        <v>0</v>
      </c>
      <c r="U236">
        <f>'CREAM Categories'!AM239</f>
        <v>0</v>
      </c>
      <c r="V236">
        <f>'CREAM Categories'!AN239</f>
        <v>1</v>
      </c>
      <c r="W236">
        <f>'CREAM Categories'!AO239</f>
        <v>1</v>
      </c>
      <c r="X236">
        <f>'CREAM Categories'!AP239</f>
        <v>0</v>
      </c>
      <c r="Y236">
        <f>'CREAM Categories'!AQ239</f>
        <v>0</v>
      </c>
      <c r="Z236">
        <f>'CREAM Categories'!AR239</f>
        <v>1</v>
      </c>
      <c r="AA236">
        <f>'CREAM Categories'!AS239</f>
        <v>0</v>
      </c>
      <c r="AB236">
        <f>'CREAM Categories'!AT239</f>
        <v>1</v>
      </c>
      <c r="AC236">
        <f>'CREAM Categories'!AU239</f>
        <v>1</v>
      </c>
      <c r="AD236">
        <f>'CREAM Categories'!AV239</f>
        <v>0</v>
      </c>
      <c r="AE236">
        <f>'CREAM Categories'!AW239</f>
        <v>0</v>
      </c>
      <c r="AF236">
        <f>'CREAM Categories'!AX239</f>
        <v>0</v>
      </c>
      <c r="AG236">
        <f>'CREAM Categories'!AY239</f>
        <v>0</v>
      </c>
      <c r="AH236">
        <f>'CREAM Categories'!AZ239</f>
        <v>0</v>
      </c>
      <c r="AI236">
        <f>'CREAM Categories'!BA239</f>
        <v>0</v>
      </c>
      <c r="AJ236">
        <f>'CREAM Categories'!BB239</f>
        <v>0</v>
      </c>
      <c r="AK236">
        <f>'CREAM Categories'!BC239</f>
        <v>0</v>
      </c>
      <c r="AL236">
        <f>'CREAM Categories'!BD239</f>
        <v>0</v>
      </c>
      <c r="AM236">
        <f>'CREAM Categories'!BE239</f>
        <v>0</v>
      </c>
      <c r="AN236" s="85">
        <f>'General Analysis'!CA237</f>
        <v>2</v>
      </c>
    </row>
    <row r="237" spans="1:40" x14ac:dyDescent="0.2">
      <c r="A237" s="170">
        <v>236</v>
      </c>
      <c r="B237" s="47">
        <v>1978</v>
      </c>
      <c r="C237" s="170">
        <f>'General Analysis'!BL238</f>
        <v>2</v>
      </c>
      <c r="D237" s="170">
        <f>'General Analysis'!BM238</f>
        <v>1</v>
      </c>
      <c r="E237" s="170">
        <f>'General Analysis'!BN238</f>
        <v>0</v>
      </c>
      <c r="F237" s="170">
        <f>'General Analysis'!BO238</f>
        <v>0</v>
      </c>
      <c r="G237" s="170">
        <f>'General Analysis'!BP238</f>
        <v>1</v>
      </c>
      <c r="H237" s="170">
        <f>'General Analysis'!BQ238</f>
        <v>0</v>
      </c>
      <c r="I237" s="170">
        <f t="shared" si="18"/>
        <v>1</v>
      </c>
      <c r="J237" s="170">
        <f t="shared" si="19"/>
        <v>1</v>
      </c>
      <c r="K237" s="170">
        <f t="shared" si="20"/>
        <v>1</v>
      </c>
      <c r="L237">
        <f>'CREAM Categories'!AD240</f>
        <v>0</v>
      </c>
      <c r="M237">
        <f>'CREAM Categories'!AE240</f>
        <v>0</v>
      </c>
      <c r="N237">
        <f>'CREAM Categories'!AF240</f>
        <v>0</v>
      </c>
      <c r="O237">
        <f>'CREAM Categories'!AG240</f>
        <v>0</v>
      </c>
      <c r="P237">
        <f>'CREAM Categories'!AH240</f>
        <v>0</v>
      </c>
      <c r="Q237">
        <f>'CREAM Categories'!AI240</f>
        <v>0</v>
      </c>
      <c r="R237">
        <f>'CREAM Categories'!AJ240</f>
        <v>0</v>
      </c>
      <c r="S237">
        <f>'CREAM Categories'!AK240</f>
        <v>0</v>
      </c>
      <c r="T237">
        <f>'CREAM Categories'!AL240</f>
        <v>1</v>
      </c>
      <c r="U237">
        <f>'CREAM Categories'!AM240</f>
        <v>0</v>
      </c>
      <c r="V237">
        <f>'CREAM Categories'!AN240</f>
        <v>0</v>
      </c>
      <c r="W237">
        <f>'CREAM Categories'!AO240</f>
        <v>0</v>
      </c>
      <c r="X237">
        <f>'CREAM Categories'!AP240</f>
        <v>0</v>
      </c>
      <c r="Y237">
        <f>'CREAM Categories'!AQ240</f>
        <v>0</v>
      </c>
      <c r="Z237">
        <f>'CREAM Categories'!AR240</f>
        <v>1</v>
      </c>
      <c r="AA237">
        <f>'CREAM Categories'!AS240</f>
        <v>0</v>
      </c>
      <c r="AB237">
        <f>'CREAM Categories'!AT240</f>
        <v>0</v>
      </c>
      <c r="AC237">
        <f>'CREAM Categories'!AU240</f>
        <v>0</v>
      </c>
      <c r="AD237">
        <f>'CREAM Categories'!AV240</f>
        <v>0</v>
      </c>
      <c r="AE237">
        <f>'CREAM Categories'!AW240</f>
        <v>0</v>
      </c>
      <c r="AF237">
        <f>'CREAM Categories'!AX240</f>
        <v>0</v>
      </c>
      <c r="AG237">
        <f>'CREAM Categories'!AY240</f>
        <v>0</v>
      </c>
      <c r="AH237">
        <f>'CREAM Categories'!AZ240</f>
        <v>0</v>
      </c>
      <c r="AI237">
        <f>'CREAM Categories'!BA240</f>
        <v>0</v>
      </c>
      <c r="AJ237">
        <f>'CREAM Categories'!BB240</f>
        <v>1</v>
      </c>
      <c r="AK237">
        <f>'CREAM Categories'!BC240</f>
        <v>0</v>
      </c>
      <c r="AL237">
        <f>'CREAM Categories'!BD240</f>
        <v>0</v>
      </c>
      <c r="AM237">
        <f>'CREAM Categories'!BE240</f>
        <v>0</v>
      </c>
      <c r="AN237" s="85">
        <f>'General Analysis'!CA238</f>
        <v>0</v>
      </c>
    </row>
    <row r="238" spans="1:40" x14ac:dyDescent="0.2">
      <c r="A238" s="170">
        <v>237</v>
      </c>
      <c r="B238" s="47">
        <v>1997</v>
      </c>
      <c r="C238" s="170">
        <f>'General Analysis'!BL239</f>
        <v>0</v>
      </c>
      <c r="D238" s="170">
        <f>'General Analysis'!BM239</f>
        <v>0</v>
      </c>
      <c r="E238" s="170">
        <f>'General Analysis'!BN239</f>
        <v>0</v>
      </c>
      <c r="F238" s="170">
        <f>'General Analysis'!BO239</f>
        <v>0</v>
      </c>
      <c r="G238" s="170">
        <f>'General Analysis'!BP239</f>
        <v>0</v>
      </c>
      <c r="H238" s="170">
        <f>'General Analysis'!BQ239</f>
        <v>0</v>
      </c>
      <c r="I238" s="170">
        <f t="shared" si="18"/>
        <v>0</v>
      </c>
      <c r="J238" s="170">
        <f t="shared" si="19"/>
        <v>0</v>
      </c>
      <c r="K238" s="170">
        <f t="shared" si="20"/>
        <v>0</v>
      </c>
      <c r="L238">
        <f>'CREAM Categories'!AD241</f>
        <v>0</v>
      </c>
      <c r="M238">
        <f>'CREAM Categories'!AE241</f>
        <v>0</v>
      </c>
      <c r="N238">
        <f>'CREAM Categories'!AF241</f>
        <v>1</v>
      </c>
      <c r="O238">
        <f>'CREAM Categories'!AG241</f>
        <v>0</v>
      </c>
      <c r="P238">
        <f>'CREAM Categories'!AH241</f>
        <v>0</v>
      </c>
      <c r="Q238">
        <f>'CREAM Categories'!AI241</f>
        <v>1</v>
      </c>
      <c r="R238">
        <f>'CREAM Categories'!AJ241</f>
        <v>0</v>
      </c>
      <c r="S238">
        <f>'CREAM Categories'!AK241</f>
        <v>0</v>
      </c>
      <c r="T238">
        <f>'CREAM Categories'!AL241</f>
        <v>0</v>
      </c>
      <c r="U238">
        <f>'CREAM Categories'!AM241</f>
        <v>0</v>
      </c>
      <c r="V238">
        <f>'CREAM Categories'!AN241</f>
        <v>1</v>
      </c>
      <c r="W238">
        <f>'CREAM Categories'!AO241</f>
        <v>1</v>
      </c>
      <c r="X238">
        <f>'CREAM Categories'!AP241</f>
        <v>0</v>
      </c>
      <c r="Y238">
        <f>'CREAM Categories'!AQ241</f>
        <v>1</v>
      </c>
      <c r="Z238">
        <f>'CREAM Categories'!AR241</f>
        <v>1</v>
      </c>
      <c r="AA238">
        <f>'CREAM Categories'!AS241</f>
        <v>0</v>
      </c>
      <c r="AB238">
        <f>'CREAM Categories'!AT241</f>
        <v>0</v>
      </c>
      <c r="AC238">
        <f>'CREAM Categories'!AU241</f>
        <v>1</v>
      </c>
      <c r="AD238">
        <f>'CREAM Categories'!AV241</f>
        <v>0</v>
      </c>
      <c r="AE238">
        <f>'CREAM Categories'!AW241</f>
        <v>0</v>
      </c>
      <c r="AF238">
        <f>'CREAM Categories'!AX241</f>
        <v>0</v>
      </c>
      <c r="AG238">
        <f>'CREAM Categories'!AY241</f>
        <v>0</v>
      </c>
      <c r="AH238">
        <f>'CREAM Categories'!AZ241</f>
        <v>0</v>
      </c>
      <c r="AI238">
        <f>'CREAM Categories'!BA241</f>
        <v>0</v>
      </c>
      <c r="AJ238">
        <f>'CREAM Categories'!BB241</f>
        <v>0</v>
      </c>
      <c r="AK238">
        <f>'CREAM Categories'!BC241</f>
        <v>0</v>
      </c>
      <c r="AL238">
        <f>'CREAM Categories'!BD241</f>
        <v>0</v>
      </c>
      <c r="AM238">
        <f>'CREAM Categories'!BE241</f>
        <v>0</v>
      </c>
      <c r="AN238" s="85">
        <f>'General Analysis'!CA239</f>
        <v>1</v>
      </c>
    </row>
    <row r="239" spans="1:40" x14ac:dyDescent="0.2">
      <c r="A239" s="170">
        <v>238</v>
      </c>
      <c r="B239" s="47">
        <v>1999</v>
      </c>
      <c r="C239" s="170">
        <f>'General Analysis'!BL240</f>
        <v>0</v>
      </c>
      <c r="D239" s="170">
        <f>'General Analysis'!BM240</f>
        <v>0</v>
      </c>
      <c r="E239" s="170">
        <f>'General Analysis'!BN240</f>
        <v>0</v>
      </c>
      <c r="F239" s="170">
        <f>'General Analysis'!BO240</f>
        <v>0</v>
      </c>
      <c r="G239" s="170">
        <f>'General Analysis'!BP240</f>
        <v>0</v>
      </c>
      <c r="H239" s="170">
        <f>'General Analysis'!BQ240</f>
        <v>0</v>
      </c>
      <c r="I239" s="170">
        <f t="shared" si="18"/>
        <v>0</v>
      </c>
      <c r="J239" s="170">
        <f t="shared" si="19"/>
        <v>0</v>
      </c>
      <c r="K239" s="170">
        <f t="shared" si="20"/>
        <v>0</v>
      </c>
      <c r="L239">
        <f>'CREAM Categories'!AD242</f>
        <v>0</v>
      </c>
      <c r="M239">
        <f>'CREAM Categories'!AE242</f>
        <v>0</v>
      </c>
      <c r="N239">
        <f>'CREAM Categories'!AF242</f>
        <v>1</v>
      </c>
      <c r="O239">
        <f>'CREAM Categories'!AG242</f>
        <v>0</v>
      </c>
      <c r="P239">
        <f>'CREAM Categories'!AH242</f>
        <v>0</v>
      </c>
      <c r="Q239">
        <f>'CREAM Categories'!AI242</f>
        <v>0</v>
      </c>
      <c r="R239">
        <f>'CREAM Categories'!AJ242</f>
        <v>0</v>
      </c>
      <c r="S239">
        <f>'CREAM Categories'!AK242</f>
        <v>0</v>
      </c>
      <c r="T239">
        <f>'CREAM Categories'!AL242</f>
        <v>0</v>
      </c>
      <c r="U239">
        <f>'CREAM Categories'!AM242</f>
        <v>0</v>
      </c>
      <c r="V239">
        <f>'CREAM Categories'!AN242</f>
        <v>0</v>
      </c>
      <c r="W239">
        <f>'CREAM Categories'!AO242</f>
        <v>1</v>
      </c>
      <c r="X239">
        <f>'CREAM Categories'!AP242</f>
        <v>0</v>
      </c>
      <c r="Y239">
        <f>'CREAM Categories'!AQ242</f>
        <v>1</v>
      </c>
      <c r="Z239">
        <f>'CREAM Categories'!AR242</f>
        <v>1</v>
      </c>
      <c r="AA239">
        <f>'CREAM Categories'!AS242</f>
        <v>1</v>
      </c>
      <c r="AB239">
        <f>'CREAM Categories'!AT242</f>
        <v>0</v>
      </c>
      <c r="AC239">
        <f>'CREAM Categories'!AU242</f>
        <v>1</v>
      </c>
      <c r="AD239">
        <f>'CREAM Categories'!AV242</f>
        <v>0</v>
      </c>
      <c r="AE239">
        <f>'CREAM Categories'!AW242</f>
        <v>0</v>
      </c>
      <c r="AF239">
        <f>'CREAM Categories'!AX242</f>
        <v>0</v>
      </c>
      <c r="AG239">
        <f>'CREAM Categories'!AY242</f>
        <v>0</v>
      </c>
      <c r="AH239">
        <f>'CREAM Categories'!AZ242</f>
        <v>0</v>
      </c>
      <c r="AI239">
        <f>'CREAM Categories'!BA242</f>
        <v>0</v>
      </c>
      <c r="AJ239">
        <f>'CREAM Categories'!BB242</f>
        <v>0</v>
      </c>
      <c r="AK239">
        <f>'CREAM Categories'!BC242</f>
        <v>0</v>
      </c>
      <c r="AL239">
        <f>'CREAM Categories'!BD242</f>
        <v>0</v>
      </c>
      <c r="AM239">
        <f>'CREAM Categories'!BE242</f>
        <v>0</v>
      </c>
      <c r="AN239" s="85">
        <f>'General Analysis'!CA240</f>
        <v>1</v>
      </c>
    </row>
    <row r="240" spans="1:40" x14ac:dyDescent="0.2">
      <c r="A240" s="170"/>
    </row>
    <row r="241" spans="1:1" x14ac:dyDescent="0.2">
      <c r="A241" s="170"/>
    </row>
    <row r="242" spans="1:1" x14ac:dyDescent="0.2">
      <c r="A242" s="170"/>
    </row>
  </sheetData>
  <mergeCells count="3">
    <mergeCell ref="AS5:AU5"/>
    <mergeCell ref="AV5:AX5"/>
    <mergeCell ref="AY5:BA5"/>
  </mergeCells>
  <conditionalFormatting sqref="AZ7:AZ33 AT7:AU33 AW7:AX33">
    <cfRule type="cellIs" dxfId="22" priority="4" operator="greaterThan">
      <formula>0.5</formula>
    </cfRule>
  </conditionalFormatting>
  <conditionalFormatting sqref="AZ35 AT35:AU35 AW35:AX35">
    <cfRule type="cellIs" dxfId="21" priority="2" operator="greaterThan">
      <formula>0.5</formula>
    </cfRule>
  </conditionalFormatting>
  <conditionalFormatting sqref="AZ34 AT34:AU34 AW34:AX34">
    <cfRule type="cellIs" dxfId="20" priority="1" operator="greaterThan">
      <formula>0.5</formula>
    </cfRule>
  </conditionalFormatting>
  <pageMargins left="0.7" right="0.7" top="0.75" bottom="0.75" header="0.3" footer="0.3"/>
  <pageSetup paperSize="9" orientation="portrait" r:id="rId3"/>
  <ignoredErrors>
    <ignoredError sqref="BA39" formula="1"/>
  </ignoredErrors>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O57"/>
  <sheetViews>
    <sheetView workbookViewId="0">
      <selection activeCell="L17" sqref="L17"/>
    </sheetView>
  </sheetViews>
  <sheetFormatPr baseColWidth="10" defaultColWidth="8.83203125" defaultRowHeight="15" x14ac:dyDescent="0.2"/>
  <cols>
    <col min="1" max="1" width="13.1640625" customWidth="1"/>
    <col min="2" max="2" width="13.6640625" customWidth="1"/>
    <col min="3" max="3" width="21.6640625" customWidth="1"/>
    <col min="4" max="4" width="6.83203125" customWidth="1"/>
    <col min="5" max="5" width="8.1640625" bestFit="1" customWidth="1"/>
    <col min="6" max="7" width="5" customWidth="1"/>
    <col min="8" max="8" width="8.83203125" customWidth="1"/>
    <col min="9" max="13" width="5" customWidth="1"/>
    <col min="14" max="14" width="13.1640625" customWidth="1"/>
    <col min="15" max="15" width="8.5" customWidth="1"/>
    <col min="16" max="37" width="5" customWidth="1"/>
    <col min="38" max="38" width="11.33203125" bestFit="1" customWidth="1"/>
  </cols>
  <sheetData>
    <row r="2" spans="1:15" x14ac:dyDescent="0.2">
      <c r="A2" s="75" t="s">
        <v>703</v>
      </c>
      <c r="B2" t="s">
        <v>840</v>
      </c>
      <c r="C2" t="s">
        <v>743</v>
      </c>
    </row>
    <row r="3" spans="1:15" x14ac:dyDescent="0.2">
      <c r="A3" s="76">
        <v>1953</v>
      </c>
      <c r="B3" s="77">
        <v>1</v>
      </c>
      <c r="C3" s="77">
        <v>1</v>
      </c>
      <c r="D3" s="45">
        <f>A3</f>
        <v>1953</v>
      </c>
      <c r="E3" s="175">
        <f>C3/B3</f>
        <v>1</v>
      </c>
      <c r="F3" s="6"/>
      <c r="G3" s="6" t="s">
        <v>943</v>
      </c>
      <c r="H3" s="180">
        <f>SUM(C3:C7)/SUM(B3:B7)</f>
        <v>1</v>
      </c>
    </row>
    <row r="4" spans="1:15" x14ac:dyDescent="0.2">
      <c r="A4" s="76">
        <v>1957</v>
      </c>
      <c r="B4" s="77">
        <v>1</v>
      </c>
      <c r="C4" s="77">
        <v>1</v>
      </c>
      <c r="D4" s="45">
        <f t="shared" ref="D4:D51" si="0">A4</f>
        <v>1957</v>
      </c>
      <c r="E4" s="175">
        <f t="shared" ref="E4:E50" si="1">C4/B4</f>
        <v>1</v>
      </c>
      <c r="F4" s="6"/>
      <c r="G4" s="6"/>
      <c r="H4" s="6"/>
    </row>
    <row r="5" spans="1:15" x14ac:dyDescent="0.2">
      <c r="A5" s="76">
        <v>1958</v>
      </c>
      <c r="B5" s="77">
        <v>3</v>
      </c>
      <c r="C5" s="77">
        <v>3</v>
      </c>
      <c r="D5" s="45">
        <f t="shared" si="0"/>
        <v>1958</v>
      </c>
      <c r="E5" s="175">
        <f t="shared" si="1"/>
        <v>1</v>
      </c>
      <c r="F5" s="6"/>
      <c r="G5" s="45"/>
      <c r="H5" s="176"/>
    </row>
    <row r="6" spans="1:15" x14ac:dyDescent="0.2">
      <c r="A6" s="76">
        <v>1959</v>
      </c>
      <c r="B6" s="77">
        <v>1</v>
      </c>
      <c r="C6" s="77">
        <v>1</v>
      </c>
      <c r="D6" s="45">
        <f t="shared" si="0"/>
        <v>1959</v>
      </c>
      <c r="E6" s="175">
        <f t="shared" si="1"/>
        <v>1</v>
      </c>
      <c r="F6" s="147"/>
      <c r="G6" s="6"/>
      <c r="H6" s="6"/>
    </row>
    <row r="7" spans="1:15" ht="16" thickBot="1" x14ac:dyDescent="0.25">
      <c r="A7" s="149">
        <v>1960</v>
      </c>
      <c r="B7" s="150">
        <v>1</v>
      </c>
      <c r="C7" s="150">
        <v>1</v>
      </c>
      <c r="D7" s="178">
        <f t="shared" si="0"/>
        <v>1960</v>
      </c>
      <c r="E7" s="179">
        <f t="shared" si="1"/>
        <v>1</v>
      </c>
      <c r="F7" s="151"/>
      <c r="G7" s="152"/>
      <c r="H7" s="152"/>
    </row>
    <row r="8" spans="1:15" x14ac:dyDescent="0.2">
      <c r="A8" s="76">
        <v>1961</v>
      </c>
      <c r="B8" s="77">
        <v>2</v>
      </c>
      <c r="C8" s="77">
        <v>1</v>
      </c>
      <c r="D8" s="45">
        <f t="shared" si="0"/>
        <v>1961</v>
      </c>
      <c r="E8" s="175">
        <f t="shared" si="1"/>
        <v>0.5</v>
      </c>
      <c r="F8" s="147"/>
      <c r="G8" s="6" t="s">
        <v>944</v>
      </c>
      <c r="H8" s="180">
        <f>SUM(C8:C14)/SUM(B8:B14)</f>
        <v>0.75</v>
      </c>
    </row>
    <row r="9" spans="1:15" x14ac:dyDescent="0.2">
      <c r="A9" s="76">
        <v>1962</v>
      </c>
      <c r="B9" s="77">
        <v>2</v>
      </c>
      <c r="C9" s="77">
        <v>2</v>
      </c>
      <c r="D9" s="45">
        <f t="shared" si="0"/>
        <v>1962</v>
      </c>
      <c r="E9" s="175">
        <f t="shared" si="1"/>
        <v>1</v>
      </c>
      <c r="F9" s="147"/>
      <c r="G9" s="6"/>
      <c r="H9" s="6"/>
    </row>
    <row r="10" spans="1:15" x14ac:dyDescent="0.2">
      <c r="A10" s="76">
        <v>1963</v>
      </c>
      <c r="B10" s="77">
        <v>2</v>
      </c>
      <c r="C10" s="77">
        <v>2</v>
      </c>
      <c r="D10" s="45">
        <f t="shared" si="0"/>
        <v>1963</v>
      </c>
      <c r="E10" s="175">
        <f t="shared" si="1"/>
        <v>1</v>
      </c>
      <c r="F10" s="147"/>
      <c r="G10" s="6"/>
      <c r="H10" s="6"/>
    </row>
    <row r="11" spans="1:15" x14ac:dyDescent="0.2">
      <c r="A11" s="76">
        <v>1964</v>
      </c>
      <c r="B11" s="77">
        <v>1</v>
      </c>
      <c r="C11" s="77">
        <v>1</v>
      </c>
      <c r="D11" s="45">
        <f t="shared" si="0"/>
        <v>1964</v>
      </c>
      <c r="E11" s="175">
        <f t="shared" si="1"/>
        <v>1</v>
      </c>
      <c r="F11" s="147"/>
      <c r="G11" s="6"/>
      <c r="H11" s="6"/>
    </row>
    <row r="12" spans="1:15" x14ac:dyDescent="0.2">
      <c r="A12" s="76">
        <v>1965</v>
      </c>
      <c r="B12" s="77">
        <v>2</v>
      </c>
      <c r="C12" s="77">
        <v>1</v>
      </c>
      <c r="D12" s="45">
        <f t="shared" si="0"/>
        <v>1965</v>
      </c>
      <c r="E12" s="175">
        <f t="shared" si="1"/>
        <v>0.5</v>
      </c>
      <c r="F12" s="147"/>
      <c r="G12" s="45"/>
      <c r="H12" s="176"/>
      <c r="N12" s="76"/>
      <c r="O12" s="77"/>
    </row>
    <row r="13" spans="1:15" x14ac:dyDescent="0.2">
      <c r="A13" s="76">
        <v>1968</v>
      </c>
      <c r="B13" s="77">
        <v>2</v>
      </c>
      <c r="C13" s="77">
        <v>1</v>
      </c>
      <c r="D13" s="45">
        <f t="shared" si="0"/>
        <v>1968</v>
      </c>
      <c r="E13" s="175">
        <f t="shared" si="1"/>
        <v>0.5</v>
      </c>
      <c r="F13" s="147"/>
      <c r="G13" s="6"/>
      <c r="H13" s="6"/>
      <c r="N13" s="155"/>
      <c r="O13" s="77"/>
    </row>
    <row r="14" spans="1:15" ht="16" thickBot="1" x14ac:dyDescent="0.25">
      <c r="A14" s="76">
        <v>1970</v>
      </c>
      <c r="B14" s="77">
        <v>1</v>
      </c>
      <c r="C14" s="77">
        <v>1</v>
      </c>
      <c r="D14" s="178">
        <f t="shared" si="0"/>
        <v>1970</v>
      </c>
      <c r="E14" s="179">
        <f t="shared" si="1"/>
        <v>1</v>
      </c>
      <c r="F14" s="151"/>
      <c r="G14" s="152"/>
      <c r="H14" s="152"/>
      <c r="N14" s="155"/>
      <c r="O14" s="77"/>
    </row>
    <row r="15" spans="1:15" x14ac:dyDescent="0.2">
      <c r="A15" s="153">
        <v>1974</v>
      </c>
      <c r="B15" s="154">
        <v>1</v>
      </c>
      <c r="C15" s="154">
        <v>1</v>
      </c>
      <c r="D15" s="45">
        <f t="shared" si="0"/>
        <v>1974</v>
      </c>
      <c r="E15" s="175">
        <f t="shared" si="1"/>
        <v>1</v>
      </c>
      <c r="F15" s="147"/>
      <c r="G15" s="6" t="s">
        <v>845</v>
      </c>
      <c r="H15" s="180">
        <f>SUM(C15:C21)/SUM(B15:B21)</f>
        <v>0.57894736842105265</v>
      </c>
      <c r="N15" s="155"/>
      <c r="O15" s="77"/>
    </row>
    <row r="16" spans="1:15" x14ac:dyDescent="0.2">
      <c r="A16" s="76">
        <v>1975</v>
      </c>
      <c r="B16" s="77">
        <v>6</v>
      </c>
      <c r="C16" s="77">
        <v>5</v>
      </c>
      <c r="D16" s="45">
        <f t="shared" si="0"/>
        <v>1975</v>
      </c>
      <c r="E16" s="175">
        <f t="shared" si="1"/>
        <v>0.83333333333333337</v>
      </c>
      <c r="F16" s="147"/>
      <c r="G16" s="6"/>
      <c r="H16" s="6"/>
      <c r="N16" s="155"/>
      <c r="O16" s="77"/>
    </row>
    <row r="17" spans="1:15" x14ac:dyDescent="0.2">
      <c r="A17" s="76">
        <v>1976</v>
      </c>
      <c r="B17" s="77">
        <v>1</v>
      </c>
      <c r="C17" s="77">
        <v>1</v>
      </c>
      <c r="D17" s="45">
        <f t="shared" si="0"/>
        <v>1976</v>
      </c>
      <c r="E17" s="175">
        <f t="shared" si="1"/>
        <v>1</v>
      </c>
      <c r="F17" s="147"/>
      <c r="G17" s="6"/>
      <c r="H17" s="6"/>
      <c r="N17" s="155"/>
      <c r="O17" s="77"/>
    </row>
    <row r="18" spans="1:15" x14ac:dyDescent="0.2">
      <c r="A18" s="76">
        <v>1977</v>
      </c>
      <c r="B18" s="77">
        <v>3</v>
      </c>
      <c r="C18" s="77"/>
      <c r="D18" s="45">
        <f t="shared" si="0"/>
        <v>1977</v>
      </c>
      <c r="E18" s="175">
        <f t="shared" si="1"/>
        <v>0</v>
      </c>
      <c r="F18" s="147"/>
      <c r="G18" s="45"/>
      <c r="H18" s="176"/>
      <c r="N18" s="76"/>
      <c r="O18" s="77"/>
    </row>
    <row r="19" spans="1:15" x14ac:dyDescent="0.2">
      <c r="A19" s="76">
        <v>1978</v>
      </c>
      <c r="B19" s="77">
        <v>4</v>
      </c>
      <c r="C19" s="77">
        <v>2</v>
      </c>
      <c r="D19" s="45">
        <f t="shared" si="0"/>
        <v>1978</v>
      </c>
      <c r="E19" s="175">
        <f t="shared" si="1"/>
        <v>0.5</v>
      </c>
      <c r="F19" s="147"/>
      <c r="G19" s="6"/>
      <c r="H19" s="6"/>
      <c r="N19" s="155"/>
      <c r="O19" s="77"/>
    </row>
    <row r="20" spans="1:15" x14ac:dyDescent="0.2">
      <c r="A20" s="76">
        <v>1979</v>
      </c>
      <c r="B20" s="77">
        <v>2</v>
      </c>
      <c r="C20" s="77">
        <v>1</v>
      </c>
      <c r="D20" s="45">
        <f t="shared" si="0"/>
        <v>1979</v>
      </c>
      <c r="E20" s="175">
        <f t="shared" si="1"/>
        <v>0.5</v>
      </c>
      <c r="F20" s="147"/>
      <c r="G20" s="6"/>
      <c r="H20" s="6"/>
      <c r="N20" s="155"/>
      <c r="O20" s="77"/>
    </row>
    <row r="21" spans="1:15" ht="16" thickBot="1" x14ac:dyDescent="0.25">
      <c r="A21" s="149">
        <v>1980</v>
      </c>
      <c r="B21" s="150">
        <v>2</v>
      </c>
      <c r="C21" s="150">
        <v>1</v>
      </c>
      <c r="D21" s="178">
        <f t="shared" si="0"/>
        <v>1980</v>
      </c>
      <c r="E21" s="179">
        <f t="shared" si="1"/>
        <v>0.5</v>
      </c>
      <c r="F21" s="151"/>
      <c r="G21" s="152"/>
      <c r="H21" s="152"/>
      <c r="N21" s="155"/>
      <c r="O21" s="77"/>
    </row>
    <row r="22" spans="1:15" x14ac:dyDescent="0.2">
      <c r="A22" s="76">
        <v>1984</v>
      </c>
      <c r="B22" s="77">
        <v>4</v>
      </c>
      <c r="C22" s="77">
        <v>2</v>
      </c>
      <c r="D22" s="45">
        <f t="shared" si="0"/>
        <v>1984</v>
      </c>
      <c r="E22" s="175">
        <f t="shared" si="1"/>
        <v>0.5</v>
      </c>
      <c r="F22" s="147"/>
      <c r="G22" s="6" t="s">
        <v>841</v>
      </c>
      <c r="H22" s="180">
        <f>SUM(C22:C27)/SUM(B22:B27)</f>
        <v>0.65517241379310343</v>
      </c>
      <c r="N22" s="155"/>
      <c r="O22" s="77"/>
    </row>
    <row r="23" spans="1:15" x14ac:dyDescent="0.2">
      <c r="A23" s="76">
        <v>1985</v>
      </c>
      <c r="B23" s="77">
        <v>2</v>
      </c>
      <c r="C23" s="77">
        <v>2</v>
      </c>
      <c r="D23" s="45">
        <f t="shared" si="0"/>
        <v>1985</v>
      </c>
      <c r="E23" s="175">
        <f t="shared" si="1"/>
        <v>1</v>
      </c>
      <c r="F23" s="147"/>
      <c r="G23" s="6"/>
      <c r="H23" s="177"/>
      <c r="N23" s="155"/>
      <c r="O23" s="77"/>
    </row>
    <row r="24" spans="1:15" x14ac:dyDescent="0.2">
      <c r="A24" s="76">
        <v>1986</v>
      </c>
      <c r="B24" s="77">
        <v>1</v>
      </c>
      <c r="C24" s="77"/>
      <c r="D24" s="45">
        <f t="shared" si="0"/>
        <v>1986</v>
      </c>
      <c r="E24" s="175">
        <f t="shared" si="1"/>
        <v>0</v>
      </c>
      <c r="F24" s="147"/>
      <c r="G24" s="6"/>
      <c r="H24" s="6"/>
      <c r="N24" s="155"/>
      <c r="O24" s="77"/>
    </row>
    <row r="25" spans="1:15" x14ac:dyDescent="0.2">
      <c r="A25" s="76">
        <v>1987</v>
      </c>
      <c r="B25" s="77">
        <v>9</v>
      </c>
      <c r="C25" s="77">
        <v>6</v>
      </c>
      <c r="D25" s="45">
        <f t="shared" si="0"/>
        <v>1987</v>
      </c>
      <c r="E25" s="175">
        <f t="shared" si="1"/>
        <v>0.66666666666666663</v>
      </c>
      <c r="F25" s="147"/>
      <c r="G25" s="6"/>
      <c r="H25" s="6"/>
      <c r="N25" s="155"/>
      <c r="O25" s="77"/>
    </row>
    <row r="26" spans="1:15" x14ac:dyDescent="0.2">
      <c r="A26" s="76">
        <v>1988</v>
      </c>
      <c r="B26" s="77">
        <v>6</v>
      </c>
      <c r="C26" s="77">
        <v>4</v>
      </c>
      <c r="D26" s="45">
        <f t="shared" si="0"/>
        <v>1988</v>
      </c>
      <c r="E26" s="175">
        <f t="shared" si="1"/>
        <v>0.66666666666666663</v>
      </c>
      <c r="F26" s="147"/>
      <c r="G26" s="6"/>
      <c r="H26" s="6"/>
      <c r="N26" s="76"/>
      <c r="O26" s="77"/>
    </row>
    <row r="27" spans="1:15" ht="16" thickBot="1" x14ac:dyDescent="0.25">
      <c r="A27" s="149">
        <v>1989</v>
      </c>
      <c r="B27" s="150">
        <v>7</v>
      </c>
      <c r="C27" s="150">
        <v>5</v>
      </c>
      <c r="D27" s="178">
        <f t="shared" si="0"/>
        <v>1989</v>
      </c>
      <c r="E27" s="179">
        <f t="shared" si="1"/>
        <v>0.7142857142857143</v>
      </c>
      <c r="F27" s="151"/>
      <c r="G27" s="152"/>
      <c r="H27" s="152"/>
      <c r="N27" s="155"/>
      <c r="O27" s="77"/>
    </row>
    <row r="28" spans="1:15" x14ac:dyDescent="0.2">
      <c r="A28" s="76">
        <v>1991</v>
      </c>
      <c r="B28" s="77">
        <v>6</v>
      </c>
      <c r="C28" s="77">
        <v>2</v>
      </c>
      <c r="D28" s="45">
        <f t="shared" si="0"/>
        <v>1991</v>
      </c>
      <c r="E28" s="175">
        <f t="shared" si="1"/>
        <v>0.33333333333333331</v>
      </c>
      <c r="F28" s="147"/>
      <c r="G28" s="45" t="s">
        <v>842</v>
      </c>
      <c r="H28" s="180">
        <f>SUM(C28:C37)/SUM(B28:B37)</f>
        <v>0.52272727272727271</v>
      </c>
      <c r="N28" s="155"/>
      <c r="O28" s="77"/>
    </row>
    <row r="29" spans="1:15" x14ac:dyDescent="0.2">
      <c r="A29" s="76">
        <v>1992</v>
      </c>
      <c r="B29" s="77">
        <v>6</v>
      </c>
      <c r="C29" s="77">
        <v>2</v>
      </c>
      <c r="D29" s="45">
        <f t="shared" si="0"/>
        <v>1992</v>
      </c>
      <c r="E29" s="175">
        <f t="shared" si="1"/>
        <v>0.33333333333333331</v>
      </c>
      <c r="F29" s="147"/>
      <c r="G29" s="6"/>
      <c r="H29" s="6"/>
      <c r="N29" s="76"/>
      <c r="O29" s="77"/>
    </row>
    <row r="30" spans="1:15" x14ac:dyDescent="0.2">
      <c r="A30" s="76">
        <v>1993</v>
      </c>
      <c r="B30" s="77">
        <v>1</v>
      </c>
      <c r="C30" s="77"/>
      <c r="D30" s="45">
        <f t="shared" si="0"/>
        <v>1993</v>
      </c>
      <c r="E30" s="175">
        <f t="shared" si="1"/>
        <v>0</v>
      </c>
      <c r="F30" s="147"/>
      <c r="G30" s="6"/>
      <c r="H30" s="6"/>
      <c r="N30" s="155"/>
      <c r="O30" s="77"/>
    </row>
    <row r="31" spans="1:15" x14ac:dyDescent="0.2">
      <c r="A31" s="76">
        <v>1994</v>
      </c>
      <c r="B31" s="77">
        <v>4</v>
      </c>
      <c r="C31" s="77">
        <v>3</v>
      </c>
      <c r="D31" s="45">
        <f t="shared" si="0"/>
        <v>1994</v>
      </c>
      <c r="E31" s="175">
        <f t="shared" si="1"/>
        <v>0.75</v>
      </c>
      <c r="F31" s="147"/>
      <c r="G31" s="6"/>
      <c r="H31" s="6"/>
      <c r="N31" s="155"/>
      <c r="O31" s="77"/>
    </row>
    <row r="32" spans="1:15" x14ac:dyDescent="0.2">
      <c r="A32" s="76">
        <v>1995</v>
      </c>
      <c r="B32" s="77">
        <v>1</v>
      </c>
      <c r="C32" s="77"/>
      <c r="D32" s="45">
        <f t="shared" si="0"/>
        <v>1995</v>
      </c>
      <c r="E32" s="175">
        <f t="shared" si="1"/>
        <v>0</v>
      </c>
      <c r="F32" s="147"/>
      <c r="G32" s="6"/>
      <c r="H32" s="6"/>
      <c r="N32" s="76"/>
      <c r="O32" s="77"/>
    </row>
    <row r="33" spans="1:15" x14ac:dyDescent="0.2">
      <c r="A33" s="76">
        <v>1996</v>
      </c>
      <c r="B33" s="77">
        <v>3</v>
      </c>
      <c r="C33" s="77">
        <v>1</v>
      </c>
      <c r="D33" s="45">
        <f t="shared" si="0"/>
        <v>1996</v>
      </c>
      <c r="E33" s="175">
        <f t="shared" si="1"/>
        <v>0.33333333333333331</v>
      </c>
      <c r="F33" s="147"/>
      <c r="G33" s="6"/>
      <c r="H33" s="6"/>
      <c r="N33" s="155"/>
      <c r="O33" s="77"/>
    </row>
    <row r="34" spans="1:15" x14ac:dyDescent="0.2">
      <c r="A34" s="76">
        <v>1997</v>
      </c>
      <c r="B34" s="77">
        <v>3</v>
      </c>
      <c r="C34" s="77">
        <v>3</v>
      </c>
      <c r="D34" s="45">
        <f t="shared" si="0"/>
        <v>1997</v>
      </c>
      <c r="E34" s="175">
        <f t="shared" si="1"/>
        <v>1</v>
      </c>
      <c r="F34" s="147"/>
      <c r="G34" s="6"/>
      <c r="H34" s="6"/>
      <c r="N34" s="155"/>
      <c r="O34" s="77"/>
    </row>
    <row r="35" spans="1:15" x14ac:dyDescent="0.2">
      <c r="A35" s="76">
        <v>1998</v>
      </c>
      <c r="B35" s="77">
        <v>10</v>
      </c>
      <c r="C35" s="77">
        <v>7</v>
      </c>
      <c r="D35" s="45">
        <f t="shared" si="0"/>
        <v>1998</v>
      </c>
      <c r="E35" s="175">
        <f t="shared" si="1"/>
        <v>0.7</v>
      </c>
      <c r="F35" s="147"/>
      <c r="G35" s="6"/>
      <c r="H35" s="6"/>
      <c r="N35" s="76"/>
      <c r="O35" s="77"/>
    </row>
    <row r="36" spans="1:15" x14ac:dyDescent="0.2">
      <c r="A36" s="76">
        <v>1999</v>
      </c>
      <c r="B36" s="77">
        <v>7</v>
      </c>
      <c r="C36" s="77">
        <v>3</v>
      </c>
      <c r="D36" s="45">
        <f t="shared" si="0"/>
        <v>1999</v>
      </c>
      <c r="E36" s="175">
        <f t="shared" si="1"/>
        <v>0.42857142857142855</v>
      </c>
      <c r="F36" s="147"/>
      <c r="G36" s="6"/>
      <c r="H36" s="6"/>
      <c r="N36" s="155"/>
      <c r="O36" s="77"/>
    </row>
    <row r="37" spans="1:15" ht="16" thickBot="1" x14ac:dyDescent="0.25">
      <c r="A37" s="149">
        <v>2000</v>
      </c>
      <c r="B37" s="150">
        <v>3</v>
      </c>
      <c r="C37" s="150">
        <v>2</v>
      </c>
      <c r="D37" s="178">
        <f t="shared" si="0"/>
        <v>2000</v>
      </c>
      <c r="E37" s="179">
        <f t="shared" si="1"/>
        <v>0.66666666666666663</v>
      </c>
      <c r="F37" s="151"/>
      <c r="G37" s="178"/>
      <c r="H37" s="178"/>
      <c r="N37" s="155"/>
      <c r="O37" s="77"/>
    </row>
    <row r="38" spans="1:15" x14ac:dyDescent="0.2">
      <c r="A38" s="76">
        <v>2001</v>
      </c>
      <c r="B38" s="77">
        <v>9</v>
      </c>
      <c r="C38" s="77">
        <v>6</v>
      </c>
      <c r="D38" s="45">
        <f t="shared" si="0"/>
        <v>2001</v>
      </c>
      <c r="E38" s="175">
        <f t="shared" si="1"/>
        <v>0.66666666666666663</v>
      </c>
      <c r="F38" s="147"/>
      <c r="G38" s="45" t="s">
        <v>844</v>
      </c>
      <c r="H38" s="180">
        <f>SUM(C38:C47)/SUM(B38:B47)</f>
        <v>0.69902912621359226</v>
      </c>
      <c r="I38" s="111"/>
      <c r="N38" s="155"/>
      <c r="O38" s="77"/>
    </row>
    <row r="39" spans="1:15" x14ac:dyDescent="0.2">
      <c r="A39" s="76">
        <v>2002</v>
      </c>
      <c r="B39" s="77">
        <v>9</v>
      </c>
      <c r="C39" s="77">
        <v>7</v>
      </c>
      <c r="D39" s="45">
        <f t="shared" si="0"/>
        <v>2002</v>
      </c>
      <c r="E39" s="175">
        <f t="shared" si="1"/>
        <v>0.77777777777777779</v>
      </c>
      <c r="F39" s="6"/>
      <c r="G39" s="6"/>
      <c r="H39" s="6"/>
      <c r="N39" s="76"/>
      <c r="O39" s="77"/>
    </row>
    <row r="40" spans="1:15" x14ac:dyDescent="0.2">
      <c r="A40" s="76">
        <v>2003</v>
      </c>
      <c r="B40" s="77">
        <v>14</v>
      </c>
      <c r="C40" s="77">
        <v>10</v>
      </c>
      <c r="D40" s="45">
        <f t="shared" si="0"/>
        <v>2003</v>
      </c>
      <c r="E40" s="175">
        <f t="shared" si="1"/>
        <v>0.7142857142857143</v>
      </c>
      <c r="F40" s="6"/>
      <c r="G40" s="6"/>
      <c r="H40" s="6"/>
      <c r="N40" s="155"/>
      <c r="O40" s="77"/>
    </row>
    <row r="41" spans="1:15" x14ac:dyDescent="0.2">
      <c r="A41" s="76">
        <v>2004</v>
      </c>
      <c r="B41" s="77">
        <v>8</v>
      </c>
      <c r="C41" s="77">
        <v>7</v>
      </c>
      <c r="D41" s="45">
        <f t="shared" si="0"/>
        <v>2004</v>
      </c>
      <c r="E41" s="175">
        <f t="shared" si="1"/>
        <v>0.875</v>
      </c>
      <c r="F41" s="6"/>
      <c r="G41" s="6"/>
      <c r="H41" s="6"/>
      <c r="N41" s="155"/>
      <c r="O41" s="77"/>
    </row>
    <row r="42" spans="1:15" x14ac:dyDescent="0.2">
      <c r="A42" s="76">
        <v>2005</v>
      </c>
      <c r="B42" s="77">
        <v>8</v>
      </c>
      <c r="C42" s="77">
        <v>7</v>
      </c>
      <c r="D42" s="45">
        <f t="shared" si="0"/>
        <v>2005</v>
      </c>
      <c r="E42" s="175">
        <f t="shared" si="1"/>
        <v>0.875</v>
      </c>
      <c r="F42" s="6"/>
      <c r="G42" s="6"/>
      <c r="H42" s="6"/>
      <c r="N42" s="155"/>
      <c r="O42" s="77"/>
    </row>
    <row r="43" spans="1:15" x14ac:dyDescent="0.2">
      <c r="A43" s="76">
        <v>2006</v>
      </c>
      <c r="B43" s="77">
        <v>12</v>
      </c>
      <c r="C43" s="77">
        <v>8</v>
      </c>
      <c r="D43" s="45">
        <f t="shared" si="0"/>
        <v>2006</v>
      </c>
      <c r="E43" s="175">
        <f t="shared" si="1"/>
        <v>0.66666666666666663</v>
      </c>
      <c r="F43" s="6"/>
      <c r="G43" s="6"/>
      <c r="H43" s="6"/>
      <c r="N43" s="155"/>
      <c r="O43" s="77"/>
    </row>
    <row r="44" spans="1:15" x14ac:dyDescent="0.2">
      <c r="A44" s="76">
        <v>2007</v>
      </c>
      <c r="B44" s="77">
        <v>10</v>
      </c>
      <c r="C44" s="77">
        <v>6</v>
      </c>
      <c r="D44" s="45">
        <f t="shared" si="0"/>
        <v>2007</v>
      </c>
      <c r="E44" s="175">
        <f t="shared" si="1"/>
        <v>0.6</v>
      </c>
      <c r="F44" s="6"/>
      <c r="G44" s="6"/>
      <c r="H44" s="6"/>
      <c r="N44" s="155"/>
      <c r="O44" s="77"/>
    </row>
    <row r="45" spans="1:15" x14ac:dyDescent="0.2">
      <c r="A45" s="76">
        <v>2008</v>
      </c>
      <c r="B45" s="77">
        <v>11</v>
      </c>
      <c r="C45" s="77">
        <v>9</v>
      </c>
      <c r="D45" s="45">
        <f t="shared" si="0"/>
        <v>2008</v>
      </c>
      <c r="E45" s="175">
        <f t="shared" si="1"/>
        <v>0.81818181818181823</v>
      </c>
      <c r="F45" s="6"/>
      <c r="G45" s="6"/>
      <c r="H45" s="6"/>
      <c r="N45" s="76"/>
      <c r="O45" s="77"/>
    </row>
    <row r="46" spans="1:15" x14ac:dyDescent="0.2">
      <c r="A46" s="76">
        <v>2009</v>
      </c>
      <c r="B46" s="77">
        <v>9</v>
      </c>
      <c r="C46" s="77">
        <v>4</v>
      </c>
      <c r="D46" s="45">
        <f t="shared" si="0"/>
        <v>2009</v>
      </c>
      <c r="E46" s="175">
        <f t="shared" si="1"/>
        <v>0.44444444444444442</v>
      </c>
      <c r="F46" s="6"/>
      <c r="G46" s="6"/>
      <c r="H46" s="6"/>
      <c r="N46" s="155"/>
      <c r="O46" s="77"/>
    </row>
    <row r="47" spans="1:15" ht="16" thickBot="1" x14ac:dyDescent="0.25">
      <c r="A47" s="149">
        <v>2010</v>
      </c>
      <c r="B47" s="150">
        <v>13</v>
      </c>
      <c r="C47" s="150">
        <v>8</v>
      </c>
      <c r="D47" s="178">
        <f t="shared" si="0"/>
        <v>2010</v>
      </c>
      <c r="E47" s="179">
        <f t="shared" si="1"/>
        <v>0.61538461538461542</v>
      </c>
      <c r="F47" s="152"/>
      <c r="G47" s="152"/>
      <c r="H47" s="152"/>
      <c r="N47" s="76"/>
      <c r="O47" s="77"/>
    </row>
    <row r="48" spans="1:15" x14ac:dyDescent="0.2">
      <c r="A48" s="76">
        <v>2011</v>
      </c>
      <c r="B48" s="77">
        <v>18</v>
      </c>
      <c r="C48" s="77">
        <v>11</v>
      </c>
      <c r="D48" s="45">
        <f t="shared" si="0"/>
        <v>2011</v>
      </c>
      <c r="E48" s="175">
        <f t="shared" si="1"/>
        <v>0.61111111111111116</v>
      </c>
      <c r="F48" s="6"/>
      <c r="G48" s="6" t="s">
        <v>843</v>
      </c>
      <c r="H48" s="180">
        <f>SUM(C48:C51)/SUM(B48:B51)</f>
        <v>0.66666666666666663</v>
      </c>
      <c r="N48" s="155"/>
      <c r="O48" s="77"/>
    </row>
    <row r="49" spans="1:15" x14ac:dyDescent="0.2">
      <c r="A49" s="76">
        <v>2012</v>
      </c>
      <c r="B49" s="77">
        <v>2</v>
      </c>
      <c r="C49" s="77">
        <v>1</v>
      </c>
      <c r="D49" s="45">
        <f t="shared" si="0"/>
        <v>2012</v>
      </c>
      <c r="E49" s="175">
        <f t="shared" si="1"/>
        <v>0.5</v>
      </c>
      <c r="F49" s="6"/>
      <c r="G49" s="6"/>
      <c r="H49" s="6"/>
      <c r="N49" s="76"/>
      <c r="O49" s="77"/>
    </row>
    <row r="50" spans="1:15" x14ac:dyDescent="0.2">
      <c r="A50" s="76">
        <v>2013</v>
      </c>
      <c r="B50" s="77">
        <v>2</v>
      </c>
      <c r="C50" s="77">
        <v>2</v>
      </c>
      <c r="D50" s="45">
        <f t="shared" si="0"/>
        <v>2013</v>
      </c>
      <c r="E50" s="175">
        <f t="shared" si="1"/>
        <v>1</v>
      </c>
      <c r="F50" s="6"/>
      <c r="G50" s="6"/>
      <c r="H50" s="6"/>
      <c r="N50" s="155"/>
      <c r="O50" s="77"/>
    </row>
    <row r="51" spans="1:15" x14ac:dyDescent="0.2">
      <c r="A51" s="76" t="s">
        <v>888</v>
      </c>
      <c r="B51" s="77">
        <v>2</v>
      </c>
      <c r="C51" s="77">
        <v>2</v>
      </c>
      <c r="D51" s="45" t="str">
        <f t="shared" si="0"/>
        <v>?</v>
      </c>
      <c r="E51" s="6"/>
      <c r="F51" s="6"/>
      <c r="G51" s="6"/>
      <c r="H51" s="6"/>
      <c r="N51" s="76"/>
      <c r="O51" s="77"/>
    </row>
    <row r="52" spans="1:15" x14ac:dyDescent="0.2">
      <c r="A52" s="76" t="s">
        <v>704</v>
      </c>
      <c r="B52" s="77">
        <v>238</v>
      </c>
      <c r="C52" s="77">
        <v>157</v>
      </c>
      <c r="N52" s="155"/>
      <c r="O52" s="77"/>
    </row>
    <row r="53" spans="1:15" x14ac:dyDescent="0.2">
      <c r="N53" s="155"/>
      <c r="O53" s="77"/>
    </row>
    <row r="54" spans="1:15" x14ac:dyDescent="0.2">
      <c r="N54" s="155"/>
      <c r="O54" s="77"/>
    </row>
    <row r="55" spans="1:15" x14ac:dyDescent="0.2">
      <c r="N55" s="155"/>
      <c r="O55" s="77"/>
    </row>
    <row r="56" spans="1:15" x14ac:dyDescent="0.2">
      <c r="N56" s="155"/>
      <c r="O56" s="77"/>
    </row>
    <row r="57" spans="1:15" x14ac:dyDescent="0.2">
      <c r="N57" s="76"/>
      <c r="O57" s="77"/>
    </row>
  </sheetData>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14"/>
  <sheetViews>
    <sheetView workbookViewId="0">
      <pane ySplit="1" topLeftCell="A2" activePane="bottomLeft" state="frozen"/>
      <selection pane="bottomLeft" activeCell="A13" sqref="A13"/>
    </sheetView>
  </sheetViews>
  <sheetFormatPr baseColWidth="10" defaultColWidth="8.83203125" defaultRowHeight="15" x14ac:dyDescent="0.2"/>
  <cols>
    <col min="1" max="1" width="16.83203125" customWidth="1"/>
    <col min="2" max="7" width="14.33203125" customWidth="1"/>
    <col min="8" max="8" width="16.33203125" customWidth="1"/>
    <col min="9" max="9" width="12.33203125" customWidth="1"/>
    <col min="10" max="11" width="14.33203125" customWidth="1"/>
    <col min="12" max="12" width="56.33203125" customWidth="1"/>
  </cols>
  <sheetData>
    <row r="1" spans="1:12" x14ac:dyDescent="0.2">
      <c r="A1" s="282" t="s">
        <v>50</v>
      </c>
      <c r="B1" s="281" t="s">
        <v>51</v>
      </c>
      <c r="C1" s="281" t="s">
        <v>52</v>
      </c>
      <c r="D1" s="281" t="s">
        <v>53</v>
      </c>
      <c r="E1" s="281" t="s">
        <v>54</v>
      </c>
      <c r="F1" s="281" t="s">
        <v>55</v>
      </c>
      <c r="G1" s="281" t="s">
        <v>56</v>
      </c>
      <c r="H1" s="281" t="s">
        <v>57</v>
      </c>
      <c r="I1" s="281" t="s">
        <v>58</v>
      </c>
      <c r="J1" s="281" t="s">
        <v>59</v>
      </c>
      <c r="K1" s="281" t="s">
        <v>60</v>
      </c>
    </row>
    <row r="2" spans="1:12" x14ac:dyDescent="0.2">
      <c r="A2" s="283"/>
      <c r="B2" s="281"/>
      <c r="C2" s="281"/>
      <c r="D2" s="281"/>
      <c r="E2" s="281"/>
      <c r="F2" s="281"/>
      <c r="G2" s="281"/>
      <c r="H2" s="281"/>
      <c r="I2" s="281"/>
      <c r="J2" s="281"/>
      <c r="K2" s="281"/>
    </row>
    <row r="3" spans="1:12" ht="28.25" customHeight="1" x14ac:dyDescent="0.2">
      <c r="A3" s="28">
        <v>1</v>
      </c>
      <c r="B3" s="27">
        <v>1</v>
      </c>
      <c r="C3" s="27">
        <v>1</v>
      </c>
      <c r="D3" s="27">
        <v>1</v>
      </c>
      <c r="E3" s="27">
        <v>1</v>
      </c>
      <c r="F3" s="27">
        <v>0</v>
      </c>
      <c r="G3" s="27">
        <v>0</v>
      </c>
      <c r="H3" s="27">
        <v>0</v>
      </c>
      <c r="I3" s="27">
        <v>1</v>
      </c>
      <c r="J3" s="27">
        <v>0</v>
      </c>
      <c r="K3" s="27">
        <v>0</v>
      </c>
      <c r="L3" s="29" t="s">
        <v>62</v>
      </c>
    </row>
    <row r="4" spans="1:12" ht="28.25" customHeight="1" x14ac:dyDescent="0.2">
      <c r="A4" s="28">
        <v>2</v>
      </c>
      <c r="B4" s="27">
        <v>1</v>
      </c>
      <c r="C4" s="27">
        <v>1</v>
      </c>
      <c r="D4" s="27">
        <v>0</v>
      </c>
      <c r="E4" s="27">
        <v>1</v>
      </c>
      <c r="F4" s="27">
        <v>1</v>
      </c>
      <c r="G4" s="27">
        <v>0</v>
      </c>
      <c r="H4" s="27">
        <v>0</v>
      </c>
      <c r="I4" s="27">
        <v>1</v>
      </c>
      <c r="J4" s="27">
        <v>0</v>
      </c>
      <c r="K4" s="27">
        <v>0</v>
      </c>
      <c r="L4" s="29" t="s">
        <v>63</v>
      </c>
    </row>
    <row r="5" spans="1:12" ht="28.25" customHeight="1" x14ac:dyDescent="0.2">
      <c r="A5" s="28">
        <v>3</v>
      </c>
      <c r="B5" s="27">
        <v>1</v>
      </c>
      <c r="C5" s="27">
        <v>1</v>
      </c>
      <c r="D5" s="27">
        <v>1</v>
      </c>
      <c r="E5" s="27">
        <v>0</v>
      </c>
      <c r="F5" s="27">
        <v>1</v>
      </c>
      <c r="G5" s="27">
        <v>1</v>
      </c>
      <c r="H5" s="27">
        <v>0</v>
      </c>
      <c r="I5" s="27">
        <v>0</v>
      </c>
      <c r="J5" s="27">
        <v>0</v>
      </c>
      <c r="K5" s="27">
        <v>0</v>
      </c>
    </row>
    <row r="6" spans="1:12" ht="28.25" customHeight="1" x14ac:dyDescent="0.2">
      <c r="A6" s="28">
        <v>4</v>
      </c>
      <c r="B6" s="31">
        <v>1</v>
      </c>
      <c r="C6" s="31">
        <v>1</v>
      </c>
      <c r="D6" s="31">
        <v>1</v>
      </c>
      <c r="E6" s="31">
        <v>1</v>
      </c>
      <c r="F6" s="31">
        <v>1</v>
      </c>
      <c r="G6" s="31">
        <v>1</v>
      </c>
      <c r="H6" s="31">
        <v>0</v>
      </c>
      <c r="I6" s="31">
        <v>1</v>
      </c>
      <c r="J6" s="31">
        <v>0</v>
      </c>
      <c r="K6" s="31">
        <v>0</v>
      </c>
      <c r="L6" t="s">
        <v>65</v>
      </c>
    </row>
    <row r="7" spans="1:12" ht="28.25" customHeight="1" x14ac:dyDescent="0.2">
      <c r="A7" s="28">
        <v>5</v>
      </c>
      <c r="B7" s="27">
        <v>1</v>
      </c>
      <c r="C7" s="27">
        <v>1</v>
      </c>
      <c r="D7" s="27">
        <v>0</v>
      </c>
      <c r="E7" s="27">
        <v>0</v>
      </c>
      <c r="F7" s="27">
        <v>1</v>
      </c>
      <c r="G7" s="27">
        <v>1</v>
      </c>
      <c r="H7" s="27">
        <v>0</v>
      </c>
      <c r="I7" s="27">
        <v>0</v>
      </c>
      <c r="J7" s="27">
        <v>1</v>
      </c>
      <c r="K7" s="27">
        <v>0</v>
      </c>
    </row>
    <row r="8" spans="1:12" ht="28.25" customHeight="1" x14ac:dyDescent="0.2">
      <c r="A8" s="28">
        <v>6</v>
      </c>
      <c r="B8" s="27">
        <v>1</v>
      </c>
      <c r="C8" s="27">
        <v>1</v>
      </c>
      <c r="D8" s="27">
        <v>1</v>
      </c>
      <c r="E8" s="27">
        <v>1</v>
      </c>
      <c r="F8" s="27">
        <v>1</v>
      </c>
      <c r="G8" s="27">
        <v>1</v>
      </c>
      <c r="H8" s="27">
        <v>0</v>
      </c>
      <c r="I8" s="27">
        <v>1</v>
      </c>
      <c r="J8" s="27">
        <v>0</v>
      </c>
      <c r="K8" s="27">
        <v>0</v>
      </c>
    </row>
    <row r="9" spans="1:12" ht="32.25" customHeight="1" x14ac:dyDescent="0.2">
      <c r="A9" s="28">
        <v>7</v>
      </c>
      <c r="B9" s="27">
        <v>1</v>
      </c>
      <c r="C9" s="27">
        <v>1</v>
      </c>
      <c r="D9" s="27">
        <v>0</v>
      </c>
      <c r="E9" s="27">
        <v>1</v>
      </c>
      <c r="F9" s="27">
        <v>1</v>
      </c>
      <c r="G9" s="27">
        <v>1</v>
      </c>
      <c r="H9" s="27">
        <v>0</v>
      </c>
      <c r="I9" s="27">
        <v>1</v>
      </c>
      <c r="J9" s="27">
        <v>1</v>
      </c>
      <c r="K9" s="27">
        <v>0</v>
      </c>
      <c r="L9" s="29" t="s">
        <v>66</v>
      </c>
    </row>
    <row r="10" spans="1:12" ht="28.25" customHeight="1" x14ac:dyDescent="0.2">
      <c r="A10" s="28">
        <v>8</v>
      </c>
      <c r="B10" s="27">
        <v>1</v>
      </c>
      <c r="C10" s="27">
        <v>1</v>
      </c>
      <c r="D10" s="27">
        <v>1</v>
      </c>
      <c r="E10" s="27">
        <v>1</v>
      </c>
      <c r="F10" s="27">
        <v>1</v>
      </c>
      <c r="G10" s="27">
        <v>1</v>
      </c>
      <c r="H10" s="27">
        <v>0</v>
      </c>
      <c r="I10" s="27">
        <v>1</v>
      </c>
      <c r="J10" s="27">
        <v>1</v>
      </c>
      <c r="K10" s="27">
        <v>1</v>
      </c>
    </row>
    <row r="11" spans="1:12" ht="28.25" customHeight="1" x14ac:dyDescent="0.2">
      <c r="A11" s="32">
        <v>9</v>
      </c>
      <c r="B11" s="27">
        <v>1</v>
      </c>
      <c r="C11" s="27">
        <v>1</v>
      </c>
      <c r="D11" s="27">
        <v>0</v>
      </c>
      <c r="E11" s="27">
        <v>0</v>
      </c>
      <c r="F11" s="27">
        <v>1</v>
      </c>
      <c r="G11" s="27">
        <v>1</v>
      </c>
      <c r="H11" s="27">
        <v>1</v>
      </c>
      <c r="I11" s="27">
        <v>1</v>
      </c>
      <c r="J11" s="27">
        <v>0</v>
      </c>
      <c r="K11" s="27">
        <v>1</v>
      </c>
      <c r="L11" s="29" t="s">
        <v>69</v>
      </c>
    </row>
    <row r="12" spans="1:12" ht="27.75" customHeight="1" x14ac:dyDescent="0.2">
      <c r="A12" s="32">
        <v>10</v>
      </c>
      <c r="B12" s="27">
        <v>1</v>
      </c>
      <c r="C12" s="27">
        <v>1</v>
      </c>
      <c r="D12" s="27">
        <v>0</v>
      </c>
      <c r="E12" s="27">
        <v>1</v>
      </c>
      <c r="F12" s="27">
        <v>1</v>
      </c>
      <c r="G12" s="27">
        <v>1</v>
      </c>
      <c r="H12" s="27">
        <v>1</v>
      </c>
      <c r="I12" s="27">
        <v>1</v>
      </c>
      <c r="J12" s="27">
        <v>1</v>
      </c>
      <c r="K12" s="27">
        <v>0</v>
      </c>
      <c r="L12" s="29"/>
    </row>
    <row r="14" spans="1:12" ht="32" x14ac:dyDescent="0.2">
      <c r="J14" s="30" t="s">
        <v>61</v>
      </c>
    </row>
  </sheetData>
  <mergeCells count="11">
    <mergeCell ref="G1:G2"/>
    <mergeCell ref="H1:H2"/>
    <mergeCell ref="I1:I2"/>
    <mergeCell ref="J1:J2"/>
    <mergeCell ref="K1:K2"/>
    <mergeCell ref="F1:F2"/>
    <mergeCell ref="A1:A2"/>
    <mergeCell ref="B1:B2"/>
    <mergeCell ref="C1:C2"/>
    <mergeCell ref="D1:D2"/>
    <mergeCell ref="E1:E2"/>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2"/>
  <sheetViews>
    <sheetView workbookViewId="0">
      <selection activeCell="A3" sqref="A3"/>
    </sheetView>
  </sheetViews>
  <sheetFormatPr baseColWidth="10" defaultColWidth="8.83203125" defaultRowHeight="15" x14ac:dyDescent="0.2"/>
  <sheetData>
    <row r="1" spans="1:1" x14ac:dyDescent="0.2">
      <c r="A1" t="s">
        <v>946</v>
      </c>
    </row>
    <row r="2" spans="1:1" x14ac:dyDescent="0.2">
      <c r="A2" t="s">
        <v>947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Incident Classification</vt:lpstr>
      <vt:lpstr>CREAM Categories</vt:lpstr>
      <vt:lpstr>General Analysis</vt:lpstr>
      <vt:lpstr>MAN Analysis</vt:lpstr>
      <vt:lpstr>Years vs. Design Failure</vt:lpstr>
      <vt:lpstr>PMBOK Categories</vt:lpstr>
      <vt:lpstr>version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cp:lastPrinted>2013-10-31T11:38:08Z</cp:lastPrinted>
  <dcterms:created xsi:type="dcterms:W3CDTF">2013-10-30T15:54:41Z</dcterms:created>
  <dcterms:modified xsi:type="dcterms:W3CDTF">2021-02-11T16:35:57Z</dcterms:modified>
</cp:coreProperties>
</file>