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\Entail AS\Entail - Prosjekter\0030 Bjørnafjorden fase 4\Modellgenerering\K12\07\"/>
    </mc:Choice>
  </mc:AlternateContent>
  <xr:revisionPtr revIDLastSave="16" documentId="11_BEE735C6D01762CA3B74BD3DF46BEC5FE8956DAC" xr6:coauthVersionLast="43" xr6:coauthVersionMax="43" xr10:uidLastSave="{3B8DF567-7C32-4F9A-850D-15617C3A3F09}"/>
  <bookViews>
    <workbookView xWindow="1290" yWindow="-110" windowWidth="37220" windowHeight="21820" firstSheet="2" activeTab="16" xr2:uid="{00000000-000D-0000-FFFF-FFFF00000000}"/>
  </bookViews>
  <sheets>
    <sheet name="input_innfestninger" sheetId="19" r:id="rId1"/>
    <sheet name="input_material" sheetId="18" r:id="rId2"/>
    <sheet name="input_egenvekt_grunnlag" sheetId="17" r:id="rId3"/>
    <sheet name="input_egenvekt" sheetId="16" r:id="rId4"/>
    <sheet name="input_Aksesystem" sheetId="15" r:id="rId5"/>
    <sheet name="input_H2" sheetId="14" r:id="rId6"/>
    <sheet name="input_H1" sheetId="13" r:id="rId7"/>
    <sheet name="input_S2" sheetId="12" r:id="rId8"/>
    <sheet name="input_S1" sheetId="11" r:id="rId9"/>
    <sheet name="input_F2" sheetId="10" r:id="rId10"/>
    <sheet name="input_F1" sheetId="9" r:id="rId11"/>
    <sheet name="input_T1" sheetId="8" r:id="rId12"/>
    <sheet name="bridge" sheetId="1" r:id="rId13"/>
    <sheet name="tower" sheetId="2" r:id="rId14"/>
    <sheet name="back_columns" sheetId="3" r:id="rId15"/>
    <sheet name="columns" sheetId="4" r:id="rId16"/>
    <sheet name="cables" sheetId="5" r:id="rId17"/>
    <sheet name="pontoons" sheetId="6" r:id="rId18"/>
    <sheet name="mooring" sheetId="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0" i="14" l="1"/>
  <c r="L66" i="14" s="1"/>
  <c r="C130" i="14"/>
  <c r="F130" i="14" s="1"/>
  <c r="K66" i="14" s="1"/>
  <c r="C129" i="14"/>
  <c r="I129" i="14" s="1"/>
  <c r="F128" i="14"/>
  <c r="C128" i="14"/>
  <c r="I128" i="14" s="1"/>
  <c r="L65" i="14" s="1"/>
  <c r="C127" i="14"/>
  <c r="I127" i="14" s="1"/>
  <c r="I126" i="14"/>
  <c r="L64" i="14" s="1"/>
  <c r="C126" i="14"/>
  <c r="F126" i="14" s="1"/>
  <c r="C125" i="14"/>
  <c r="I125" i="14" s="1"/>
  <c r="F124" i="14"/>
  <c r="C124" i="14"/>
  <c r="I124" i="14" s="1"/>
  <c r="L63" i="14" s="1"/>
  <c r="C123" i="14"/>
  <c r="I123" i="14" s="1"/>
  <c r="I122" i="14"/>
  <c r="C122" i="14"/>
  <c r="F122" i="14" s="1"/>
  <c r="C121" i="14"/>
  <c r="I121" i="14" s="1"/>
  <c r="F120" i="14"/>
  <c r="C120" i="14"/>
  <c r="I120" i="14" s="1"/>
  <c r="L61" i="14" s="1"/>
  <c r="C119" i="14"/>
  <c r="I119" i="14" s="1"/>
  <c r="I118" i="14"/>
  <c r="L60" i="14" s="1"/>
  <c r="C118" i="14"/>
  <c r="F118" i="14" s="1"/>
  <c r="I109" i="14"/>
  <c r="I108" i="14"/>
  <c r="H108" i="14"/>
  <c r="F102" i="14"/>
  <c r="E102" i="14"/>
  <c r="D102" i="14"/>
  <c r="C102" i="14"/>
  <c r="F101" i="14"/>
  <c r="D101" i="14"/>
  <c r="C101" i="14"/>
  <c r="F100" i="14"/>
  <c r="E100" i="14"/>
  <c r="F99" i="14"/>
  <c r="E99" i="14"/>
  <c r="C99" i="14"/>
  <c r="F98" i="14"/>
  <c r="E98" i="14"/>
  <c r="D98" i="14"/>
  <c r="D99" i="14" s="1"/>
  <c r="C98" i="14"/>
  <c r="E97" i="14"/>
  <c r="D97" i="14"/>
  <c r="D100" i="14" s="1"/>
  <c r="C97" i="14"/>
  <c r="C100" i="14" s="1"/>
  <c r="F96" i="14"/>
  <c r="F97" i="14" s="1"/>
  <c r="E101" i="14" s="1"/>
  <c r="E96" i="14"/>
  <c r="D96" i="14"/>
  <c r="C96" i="14"/>
  <c r="C93" i="14"/>
  <c r="C92" i="14"/>
  <c r="C91" i="14"/>
  <c r="C90" i="14"/>
  <c r="C88" i="14"/>
  <c r="C81" i="14"/>
  <c r="C82" i="14" s="1"/>
  <c r="C80" i="14"/>
  <c r="J80" i="14" s="1"/>
  <c r="C79" i="14"/>
  <c r="J79" i="14" s="1"/>
  <c r="C74" i="14"/>
  <c r="J73" i="14" s="1"/>
  <c r="I66" i="14"/>
  <c r="G66" i="14"/>
  <c r="E66" i="14"/>
  <c r="J66" i="14" s="1"/>
  <c r="D66" i="14"/>
  <c r="U37" i="14" s="1"/>
  <c r="E65" i="14"/>
  <c r="J65" i="14" s="1"/>
  <c r="R44" i="14" s="1"/>
  <c r="D65" i="14"/>
  <c r="H65" i="14" s="1"/>
  <c r="C65" i="14"/>
  <c r="I65" i="14" s="1"/>
  <c r="P44" i="14" s="1"/>
  <c r="J64" i="14"/>
  <c r="I64" i="14"/>
  <c r="E64" i="14"/>
  <c r="D64" i="14"/>
  <c r="H64" i="14" s="1"/>
  <c r="C64" i="14"/>
  <c r="J63" i="14"/>
  <c r="I63" i="14"/>
  <c r="H63" i="14"/>
  <c r="G63" i="14"/>
  <c r="F63" i="14"/>
  <c r="E63" i="14"/>
  <c r="J62" i="14"/>
  <c r="R46" i="14" s="1"/>
  <c r="I62" i="14"/>
  <c r="H62" i="14"/>
  <c r="G62" i="14"/>
  <c r="F62" i="14"/>
  <c r="Q46" i="14" s="1"/>
  <c r="E62" i="14"/>
  <c r="F61" i="14"/>
  <c r="E61" i="14"/>
  <c r="J61" i="14" s="1"/>
  <c r="D61" i="14"/>
  <c r="H61" i="14" s="1"/>
  <c r="C61" i="14"/>
  <c r="I61" i="14" s="1"/>
  <c r="J60" i="14"/>
  <c r="R45" i="14" s="1"/>
  <c r="I60" i="14"/>
  <c r="P45" i="14" s="1"/>
  <c r="E60" i="14"/>
  <c r="D60" i="14"/>
  <c r="H60" i="14" s="1"/>
  <c r="C60" i="14"/>
  <c r="D50" i="14"/>
  <c r="D49" i="14"/>
  <c r="H47" i="14"/>
  <c r="P46" i="14"/>
  <c r="O46" i="14"/>
  <c r="O45" i="14"/>
  <c r="H45" i="14"/>
  <c r="D45" i="14"/>
  <c r="H46" i="14" s="1"/>
  <c r="O44" i="14"/>
  <c r="R41" i="14"/>
  <c r="P41" i="14"/>
  <c r="O41" i="14"/>
  <c r="H40" i="14"/>
  <c r="H39" i="14"/>
  <c r="U38" i="14"/>
  <c r="T38" i="14"/>
  <c r="H38" i="14"/>
  <c r="T37" i="14"/>
  <c r="D37" i="14"/>
  <c r="T36" i="14"/>
  <c r="D36" i="14"/>
  <c r="T35" i="14"/>
  <c r="H35" i="14"/>
  <c r="U34" i="14"/>
  <c r="T34" i="14"/>
  <c r="U33" i="14"/>
  <c r="T33" i="14"/>
  <c r="U31" i="14"/>
  <c r="T31" i="14"/>
  <c r="H28" i="14"/>
  <c r="H37" i="14" s="1"/>
  <c r="H27" i="14"/>
  <c r="D46" i="14" s="1"/>
  <c r="D48" i="14" s="1"/>
  <c r="D51" i="14" s="1"/>
  <c r="D52" i="14" s="1"/>
  <c r="H11" i="14"/>
  <c r="F11" i="14"/>
  <c r="D11" i="14"/>
  <c r="H5" i="14"/>
  <c r="H4" i="14"/>
  <c r="I130" i="13"/>
  <c r="C130" i="13"/>
  <c r="F130" i="13" s="1"/>
  <c r="K66" i="13" s="1"/>
  <c r="C129" i="13"/>
  <c r="I129" i="13" s="1"/>
  <c r="I128" i="13"/>
  <c r="L65" i="13" s="1"/>
  <c r="C128" i="13"/>
  <c r="F128" i="13" s="1"/>
  <c r="C127" i="13"/>
  <c r="I127" i="13" s="1"/>
  <c r="I126" i="13"/>
  <c r="L64" i="13" s="1"/>
  <c r="C126" i="13"/>
  <c r="F126" i="13" s="1"/>
  <c r="C125" i="13"/>
  <c r="I125" i="13" s="1"/>
  <c r="I124" i="13"/>
  <c r="C124" i="13"/>
  <c r="F124" i="13" s="1"/>
  <c r="C123" i="13"/>
  <c r="I123" i="13" s="1"/>
  <c r="I122" i="13"/>
  <c r="C122" i="13"/>
  <c r="F122" i="13" s="1"/>
  <c r="C121" i="13"/>
  <c r="I121" i="13" s="1"/>
  <c r="I120" i="13"/>
  <c r="L61" i="13" s="1"/>
  <c r="C120" i="13"/>
  <c r="F120" i="13" s="1"/>
  <c r="C119" i="13"/>
  <c r="I119" i="13" s="1"/>
  <c r="I118" i="13"/>
  <c r="L60" i="13" s="1"/>
  <c r="C118" i="13"/>
  <c r="F118" i="13" s="1"/>
  <c r="I109" i="13"/>
  <c r="I108" i="13"/>
  <c r="H108" i="13"/>
  <c r="F102" i="13"/>
  <c r="E102" i="13"/>
  <c r="D102" i="13"/>
  <c r="C102" i="13"/>
  <c r="D101" i="13"/>
  <c r="C101" i="13"/>
  <c r="F100" i="13"/>
  <c r="E96" i="13" s="1"/>
  <c r="F99" i="13"/>
  <c r="E98" i="13" s="1"/>
  <c r="C99" i="13"/>
  <c r="F98" i="13"/>
  <c r="E99" i="13" s="1"/>
  <c r="D98" i="13"/>
  <c r="D99" i="13" s="1"/>
  <c r="C98" i="13"/>
  <c r="D97" i="13"/>
  <c r="D100" i="13" s="1"/>
  <c r="C97" i="13"/>
  <c r="C100" i="13" s="1"/>
  <c r="F96" i="13"/>
  <c r="F97" i="13" s="1"/>
  <c r="E101" i="13" s="1"/>
  <c r="D96" i="13"/>
  <c r="C96" i="13"/>
  <c r="C93" i="13"/>
  <c r="C92" i="13"/>
  <c r="C91" i="13"/>
  <c r="C90" i="13"/>
  <c r="C88" i="13"/>
  <c r="C82" i="13"/>
  <c r="J82" i="13" s="1"/>
  <c r="C81" i="13"/>
  <c r="C80" i="13"/>
  <c r="C79" i="13"/>
  <c r="J79" i="13" s="1"/>
  <c r="C74" i="13"/>
  <c r="J73" i="13" s="1"/>
  <c r="L66" i="13"/>
  <c r="J66" i="13"/>
  <c r="I66" i="13"/>
  <c r="H66" i="13"/>
  <c r="F66" i="13"/>
  <c r="E66" i="13"/>
  <c r="D66" i="13"/>
  <c r="G66" i="13" s="1"/>
  <c r="J80" i="13" s="1"/>
  <c r="G65" i="13"/>
  <c r="F65" i="13"/>
  <c r="Q44" i="13" s="1"/>
  <c r="E65" i="13"/>
  <c r="J65" i="13" s="1"/>
  <c r="R44" i="13" s="1"/>
  <c r="D65" i="13"/>
  <c r="H65" i="13" s="1"/>
  <c r="C65" i="13"/>
  <c r="I65" i="13" s="1"/>
  <c r="E64" i="13"/>
  <c r="J64" i="13" s="1"/>
  <c r="D64" i="13"/>
  <c r="H64" i="13" s="1"/>
  <c r="C64" i="13"/>
  <c r="T35" i="13" s="1"/>
  <c r="I63" i="13"/>
  <c r="P41" i="13" s="1"/>
  <c r="H63" i="13"/>
  <c r="G63" i="13"/>
  <c r="F63" i="13"/>
  <c r="E63" i="13"/>
  <c r="J63" i="13" s="1"/>
  <c r="R41" i="13" s="1"/>
  <c r="J62" i="13"/>
  <c r="R46" i="13" s="1"/>
  <c r="I62" i="13"/>
  <c r="P46" i="13" s="1"/>
  <c r="H62" i="13"/>
  <c r="G62" i="13"/>
  <c r="F62" i="13"/>
  <c r="E62" i="13"/>
  <c r="I61" i="13"/>
  <c r="G61" i="13"/>
  <c r="F61" i="13"/>
  <c r="E61" i="13"/>
  <c r="J61" i="13" s="1"/>
  <c r="D61" i="13"/>
  <c r="H61" i="13" s="1"/>
  <c r="C61" i="13"/>
  <c r="E60" i="13"/>
  <c r="J60" i="13" s="1"/>
  <c r="R45" i="13" s="1"/>
  <c r="D60" i="13"/>
  <c r="H60" i="13" s="1"/>
  <c r="C60" i="13"/>
  <c r="T31" i="13" s="1"/>
  <c r="T38" i="13" s="1"/>
  <c r="D50" i="13"/>
  <c r="D49" i="13"/>
  <c r="H47" i="13"/>
  <c r="Q46" i="13"/>
  <c r="O46" i="13"/>
  <c r="H46" i="13"/>
  <c r="D46" i="13"/>
  <c r="D48" i="13" s="1"/>
  <c r="D51" i="13" s="1"/>
  <c r="D52" i="13" s="1"/>
  <c r="O45" i="13"/>
  <c r="H45" i="13"/>
  <c r="D45" i="13"/>
  <c r="O44" i="13"/>
  <c r="Q41" i="13"/>
  <c r="O41" i="13"/>
  <c r="H40" i="13"/>
  <c r="H39" i="13"/>
  <c r="H38" i="13"/>
  <c r="U37" i="13"/>
  <c r="T37" i="13"/>
  <c r="H37" i="13"/>
  <c r="D37" i="13"/>
  <c r="U36" i="13"/>
  <c r="H36" i="13"/>
  <c r="H35" i="13"/>
  <c r="U34" i="13"/>
  <c r="T34" i="13"/>
  <c r="U33" i="13"/>
  <c r="T33" i="13"/>
  <c r="U32" i="13"/>
  <c r="T32" i="13"/>
  <c r="H28" i="13"/>
  <c r="H27" i="13"/>
  <c r="H11" i="13"/>
  <c r="F11" i="13"/>
  <c r="D11" i="13"/>
  <c r="H5" i="13"/>
  <c r="D36" i="13" s="1"/>
  <c r="H4" i="13"/>
  <c r="F147" i="12"/>
  <c r="C147" i="12"/>
  <c r="I147" i="12" s="1"/>
  <c r="L82" i="12" s="1"/>
  <c r="C146" i="12"/>
  <c r="I146" i="12" s="1"/>
  <c r="C145" i="12"/>
  <c r="I145" i="12" s="1"/>
  <c r="L81" i="12" s="1"/>
  <c r="C144" i="12"/>
  <c r="I144" i="12" s="1"/>
  <c r="F143" i="12"/>
  <c r="C143" i="12"/>
  <c r="I143" i="12" s="1"/>
  <c r="L80" i="12" s="1"/>
  <c r="C142" i="12"/>
  <c r="I142" i="12" s="1"/>
  <c r="C141" i="12"/>
  <c r="I141" i="12" s="1"/>
  <c r="L79" i="12" s="1"/>
  <c r="C140" i="12"/>
  <c r="I140" i="12" s="1"/>
  <c r="F139" i="12"/>
  <c r="C139" i="12"/>
  <c r="I139" i="12" s="1"/>
  <c r="L78" i="12" s="1"/>
  <c r="C138" i="12"/>
  <c r="I138" i="12" s="1"/>
  <c r="C137" i="12"/>
  <c r="I137" i="12" s="1"/>
  <c r="L77" i="12" s="1"/>
  <c r="C136" i="12"/>
  <c r="I136" i="12" s="1"/>
  <c r="F135" i="12"/>
  <c r="C135" i="12"/>
  <c r="I135" i="12" s="1"/>
  <c r="L76" i="12" s="1"/>
  <c r="I124" i="12"/>
  <c r="I123" i="12"/>
  <c r="H123" i="12"/>
  <c r="F117" i="12"/>
  <c r="E117" i="12"/>
  <c r="D117" i="12"/>
  <c r="C117" i="12"/>
  <c r="F116" i="12"/>
  <c r="E112" i="12" s="1"/>
  <c r="D116" i="12"/>
  <c r="C116" i="12"/>
  <c r="F115" i="12"/>
  <c r="F114" i="12"/>
  <c r="D114" i="12"/>
  <c r="C114" i="12"/>
  <c r="F113" i="12"/>
  <c r="E114" i="12" s="1"/>
  <c r="E113" i="12"/>
  <c r="D113" i="12"/>
  <c r="C113" i="12"/>
  <c r="D112" i="12"/>
  <c r="D115" i="12" s="1"/>
  <c r="C112" i="12"/>
  <c r="C115" i="12" s="1"/>
  <c r="F111" i="12"/>
  <c r="F112" i="12" s="1"/>
  <c r="E116" i="12" s="1"/>
  <c r="E111" i="12"/>
  <c r="D111" i="12"/>
  <c r="C111" i="12"/>
  <c r="C98" i="12"/>
  <c r="J98" i="12" s="1"/>
  <c r="C97" i="12"/>
  <c r="J97" i="12" s="1"/>
  <c r="C96" i="12"/>
  <c r="J96" i="12" s="1"/>
  <c r="C95" i="12"/>
  <c r="J95" i="12" s="1"/>
  <c r="C90" i="12"/>
  <c r="J89" i="12"/>
  <c r="K82" i="12"/>
  <c r="J82" i="12"/>
  <c r="I82" i="12"/>
  <c r="G82" i="12"/>
  <c r="E82" i="12"/>
  <c r="D82" i="12"/>
  <c r="H82" i="12" s="1"/>
  <c r="J81" i="12"/>
  <c r="I81" i="12"/>
  <c r="P66" i="12" s="1"/>
  <c r="H81" i="12"/>
  <c r="G81" i="12"/>
  <c r="F81" i="12"/>
  <c r="Q66" i="12" s="1"/>
  <c r="E81" i="12"/>
  <c r="D81" i="12"/>
  <c r="U52" i="12" s="1"/>
  <c r="C81" i="12"/>
  <c r="I80" i="12"/>
  <c r="E80" i="12"/>
  <c r="J80" i="12" s="1"/>
  <c r="D80" i="12"/>
  <c r="H80" i="12" s="1"/>
  <c r="C80" i="12"/>
  <c r="I79" i="12"/>
  <c r="P65" i="12" s="1"/>
  <c r="H79" i="12"/>
  <c r="G79" i="12"/>
  <c r="F79" i="12"/>
  <c r="E79" i="12"/>
  <c r="J79" i="12" s="1"/>
  <c r="R65" i="12" s="1"/>
  <c r="J78" i="12"/>
  <c r="R68" i="12" s="1"/>
  <c r="I78" i="12"/>
  <c r="P68" i="12" s="1"/>
  <c r="H78" i="12"/>
  <c r="G78" i="12"/>
  <c r="F78" i="12"/>
  <c r="E78" i="12"/>
  <c r="J77" i="12"/>
  <c r="I77" i="12"/>
  <c r="H77" i="12"/>
  <c r="G77" i="12"/>
  <c r="F77" i="12"/>
  <c r="E77" i="12"/>
  <c r="D77" i="12"/>
  <c r="C77" i="12"/>
  <c r="I76" i="12"/>
  <c r="E76" i="12"/>
  <c r="J76" i="12" s="1"/>
  <c r="R67" i="12" s="1"/>
  <c r="D76" i="12"/>
  <c r="U47" i="12" s="1"/>
  <c r="U54" i="12" s="1"/>
  <c r="C76" i="12"/>
  <c r="T47" i="12" s="1"/>
  <c r="T54" i="12" s="1"/>
  <c r="Q68" i="12"/>
  <c r="O68" i="12"/>
  <c r="P67" i="12"/>
  <c r="O67" i="12"/>
  <c r="R66" i="12"/>
  <c r="O66" i="12"/>
  <c r="D66" i="12"/>
  <c r="Q65" i="12"/>
  <c r="O65" i="12"/>
  <c r="D65" i="12"/>
  <c r="H63" i="12"/>
  <c r="H62" i="12"/>
  <c r="H61" i="12"/>
  <c r="D61" i="12"/>
  <c r="H56" i="12"/>
  <c r="H55" i="12"/>
  <c r="H54" i="12"/>
  <c r="U53" i="12"/>
  <c r="T53" i="12"/>
  <c r="H53" i="12"/>
  <c r="D53" i="12"/>
  <c r="T52" i="12"/>
  <c r="H52" i="12"/>
  <c r="T51" i="12"/>
  <c r="H51" i="12"/>
  <c r="U50" i="12"/>
  <c r="T50" i="12"/>
  <c r="U49" i="12"/>
  <c r="T49" i="12"/>
  <c r="U48" i="12"/>
  <c r="T48" i="12"/>
  <c r="H42" i="12"/>
  <c r="H41" i="12"/>
  <c r="D62" i="12" s="1"/>
  <c r="D64" i="12" s="1"/>
  <c r="D67" i="12" s="1"/>
  <c r="D68" i="12" s="1"/>
  <c r="H11" i="12"/>
  <c r="D11" i="12"/>
  <c r="C5" i="12"/>
  <c r="D52" i="12" s="1"/>
  <c r="H4" i="12"/>
  <c r="C146" i="11"/>
  <c r="I146" i="11" s="1"/>
  <c r="L82" i="11" s="1"/>
  <c r="I145" i="11"/>
  <c r="F145" i="11"/>
  <c r="C145" i="11"/>
  <c r="C144" i="11"/>
  <c r="I144" i="11" s="1"/>
  <c r="L81" i="11" s="1"/>
  <c r="I143" i="11"/>
  <c r="C143" i="11"/>
  <c r="F143" i="11" s="1"/>
  <c r="C142" i="11"/>
  <c r="F142" i="11" s="1"/>
  <c r="K80" i="11" s="1"/>
  <c r="I141" i="11"/>
  <c r="F141" i="11"/>
  <c r="C141" i="11"/>
  <c r="C140" i="11"/>
  <c r="I140" i="11" s="1"/>
  <c r="L79" i="11" s="1"/>
  <c r="I139" i="11"/>
  <c r="C139" i="11"/>
  <c r="F139" i="11" s="1"/>
  <c r="C138" i="11"/>
  <c r="F138" i="11" s="1"/>
  <c r="K78" i="11" s="1"/>
  <c r="I137" i="11"/>
  <c r="F137" i="11"/>
  <c r="C137" i="11"/>
  <c r="C136" i="11"/>
  <c r="I136" i="11" s="1"/>
  <c r="L77" i="11" s="1"/>
  <c r="I135" i="11"/>
  <c r="C135" i="11"/>
  <c r="F135" i="11" s="1"/>
  <c r="C134" i="11"/>
  <c r="F134" i="11" s="1"/>
  <c r="K76" i="11" s="1"/>
  <c r="I124" i="11"/>
  <c r="I123" i="11"/>
  <c r="H123" i="11"/>
  <c r="F117" i="11"/>
  <c r="E117" i="11"/>
  <c r="D117" i="11"/>
  <c r="C117" i="11"/>
  <c r="D116" i="11"/>
  <c r="C116" i="11"/>
  <c r="F115" i="11"/>
  <c r="E111" i="11" s="1"/>
  <c r="E115" i="11"/>
  <c r="F114" i="11"/>
  <c r="F113" i="11"/>
  <c r="E114" i="11" s="1"/>
  <c r="E113" i="11"/>
  <c r="D113" i="11"/>
  <c r="D114" i="11" s="1"/>
  <c r="C113" i="11"/>
  <c r="C114" i="11" s="1"/>
  <c r="F112" i="11"/>
  <c r="E116" i="11" s="1"/>
  <c r="D112" i="11"/>
  <c r="D115" i="11" s="1"/>
  <c r="C112" i="11"/>
  <c r="C115" i="11" s="1"/>
  <c r="F111" i="11"/>
  <c r="D111" i="11"/>
  <c r="C111" i="11"/>
  <c r="C97" i="11"/>
  <c r="C96" i="11"/>
  <c r="J95" i="11"/>
  <c r="C95" i="11"/>
  <c r="C90" i="11"/>
  <c r="J89" i="11"/>
  <c r="I82" i="11"/>
  <c r="E82" i="11"/>
  <c r="J82" i="11" s="1"/>
  <c r="D82" i="11"/>
  <c r="F82" i="11" s="1"/>
  <c r="E81" i="11"/>
  <c r="J81" i="11" s="1"/>
  <c r="R66" i="11" s="1"/>
  <c r="D81" i="11"/>
  <c r="H81" i="11" s="1"/>
  <c r="C81" i="11"/>
  <c r="I81" i="11" s="1"/>
  <c r="P66" i="11" s="1"/>
  <c r="F80" i="11"/>
  <c r="E80" i="11"/>
  <c r="J80" i="11" s="1"/>
  <c r="D80" i="11"/>
  <c r="G80" i="11" s="1"/>
  <c r="C80" i="11"/>
  <c r="T51" i="11" s="1"/>
  <c r="J79" i="11"/>
  <c r="I79" i="11"/>
  <c r="P65" i="11" s="1"/>
  <c r="H79" i="11"/>
  <c r="G79" i="11"/>
  <c r="F79" i="11"/>
  <c r="E79" i="11"/>
  <c r="I78" i="11"/>
  <c r="H78" i="11"/>
  <c r="G78" i="11"/>
  <c r="F78" i="11"/>
  <c r="Q68" i="11" s="1"/>
  <c r="E78" i="11"/>
  <c r="J78" i="11" s="1"/>
  <c r="R68" i="11" s="1"/>
  <c r="E77" i="11"/>
  <c r="J77" i="11" s="1"/>
  <c r="D77" i="11"/>
  <c r="H77" i="11" s="1"/>
  <c r="C77" i="11"/>
  <c r="I77" i="11" s="1"/>
  <c r="F76" i="11"/>
  <c r="Q67" i="11" s="1"/>
  <c r="E76" i="11"/>
  <c r="J76" i="11" s="1"/>
  <c r="R67" i="11" s="1"/>
  <c r="D76" i="11"/>
  <c r="H76" i="11" s="1"/>
  <c r="C76" i="11"/>
  <c r="I76" i="11" s="1"/>
  <c r="P67" i="11" s="1"/>
  <c r="P68" i="11"/>
  <c r="O68" i="11"/>
  <c r="O67" i="11"/>
  <c r="O66" i="11"/>
  <c r="D66" i="11"/>
  <c r="R65" i="11"/>
  <c r="O65" i="11"/>
  <c r="D65" i="11"/>
  <c r="H63" i="11"/>
  <c r="H61" i="11"/>
  <c r="D61" i="11"/>
  <c r="H62" i="11" s="1"/>
  <c r="H56" i="11"/>
  <c r="H55" i="11"/>
  <c r="H54" i="11"/>
  <c r="T53" i="11"/>
  <c r="D53" i="11"/>
  <c r="D52" i="11"/>
  <c r="U51" i="11"/>
  <c r="U50" i="11"/>
  <c r="T50" i="11"/>
  <c r="U49" i="11"/>
  <c r="T49" i="11"/>
  <c r="U47" i="11"/>
  <c r="U54" i="11" s="1"/>
  <c r="T47" i="11"/>
  <c r="T54" i="11" s="1"/>
  <c r="H42" i="11"/>
  <c r="H52" i="11" s="1"/>
  <c r="H41" i="11"/>
  <c r="D62" i="11" s="1"/>
  <c r="D64" i="11" s="1"/>
  <c r="D67" i="11" s="1"/>
  <c r="D68" i="11" s="1"/>
  <c r="H11" i="11"/>
  <c r="D11" i="11"/>
  <c r="C5" i="11"/>
  <c r="F11" i="11" s="1"/>
  <c r="H4" i="11"/>
  <c r="I130" i="10"/>
  <c r="L66" i="10" s="1"/>
  <c r="F130" i="10"/>
  <c r="K66" i="10" s="1"/>
  <c r="C130" i="10"/>
  <c r="I129" i="10"/>
  <c r="F129" i="10"/>
  <c r="C129" i="10"/>
  <c r="C128" i="10"/>
  <c r="F128" i="10" s="1"/>
  <c r="K65" i="10" s="1"/>
  <c r="I127" i="10"/>
  <c r="C127" i="10"/>
  <c r="F127" i="10" s="1"/>
  <c r="I126" i="10"/>
  <c r="F126" i="10"/>
  <c r="C126" i="10"/>
  <c r="I125" i="10"/>
  <c r="F125" i="10"/>
  <c r="C125" i="10"/>
  <c r="C124" i="10"/>
  <c r="F124" i="10" s="1"/>
  <c r="K63" i="10" s="1"/>
  <c r="I123" i="10"/>
  <c r="C123" i="10"/>
  <c r="F123" i="10" s="1"/>
  <c r="I122" i="10"/>
  <c r="L62" i="10" s="1"/>
  <c r="F122" i="10"/>
  <c r="K62" i="10" s="1"/>
  <c r="C122" i="10"/>
  <c r="I121" i="10"/>
  <c r="F121" i="10"/>
  <c r="C121" i="10"/>
  <c r="C120" i="10"/>
  <c r="F120" i="10" s="1"/>
  <c r="K61" i="10" s="1"/>
  <c r="I119" i="10"/>
  <c r="C119" i="10"/>
  <c r="F119" i="10" s="1"/>
  <c r="I118" i="10"/>
  <c r="F118" i="10"/>
  <c r="K60" i="10" s="1"/>
  <c r="C118" i="10"/>
  <c r="I109" i="10"/>
  <c r="I108" i="10"/>
  <c r="H108" i="10"/>
  <c r="F102" i="10"/>
  <c r="E102" i="10"/>
  <c r="D102" i="10"/>
  <c r="C102" i="10"/>
  <c r="F101" i="10"/>
  <c r="E97" i="10" s="1"/>
  <c r="D101" i="10"/>
  <c r="C101" i="10"/>
  <c r="F100" i="10"/>
  <c r="F99" i="10"/>
  <c r="E99" i="10"/>
  <c r="D99" i="10"/>
  <c r="F98" i="10"/>
  <c r="E98" i="10"/>
  <c r="D98" i="10"/>
  <c r="C98" i="10"/>
  <c r="C99" i="10" s="1"/>
  <c r="D97" i="10"/>
  <c r="D100" i="10" s="1"/>
  <c r="C97" i="10"/>
  <c r="C100" i="10" s="1"/>
  <c r="F96" i="10"/>
  <c r="F97" i="10" s="1"/>
  <c r="E101" i="10" s="1"/>
  <c r="E96" i="10"/>
  <c r="D96" i="10"/>
  <c r="C96" i="10"/>
  <c r="C93" i="10"/>
  <c r="C92" i="10"/>
  <c r="C91" i="10"/>
  <c r="C90" i="10"/>
  <c r="C88" i="10"/>
  <c r="C81" i="10"/>
  <c r="C82" i="10" s="1"/>
  <c r="C80" i="10"/>
  <c r="J80" i="10" s="1"/>
  <c r="C79" i="10"/>
  <c r="J79" i="10" s="1"/>
  <c r="C74" i="10"/>
  <c r="C89" i="10" s="1"/>
  <c r="J73" i="10"/>
  <c r="I66" i="10"/>
  <c r="G66" i="10"/>
  <c r="F66" i="10"/>
  <c r="E66" i="10"/>
  <c r="J66" i="10" s="1"/>
  <c r="D66" i="10"/>
  <c r="H66" i="10" s="1"/>
  <c r="J65" i="10"/>
  <c r="E65" i="10"/>
  <c r="D65" i="10"/>
  <c r="H65" i="10" s="1"/>
  <c r="C65" i="10"/>
  <c r="I65" i="10" s="1"/>
  <c r="P44" i="10" s="1"/>
  <c r="L64" i="10"/>
  <c r="J64" i="10"/>
  <c r="I64" i="10"/>
  <c r="H64" i="10"/>
  <c r="E64" i="10"/>
  <c r="D64" i="10"/>
  <c r="G64" i="10" s="1"/>
  <c r="C64" i="10"/>
  <c r="J63" i="10"/>
  <c r="R41" i="10" s="1"/>
  <c r="I63" i="10"/>
  <c r="H63" i="10"/>
  <c r="G63" i="10"/>
  <c r="F63" i="10"/>
  <c r="E63" i="10"/>
  <c r="I62" i="10"/>
  <c r="P46" i="10" s="1"/>
  <c r="H62" i="10"/>
  <c r="G62" i="10"/>
  <c r="F62" i="10"/>
  <c r="Q46" i="10" s="1"/>
  <c r="E62" i="10"/>
  <c r="J62" i="10" s="1"/>
  <c r="R46" i="10" s="1"/>
  <c r="J61" i="10"/>
  <c r="E61" i="10"/>
  <c r="D61" i="10"/>
  <c r="H61" i="10" s="1"/>
  <c r="C61" i="10"/>
  <c r="I61" i="10" s="1"/>
  <c r="L60" i="10"/>
  <c r="J60" i="10"/>
  <c r="I60" i="10"/>
  <c r="H60" i="10"/>
  <c r="G60" i="10"/>
  <c r="E60" i="10"/>
  <c r="D60" i="10"/>
  <c r="F60" i="10" s="1"/>
  <c r="Q45" i="10" s="1"/>
  <c r="C60" i="10"/>
  <c r="D50" i="10"/>
  <c r="D49" i="10"/>
  <c r="H47" i="10"/>
  <c r="O46" i="10"/>
  <c r="R45" i="10"/>
  <c r="P45" i="10"/>
  <c r="O45" i="10"/>
  <c r="H45" i="10"/>
  <c r="D45" i="10"/>
  <c r="H46" i="10" s="1"/>
  <c r="R44" i="10"/>
  <c r="O44" i="10"/>
  <c r="P41" i="10"/>
  <c r="O41" i="10"/>
  <c r="H40" i="10"/>
  <c r="H39" i="10"/>
  <c r="H38" i="10"/>
  <c r="U37" i="10"/>
  <c r="T37" i="10"/>
  <c r="D37" i="10"/>
  <c r="D36" i="10"/>
  <c r="U35" i="10"/>
  <c r="T35" i="10"/>
  <c r="U34" i="10"/>
  <c r="T34" i="10"/>
  <c r="U33" i="10"/>
  <c r="T33" i="10"/>
  <c r="U31" i="10"/>
  <c r="U38" i="10" s="1"/>
  <c r="T31" i="10"/>
  <c r="T38" i="10" s="1"/>
  <c r="H28" i="10"/>
  <c r="H37" i="10" s="1"/>
  <c r="H27" i="10"/>
  <c r="D46" i="10" s="1"/>
  <c r="D48" i="10" s="1"/>
  <c r="D51" i="10" s="1"/>
  <c r="D52" i="10" s="1"/>
  <c r="H11" i="10"/>
  <c r="F11" i="10"/>
  <c r="D11" i="10"/>
  <c r="H5" i="10"/>
  <c r="C5" i="10"/>
  <c r="H4" i="10"/>
  <c r="I130" i="9"/>
  <c r="L66" i="9" s="1"/>
  <c r="F130" i="9"/>
  <c r="K66" i="9" s="1"/>
  <c r="C130" i="9"/>
  <c r="F129" i="9"/>
  <c r="C129" i="9"/>
  <c r="I129" i="9" s="1"/>
  <c r="F128" i="9"/>
  <c r="C128" i="9"/>
  <c r="I128" i="9" s="1"/>
  <c r="L65" i="9" s="1"/>
  <c r="C127" i="9"/>
  <c r="I127" i="9" s="1"/>
  <c r="I126" i="9"/>
  <c r="F126" i="9"/>
  <c r="C126" i="9"/>
  <c r="F125" i="9"/>
  <c r="C125" i="9"/>
  <c r="I125" i="9" s="1"/>
  <c r="F124" i="9"/>
  <c r="K63" i="9" s="1"/>
  <c r="C124" i="9"/>
  <c r="I124" i="9" s="1"/>
  <c r="C123" i="9"/>
  <c r="I123" i="9" s="1"/>
  <c r="I122" i="9"/>
  <c r="L62" i="9" s="1"/>
  <c r="F122" i="9"/>
  <c r="C122" i="9"/>
  <c r="F121" i="9"/>
  <c r="C121" i="9"/>
  <c r="I121" i="9" s="1"/>
  <c r="F120" i="9"/>
  <c r="C120" i="9"/>
  <c r="I120" i="9" s="1"/>
  <c r="L61" i="9" s="1"/>
  <c r="C119" i="9"/>
  <c r="I119" i="9" s="1"/>
  <c r="I118" i="9"/>
  <c r="L60" i="9" s="1"/>
  <c r="F118" i="9"/>
  <c r="C118" i="9"/>
  <c r="I109" i="9"/>
  <c r="I108" i="9"/>
  <c r="H108" i="9"/>
  <c r="F102" i="9"/>
  <c r="E102" i="9"/>
  <c r="D102" i="9"/>
  <c r="C102" i="9"/>
  <c r="F101" i="9"/>
  <c r="E97" i="9" s="1"/>
  <c r="D101" i="9"/>
  <c r="C101" i="9"/>
  <c r="F100" i="9"/>
  <c r="F99" i="9"/>
  <c r="E99" i="9"/>
  <c r="F98" i="9"/>
  <c r="E98" i="9"/>
  <c r="D98" i="9"/>
  <c r="D99" i="9" s="1"/>
  <c r="C98" i="9"/>
  <c r="C99" i="9" s="1"/>
  <c r="D97" i="9"/>
  <c r="D100" i="9" s="1"/>
  <c r="C97" i="9"/>
  <c r="C100" i="9" s="1"/>
  <c r="F96" i="9"/>
  <c r="F97" i="9" s="1"/>
  <c r="E101" i="9" s="1"/>
  <c r="E96" i="9"/>
  <c r="D96" i="9"/>
  <c r="C96" i="9"/>
  <c r="C93" i="9"/>
  <c r="C92" i="9"/>
  <c r="C91" i="9"/>
  <c r="C90" i="9"/>
  <c r="C88" i="9"/>
  <c r="C81" i="9"/>
  <c r="C82" i="9" s="1"/>
  <c r="C80" i="9"/>
  <c r="J80" i="9" s="1"/>
  <c r="C79" i="9"/>
  <c r="J79" i="9" s="1"/>
  <c r="C74" i="9"/>
  <c r="C89" i="9" s="1"/>
  <c r="J73" i="9"/>
  <c r="J66" i="9"/>
  <c r="I66" i="9"/>
  <c r="G66" i="9"/>
  <c r="E66" i="9"/>
  <c r="D66" i="9"/>
  <c r="U37" i="9" s="1"/>
  <c r="K65" i="9"/>
  <c r="J65" i="9"/>
  <c r="E65" i="9"/>
  <c r="D65" i="9"/>
  <c r="H65" i="9" s="1"/>
  <c r="C65" i="9"/>
  <c r="I65" i="9" s="1"/>
  <c r="P44" i="9" s="1"/>
  <c r="J64" i="9"/>
  <c r="I64" i="9"/>
  <c r="H64" i="9"/>
  <c r="E64" i="9"/>
  <c r="D64" i="9"/>
  <c r="G64" i="9" s="1"/>
  <c r="C64" i="9"/>
  <c r="J63" i="9"/>
  <c r="R41" i="9" s="1"/>
  <c r="I63" i="9"/>
  <c r="H63" i="9"/>
  <c r="G63" i="9"/>
  <c r="F63" i="9"/>
  <c r="E63" i="9"/>
  <c r="I62" i="9"/>
  <c r="P46" i="9" s="1"/>
  <c r="H62" i="9"/>
  <c r="G62" i="9"/>
  <c r="F62" i="9"/>
  <c r="Q46" i="9" s="1"/>
  <c r="E62" i="9"/>
  <c r="J62" i="9" s="1"/>
  <c r="R46" i="9" s="1"/>
  <c r="K61" i="9"/>
  <c r="J61" i="9"/>
  <c r="E61" i="9"/>
  <c r="D61" i="9"/>
  <c r="H61" i="9" s="1"/>
  <c r="C61" i="9"/>
  <c r="I61" i="9" s="1"/>
  <c r="J60" i="9"/>
  <c r="R45" i="9" s="1"/>
  <c r="I60" i="9"/>
  <c r="P45" i="9" s="1"/>
  <c r="H60" i="9"/>
  <c r="G60" i="9"/>
  <c r="E60" i="9"/>
  <c r="D60" i="9"/>
  <c r="F60" i="9" s="1"/>
  <c r="Q45" i="9" s="1"/>
  <c r="C60" i="9"/>
  <c r="T31" i="9" s="1"/>
  <c r="T38" i="9" s="1"/>
  <c r="D50" i="9"/>
  <c r="D49" i="9"/>
  <c r="H47" i="9"/>
  <c r="O46" i="9"/>
  <c r="O45" i="9"/>
  <c r="H45" i="9"/>
  <c r="D45" i="9"/>
  <c r="H46" i="9" s="1"/>
  <c r="R44" i="9"/>
  <c r="O44" i="9"/>
  <c r="P41" i="9"/>
  <c r="O41" i="9"/>
  <c r="H40" i="9"/>
  <c r="H39" i="9"/>
  <c r="U38" i="9"/>
  <c r="H38" i="9"/>
  <c r="T37" i="9"/>
  <c r="D37" i="9"/>
  <c r="T36" i="9"/>
  <c r="D36" i="9"/>
  <c r="U35" i="9"/>
  <c r="T35" i="9"/>
  <c r="H35" i="9"/>
  <c r="U34" i="9"/>
  <c r="T34" i="9"/>
  <c r="U33" i="9"/>
  <c r="T33" i="9"/>
  <c r="T32" i="9"/>
  <c r="U31" i="9"/>
  <c r="H28" i="9"/>
  <c r="H37" i="9" s="1"/>
  <c r="H27" i="9"/>
  <c r="D46" i="9" s="1"/>
  <c r="D48" i="9" s="1"/>
  <c r="D51" i="9" s="1"/>
  <c r="D52" i="9" s="1"/>
  <c r="H11" i="9"/>
  <c r="F11" i="9"/>
  <c r="D11" i="9"/>
  <c r="H5" i="9"/>
  <c r="C5" i="9"/>
  <c r="H4" i="9"/>
  <c r="I146" i="8"/>
  <c r="L82" i="8" s="1"/>
  <c r="F146" i="8"/>
  <c r="K82" i="8" s="1"/>
  <c r="C146" i="8"/>
  <c r="C145" i="8"/>
  <c r="I145" i="8" s="1"/>
  <c r="C144" i="8"/>
  <c r="I144" i="8" s="1"/>
  <c r="C143" i="8"/>
  <c r="F143" i="8" s="1"/>
  <c r="I142" i="8"/>
  <c r="F142" i="8"/>
  <c r="K80" i="8" s="1"/>
  <c r="C142" i="8"/>
  <c r="C141" i="8"/>
  <c r="I141" i="8" s="1"/>
  <c r="C140" i="8"/>
  <c r="I140" i="8" s="1"/>
  <c r="C139" i="8"/>
  <c r="I139" i="8" s="1"/>
  <c r="I138" i="8"/>
  <c r="L78" i="8" s="1"/>
  <c r="F138" i="8"/>
  <c r="C138" i="8"/>
  <c r="C137" i="8"/>
  <c r="I137" i="8" s="1"/>
  <c r="C136" i="8"/>
  <c r="I136" i="8" s="1"/>
  <c r="L77" i="8" s="1"/>
  <c r="C135" i="8"/>
  <c r="F135" i="8" s="1"/>
  <c r="I134" i="8"/>
  <c r="F134" i="8"/>
  <c r="K76" i="8" s="1"/>
  <c r="C134" i="8"/>
  <c r="I124" i="8"/>
  <c r="I123" i="8"/>
  <c r="H123" i="8"/>
  <c r="F117" i="8"/>
  <c r="E117" i="8"/>
  <c r="D117" i="8"/>
  <c r="C117" i="8"/>
  <c r="F116" i="8"/>
  <c r="E112" i="8" s="1"/>
  <c r="D116" i="8"/>
  <c r="C116" i="8"/>
  <c r="F115" i="8"/>
  <c r="F114" i="8"/>
  <c r="F113" i="8"/>
  <c r="E114" i="8" s="1"/>
  <c r="E113" i="8"/>
  <c r="D113" i="8"/>
  <c r="D114" i="8" s="1"/>
  <c r="C113" i="8"/>
  <c r="C114" i="8" s="1"/>
  <c r="D112" i="8"/>
  <c r="D115" i="8" s="1"/>
  <c r="C112" i="8"/>
  <c r="C115" i="8" s="1"/>
  <c r="F111" i="8"/>
  <c r="F112" i="8" s="1"/>
  <c r="E116" i="8" s="1"/>
  <c r="E111" i="8"/>
  <c r="D111" i="8"/>
  <c r="C111" i="8"/>
  <c r="C108" i="8"/>
  <c r="C107" i="8"/>
  <c r="C106" i="8"/>
  <c r="C105" i="8"/>
  <c r="C103" i="8"/>
  <c r="C97" i="8"/>
  <c r="C98" i="8" s="1"/>
  <c r="J98" i="8" s="1"/>
  <c r="C96" i="8"/>
  <c r="C95" i="8"/>
  <c r="J95" i="8" s="1"/>
  <c r="C90" i="8"/>
  <c r="C104" i="8" s="1"/>
  <c r="J89" i="8"/>
  <c r="I82" i="8"/>
  <c r="E82" i="8"/>
  <c r="J82" i="8" s="1"/>
  <c r="D82" i="8"/>
  <c r="U53" i="8" s="1"/>
  <c r="J81" i="8"/>
  <c r="R66" i="8" s="1"/>
  <c r="E81" i="8"/>
  <c r="D81" i="8"/>
  <c r="H81" i="8" s="1"/>
  <c r="C81" i="8"/>
  <c r="I81" i="8" s="1"/>
  <c r="J80" i="8"/>
  <c r="I80" i="8"/>
  <c r="H80" i="8"/>
  <c r="E80" i="8"/>
  <c r="D80" i="8"/>
  <c r="G80" i="8" s="1"/>
  <c r="C80" i="8"/>
  <c r="J79" i="8"/>
  <c r="I79" i="8"/>
  <c r="H79" i="8"/>
  <c r="G79" i="8"/>
  <c r="F79" i="8"/>
  <c r="E79" i="8"/>
  <c r="I78" i="8"/>
  <c r="H78" i="8"/>
  <c r="G78" i="8"/>
  <c r="F78" i="8"/>
  <c r="E78" i="8"/>
  <c r="J78" i="8" s="1"/>
  <c r="R68" i="8" s="1"/>
  <c r="J77" i="8"/>
  <c r="E77" i="8"/>
  <c r="D77" i="8"/>
  <c r="H77" i="8" s="1"/>
  <c r="C77" i="8"/>
  <c r="I77" i="8" s="1"/>
  <c r="J76" i="8"/>
  <c r="I76" i="8"/>
  <c r="P67" i="8" s="1"/>
  <c r="H76" i="8"/>
  <c r="G76" i="8"/>
  <c r="E76" i="8"/>
  <c r="D76" i="8"/>
  <c r="F76" i="8" s="1"/>
  <c r="Q67" i="8" s="1"/>
  <c r="C76" i="8"/>
  <c r="Q68" i="8"/>
  <c r="P68" i="8"/>
  <c r="O68" i="8"/>
  <c r="R67" i="8"/>
  <c r="O67" i="8"/>
  <c r="O66" i="8"/>
  <c r="D66" i="8"/>
  <c r="R65" i="8"/>
  <c r="Q65" i="8"/>
  <c r="P65" i="8"/>
  <c r="O65" i="8"/>
  <c r="D65" i="8"/>
  <c r="H63" i="8"/>
  <c r="H61" i="8"/>
  <c r="D61" i="8"/>
  <c r="H62" i="8" s="1"/>
  <c r="H56" i="8"/>
  <c r="H55" i="8"/>
  <c r="U54" i="8"/>
  <c r="T54" i="8"/>
  <c r="H54" i="8"/>
  <c r="T53" i="8"/>
  <c r="D53" i="8"/>
  <c r="U52" i="8"/>
  <c r="D52" i="8"/>
  <c r="U51" i="8"/>
  <c r="T51" i="8"/>
  <c r="H51" i="8"/>
  <c r="U50" i="8"/>
  <c r="T50" i="8"/>
  <c r="U49" i="8"/>
  <c r="T49" i="8"/>
  <c r="U47" i="8"/>
  <c r="T47" i="8"/>
  <c r="H42" i="8"/>
  <c r="H52" i="8" s="1"/>
  <c r="H41" i="8"/>
  <c r="D62" i="8" s="1"/>
  <c r="D64" i="8" s="1"/>
  <c r="D67" i="8" s="1"/>
  <c r="D68" i="8" s="1"/>
  <c r="H11" i="8"/>
  <c r="F11" i="8"/>
  <c r="D11" i="8"/>
  <c r="H5" i="8"/>
  <c r="C5" i="8"/>
  <c r="H4" i="8"/>
  <c r="J82" i="14" l="1"/>
  <c r="L62" i="14"/>
  <c r="U35" i="14"/>
  <c r="F119" i="14"/>
  <c r="K60" i="14" s="1"/>
  <c r="F123" i="14"/>
  <c r="K62" i="14" s="1"/>
  <c r="F127" i="14"/>
  <c r="K64" i="14" s="1"/>
  <c r="H36" i="14"/>
  <c r="F66" i="14"/>
  <c r="T32" i="14"/>
  <c r="U36" i="14"/>
  <c r="Q41" i="14"/>
  <c r="H66" i="14"/>
  <c r="J81" i="14"/>
  <c r="U32" i="14"/>
  <c r="F65" i="14"/>
  <c r="Q44" i="14" s="1"/>
  <c r="G61" i="14"/>
  <c r="G65" i="14"/>
  <c r="F121" i="14"/>
  <c r="K61" i="14" s="1"/>
  <c r="F125" i="14"/>
  <c r="K63" i="14" s="1"/>
  <c r="F129" i="14"/>
  <c r="K65" i="14" s="1"/>
  <c r="F60" i="14"/>
  <c r="Q45" i="14" s="1"/>
  <c r="F64" i="14"/>
  <c r="G60" i="14"/>
  <c r="G64" i="14"/>
  <c r="C89" i="14"/>
  <c r="K63" i="13"/>
  <c r="L63" i="13"/>
  <c r="P44" i="13"/>
  <c r="J81" i="13"/>
  <c r="K62" i="13"/>
  <c r="L62" i="13"/>
  <c r="I64" i="13"/>
  <c r="I60" i="13"/>
  <c r="P45" i="13" s="1"/>
  <c r="U35" i="13"/>
  <c r="F101" i="13"/>
  <c r="E97" i="13" s="1"/>
  <c r="F119" i="13"/>
  <c r="K60" i="13" s="1"/>
  <c r="F123" i="13"/>
  <c r="F127" i="13"/>
  <c r="K64" i="13" s="1"/>
  <c r="U31" i="13"/>
  <c r="U38" i="13" s="1"/>
  <c r="T36" i="13"/>
  <c r="F121" i="13"/>
  <c r="K61" i="13" s="1"/>
  <c r="F125" i="13"/>
  <c r="F129" i="13"/>
  <c r="K65" i="13" s="1"/>
  <c r="F60" i="13"/>
  <c r="Q45" i="13" s="1"/>
  <c r="F64" i="13"/>
  <c r="E100" i="13"/>
  <c r="G60" i="13"/>
  <c r="G64" i="13"/>
  <c r="C89" i="13"/>
  <c r="G80" i="12"/>
  <c r="F137" i="12"/>
  <c r="F141" i="12"/>
  <c r="K79" i="12" s="1"/>
  <c r="F145" i="12"/>
  <c r="F11" i="12"/>
  <c r="F140" i="12"/>
  <c r="K78" i="12" s="1"/>
  <c r="F144" i="12"/>
  <c r="K80" i="12" s="1"/>
  <c r="F76" i="12"/>
  <c r="Q67" i="12" s="1"/>
  <c r="F80" i="12"/>
  <c r="H5" i="12"/>
  <c r="U51" i="12"/>
  <c r="F138" i="12"/>
  <c r="F142" i="12"/>
  <c r="F146" i="12"/>
  <c r="F136" i="12"/>
  <c r="K76" i="12" s="1"/>
  <c r="G76" i="12"/>
  <c r="E115" i="12"/>
  <c r="H76" i="12"/>
  <c r="F82" i="12"/>
  <c r="J96" i="11"/>
  <c r="J97" i="11"/>
  <c r="T52" i="11"/>
  <c r="G82" i="11"/>
  <c r="F146" i="11"/>
  <c r="K82" i="11" s="1"/>
  <c r="T48" i="11"/>
  <c r="H82" i="11"/>
  <c r="I134" i="11"/>
  <c r="L76" i="11" s="1"/>
  <c r="I138" i="11"/>
  <c r="L78" i="11" s="1"/>
  <c r="I142" i="11"/>
  <c r="L80" i="11" s="1"/>
  <c r="U48" i="11"/>
  <c r="F77" i="11"/>
  <c r="F81" i="11"/>
  <c r="Q66" i="11" s="1"/>
  <c r="C98" i="11"/>
  <c r="J98" i="11" s="1"/>
  <c r="H53" i="11"/>
  <c r="G77" i="11"/>
  <c r="G81" i="11"/>
  <c r="F116" i="11"/>
  <c r="E112" i="11" s="1"/>
  <c r="H5" i="11"/>
  <c r="U53" i="11"/>
  <c r="G76" i="11"/>
  <c r="H80" i="11"/>
  <c r="F136" i="11"/>
  <c r="K77" i="11" s="1"/>
  <c r="F140" i="11"/>
  <c r="K79" i="11" s="1"/>
  <c r="F144" i="11"/>
  <c r="K81" i="11" s="1"/>
  <c r="U52" i="11"/>
  <c r="H51" i="11"/>
  <c r="I80" i="11"/>
  <c r="Q65" i="11"/>
  <c r="J82" i="10"/>
  <c r="K64" i="10"/>
  <c r="H35" i="10"/>
  <c r="T32" i="10"/>
  <c r="U36" i="10"/>
  <c r="Q41" i="10"/>
  <c r="J81" i="10"/>
  <c r="I120" i="10"/>
  <c r="L61" i="10" s="1"/>
  <c r="I124" i="10"/>
  <c r="L63" i="10" s="1"/>
  <c r="I128" i="10"/>
  <c r="L65" i="10" s="1"/>
  <c r="U32" i="10"/>
  <c r="F61" i="10"/>
  <c r="F65" i="10"/>
  <c r="Q44" i="10" s="1"/>
  <c r="H36" i="10"/>
  <c r="T36" i="10"/>
  <c r="G61" i="10"/>
  <c r="G65" i="10"/>
  <c r="F64" i="10"/>
  <c r="E100" i="10"/>
  <c r="L64" i="9"/>
  <c r="J82" i="9"/>
  <c r="L63" i="9"/>
  <c r="F119" i="9"/>
  <c r="K60" i="9" s="1"/>
  <c r="F123" i="9"/>
  <c r="K62" i="9" s="1"/>
  <c r="F127" i="9"/>
  <c r="K64" i="9" s="1"/>
  <c r="H36" i="9"/>
  <c r="F66" i="9"/>
  <c r="U36" i="9"/>
  <c r="Q41" i="9"/>
  <c r="H66" i="9"/>
  <c r="J81" i="9"/>
  <c r="U32" i="9"/>
  <c r="F61" i="9"/>
  <c r="F65" i="9"/>
  <c r="Q44" i="9" s="1"/>
  <c r="G61" i="9"/>
  <c r="G65" i="9"/>
  <c r="F64" i="9"/>
  <c r="E100" i="9"/>
  <c r="L79" i="8"/>
  <c r="L81" i="8"/>
  <c r="J97" i="8"/>
  <c r="P66" i="8"/>
  <c r="F139" i="8"/>
  <c r="K78" i="8" s="1"/>
  <c r="I135" i="8"/>
  <c r="L76" i="8" s="1"/>
  <c r="I143" i="8"/>
  <c r="L80" i="8" s="1"/>
  <c r="T52" i="8"/>
  <c r="G82" i="8"/>
  <c r="J96" i="8" s="1"/>
  <c r="F136" i="8"/>
  <c r="K77" i="8" s="1"/>
  <c r="F140" i="8"/>
  <c r="F144" i="8"/>
  <c r="U48" i="8"/>
  <c r="F77" i="8"/>
  <c r="F81" i="8"/>
  <c r="Q66" i="8" s="1"/>
  <c r="F82" i="8"/>
  <c r="T48" i="8"/>
  <c r="H82" i="8"/>
  <c r="G81" i="8"/>
  <c r="F137" i="8"/>
  <c r="F141" i="8"/>
  <c r="F145" i="8"/>
  <c r="H53" i="8"/>
  <c r="G77" i="8"/>
  <c r="F80" i="8"/>
  <c r="E115" i="8"/>
  <c r="K81" i="12" l="1"/>
  <c r="K77" i="12"/>
  <c r="K81" i="8"/>
  <c r="K79" i="8"/>
</calcChain>
</file>

<file path=xl/sharedStrings.xml><?xml version="1.0" encoding="utf-8"?>
<sst xmlns="http://schemas.openxmlformats.org/spreadsheetml/2006/main" count="4896" uniqueCount="1015">
  <si>
    <t>NodeID</t>
  </si>
  <si>
    <t>ElementID</t>
  </si>
  <si>
    <t>Tag</t>
  </si>
  <si>
    <t>Arclength</t>
  </si>
  <si>
    <t>Profile</t>
  </si>
  <si>
    <t>X</t>
  </si>
  <si>
    <t>Y</t>
  </si>
  <si>
    <t>Z</t>
  </si>
  <si>
    <t>SectionType</t>
  </si>
  <si>
    <t>M</t>
  </si>
  <si>
    <t>Mxx</t>
  </si>
  <si>
    <t>VCG (from roadline)</t>
  </si>
  <si>
    <t>Ax</t>
  </si>
  <si>
    <t>Ay</t>
  </si>
  <si>
    <t>Az</t>
  </si>
  <si>
    <t>Iy</t>
  </si>
  <si>
    <t>Iz</t>
  </si>
  <si>
    <t>J</t>
  </si>
  <si>
    <t>E</t>
  </si>
  <si>
    <t>v</t>
  </si>
  <si>
    <t>Rayleigh damping %</t>
  </si>
  <si>
    <t>Period1</t>
  </si>
  <si>
    <t>Period2</t>
  </si>
  <si>
    <t>A1</t>
  </si>
  <si>
    <t>A1-A</t>
  </si>
  <si>
    <t>A1-B</t>
  </si>
  <si>
    <t>A1-C/Cable 118</t>
  </si>
  <si>
    <t>Cable 117</t>
  </si>
  <si>
    <t>Cable 116</t>
  </si>
  <si>
    <t>Cable 115</t>
  </si>
  <si>
    <t>Cable 114</t>
  </si>
  <si>
    <t>Cable 113</t>
  </si>
  <si>
    <t>A1-D</t>
  </si>
  <si>
    <t>Cable 112</t>
  </si>
  <si>
    <t>Cable 111</t>
  </si>
  <si>
    <t>Cable 110</t>
  </si>
  <si>
    <t>Cable 109</t>
  </si>
  <si>
    <t>Cable 108</t>
  </si>
  <si>
    <t>A1-E</t>
  </si>
  <si>
    <t>Cable 106</t>
  </si>
  <si>
    <t>Cable 105</t>
  </si>
  <si>
    <t>Cable 104</t>
  </si>
  <si>
    <t>Cable 103</t>
  </si>
  <si>
    <t>Cable 102</t>
  </si>
  <si>
    <t>Cable 101</t>
  </si>
  <si>
    <t>A2</t>
  </si>
  <si>
    <t>Cable 201</t>
  </si>
  <si>
    <t>Cable 202</t>
  </si>
  <si>
    <t>Cable 203</t>
  </si>
  <si>
    <t>Cable 204</t>
  </si>
  <si>
    <t>Cable 205</t>
  </si>
  <si>
    <t>Cable 206</t>
  </si>
  <si>
    <t>Cable 207</t>
  </si>
  <si>
    <t>Cable 208</t>
  </si>
  <si>
    <t>Cable 209</t>
  </si>
  <si>
    <t>Cable 210</t>
  </si>
  <si>
    <t>Cable 211</t>
  </si>
  <si>
    <t>Cable 212</t>
  </si>
  <si>
    <t>Cable 213</t>
  </si>
  <si>
    <t>Cable 214</t>
  </si>
  <si>
    <t>Cable 215</t>
  </si>
  <si>
    <t>Cable 216</t>
  </si>
  <si>
    <t>Cable 217</t>
  </si>
  <si>
    <t>Cable 218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</si>
  <si>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</si>
  <si>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</si>
  <si>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</si>
  <si>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</si>
  <si>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</si>
  <si>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</si>
  <si>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</si>
  <si>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</si>
  <si>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</si>
  <si>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</si>
  <si>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</si>
  <si>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</si>
  <si>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</si>
  <si>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</si>
  <si>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</si>
  <si>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</si>
  <si>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</si>
  <si>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</si>
  <si>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</si>
  <si>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</si>
  <si>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</si>
  <si>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</si>
  <si>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</si>
  <si>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</si>
  <si>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</si>
  <si>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</si>
  <si>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</si>
  <si>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</si>
  <si>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</si>
  <si>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</si>
  <si>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</si>
  <si>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</si>
  <si>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</si>
  <si>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</si>
  <si>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</si>
  <si>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</si>
  <si>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</si>
  <si>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</si>
  <si>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</si>
  <si>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C1</t>
  </si>
  <si>
    <t>K12_H1_02</t>
  </si>
  <si>
    <t>K12_H2_02</t>
  </si>
  <si>
    <t>K12_S2_00_high</t>
  </si>
  <si>
    <t>K12_T1_00_high</t>
  </si>
  <si>
    <t>K12_F2_00_high</t>
  </si>
  <si>
    <t>K12_F1_05_high</t>
  </si>
  <si>
    <t>K12_S1_02_high</t>
  </si>
  <si>
    <t>K12_S1_02</t>
  </si>
  <si>
    <t>K12_T1_00</t>
  </si>
  <si>
    <t>K12_F1_05</t>
  </si>
  <si>
    <t>Kxx_B1</t>
  </si>
  <si>
    <t>Kxx_B2</t>
  </si>
  <si>
    <t>Kxx_B3</t>
  </si>
  <si>
    <t>Kxx_B4</t>
  </si>
  <si>
    <t>Kxx_B5</t>
  </si>
  <si>
    <t>Line name</t>
  </si>
  <si>
    <t>Ly</t>
  </si>
  <si>
    <t>Lz</t>
  </si>
  <si>
    <t>Cd0</t>
  </si>
  <si>
    <t>Cd1</t>
  </si>
  <si>
    <t>Cd2</t>
  </si>
  <si>
    <t>Cl0</t>
  </si>
  <si>
    <t>Cl1</t>
  </si>
  <si>
    <t>Cl2</t>
  </si>
  <si>
    <t>Cm0</t>
  </si>
  <si>
    <t>Cm1</t>
  </si>
  <si>
    <t>Cm2</t>
  </si>
  <si>
    <t>lowerleg_E</t>
  </si>
  <si>
    <t>lowerleg_W</t>
  </si>
  <si>
    <t>upperleg_E</t>
  </si>
  <si>
    <t>upperleg_W</t>
  </si>
  <si>
    <t>crossbeam_E</t>
  </si>
  <si>
    <t>crossbeam_W</t>
  </si>
  <si>
    <t>crown</t>
  </si>
  <si>
    <t>RDr</t>
  </si>
  <si>
    <t>RDp1</t>
  </si>
  <si>
    <t>RDp2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</si>
  <si>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</si>
  <si>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</si>
  <si>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</si>
  <si>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</si>
  <si>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</si>
  <si>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</si>
  <si>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</si>
  <si>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</si>
  <si>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</si>
  <si>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</si>
  <si>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</si>
  <si>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</si>
  <si>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</si>
  <si>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</si>
  <si>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</si>
  <si>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</si>
  <si>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</si>
  <si>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</si>
  <si>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</si>
  <si>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</si>
  <si>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</si>
  <si>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</si>
  <si>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</si>
  <si>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</si>
  <si>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</si>
  <si>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BCE1 bottom</t>
  </si>
  <si>
    <t>BCE1 top</t>
  </si>
  <si>
    <t>BCE2 bottom</t>
  </si>
  <si>
    <t>BCE2 top</t>
  </si>
  <si>
    <t>BCE3 bottom</t>
  </si>
  <si>
    <t>BCE3 top</t>
  </si>
  <si>
    <t>BCE4 bottom</t>
  </si>
  <si>
    <t>BCE4 top</t>
  </si>
  <si>
    <t>BCE5 bottom</t>
  </si>
  <si>
    <t>BCE5 top</t>
  </si>
  <si>
    <t>ColumnTypeH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</si>
  <si>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</si>
  <si>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</si>
  <si>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</si>
  <si>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</si>
  <si>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</si>
  <si>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</si>
  <si>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</si>
  <si>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</si>
  <si>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</si>
  <si>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</si>
  <si>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</si>
  <si>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</si>
  <si>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</si>
  <si>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</si>
  <si>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</si>
  <si>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</si>
  <si>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</si>
  <si>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</si>
  <si>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</si>
  <si>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</si>
  <si>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</si>
  <si>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</si>
  <si>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</si>
  <si>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</si>
  <si>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</si>
  <si>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</si>
  <si>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</si>
  <si>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</si>
  <si>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</si>
  <si>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</si>
  <si>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</si>
  <si>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</si>
  <si>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</si>
  <si>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</si>
  <si>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</si>
  <si>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</si>
  <si>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</si>
  <si>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</si>
  <si>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</si>
  <si>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</si>
  <si>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</si>
  <si>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</si>
  <si>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</si>
  <si>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</si>
  <si>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</si>
  <si>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</si>
  <si>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</si>
  <si>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</si>
  <si>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</si>
  <si>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</si>
  <si>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</si>
  <si>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</si>
  <si>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</si>
  <si>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</si>
  <si>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</si>
  <si>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</si>
  <si>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</si>
  <si>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</si>
  <si>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</si>
  <si>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</si>
  <si>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</si>
  <si>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</si>
  <si>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</si>
  <si>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</si>
  <si>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</si>
  <si>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</si>
  <si>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</si>
  <si>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</si>
  <si>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</si>
  <si>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</si>
  <si>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</si>
  <si>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</si>
  <si>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</si>
  <si>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</si>
  <si>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</si>
  <si>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</si>
  <si>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</si>
  <si>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</si>
  <si>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</si>
  <si>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</si>
  <si>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</si>
  <si>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</si>
  <si>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</si>
  <si>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</si>
  <si>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</si>
  <si>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</si>
  <si>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</si>
  <si>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</si>
  <si>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</si>
  <si>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</si>
  <si>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</si>
  <si>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</si>
  <si>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</si>
  <si>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</si>
  <si>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</si>
  <si>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</si>
  <si>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</si>
  <si>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</si>
  <si>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</si>
  <si>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</si>
  <si>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</si>
  <si>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</si>
  <si>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</si>
  <si>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</si>
  <si>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</si>
  <si>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</si>
  <si>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</si>
  <si>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</si>
  <si>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</si>
  <si>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</si>
  <si>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</si>
  <si>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</si>
  <si>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</si>
  <si>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</si>
  <si>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</si>
  <si>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</si>
  <si>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</si>
  <si>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</si>
  <si>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</si>
  <si>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</si>
  <si>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</si>
  <si>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</si>
  <si>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</si>
  <si>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</si>
  <si>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</si>
  <si>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</si>
  <si>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</si>
  <si>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</si>
  <si>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</si>
  <si>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</si>
  <si>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</si>
  <si>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</si>
  <si>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</si>
  <si>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</si>
  <si>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</si>
  <si>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</si>
  <si>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</si>
  <si>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</si>
  <si>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</si>
  <si>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</si>
  <si>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</si>
  <si>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</si>
  <si>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</si>
  <si>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</si>
  <si>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</si>
  <si>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</si>
  <si>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A3 bottom</t>
  </si>
  <si>
    <t>A3 top</t>
  </si>
  <si>
    <t>A4 bottom</t>
  </si>
  <si>
    <t>A4 top</t>
  </si>
  <si>
    <t>A5 bottom</t>
  </si>
  <si>
    <t>A5 top</t>
  </si>
  <si>
    <t>A6 bottom</t>
  </si>
  <si>
    <t>A6 top</t>
  </si>
  <si>
    <t>A7 bottom</t>
  </si>
  <si>
    <t>A7 top</t>
  </si>
  <si>
    <t>A8 bottom</t>
  </si>
  <si>
    <t>A8 top</t>
  </si>
  <si>
    <t>A9 bottom</t>
  </si>
  <si>
    <t>A9 top</t>
  </si>
  <si>
    <t>A10 bottom</t>
  </si>
  <si>
    <t>A10 top</t>
  </si>
  <si>
    <t>A11 bottom</t>
  </si>
  <si>
    <t>A11 top</t>
  </si>
  <si>
    <t>A12 bottom</t>
  </si>
  <si>
    <t>A12 top</t>
  </si>
  <si>
    <t>A13 bottom</t>
  </si>
  <si>
    <t>A13 top</t>
  </si>
  <si>
    <t>A14 bottom</t>
  </si>
  <si>
    <t>A14 top</t>
  </si>
  <si>
    <t>A15 bottom</t>
  </si>
  <si>
    <t>A15 top</t>
  </si>
  <si>
    <t>A16 bottom</t>
  </si>
  <si>
    <t>A16 top</t>
  </si>
  <si>
    <t>A17 bottom</t>
  </si>
  <si>
    <t>A17 top</t>
  </si>
  <si>
    <t>A18 bottom</t>
  </si>
  <si>
    <t>A18 top</t>
  </si>
  <si>
    <t>A19 bottom</t>
  </si>
  <si>
    <t>A19 top</t>
  </si>
  <si>
    <t>A20 bottom</t>
  </si>
  <si>
    <t>A20 top</t>
  </si>
  <si>
    <t>A21 bottom</t>
  </si>
  <si>
    <t>A21 top</t>
  </si>
  <si>
    <t>A22 bottom</t>
  </si>
  <si>
    <t>A22 top</t>
  </si>
  <si>
    <t>A23 bottom</t>
  </si>
  <si>
    <t>A23 top</t>
  </si>
  <si>
    <t>A24 bottom</t>
  </si>
  <si>
    <t>A24 top</t>
  </si>
  <si>
    <t>A25 bottom</t>
  </si>
  <si>
    <t>A25 top</t>
  </si>
  <si>
    <t>A26 bottom</t>
  </si>
  <si>
    <t>A26 top</t>
  </si>
  <si>
    <t>A27 bottom</t>
  </si>
  <si>
    <t>A27 top</t>
  </si>
  <si>
    <t>A28 bottom</t>
  </si>
  <si>
    <t>A28 top</t>
  </si>
  <si>
    <t>A29 bottom</t>
  </si>
  <si>
    <t>A29 top</t>
  </si>
  <si>
    <t>A30 bottom</t>
  </si>
  <si>
    <t>A30 top</t>
  </si>
  <si>
    <t>A31 bottom</t>
  </si>
  <si>
    <t>A31 top</t>
  </si>
  <si>
    <t>A32 bottom</t>
  </si>
  <si>
    <t>A32 top</t>
  </si>
  <si>
    <t>A33 bottom</t>
  </si>
  <si>
    <t>A33 top</t>
  </si>
  <si>
    <t>A34 bottom</t>
  </si>
  <si>
    <t>A34 top</t>
  </si>
  <si>
    <t>A35 bottom</t>
  </si>
  <si>
    <t>A35 top</t>
  </si>
  <si>
    <t>A36 bottom</t>
  </si>
  <si>
    <t>A36 top</t>
  </si>
  <si>
    <t>A37 bottom</t>
  </si>
  <si>
    <t>A37 top</t>
  </si>
  <si>
    <t>A38 bottom</t>
  </si>
  <si>
    <t>A38 top</t>
  </si>
  <si>
    <t>A39 bottom</t>
  </si>
  <si>
    <t>A39 top</t>
  </si>
  <si>
    <t>A40 bottom</t>
  </si>
  <si>
    <t>A40 top</t>
  </si>
  <si>
    <t>ColumnTypeLongM</t>
  </si>
  <si>
    <t>ColumnTypeShortM</t>
  </si>
  <si>
    <t>Length</t>
  </si>
  <si>
    <t>Unstressed length</t>
  </si>
  <si>
    <t>Diameter</t>
  </si>
  <si>
    <t>Stiffness EA</t>
  </si>
  <si>
    <t>Steel area A</t>
  </si>
  <si>
    <t>E-mod eff</t>
  </si>
  <si>
    <t>Weight</t>
  </si>
  <si>
    <t>Strain</t>
  </si>
  <si>
    <t>Pretension</t>
  </si>
  <si>
    <t>Cable coordinate Ax</t>
  </si>
  <si>
    <t>Cable coordinate Ay</t>
  </si>
  <si>
    <t>Cable coordinate Az</t>
  </si>
  <si>
    <t>Cable coordinate Bx</t>
  </si>
  <si>
    <t>Cable coordinate By</t>
  </si>
  <si>
    <t>Cable coordinate Bz</t>
  </si>
  <si>
    <t>BCE3</t>
  </si>
  <si>
    <t>crown_5</t>
  </si>
  <si>
    <t>A1-1</t>
  </si>
  <si>
    <t>crown_4</t>
  </si>
  <si>
    <t>A1-2</t>
  </si>
  <si>
    <t>crown_3</t>
  </si>
  <si>
    <t>A1-3</t>
  </si>
  <si>
    <t>crown_2</t>
  </si>
  <si>
    <t>A1-4</t>
  </si>
  <si>
    <t>crown_1</t>
  </si>
  <si>
    <t>A1-5</t>
  </si>
  <si>
    <t>upperleg_W_16</t>
  </si>
  <si>
    <t>A1-6</t>
  </si>
  <si>
    <t>upperleg_W_15</t>
  </si>
  <si>
    <t>A1-7</t>
  </si>
  <si>
    <t>upperleg_W_14</t>
  </si>
  <si>
    <t>A1-8</t>
  </si>
  <si>
    <t>upperleg_W_13</t>
  </si>
  <si>
    <t>A1-9</t>
  </si>
  <si>
    <t>upperleg_W_12</t>
  </si>
  <si>
    <t>A1-10</t>
  </si>
  <si>
    <t>upperleg_W_11</t>
  </si>
  <si>
    <t>BCE5</t>
  </si>
  <si>
    <t>upperleg_W_10</t>
  </si>
  <si>
    <t>A1-11</t>
  </si>
  <si>
    <t>upperleg_W_9</t>
  </si>
  <si>
    <t>A1-12</t>
  </si>
  <si>
    <t>upperleg_W_8</t>
  </si>
  <si>
    <t>A1-13</t>
  </si>
  <si>
    <t>upperleg_W_7</t>
  </si>
  <si>
    <t>A1-14</t>
  </si>
  <si>
    <t>upperleg_W_6</t>
  </si>
  <si>
    <t>A1-15</t>
  </si>
  <si>
    <t>upperleg_W_5</t>
  </si>
  <si>
    <t>A1-16</t>
  </si>
  <si>
    <t>upperleg_W_4</t>
  </si>
  <si>
    <t>A2-1</t>
  </si>
  <si>
    <t>A2-2</t>
  </si>
  <si>
    <t>A2-3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</si>
  <si>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</si>
  <si>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</si>
  <si>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</si>
  <si>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</si>
  <si>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</si>
  <si>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</si>
  <si>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</si>
  <si>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</si>
  <si>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</si>
  <si>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</si>
  <si>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</si>
  <si>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</si>
  <si>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A2-16</t>
  </si>
  <si>
    <t>A2-17</t>
  </si>
  <si>
    <t>A2-18</t>
  </si>
  <si>
    <t>upperleg_E_16</t>
  </si>
  <si>
    <t>upperleg_E_15</t>
  </si>
  <si>
    <t>upperleg_E_14</t>
  </si>
  <si>
    <t>upperleg_E_13</t>
  </si>
  <si>
    <t>upperleg_E_12</t>
  </si>
  <si>
    <t>upperleg_E_11</t>
  </si>
  <si>
    <t>upperleg_E_10</t>
  </si>
  <si>
    <t>upperleg_E_9</t>
  </si>
  <si>
    <t>upperleg_E_8</t>
  </si>
  <si>
    <t>upperleg_E_7</t>
  </si>
  <si>
    <t>upperleg_E_6</t>
  </si>
  <si>
    <t>upperleg_E_5</t>
  </si>
  <si>
    <t>upperleg_E_4</t>
  </si>
  <si>
    <t>cable_BW_18 (bridge)</t>
  </si>
  <si>
    <t>cable_BW_18 (tower)</t>
  </si>
  <si>
    <t>cable_BW_17 (bridge)</t>
  </si>
  <si>
    <t>cable_BW_17 (tower)</t>
  </si>
  <si>
    <t>cable_BW_16 (bridge)</t>
  </si>
  <si>
    <t>cable_BW_16 (tower)</t>
  </si>
  <si>
    <t>cable_BW_15 (bridge)</t>
  </si>
  <si>
    <t>cable_BW_15 (tower)</t>
  </si>
  <si>
    <t>cable_BW_14 (bridge)</t>
  </si>
  <si>
    <t>cable_BW_14 (tower)</t>
  </si>
  <si>
    <t>cable_BW_13 (bridge)</t>
  </si>
  <si>
    <t>cable_BW_13 (tower)</t>
  </si>
  <si>
    <t>cable_BW_12 (bridge)</t>
  </si>
  <si>
    <t>cable_BW_12 (tower)</t>
  </si>
  <si>
    <t>cable_BW_11 (bridge)</t>
  </si>
  <si>
    <t>cable_BW_11 (tower)</t>
  </si>
  <si>
    <t>cable_BW_10 (bridge)</t>
  </si>
  <si>
    <t>cable_BW_10 (tower)</t>
  </si>
  <si>
    <t>cable_BW_9 (bridge)</t>
  </si>
  <si>
    <t>cable_BW_9 (tower)</t>
  </si>
  <si>
    <t>cable_BW_8 (bridge)</t>
  </si>
  <si>
    <t>cable_BW_8 (tower)</t>
  </si>
  <si>
    <t>cable_BW_7 (bridge)</t>
  </si>
  <si>
    <t>cable_BW_7 (tower)</t>
  </si>
  <si>
    <t>cable_BW_6 (bridge)</t>
  </si>
  <si>
    <t>cable_BW_6 (tower)</t>
  </si>
  <si>
    <t>cable_BW_5 (bridge)</t>
  </si>
  <si>
    <t>cable_BW_5 (tower)</t>
  </si>
  <si>
    <t>cable_BW_4 (bridge)</t>
  </si>
  <si>
    <t>cable_BW_4 (tower)</t>
  </si>
  <si>
    <t>cable_BW_3 (bridge)</t>
  </si>
  <si>
    <t>cable_BW_3 (tower)</t>
  </si>
  <si>
    <t>cable_BW_2 (bridge)</t>
  </si>
  <si>
    <t>cable_BW_2 (tower)</t>
  </si>
  <si>
    <t>cable_BW_1 (bridge)</t>
  </si>
  <si>
    <t>cable_BW_1 (tower)</t>
  </si>
  <si>
    <t>cable_FW_1 (bridge)</t>
  </si>
  <si>
    <t>cable_FW_1 (tower)</t>
  </si>
  <si>
    <t>cable_FW_2 (bridge)</t>
  </si>
  <si>
    <t>cable_FW_2 (tower)</t>
  </si>
  <si>
    <t>cable_FW_3 (bridge)</t>
  </si>
  <si>
    <t>cable_FW_3 (tower)</t>
  </si>
  <si>
    <t>cable_FW_4 (bridge)</t>
  </si>
  <si>
    <t>cable_FW_4 (tower)</t>
  </si>
  <si>
    <t>cable_FW_5 (bridge)</t>
  </si>
  <si>
    <t>cable_FW_5 (tower)</t>
  </si>
  <si>
    <t>cable_FW_6 (bridge)</t>
  </si>
  <si>
    <t>cable_FW_6 (tower)</t>
  </si>
  <si>
    <t>cable_FW_7 (bridge)</t>
  </si>
  <si>
    <t>cable_FW_7 (tower)</t>
  </si>
  <si>
    <t>cable_FW_8 (bridge)</t>
  </si>
  <si>
    <t>cable_FW_8 (tower)</t>
  </si>
  <si>
    <t>cable_FW_9 (bridge)</t>
  </si>
  <si>
    <t>cable_FW_9 (tower)</t>
  </si>
  <si>
    <t>cable_FW_10 (bridge)</t>
  </si>
  <si>
    <t>cable_FW_10 (tower)</t>
  </si>
  <si>
    <t>cable_FW_11 (bridge)</t>
  </si>
  <si>
    <t>cable_FW_11 (tower)</t>
  </si>
  <si>
    <t>cable_FW_12 (bridge)</t>
  </si>
  <si>
    <t>cable_FW_12 (tower)</t>
  </si>
  <si>
    <t>cable_FW_13 (bridge)</t>
  </si>
  <si>
    <t>cable_FW_13 (tower)</t>
  </si>
  <si>
    <t>cable_FW_14 (bridge)</t>
  </si>
  <si>
    <t>cable_FW_14 (tower)</t>
  </si>
  <si>
    <t>cable_FW_15 (bridge)</t>
  </si>
  <si>
    <t>cable_FW_15 (tower)</t>
  </si>
  <si>
    <t>cable_FW_16 (bridge)</t>
  </si>
  <si>
    <t>cable_FW_16 (tower)</t>
  </si>
  <si>
    <t>cable_FW_17 (bridge)</t>
  </si>
  <si>
    <t>cable_FW_17 (tower)</t>
  </si>
  <si>
    <t>cable_FW_18 (bridge)</t>
  </si>
  <si>
    <t>cable_FW_18 (tower)</t>
  </si>
  <si>
    <t>cable_BE_18 (bridge)</t>
  </si>
  <si>
    <t>cable_BE_18 (tower)</t>
  </si>
  <si>
    <t>cable_BE_17 (bridge)</t>
  </si>
  <si>
    <t>cable_BE_17 (tower)</t>
  </si>
  <si>
    <t>cable_BE_16 (bridge)</t>
  </si>
  <si>
    <t>cable_BE_16 (tower)</t>
  </si>
  <si>
    <t>cable_BE_15 (bridge)</t>
  </si>
  <si>
    <t>cable_BE_15 (tower)</t>
  </si>
  <si>
    <t>cable_BE_14 (bridge)</t>
  </si>
  <si>
    <t>cable_BE_14 (tower)</t>
  </si>
  <si>
    <t>cable_BE_13 (bridge)</t>
  </si>
  <si>
    <t>cable_BE_13 (tower)</t>
  </si>
  <si>
    <t>cable_BE_12 (bridge)</t>
  </si>
  <si>
    <t>cable_BE_12 (tower)</t>
  </si>
  <si>
    <t>cable_BE_11 (bridge)</t>
  </si>
  <si>
    <t>cable_BE_11 (tower)</t>
  </si>
  <si>
    <t>cable_BE_10 (bridge)</t>
  </si>
  <si>
    <t>cable_BE_10 (tower)</t>
  </si>
  <si>
    <t>cable_BE_9 (bridge)</t>
  </si>
  <si>
    <t>cable_BE_9 (tower)</t>
  </si>
  <si>
    <t>cable_BE_8 (bridge)</t>
  </si>
  <si>
    <t>cable_BE_8 (tower)</t>
  </si>
  <si>
    <t>cable_BE_7 (bridge)</t>
  </si>
  <si>
    <t>cable_BE_7 (tower)</t>
  </si>
  <si>
    <t>cable_BE_6 (bridge)</t>
  </si>
  <si>
    <t>cable_BE_6 (tower)</t>
  </si>
  <si>
    <t>cable_BE_5 (bridge)</t>
  </si>
  <si>
    <t>cable_BE_5 (tower)</t>
  </si>
  <si>
    <t>cable_BE_4 (bridge)</t>
  </si>
  <si>
    <t>cable_BE_4 (tower)</t>
  </si>
  <si>
    <t>cable_BE_3 (bridge)</t>
  </si>
  <si>
    <t>cable_BE_3 (tower)</t>
  </si>
  <si>
    <t>cable_BE_2 (bridge)</t>
  </si>
  <si>
    <t>cable_BE_2 (tower)</t>
  </si>
  <si>
    <t>cable_BE_1 (bridge)</t>
  </si>
  <si>
    <t>cable_BE_1 (tower)</t>
  </si>
  <si>
    <t>cable_FE_1 (bridge)</t>
  </si>
  <si>
    <t>cable_FE_1 (tower)</t>
  </si>
  <si>
    <t>cable_FE_2 (bridge)</t>
  </si>
  <si>
    <t>cable_FE_2 (tower)</t>
  </si>
  <si>
    <t>cable_FE_3 (bridge)</t>
  </si>
  <si>
    <t>cable_FE_3 (tower)</t>
  </si>
  <si>
    <t>cable_FE_4 (bridge)</t>
  </si>
  <si>
    <t>cable_FE_4 (tower)</t>
  </si>
  <si>
    <t>cable_FE_5 (bridge)</t>
  </si>
  <si>
    <t>cable_FE_5 (tower)</t>
  </si>
  <si>
    <t>cable_FE_6 (bridge)</t>
  </si>
  <si>
    <t>cable_FE_6 (tower)</t>
  </si>
  <si>
    <t>cable_FE_7 (bridge)</t>
  </si>
  <si>
    <t>cable_FE_7 (tower)</t>
  </si>
  <si>
    <t>cable_FE_8 (bridge)</t>
  </si>
  <si>
    <t>cable_FE_8 (tower)</t>
  </si>
  <si>
    <t>cable_FE_9 (bridge)</t>
  </si>
  <si>
    <t>cable_FE_9 (tower)</t>
  </si>
  <si>
    <t>cable_FE_10 (bridge)</t>
  </si>
  <si>
    <t>cable_FE_10 (tower)</t>
  </si>
  <si>
    <t>cable_FE_11 (bridge)</t>
  </si>
  <si>
    <t>cable_FE_11 (tower)</t>
  </si>
  <si>
    <t>cable_FE_12 (bridge)</t>
  </si>
  <si>
    <t>cable_FE_12 (tower)</t>
  </si>
  <si>
    <t>cable_FE_13 (bridge)</t>
  </si>
  <si>
    <t>cable_FE_13 (tower)</t>
  </si>
  <si>
    <t>cable_FE_14 (bridge)</t>
  </si>
  <si>
    <t>cable_FE_14 (tower)</t>
  </si>
  <si>
    <t>cable_FE_15 (bridge)</t>
  </si>
  <si>
    <t>cable_FE_15 (tower)</t>
  </si>
  <si>
    <t>cable_FE_16 (bridge)</t>
  </si>
  <si>
    <t>cable_FE_16 (tower)</t>
  </si>
  <si>
    <t>cable_FE_17 (bridge)</t>
  </si>
  <si>
    <t>cable_FE_17 (tower)</t>
  </si>
  <si>
    <t>cable_FE_18 (bridge)</t>
  </si>
  <si>
    <t>cable_FE_18 (tower)</t>
  </si>
  <si>
    <t>Pontoon</t>
  </si>
  <si>
    <t>Ballast</t>
  </si>
  <si>
    <t>Column</t>
  </si>
  <si>
    <t>Bridge</t>
  </si>
  <si>
    <t>Total</t>
  </si>
  <si>
    <t>Vesseltype</t>
  </si>
  <si>
    <t>X (m)</t>
  </si>
  <si>
    <t>Y (m)</t>
  </si>
  <si>
    <t>Heading (deg)</t>
  </si>
  <si>
    <t>Mass (te)</t>
  </si>
  <si>
    <t>Ix (te.m^2)</t>
  </si>
  <si>
    <t>Iy (te.m^2)</t>
  </si>
  <si>
    <t>Iz (te.m^2)</t>
  </si>
  <si>
    <t>Freeboard (m)</t>
  </si>
  <si>
    <t>VCG (m)</t>
  </si>
  <si>
    <t>Draft (m)</t>
  </si>
  <si>
    <t>Displacement (te)</t>
  </si>
  <si>
    <t>VCB (m)</t>
  </si>
  <si>
    <t>C33 waterplane (kN/m)</t>
  </si>
  <si>
    <t>C44 waterplane (kN.m/rad)</t>
  </si>
  <si>
    <t>C55 waterplane (kN.m/rad)</t>
  </si>
  <si>
    <t>Mass balance (%)</t>
  </si>
  <si>
    <t>C33 (kN/m)</t>
  </si>
  <si>
    <t>C44 (kN.m/rad)</t>
  </si>
  <si>
    <t>C55 (kN.m/rad)</t>
  </si>
  <si>
    <t>pontoon_3</t>
  </si>
  <si>
    <t>pontoon_4</t>
  </si>
  <si>
    <t>pontoon_5</t>
  </si>
  <si>
    <t>pontoon_6</t>
  </si>
  <si>
    <t>pontoon_7</t>
  </si>
  <si>
    <t>pontoon_8</t>
  </si>
  <si>
    <t>pontoon_9</t>
  </si>
  <si>
    <t>pontoon_10</t>
  </si>
  <si>
    <t>pontoon_11</t>
  </si>
  <si>
    <t>pontoon_12</t>
  </si>
  <si>
    <t>pontoon_13</t>
  </si>
  <si>
    <t>pontoon_14</t>
  </si>
  <si>
    <t>pontoon_15</t>
  </si>
  <si>
    <t>pontoon_16</t>
  </si>
  <si>
    <t>pontoon_17</t>
  </si>
  <si>
    <t>pontoon_18</t>
  </si>
  <si>
    <t>pontoon_19</t>
  </si>
  <si>
    <t>pontoon_20</t>
  </si>
  <si>
    <t>pontoon_21</t>
  </si>
  <si>
    <t>pontoon_22</t>
  </si>
  <si>
    <t>pontoon_23</t>
  </si>
  <si>
    <t>pontoon_24</t>
  </si>
  <si>
    <t>pontoon_25</t>
  </si>
  <si>
    <t>pontoon_26</t>
  </si>
  <si>
    <t>pontoon_27</t>
  </si>
  <si>
    <t>pontoon_28</t>
  </si>
  <si>
    <t>pontoon_29</t>
  </si>
  <si>
    <t>pontoon_30</t>
  </si>
  <si>
    <t>pontoon_31</t>
  </si>
  <si>
    <t>pontoon_32</t>
  </si>
  <si>
    <t>pontoon_33</t>
  </si>
  <si>
    <t>pontoon_34</t>
  </si>
  <si>
    <t>pontoon_35</t>
  </si>
  <si>
    <t>pontoon_36</t>
  </si>
  <si>
    <t>pontoon_37</t>
  </si>
  <si>
    <t>pontoon_38</t>
  </si>
  <si>
    <t>pontoon_39</t>
  </si>
  <si>
    <t>pontoon_40</t>
  </si>
  <si>
    <t>ct_L530_B149_D50</t>
  </si>
  <si>
    <t>ct_L530_B149_D50_reducedmass</t>
  </si>
  <si>
    <t>ct_L530_B149_D75</t>
  </si>
  <si>
    <t>Connection</t>
  </si>
  <si>
    <t>Stiffness</t>
  </si>
  <si>
    <t>Name</t>
  </si>
  <si>
    <t>mooring_1</t>
  </si>
  <si>
    <t>mooring_2</t>
  </si>
  <si>
    <t>mooring_3</t>
  </si>
  <si>
    <t xml:space="preserve">Section </t>
  </si>
  <si>
    <t>K12_T1_rev00</t>
  </si>
  <si>
    <t>Transistion section - normal - consept K12</t>
  </si>
  <si>
    <t>Revision date:</t>
  </si>
  <si>
    <t>@ 14:45</t>
  </si>
  <si>
    <t xml:space="preserve">Last revised by: </t>
  </si>
  <si>
    <t>EDM</t>
  </si>
  <si>
    <t>Bredde</t>
  </si>
  <si>
    <t>[m]</t>
  </si>
  <si>
    <t>fra innside plate 3 til innside plate 5</t>
  </si>
  <si>
    <t>Total bredde</t>
  </si>
  <si>
    <t>Høyde</t>
  </si>
  <si>
    <t>fra OK plate 1 til OK plate 4</t>
  </si>
  <si>
    <t>Total høyde</t>
  </si>
  <si>
    <t>Plate 1</t>
  </si>
  <si>
    <t>Plate 2</t>
  </si>
  <si>
    <t>Plate 3</t>
  </si>
  <si>
    <t>Plate 4</t>
  </si>
  <si>
    <t>Plate 5</t>
  </si>
  <si>
    <t>Plate 6</t>
  </si>
  <si>
    <t>Thickness [mm]</t>
  </si>
  <si>
    <t>La [m]</t>
  </si>
  <si>
    <t>-</t>
  </si>
  <si>
    <t>Lb [m]</t>
  </si>
  <si>
    <t>L [m]</t>
  </si>
  <si>
    <t>Trapzoidal type</t>
  </si>
  <si>
    <t>K12_T1-B_rev00</t>
  </si>
  <si>
    <t>K12_T1-IW_rev00</t>
  </si>
  <si>
    <t>K12_T1-VW_rev00</t>
  </si>
  <si>
    <t>K12_T1-T_rev00</t>
  </si>
  <si>
    <t>Trapezoidal thickness [mm]</t>
  </si>
  <si>
    <t>Trapezoidal c/c [m]</t>
  </si>
  <si>
    <t>Bulb type</t>
  </si>
  <si>
    <t>K12_T1_B_b_rev00</t>
  </si>
  <si>
    <t>Width h [mm]</t>
  </si>
  <si>
    <t>Thickness t [mm]</t>
  </si>
  <si>
    <t>Bulb radius r [mm]</t>
  </si>
  <si>
    <t>Bulb height c  [mm]</t>
  </si>
  <si>
    <t>Bulb width [mm]</t>
  </si>
  <si>
    <t>Bulb c/c [m]</t>
  </si>
  <si>
    <t>Bjelke 1</t>
  </si>
  <si>
    <t>Bjelke 2</t>
  </si>
  <si>
    <t>Bjelke 3</t>
  </si>
  <si>
    <t>Bjelke 4</t>
  </si>
  <si>
    <t>Type</t>
  </si>
  <si>
    <t>Ingen bjelke</t>
  </si>
  <si>
    <t>K12_T1_B2_rev00</t>
  </si>
  <si>
    <t>K12_T1_B3_rev00</t>
  </si>
  <si>
    <t>Height top [mm]</t>
  </si>
  <si>
    <t>Thickness web top [mm]</t>
  </si>
  <si>
    <t>Width flange top [mm]</t>
  </si>
  <si>
    <t>Thickness flange top [mm]</t>
  </si>
  <si>
    <t>Height bottom [mm]</t>
  </si>
  <si>
    <t>Thickness web bottom  [mm]</t>
  </si>
  <si>
    <t>Width flange bottom [mm]</t>
  </si>
  <si>
    <t>Thickness flange bottom [mm]</t>
  </si>
  <si>
    <t xml:space="preserve">Profile </t>
  </si>
  <si>
    <t>CHS220x10</t>
  </si>
  <si>
    <t>Tyngdepunkt:</t>
  </si>
  <si>
    <t>hTP (Fra Profillinje):</t>
  </si>
  <si>
    <t>m</t>
  </si>
  <si>
    <t>vTP (Fra UK)***:</t>
  </si>
  <si>
    <t>Tetthet</t>
  </si>
  <si>
    <t>t/m3</t>
  </si>
  <si>
    <t>vTP (Fra UK)*:</t>
  </si>
  <si>
    <t>E-modul</t>
  </si>
  <si>
    <t>Mpa</t>
  </si>
  <si>
    <t>vTP (fra UK)****:</t>
  </si>
  <si>
    <t>Poisson ratio</t>
  </si>
  <si>
    <t>G-modul</t>
  </si>
  <si>
    <t>Innesluten areal:</t>
  </si>
  <si>
    <t>m2</t>
  </si>
  <si>
    <t>Røde tall er ikke oppdatert</t>
  </si>
  <si>
    <t>Tverrsnittsdata, kassetverrsnitt:</t>
  </si>
  <si>
    <t>Stivheter</t>
  </si>
  <si>
    <t>Areal:</t>
  </si>
  <si>
    <t>Aksialstivhet</t>
  </si>
  <si>
    <t>kN</t>
  </si>
  <si>
    <t>Tyngdepunkt, fra OK:</t>
  </si>
  <si>
    <t>Bøyestivhet svak akse***</t>
  </si>
  <si>
    <t>kN*m2</t>
  </si>
  <si>
    <t>Tyngdepunkt, fra UK:</t>
  </si>
  <si>
    <t>Bøyestivhet sterk akse*</t>
  </si>
  <si>
    <t>Torsjonsmotstand*:</t>
  </si>
  <si>
    <t>m4</t>
  </si>
  <si>
    <t>Torsjonsstivhet*</t>
  </si>
  <si>
    <t>Skjærareal vertikalt*:</t>
  </si>
  <si>
    <t>Skjærstivhet vertikalt*</t>
  </si>
  <si>
    <t>Skjærareal transvers*:</t>
  </si>
  <si>
    <t>Skjærstivhet transvers*</t>
  </si>
  <si>
    <t>2. Arealmoment, svak akse***</t>
  </si>
  <si>
    <t>Benyttes i analyser</t>
  </si>
  <si>
    <t>2. Arealmoment, svak akse****:</t>
  </si>
  <si>
    <t>2. Arealmoment, svak akse*</t>
  </si>
  <si>
    <t>2. Arealmoment, sterk akse*</t>
  </si>
  <si>
    <t>Treghetsmoment**</t>
  </si>
  <si>
    <t>tm2/m</t>
  </si>
  <si>
    <t>Masse Areal:</t>
  </si>
  <si>
    <t>t/m</t>
  </si>
  <si>
    <t>Masse tverrstål:</t>
  </si>
  <si>
    <t xml:space="preserve">Foreløpig estimat </t>
  </si>
  <si>
    <t>Sum stål:</t>
  </si>
  <si>
    <t>Masse rekkverk:</t>
  </si>
  <si>
    <t xml:space="preserve">Antatt 1 kN/m per rekkverk (6 stk) og 0,5 kN/m per rekkverk ytre (2 stk) </t>
  </si>
  <si>
    <t>Masse asfalt:</t>
  </si>
  <si>
    <t>2,0 kN/m2 på kjørebane og 1,5 kN/m2 på GS iht. N400 pkt. 5.2.2.2</t>
  </si>
  <si>
    <t>Sum masse:</t>
  </si>
  <si>
    <t>Contingency:</t>
  </si>
  <si>
    <t>Masse brukt i analyse</t>
  </si>
  <si>
    <t>*basert på fullt tverrsnitt inkl. stivere (IDEA CSS)</t>
  </si>
  <si>
    <t>** inkl asfalt, rekkverk etc.</t>
  </si>
  <si>
    <t>***basert på tverrsnitt redusert for shear lag i bruksgrense-/utmattingstilstand</t>
  </si>
  <si>
    <t>Bøyemotstander</t>
  </si>
  <si>
    <t>**** basert på tverrsnitt redusert for shear lag i bruddgrensetilstand</t>
  </si>
  <si>
    <t>(Bredt's 1. formel)</t>
  </si>
  <si>
    <t>Koordinater ( I forhold til UK og profillinje)</t>
  </si>
  <si>
    <t>Min tykkelse</t>
  </si>
  <si>
    <t>Skjærfaktor</t>
  </si>
  <si>
    <t>horisontal</t>
  </si>
  <si>
    <t>vertikal</t>
  </si>
  <si>
    <t>tmin</t>
  </si>
  <si>
    <t xml:space="preserve">Wweak*** </t>
  </si>
  <si>
    <t xml:space="preserve">Wweak**** </t>
  </si>
  <si>
    <t>Wweak*</t>
  </si>
  <si>
    <t>Wstrong</t>
  </si>
  <si>
    <t>Wt</t>
  </si>
  <si>
    <t>Kh</t>
  </si>
  <si>
    <t>Kv</t>
  </si>
  <si>
    <t>Punkt C, topp øst</t>
  </si>
  <si>
    <t>Punkt C'</t>
  </si>
  <si>
    <t>Punkt D, bunn øst</t>
  </si>
  <si>
    <t>Punkt A, bunn vest</t>
  </si>
  <si>
    <t>Punkt A'</t>
  </si>
  <si>
    <t>Punkt B, topp vest</t>
  </si>
  <si>
    <t>Punkt B'</t>
  </si>
  <si>
    <t>Navngivning av punkter iht. Auduns spenningssjekk</t>
  </si>
  <si>
    <t>SHEAR LAG SLS</t>
  </si>
  <si>
    <t>SHEAR LAG ULS</t>
  </si>
  <si>
    <t>BRUTTO</t>
  </si>
  <si>
    <t xml:space="preserve">Benyttes for von-mises sjekk </t>
  </si>
  <si>
    <t>METODE 1</t>
  </si>
  <si>
    <t>Effektive tverrsnittsdata for påvisning av brubjelkens kapasitet mot trykk og toaksial bøyning iht. NS-EN 1993-1-5</t>
  </si>
  <si>
    <t xml:space="preserve">Basert på tverrsnitt: </t>
  </si>
  <si>
    <t>Aeff,c</t>
  </si>
  <si>
    <t>Redusert for plateknekking lokal og global</t>
  </si>
  <si>
    <t>Aeff,c/Aeff,t</t>
  </si>
  <si>
    <t>Aeff,t</t>
  </si>
  <si>
    <t>Bruttotverrsnitt</t>
  </si>
  <si>
    <t>ew,N,c</t>
  </si>
  <si>
    <t>ew,N,t</t>
  </si>
  <si>
    <t>es,N,c</t>
  </si>
  <si>
    <t>es,N,t</t>
  </si>
  <si>
    <r>
      <t>W</t>
    </r>
    <r>
      <rPr>
        <vertAlign val="superscript"/>
        <sz val="14"/>
        <rFont val="Calibri"/>
        <family val="2"/>
        <scheme val="minor"/>
      </rPr>
      <t>+</t>
    </r>
    <r>
      <rPr>
        <sz val="14"/>
        <rFont val="Calibri"/>
        <family val="2"/>
        <scheme val="minor"/>
      </rPr>
      <t>weak,eff</t>
    </r>
  </si>
  <si>
    <t>m3</t>
  </si>
  <si>
    <t>Redusert for plateknekking lokal og global. Redusert for shear lag i bruddgrensetilstand</t>
  </si>
  <si>
    <t>Sammenlignet med Wweak****</t>
  </si>
  <si>
    <r>
      <t>W</t>
    </r>
    <r>
      <rPr>
        <vertAlign val="superscript"/>
        <sz val="14"/>
        <rFont val="Calibri"/>
        <family val="2"/>
        <scheme val="minor"/>
      </rPr>
      <t>-</t>
    </r>
    <r>
      <rPr>
        <sz val="14"/>
        <rFont val="Calibri"/>
        <family val="2"/>
        <scheme val="minor"/>
      </rPr>
      <t>weak,eff</t>
    </r>
  </si>
  <si>
    <r>
      <t>W</t>
    </r>
    <r>
      <rPr>
        <vertAlign val="superscript"/>
        <sz val="14"/>
        <rFont val="Calibri"/>
        <family val="2"/>
        <scheme val="minor"/>
      </rPr>
      <t>+</t>
    </r>
    <r>
      <rPr>
        <sz val="14"/>
        <rFont val="Calibri"/>
        <family val="2"/>
        <scheme val="minor"/>
      </rPr>
      <t>strong,eff</t>
    </r>
  </si>
  <si>
    <t>Sammenlignet med Wstrong</t>
  </si>
  <si>
    <r>
      <t>W</t>
    </r>
    <r>
      <rPr>
        <vertAlign val="superscript"/>
        <sz val="14"/>
        <rFont val="Calibri"/>
        <family val="2"/>
        <scheme val="minor"/>
      </rPr>
      <t>-</t>
    </r>
    <r>
      <rPr>
        <sz val="14"/>
        <rFont val="Calibri"/>
        <family val="2"/>
        <scheme val="minor"/>
      </rPr>
      <t>strong,eff</t>
    </r>
  </si>
  <si>
    <t>METODE 2</t>
  </si>
  <si>
    <t>Effektivt areal og eksentrisiterer gjelder for alle punkter:</t>
  </si>
  <si>
    <t>Bøyemotstander gjelder pr. punkt</t>
  </si>
  <si>
    <t>For positivt moment Mweak</t>
  </si>
  <si>
    <t>For negativt moment Mweak</t>
  </si>
  <si>
    <t>For poisitivt moment Mstrong</t>
  </si>
  <si>
    <t>For negativt moment Mstrong</t>
  </si>
  <si>
    <t>Reduction factors</t>
  </si>
  <si>
    <t>Trapezoidal stiffener and adjacent part of skin plate</t>
  </si>
  <si>
    <t>ρ buckling</t>
  </si>
  <si>
    <t>ρ buckling and shear lag ULS</t>
  </si>
  <si>
    <t>Bulb stiffener and adjacent part of skin plate</t>
  </si>
  <si>
    <t>Vh [kN]</t>
  </si>
  <si>
    <t xml:space="preserve">Vv [kN] </t>
  </si>
  <si>
    <t>Tau Vh</t>
  </si>
  <si>
    <t>Skjærstrøm Vh</t>
  </si>
  <si>
    <t>Tau Vv</t>
  </si>
  <si>
    <t>Skjærstrøm Vv</t>
  </si>
  <si>
    <t>Punkt fig</t>
  </si>
  <si>
    <t>Platetykkelse</t>
  </si>
  <si>
    <t>[MPa]</t>
  </si>
  <si>
    <t>Faktor skjærretning</t>
  </si>
  <si>
    <t>[N/mm]</t>
  </si>
  <si>
    <t>C</t>
  </si>
  <si>
    <t>C'</t>
  </si>
  <si>
    <t>D</t>
  </si>
  <si>
    <t>A</t>
  </si>
  <si>
    <t>A'</t>
  </si>
  <si>
    <t>B</t>
  </si>
  <si>
    <t>B'</t>
  </si>
  <si>
    <t>K12_F1_rev05</t>
  </si>
  <si>
    <t>Field section - normal - consept K12</t>
  </si>
  <si>
    <t>@ 13:30</t>
  </si>
  <si>
    <t>K12_F1-B</t>
  </si>
  <si>
    <t>K12_F1-IB</t>
  </si>
  <si>
    <t>K12_F1-VW</t>
  </si>
  <si>
    <t>K12_F1-T</t>
  </si>
  <si>
    <t>K12_F1-B_b</t>
  </si>
  <si>
    <t>2. Arealmoment, svak akse****</t>
  </si>
  <si>
    <t>Masse tverrrstål:</t>
  </si>
  <si>
    <t>Wweak***</t>
  </si>
  <si>
    <t>Wweak****</t>
  </si>
  <si>
    <r>
      <t>W</t>
    </r>
    <r>
      <rPr>
        <vertAlign val="superscript"/>
        <sz val="14"/>
        <color theme="1"/>
        <rFont val="Calibri"/>
        <family val="2"/>
        <scheme val="minor"/>
      </rPr>
      <t>+</t>
    </r>
    <r>
      <rPr>
        <sz val="14"/>
        <color theme="1"/>
        <rFont val="Calibri"/>
        <family val="2"/>
        <scheme val="minor"/>
      </rPr>
      <t>weak,eff</t>
    </r>
  </si>
  <si>
    <t xml:space="preserve">TRYKK UK </t>
  </si>
  <si>
    <r>
      <t>W</t>
    </r>
    <r>
      <rPr>
        <vertAlign val="superscript"/>
        <sz val="14"/>
        <color theme="1"/>
        <rFont val="Calibri"/>
        <family val="2"/>
        <scheme val="minor"/>
      </rPr>
      <t>-</t>
    </r>
    <r>
      <rPr>
        <sz val="14"/>
        <color theme="1"/>
        <rFont val="Calibri"/>
        <family val="2"/>
        <scheme val="minor"/>
      </rPr>
      <t>weak,eff</t>
    </r>
  </si>
  <si>
    <t xml:space="preserve">TRYKK OK </t>
  </si>
  <si>
    <r>
      <t>W</t>
    </r>
    <r>
      <rPr>
        <vertAlign val="superscript"/>
        <sz val="14"/>
        <color theme="1"/>
        <rFont val="Calibri"/>
        <family val="2"/>
        <scheme val="minor"/>
      </rPr>
      <t>+</t>
    </r>
    <r>
      <rPr>
        <sz val="14"/>
        <color theme="1"/>
        <rFont val="Calibri"/>
        <family val="2"/>
        <scheme val="minor"/>
      </rPr>
      <t>strong,eff</t>
    </r>
  </si>
  <si>
    <r>
      <t>W</t>
    </r>
    <r>
      <rPr>
        <vertAlign val="superscript"/>
        <sz val="14"/>
        <color theme="1"/>
        <rFont val="Calibri"/>
        <family val="2"/>
        <scheme val="minor"/>
      </rPr>
      <t>-</t>
    </r>
    <r>
      <rPr>
        <sz val="14"/>
        <color theme="1"/>
        <rFont val="Calibri"/>
        <family val="2"/>
        <scheme val="minor"/>
      </rPr>
      <t>strong,eff</t>
    </r>
  </si>
  <si>
    <t>K12_F2_rev00</t>
  </si>
  <si>
    <t>K12_F2_00</t>
  </si>
  <si>
    <t>K12_F2-B</t>
  </si>
  <si>
    <t>K12_F2-IB</t>
  </si>
  <si>
    <t>K12_F2-VW</t>
  </si>
  <si>
    <t>K12_F2-T</t>
  </si>
  <si>
    <t>K12_F2-B_b</t>
  </si>
  <si>
    <t>K12_S1_rev02</t>
  </si>
  <si>
    <t>Support section - normal -  K12</t>
  </si>
  <si>
    <t>@ 10:30</t>
  </si>
  <si>
    <t>Søylebredde</t>
  </si>
  <si>
    <t>K12_S1-B</t>
  </si>
  <si>
    <t>K12_S1-IB</t>
  </si>
  <si>
    <t>K12_S1-VW</t>
  </si>
  <si>
    <t>K12_S1-T</t>
  </si>
  <si>
    <t>K12_S1-IW</t>
  </si>
  <si>
    <t>K12_S1-B_b</t>
  </si>
  <si>
    <t>K12_S1_B1_rev01</t>
  </si>
  <si>
    <t>K12_S1_B2_rev01</t>
  </si>
  <si>
    <t>K12_S1_B3_rev01</t>
  </si>
  <si>
    <t>K12_S1_B4_rev01</t>
  </si>
  <si>
    <t>K12_S1-LD</t>
  </si>
  <si>
    <t xml:space="preserve">Røde tall er ikke oppdatert for denne tverrsnittsformen </t>
  </si>
  <si>
    <t>K12_S2_rev00</t>
  </si>
  <si>
    <t>@ 10:00</t>
  </si>
  <si>
    <t>K12_S2_00</t>
  </si>
  <si>
    <t>K12_S2-B</t>
  </si>
  <si>
    <t>K12_S2-IB</t>
  </si>
  <si>
    <t>K12_S2-VW</t>
  </si>
  <si>
    <t>K12_S2-T</t>
  </si>
  <si>
    <t>K12_S2-B_b</t>
  </si>
  <si>
    <t>K12_S2-B1_rev00</t>
  </si>
  <si>
    <t>K12_S2-B2_rev00</t>
  </si>
  <si>
    <t>K12_S2-B3_rev00</t>
  </si>
  <si>
    <t>K12_S2-B4_rev00</t>
  </si>
  <si>
    <t>K12_S2-LD</t>
  </si>
  <si>
    <t>K12_H1_rev02</t>
  </si>
  <si>
    <t>Cable stayed bridge section H1 - consept K12</t>
  </si>
  <si>
    <t>@ 12:30</t>
  </si>
  <si>
    <t>K12_H1-B</t>
  </si>
  <si>
    <t>K12_H1-IB</t>
  </si>
  <si>
    <t>K12_H1-VW</t>
  </si>
  <si>
    <t>K12_H1-T</t>
  </si>
  <si>
    <t>Kun én stiver</t>
  </si>
  <si>
    <t>K12_H1-B_b</t>
  </si>
  <si>
    <t>K12_H2_rev02</t>
  </si>
  <si>
    <t>Cable stayed bridge section H2 - consept K12</t>
  </si>
  <si>
    <t>K12_H2-B</t>
  </si>
  <si>
    <t>K12_H2-IB</t>
  </si>
  <si>
    <t>K12_H2-VW</t>
  </si>
  <si>
    <t>K12_H2-T</t>
  </si>
  <si>
    <t>K12_H2-B_b</t>
  </si>
  <si>
    <t>Vekt av brubjelke for analyse</t>
  </si>
  <si>
    <t>Parameter</t>
  </si>
  <si>
    <t>Enhet</t>
  </si>
  <si>
    <t>Lavbrudel
125m</t>
  </si>
  <si>
    <t>Høybrudel
ståltverrsnitt</t>
  </si>
  <si>
    <t>Høybrudel
betongtverrsnitt</t>
  </si>
  <si>
    <t>Konstruksjonsvekt*</t>
  </si>
  <si>
    <t>tonn/m</t>
  </si>
  <si>
    <t>kN/m</t>
  </si>
  <si>
    <t>Tilleggsvekt**</t>
  </si>
  <si>
    <t>Totalvekt</t>
  </si>
  <si>
    <t>* inkludert tverrskott og kabelforankringer</t>
  </si>
  <si>
    <t>** inkludert slitelag, rekkverk, utstyr, lys, maling etc.</t>
  </si>
  <si>
    <t xml:space="preserve">LOADS SOFISTIK </t>
  </si>
  <si>
    <t>Petter Buckholm</t>
  </si>
  <si>
    <t>I denne kjøringen er totalvekten bestemt av PNL. Cellene i rødt er "tunet" for å gi denne totalvekten</t>
  </si>
  <si>
    <t>High bridge - steel part - SS1</t>
  </si>
  <si>
    <t>kN/m3</t>
  </si>
  <si>
    <t>AutoDL</t>
  </si>
  <si>
    <t>Kabelforankringer</t>
  </si>
  <si>
    <t>Tverrskott</t>
  </si>
  <si>
    <t>Asfalt</t>
  </si>
  <si>
    <t>Rekkverk</t>
  </si>
  <si>
    <t>Annet utstyr (påført)</t>
  </si>
  <si>
    <t>Vekt av selve stålkassen inkl tverrskott</t>
  </si>
  <si>
    <t>Vekt av påført egenvekt</t>
  </si>
  <si>
    <t>Total sum</t>
  </si>
  <si>
    <t>Vekt av kabelforankringer og annet utstyr er "tunet" slik at totalvekten blir 19 tonn</t>
  </si>
  <si>
    <t>High bridge - concrete part</t>
  </si>
  <si>
    <t>Vekt av selve betongkassen nkl tverrskott</t>
  </si>
  <si>
    <t>Vekt av kabelforankringer og annet utstyr er "tunet" slik totalvekten blir 79.1 tonn</t>
  </si>
  <si>
    <t>Low bridge - steel part - E1</t>
  </si>
  <si>
    <t>Materialegenskaper</t>
  </si>
  <si>
    <t>Betong (brubjelke)</t>
  </si>
  <si>
    <t>Konstruksjons-
stål</t>
  </si>
  <si>
    <t>Betong Bakspenn søyler</t>
  </si>
  <si>
    <t>Betong Tårn</t>
  </si>
  <si>
    <t>Skråkabler</t>
  </si>
  <si>
    <t>Tyngdetetthet</t>
  </si>
  <si>
    <t>Densitet</t>
  </si>
  <si>
    <t>tonn/m3</t>
  </si>
  <si>
    <t xml:space="preserve">MPa </t>
  </si>
  <si>
    <t>2.98E4
(B45)</t>
  </si>
  <si>
    <t>3.6E4
(B45)</t>
  </si>
  <si>
    <t>Tverrkontraksjon</t>
  </si>
  <si>
    <t>Temperaturkoeffisient</t>
  </si>
  <si>
    <t>1/K</t>
  </si>
  <si>
    <t>Endeinnfestning nord</t>
  </si>
  <si>
    <t>Globalt koordinatsystem</t>
  </si>
  <si>
    <t>RX</t>
  </si>
  <si>
    <t>RY</t>
  </si>
  <si>
    <t>RZ</t>
  </si>
  <si>
    <t>Fixed</t>
  </si>
  <si>
    <t>Endeinnfestning sør</t>
  </si>
  <si>
    <t>Innfestning brubjelke i tårn</t>
  </si>
  <si>
    <t>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</si>
</sst>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vertAlign val="superscript"/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4.4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4.4"/>
      <color rgb="FF00000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CECEC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1" applyFont="1"/>
    <xf numFmtId="0" fontId="3" fillId="0" borderId="2" xfId="1" applyBorder="1"/>
    <xf numFmtId="0" fontId="5" fillId="0" borderId="3" xfId="1" applyFont="1" applyBorder="1"/>
    <xf numFmtId="0" fontId="3" fillId="0" borderId="3" xfId="1" applyBorder="1"/>
    <xf numFmtId="14" fontId="6" fillId="0" borderId="3" xfId="1" applyNumberFormat="1" applyFont="1" applyBorder="1"/>
    <xf numFmtId="49" fontId="6" fillId="0" borderId="4" xfId="1" applyNumberFormat="1" applyFont="1" applyBorder="1"/>
    <xf numFmtId="0" fontId="3" fillId="0" borderId="5" xfId="1" applyBorder="1"/>
    <xf numFmtId="0" fontId="3" fillId="0" borderId="0" xfId="1"/>
    <xf numFmtId="0" fontId="3" fillId="0" borderId="6" xfId="1" applyBorder="1"/>
    <xf numFmtId="0" fontId="5" fillId="0" borderId="7" xfId="1" applyFont="1" applyBorder="1"/>
    <xf numFmtId="0" fontId="3" fillId="0" borderId="8" xfId="1" applyBorder="1"/>
    <xf numFmtId="164" fontId="3" fillId="0" borderId="8" xfId="1" applyNumberFormat="1" applyBorder="1"/>
    <xf numFmtId="164" fontId="3" fillId="0" borderId="8" xfId="1" applyNumberFormat="1" applyBorder="1" applyAlignment="1">
      <alignment horizontal="right"/>
    </xf>
    <xf numFmtId="0" fontId="3" fillId="0" borderId="8" xfId="1" applyBorder="1" applyAlignment="1">
      <alignment horizontal="right"/>
    </xf>
    <xf numFmtId="1" fontId="3" fillId="0" borderId="8" xfId="1" applyNumberFormat="1" applyBorder="1"/>
    <xf numFmtId="0" fontId="6" fillId="0" borderId="5" xfId="1" applyFont="1" applyBorder="1"/>
    <xf numFmtId="0" fontId="6" fillId="0" borderId="8" xfId="1" applyFont="1" applyBorder="1" applyAlignment="1">
      <alignment horizontal="right"/>
    </xf>
    <xf numFmtId="0" fontId="4" fillId="0" borderId="8" xfId="1" applyFont="1" applyBorder="1"/>
    <xf numFmtId="1" fontId="4" fillId="0" borderId="8" xfId="1" applyNumberFormat="1" applyFont="1" applyBorder="1"/>
    <xf numFmtId="0" fontId="6" fillId="0" borderId="8" xfId="1" applyFont="1" applyBorder="1"/>
    <xf numFmtId="0" fontId="3" fillId="0" borderId="9" xfId="1" applyBorder="1"/>
    <xf numFmtId="0" fontId="3" fillId="0" borderId="10" xfId="1" applyBorder="1"/>
    <xf numFmtId="164" fontId="3" fillId="0" borderId="10" xfId="1" applyNumberFormat="1" applyBorder="1"/>
    <xf numFmtId="0" fontId="6" fillId="0" borderId="7" xfId="1" applyFont="1" applyBorder="1"/>
    <xf numFmtId="0" fontId="7" fillId="0" borderId="7" xfId="1" applyFont="1" applyBorder="1"/>
    <xf numFmtId="1" fontId="6" fillId="0" borderId="8" xfId="1" applyNumberFormat="1" applyFont="1" applyBorder="1"/>
    <xf numFmtId="1" fontId="6" fillId="0" borderId="8" xfId="1" applyNumberFormat="1" applyFont="1" applyBorder="1" applyAlignment="1">
      <alignment horizontal="right"/>
    </xf>
    <xf numFmtId="0" fontId="6" fillId="0" borderId="10" xfId="1" applyFont="1" applyBorder="1"/>
    <xf numFmtId="0" fontId="4" fillId="0" borderId="10" xfId="1" applyFont="1" applyBorder="1"/>
    <xf numFmtId="0" fontId="6" fillId="0" borderId="0" xfId="1" applyFont="1"/>
    <xf numFmtId="164" fontId="6" fillId="0" borderId="0" xfId="1" applyNumberFormat="1" applyFont="1"/>
    <xf numFmtId="0" fontId="6" fillId="0" borderId="2" xfId="1" applyFont="1" applyBorder="1"/>
    <xf numFmtId="2" fontId="6" fillId="0" borderId="3" xfId="1" applyNumberFormat="1" applyFont="1" applyBorder="1" applyAlignment="1">
      <alignment horizontal="center"/>
    </xf>
    <xf numFmtId="0" fontId="6" fillId="0" borderId="4" xfId="1" applyFont="1" applyBorder="1"/>
    <xf numFmtId="11" fontId="6" fillId="0" borderId="0" xfId="1" applyNumberFormat="1" applyFont="1"/>
    <xf numFmtId="0" fontId="6" fillId="0" borderId="6" xfId="1" applyFont="1" applyBorder="1"/>
    <xf numFmtId="0" fontId="6" fillId="0" borderId="11" xfId="1" applyFont="1" applyBorder="1"/>
    <xf numFmtId="11" fontId="6" fillId="0" borderId="12" xfId="1" applyNumberFormat="1" applyFont="1" applyBorder="1"/>
    <xf numFmtId="0" fontId="6" fillId="0" borderId="13" xfId="1" applyFont="1" applyBorder="1"/>
    <xf numFmtId="2" fontId="4" fillId="0" borderId="0" xfId="1" applyNumberFormat="1" applyFont="1"/>
    <xf numFmtId="0" fontId="6" fillId="0" borderId="14" xfId="1" applyFont="1" applyBorder="1"/>
    <xf numFmtId="164" fontId="6" fillId="0" borderId="15" xfId="1" applyNumberFormat="1" applyFont="1" applyBorder="1"/>
    <xf numFmtId="0" fontId="6" fillId="0" borderId="16" xfId="1" applyFont="1" applyBorder="1"/>
    <xf numFmtId="164" fontId="4" fillId="0" borderId="0" xfId="1" applyNumberFormat="1" applyFont="1"/>
    <xf numFmtId="0" fontId="7" fillId="0" borderId="0" xfId="1" applyFont="1"/>
    <xf numFmtId="0" fontId="4" fillId="0" borderId="7" xfId="1" applyFont="1" applyBorder="1"/>
    <xf numFmtId="164" fontId="6" fillId="0" borderId="7" xfId="1" applyNumberFormat="1" applyFont="1" applyBorder="1"/>
    <xf numFmtId="11" fontId="6" fillId="0" borderId="7" xfId="1" applyNumberFormat="1" applyFont="1" applyBorder="1"/>
    <xf numFmtId="164" fontId="6" fillId="0" borderId="8" xfId="1" applyNumberFormat="1" applyFont="1" applyBorder="1"/>
    <xf numFmtId="11" fontId="6" fillId="0" borderId="8" xfId="1" applyNumberFormat="1" applyFont="1" applyBorder="1"/>
    <xf numFmtId="165" fontId="6" fillId="0" borderId="8" xfId="1" applyNumberFormat="1" applyFont="1" applyBorder="1"/>
    <xf numFmtId="0" fontId="6" fillId="0" borderId="9" xfId="1" applyFont="1" applyBorder="1"/>
    <xf numFmtId="11" fontId="6" fillId="0" borderId="10" xfId="1" applyNumberFormat="1" applyFont="1" applyBorder="1"/>
    <xf numFmtId="0" fontId="6" fillId="0" borderId="17" xfId="1" applyFont="1" applyBorder="1"/>
    <xf numFmtId="164" fontId="3" fillId="0" borderId="0" xfId="1" applyNumberFormat="1"/>
    <xf numFmtId="0" fontId="6" fillId="2" borderId="8" xfId="1" applyFont="1" applyFill="1" applyBorder="1"/>
    <xf numFmtId="0" fontId="4" fillId="2" borderId="8" xfId="1" applyFont="1" applyFill="1" applyBorder="1"/>
    <xf numFmtId="164" fontId="6" fillId="2" borderId="8" xfId="1" applyNumberFormat="1" applyFont="1" applyFill="1" applyBorder="1"/>
    <xf numFmtId="0" fontId="6" fillId="2" borderId="6" xfId="1" applyFont="1" applyFill="1" applyBorder="1"/>
    <xf numFmtId="0" fontId="6" fillId="2" borderId="0" xfId="1" applyFont="1" applyFill="1"/>
    <xf numFmtId="165" fontId="3" fillId="0" borderId="0" xfId="1" applyNumberFormat="1"/>
    <xf numFmtId="166" fontId="6" fillId="0" borderId="0" xfId="1" applyNumberFormat="1" applyFont="1"/>
    <xf numFmtId="2" fontId="6" fillId="0" borderId="8" xfId="1" applyNumberFormat="1" applyFont="1" applyBorder="1"/>
    <xf numFmtId="164" fontId="2" fillId="0" borderId="0" xfId="1" applyNumberFormat="1" applyFont="1"/>
    <xf numFmtId="2" fontId="6" fillId="0" borderId="10" xfId="1" applyNumberFormat="1" applyFont="1" applyBorder="1"/>
    <xf numFmtId="2" fontId="6" fillId="0" borderId="0" xfId="1" applyNumberFormat="1" applyFont="1"/>
    <xf numFmtId="0" fontId="6" fillId="0" borderId="18" xfId="1" applyFont="1" applyBorder="1"/>
    <xf numFmtId="0" fontId="6" fillId="0" borderId="15" xfId="1" applyFont="1" applyBorder="1"/>
    <xf numFmtId="0" fontId="6" fillId="2" borderId="10" xfId="1" applyFont="1" applyFill="1" applyBorder="1"/>
    <xf numFmtId="0" fontId="6" fillId="0" borderId="19" xfId="1" applyFont="1" applyBorder="1"/>
    <xf numFmtId="0" fontId="7" fillId="0" borderId="2" xfId="1" applyFont="1" applyBorder="1"/>
    <xf numFmtId="164" fontId="7" fillId="0" borderId="2" xfId="1" applyNumberFormat="1" applyFont="1" applyBorder="1" applyAlignment="1">
      <alignment horizontal="center"/>
    </xf>
    <xf numFmtId="164" fontId="7" fillId="0" borderId="4" xfId="1" applyNumberFormat="1" applyFont="1" applyBorder="1" applyAlignment="1">
      <alignment horizontal="center"/>
    </xf>
    <xf numFmtId="164" fontId="7" fillId="0" borderId="2" xfId="1" applyNumberFormat="1" applyFont="1" applyBorder="1"/>
    <xf numFmtId="164" fontId="7" fillId="0" borderId="3" xfId="1" applyNumberFormat="1" applyFont="1" applyBorder="1"/>
    <xf numFmtId="167" fontId="6" fillId="0" borderId="2" xfId="1" applyNumberFormat="1" applyFont="1" applyBorder="1"/>
    <xf numFmtId="167" fontId="6" fillId="0" borderId="4" xfId="1" applyNumberFormat="1" applyFont="1" applyBorder="1"/>
    <xf numFmtId="9" fontId="4" fillId="0" borderId="0" xfId="1" applyNumberFormat="1" applyFont="1" applyAlignment="1">
      <alignment horizontal="right"/>
    </xf>
    <xf numFmtId="11" fontId="4" fillId="0" borderId="0" xfId="1" applyNumberFormat="1" applyFont="1"/>
    <xf numFmtId="164" fontId="6" fillId="0" borderId="5" xfId="1" applyNumberFormat="1" applyFont="1" applyBorder="1" applyAlignment="1">
      <alignment horizontal="center"/>
    </xf>
    <xf numFmtId="164" fontId="6" fillId="0" borderId="6" xfId="1" applyNumberFormat="1" applyFont="1" applyBorder="1" applyAlignment="1">
      <alignment horizontal="center"/>
    </xf>
    <xf numFmtId="164" fontId="6" fillId="0" borderId="5" xfId="1" applyNumberFormat="1" applyFont="1" applyBorder="1"/>
    <xf numFmtId="167" fontId="6" fillId="0" borderId="5" xfId="1" applyNumberFormat="1" applyFont="1" applyBorder="1"/>
    <xf numFmtId="167" fontId="6" fillId="0" borderId="6" xfId="1" applyNumberFormat="1" applyFont="1" applyBorder="1"/>
    <xf numFmtId="0" fontId="7" fillId="0" borderId="5" xfId="1" applyFont="1" applyBorder="1"/>
    <xf numFmtId="164" fontId="7" fillId="0" borderId="5" xfId="1" applyNumberFormat="1" applyFont="1" applyBorder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0" fontId="7" fillId="0" borderId="8" xfId="1" applyFont="1" applyBorder="1"/>
    <xf numFmtId="164" fontId="7" fillId="0" borderId="5" xfId="1" applyNumberFormat="1" applyFont="1" applyBorder="1"/>
    <xf numFmtId="164" fontId="7" fillId="0" borderId="0" xfId="1" applyNumberFormat="1" applyFont="1"/>
    <xf numFmtId="2" fontId="6" fillId="0" borderId="5" xfId="1" applyNumberFormat="1" applyFont="1" applyBorder="1"/>
    <xf numFmtId="2" fontId="6" fillId="0" borderId="6" xfId="1" applyNumberFormat="1" applyFont="1" applyBorder="1"/>
    <xf numFmtId="2" fontId="6" fillId="0" borderId="9" xfId="1" applyNumberFormat="1" applyFont="1" applyBorder="1"/>
    <xf numFmtId="2" fontId="6" fillId="0" borderId="17" xfId="1" applyNumberFormat="1" applyFont="1" applyBorder="1"/>
    <xf numFmtId="164" fontId="6" fillId="0" borderId="9" xfId="1" applyNumberFormat="1" applyFont="1" applyBorder="1"/>
    <xf numFmtId="164" fontId="6" fillId="0" borderId="19" xfId="1" applyNumberFormat="1" applyFont="1" applyBorder="1"/>
    <xf numFmtId="166" fontId="4" fillId="0" borderId="0" xfId="1" applyNumberFormat="1" applyFont="1"/>
    <xf numFmtId="0" fontId="8" fillId="0" borderId="2" xfId="1" applyFont="1" applyBorder="1"/>
    <xf numFmtId="9" fontId="6" fillId="0" borderId="0" xfId="1" applyNumberFormat="1" applyFont="1"/>
    <xf numFmtId="0" fontId="8" fillId="0" borderId="5" xfId="1" applyFont="1" applyBorder="1"/>
    <xf numFmtId="164" fontId="4" fillId="0" borderId="8" xfId="1" applyNumberFormat="1" applyFont="1" applyBorder="1"/>
    <xf numFmtId="0" fontId="8" fillId="0" borderId="9" xfId="1" applyFont="1" applyBorder="1"/>
    <xf numFmtId="164" fontId="4" fillId="0" borderId="10" xfId="1" applyNumberFormat="1" applyFont="1" applyBorder="1"/>
    <xf numFmtId="0" fontId="8" fillId="0" borderId="10" xfId="1" applyFont="1" applyBorder="1"/>
    <xf numFmtId="164" fontId="4" fillId="0" borderId="7" xfId="1" applyNumberFormat="1" applyFont="1" applyBorder="1"/>
    <xf numFmtId="164" fontId="4" fillId="0" borderId="2" xfId="1" applyNumberFormat="1" applyFont="1" applyBorder="1"/>
    <xf numFmtId="164" fontId="4" fillId="0" borderId="6" xfId="1" applyNumberFormat="1" applyFont="1" applyBorder="1"/>
    <xf numFmtId="164" fontId="10" fillId="0" borderId="0" xfId="1" applyNumberFormat="1" applyFont="1"/>
    <xf numFmtId="167" fontId="4" fillId="0" borderId="0" xfId="1" applyNumberFormat="1" applyFont="1"/>
    <xf numFmtId="164" fontId="4" fillId="0" borderId="5" xfId="1" applyNumberFormat="1" applyFont="1" applyBorder="1"/>
    <xf numFmtId="164" fontId="4" fillId="0" borderId="9" xfId="1" applyNumberFormat="1" applyFont="1" applyBorder="1"/>
    <xf numFmtId="164" fontId="4" fillId="0" borderId="17" xfId="1" applyNumberFormat="1" applyFont="1" applyBorder="1"/>
    <xf numFmtId="0" fontId="8" fillId="0" borderId="0" xfId="1" applyFont="1"/>
    <xf numFmtId="9" fontId="4" fillId="0" borderId="0" xfId="1" applyNumberFormat="1" applyFont="1"/>
    <xf numFmtId="0" fontId="11" fillId="0" borderId="0" xfId="1" applyFont="1"/>
    <xf numFmtId="0" fontId="6" fillId="0" borderId="0" xfId="1" applyFont="1" applyAlignment="1">
      <alignment vertical="center"/>
    </xf>
    <xf numFmtId="0" fontId="12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0" borderId="8" xfId="1" applyFont="1" applyBorder="1" applyAlignment="1">
      <alignment horizontal="right"/>
    </xf>
    <xf numFmtId="0" fontId="13" fillId="0" borderId="5" xfId="1" applyFont="1" applyBorder="1"/>
    <xf numFmtId="0" fontId="4" fillId="0" borderId="10" xfId="1" applyFont="1" applyBorder="1" applyAlignment="1">
      <alignment horizontal="right"/>
    </xf>
    <xf numFmtId="164" fontId="4" fillId="0" borderId="10" xfId="1" applyNumberFormat="1" applyFont="1" applyBorder="1" applyAlignment="1">
      <alignment horizontal="right"/>
    </xf>
    <xf numFmtId="1" fontId="4" fillId="0" borderId="0" xfId="1" applyNumberFormat="1" applyFont="1"/>
    <xf numFmtId="0" fontId="4" fillId="0" borderId="0" xfId="1" applyFont="1" applyAlignment="1">
      <alignment horizontal="right"/>
    </xf>
    <xf numFmtId="0" fontId="6" fillId="0" borderId="3" xfId="1" applyFont="1" applyBorder="1"/>
    <xf numFmtId="0" fontId="7" fillId="0" borderId="5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/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14" fillId="0" borderId="20" xfId="1" applyFont="1" applyBorder="1" applyAlignment="1">
      <alignment horizontal="right" vertical="center"/>
    </xf>
    <xf numFmtId="0" fontId="6" fillId="0" borderId="0" xfId="1" applyFont="1" applyAlignment="1">
      <alignment horizontal="right" vertical="center"/>
    </xf>
    <xf numFmtId="164" fontId="6" fillId="0" borderId="6" xfId="1" applyNumberFormat="1" applyFont="1" applyBorder="1"/>
    <xf numFmtId="0" fontId="15" fillId="0" borderId="20" xfId="1" applyFont="1" applyBorder="1" applyAlignment="1">
      <alignment horizontal="right" vertical="center"/>
    </xf>
    <xf numFmtId="0" fontId="6" fillId="0" borderId="9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14" fillId="0" borderId="21" xfId="1" applyFont="1" applyBorder="1" applyAlignment="1">
      <alignment horizontal="right" vertical="center"/>
    </xf>
    <xf numFmtId="0" fontId="6" fillId="0" borderId="19" xfId="1" applyFont="1" applyBorder="1" applyAlignment="1">
      <alignment horizontal="right" vertical="center"/>
    </xf>
    <xf numFmtId="164" fontId="6" fillId="0" borderId="17" xfId="1" applyNumberFormat="1" applyFont="1" applyBorder="1"/>
    <xf numFmtId="0" fontId="15" fillId="0" borderId="21" xfId="1" applyFont="1" applyBorder="1" applyAlignment="1">
      <alignment horizontal="right" vertical="center"/>
    </xf>
    <xf numFmtId="0" fontId="16" fillId="0" borderId="0" xfId="1" applyFont="1" applyAlignment="1">
      <alignment vertical="center" wrapText="1"/>
    </xf>
    <xf numFmtId="0" fontId="17" fillId="0" borderId="0" xfId="1" applyFont="1" applyAlignment="1">
      <alignment vertical="center" wrapText="1"/>
    </xf>
    <xf numFmtId="0" fontId="17" fillId="0" borderId="0" xfId="1" applyFont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2" fillId="0" borderId="0" xfId="1" applyFont="1" applyAlignment="1">
      <alignment vertical="center" wrapText="1"/>
    </xf>
    <xf numFmtId="11" fontId="12" fillId="0" borderId="0" xfId="1" applyNumberFormat="1" applyFont="1" applyAlignment="1">
      <alignment horizontal="right" vertical="center"/>
    </xf>
    <xf numFmtId="0" fontId="20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11" fontId="20" fillId="0" borderId="0" xfId="1" applyNumberFormat="1" applyFont="1" applyAlignment="1">
      <alignment horizontal="right" vertical="center"/>
    </xf>
    <xf numFmtId="2" fontId="3" fillId="0" borderId="3" xfId="1" applyNumberFormat="1" applyBorder="1" applyAlignment="1">
      <alignment horizontal="center"/>
    </xf>
    <xf numFmtId="0" fontId="3" fillId="0" borderId="4" xfId="1" applyBorder="1"/>
    <xf numFmtId="11" fontId="3" fillId="0" borderId="0" xfId="1" applyNumberFormat="1"/>
    <xf numFmtId="0" fontId="3" fillId="0" borderId="11" xfId="1" applyBorder="1"/>
    <xf numFmtId="11" fontId="3" fillId="0" borderId="12" xfId="1" applyNumberFormat="1" applyBorder="1"/>
    <xf numFmtId="0" fontId="3" fillId="0" borderId="13" xfId="1" applyBorder="1"/>
    <xf numFmtId="2" fontId="3" fillId="0" borderId="0" xfId="1" applyNumberFormat="1"/>
    <xf numFmtId="0" fontId="3" fillId="0" borderId="14" xfId="1" applyBorder="1"/>
    <xf numFmtId="164" fontId="3" fillId="0" borderId="15" xfId="1" applyNumberFormat="1" applyBorder="1"/>
    <xf numFmtId="0" fontId="3" fillId="0" borderId="16" xfId="1" applyBorder="1"/>
    <xf numFmtId="0" fontId="5" fillId="0" borderId="0" xfId="1" applyFont="1"/>
    <xf numFmtId="0" fontId="3" fillId="0" borderId="7" xfId="1" applyBorder="1"/>
    <xf numFmtId="11" fontId="3" fillId="0" borderId="7" xfId="1" applyNumberFormat="1" applyBorder="1"/>
    <xf numFmtId="11" fontId="3" fillId="0" borderId="8" xfId="1" applyNumberFormat="1" applyBorder="1"/>
    <xf numFmtId="0" fontId="3" fillId="0" borderId="17" xfId="1" applyBorder="1"/>
    <xf numFmtId="0" fontId="3" fillId="2" borderId="8" xfId="1" applyFill="1" applyBorder="1"/>
    <xf numFmtId="0" fontId="3" fillId="2" borderId="6" xfId="1" applyFill="1" applyBorder="1"/>
    <xf numFmtId="0" fontId="3" fillId="2" borderId="0" xfId="1" applyFill="1"/>
    <xf numFmtId="164" fontId="21" fillId="0" borderId="0" xfId="1" applyNumberFormat="1" applyFont="1"/>
    <xf numFmtId="166" fontId="3" fillId="0" borderId="0" xfId="1" applyNumberFormat="1"/>
    <xf numFmtId="2" fontId="3" fillId="0" borderId="8" xfId="1" applyNumberFormat="1" applyBorder="1"/>
    <xf numFmtId="2" fontId="3" fillId="0" borderId="10" xfId="1" applyNumberFormat="1" applyBorder="1"/>
    <xf numFmtId="0" fontId="3" fillId="0" borderId="18" xfId="1" applyBorder="1"/>
    <xf numFmtId="0" fontId="3" fillId="0" borderId="15" xfId="1" applyBorder="1"/>
    <xf numFmtId="0" fontId="3" fillId="0" borderId="19" xfId="1" applyBorder="1"/>
    <xf numFmtId="0" fontId="5" fillId="0" borderId="2" xfId="1" applyFont="1" applyBorder="1"/>
    <xf numFmtId="164" fontId="5" fillId="0" borderId="2" xfId="1" applyNumberFormat="1" applyFont="1" applyBorder="1" applyAlignment="1">
      <alignment horizontal="center"/>
    </xf>
    <xf numFmtId="164" fontId="5" fillId="0" borderId="4" xfId="1" applyNumberFormat="1" applyFont="1" applyBorder="1" applyAlignment="1">
      <alignment horizontal="center"/>
    </xf>
    <xf numFmtId="164" fontId="5" fillId="0" borderId="2" xfId="1" applyNumberFormat="1" applyFont="1" applyBorder="1"/>
    <xf numFmtId="164" fontId="5" fillId="2" borderId="2" xfId="1" applyNumberFormat="1" applyFont="1" applyFill="1" applyBorder="1"/>
    <xf numFmtId="164" fontId="5" fillId="0" borderId="7" xfId="1" applyNumberFormat="1" applyFont="1" applyBorder="1"/>
    <xf numFmtId="164" fontId="5" fillId="0" borderId="3" xfId="1" applyNumberFormat="1" applyFont="1" applyBorder="1"/>
    <xf numFmtId="167" fontId="3" fillId="0" borderId="2" xfId="1" applyNumberFormat="1" applyBorder="1"/>
    <xf numFmtId="167" fontId="3" fillId="0" borderId="4" xfId="1" applyNumberFormat="1" applyBorder="1"/>
    <xf numFmtId="164" fontId="5" fillId="0" borderId="0" xfId="1" applyNumberFormat="1" applyFont="1" applyAlignment="1">
      <alignment horizontal="center"/>
    </xf>
    <xf numFmtId="9" fontId="3" fillId="0" borderId="0" xfId="1" applyNumberFormat="1" applyAlignment="1">
      <alignment horizontal="right"/>
    </xf>
    <xf numFmtId="164" fontId="5" fillId="0" borderId="0" xfId="1" applyNumberFormat="1" applyFont="1"/>
    <xf numFmtId="164" fontId="3" fillId="0" borderId="5" xfId="1" applyNumberFormat="1" applyBorder="1" applyAlignment="1">
      <alignment horizontal="center"/>
    </xf>
    <xf numFmtId="164" fontId="3" fillId="0" borderId="6" xfId="1" applyNumberFormat="1" applyBorder="1" applyAlignment="1">
      <alignment horizontal="center"/>
    </xf>
    <xf numFmtId="164" fontId="3" fillId="0" borderId="5" xfId="1" applyNumberFormat="1" applyBorder="1"/>
    <xf numFmtId="164" fontId="5" fillId="2" borderId="5" xfId="1" applyNumberFormat="1" applyFont="1" applyFill="1" applyBorder="1"/>
    <xf numFmtId="164" fontId="5" fillId="0" borderId="8" xfId="1" applyNumberFormat="1" applyFont="1" applyBorder="1"/>
    <xf numFmtId="167" fontId="3" fillId="0" borderId="5" xfId="1" applyNumberFormat="1" applyBorder="1"/>
    <xf numFmtId="167" fontId="3" fillId="0" borderId="6" xfId="1" applyNumberFormat="1" applyBorder="1"/>
    <xf numFmtId="0" fontId="5" fillId="0" borderId="5" xfId="1" applyFont="1" applyBorder="1"/>
    <xf numFmtId="164" fontId="5" fillId="0" borderId="5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0" fontId="5" fillId="0" borderId="8" xfId="1" applyFont="1" applyBorder="1"/>
    <xf numFmtId="164" fontId="5" fillId="0" borderId="5" xfId="1" applyNumberFormat="1" applyFont="1" applyBorder="1"/>
    <xf numFmtId="2" fontId="3" fillId="0" borderId="5" xfId="1" applyNumberFormat="1" applyBorder="1"/>
    <xf numFmtId="2" fontId="3" fillId="0" borderId="6" xfId="1" applyNumberFormat="1" applyBorder="1"/>
    <xf numFmtId="0" fontId="3" fillId="2" borderId="5" xfId="1" applyFill="1" applyBorder="1"/>
    <xf numFmtId="2" fontId="3" fillId="0" borderId="9" xfId="1" applyNumberFormat="1" applyBorder="1"/>
    <xf numFmtId="2" fontId="3" fillId="0" borderId="17" xfId="1" applyNumberFormat="1" applyBorder="1"/>
    <xf numFmtId="164" fontId="3" fillId="0" borderId="9" xfId="1" applyNumberFormat="1" applyBorder="1"/>
    <xf numFmtId="0" fontId="3" fillId="2" borderId="9" xfId="1" applyFill="1" applyBorder="1"/>
    <xf numFmtId="164" fontId="5" fillId="0" borderId="10" xfId="1" applyNumberFormat="1" applyFont="1" applyBorder="1"/>
    <xf numFmtId="164" fontId="3" fillId="0" borderId="19" xfId="1" applyNumberFormat="1" applyBorder="1"/>
    <xf numFmtId="0" fontId="22" fillId="0" borderId="2" xfId="1" applyFont="1" applyBorder="1"/>
    <xf numFmtId="9" fontId="3" fillId="0" borderId="0" xfId="1" applyNumberFormat="1"/>
    <xf numFmtId="0" fontId="22" fillId="0" borderId="5" xfId="1" applyFont="1" applyBorder="1"/>
    <xf numFmtId="1" fontId="3" fillId="0" borderId="0" xfId="1" applyNumberFormat="1"/>
    <xf numFmtId="0" fontId="22" fillId="0" borderId="9" xfId="1" applyFont="1" applyBorder="1"/>
    <xf numFmtId="164" fontId="6" fillId="0" borderId="10" xfId="1" applyNumberFormat="1" applyFont="1" applyBorder="1"/>
    <xf numFmtId="2" fontId="6" fillId="0" borderId="2" xfId="1" applyNumberFormat="1" applyFont="1" applyBorder="1"/>
    <xf numFmtId="167" fontId="3" fillId="0" borderId="0" xfId="1" applyNumberFormat="1"/>
    <xf numFmtId="0" fontId="22" fillId="0" borderId="0" xfId="1" applyFont="1"/>
    <xf numFmtId="0" fontId="24" fillId="0" borderId="0" xfId="1" applyFont="1" applyAlignment="1">
      <alignment vertical="center"/>
    </xf>
    <xf numFmtId="0" fontId="25" fillId="0" borderId="0" xfId="1" applyFont="1" applyAlignment="1">
      <alignment horizontal="right" vertical="center"/>
    </xf>
    <xf numFmtId="0" fontId="24" fillId="0" borderId="0" xfId="1" applyFont="1" applyAlignment="1">
      <alignment horizontal="right" vertical="center"/>
    </xf>
    <xf numFmtId="0" fontId="6" fillId="0" borderId="10" xfId="1" applyFont="1" applyBorder="1" applyAlignment="1">
      <alignment horizontal="right"/>
    </xf>
    <xf numFmtId="164" fontId="3" fillId="0" borderId="0" xfId="1" applyNumberFormat="1" applyAlignment="1">
      <alignment horizontal="right"/>
    </xf>
    <xf numFmtId="0" fontId="26" fillId="0" borderId="0" xfId="1" applyFont="1" applyAlignment="1">
      <alignment horizontal="center" vertical="center" wrapText="1"/>
    </xf>
    <xf numFmtId="0" fontId="27" fillId="0" borderId="5" xfId="1" applyFont="1" applyBorder="1" applyAlignment="1">
      <alignment horizontal="center" vertical="center"/>
    </xf>
    <xf numFmtId="0" fontId="27" fillId="0" borderId="8" xfId="1" applyFont="1" applyBorder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7" fillId="0" borderId="6" xfId="1" applyFont="1" applyBorder="1" applyAlignment="1">
      <alignment horizontal="center" vertical="center"/>
    </xf>
    <xf numFmtId="0" fontId="5" fillId="0" borderId="6" xfId="1" applyFont="1" applyBorder="1"/>
    <xf numFmtId="0" fontId="14" fillId="0" borderId="0" xfId="1" applyFont="1" applyAlignment="1">
      <alignment horizontal="center" vertical="center" wrapText="1"/>
    </xf>
    <xf numFmtId="0" fontId="24" fillId="0" borderId="5" xfId="1" applyFont="1" applyBorder="1" applyAlignment="1">
      <alignment horizontal="center" vertical="center"/>
    </xf>
    <xf numFmtId="0" fontId="14" fillId="0" borderId="0" xfId="1" applyFont="1" applyAlignment="1">
      <alignment vertical="center" wrapText="1"/>
    </xf>
    <xf numFmtId="0" fontId="14" fillId="0" borderId="0" xfId="1" applyFont="1" applyAlignment="1">
      <alignment horizontal="right" vertical="center"/>
    </xf>
    <xf numFmtId="0" fontId="24" fillId="0" borderId="5" xfId="1" applyFont="1" applyBorder="1" applyAlignment="1">
      <alignment vertical="center"/>
    </xf>
    <xf numFmtId="0" fontId="24" fillId="0" borderId="8" xfId="1" applyFont="1" applyBorder="1" applyAlignment="1">
      <alignment vertical="center"/>
    </xf>
    <xf numFmtId="0" fontId="25" fillId="0" borderId="20" xfId="1" applyFont="1" applyBorder="1" applyAlignment="1">
      <alignment horizontal="right" vertical="center"/>
    </xf>
    <xf numFmtId="164" fontId="3" fillId="0" borderId="6" xfId="1" applyNumberFormat="1" applyBorder="1"/>
    <xf numFmtId="11" fontId="14" fillId="0" borderId="0" xfId="1" applyNumberFormat="1" applyFont="1" applyAlignment="1">
      <alignment horizontal="right" vertical="center"/>
    </xf>
    <xf numFmtId="0" fontId="24" fillId="0" borderId="9" xfId="1" applyFont="1" applyBorder="1" applyAlignment="1">
      <alignment vertical="center"/>
    </xf>
    <xf numFmtId="0" fontId="24" fillId="0" borderId="10" xfId="1" applyFont="1" applyBorder="1" applyAlignment="1">
      <alignment vertical="center"/>
    </xf>
    <xf numFmtId="0" fontId="25" fillId="0" borderId="21" xfId="1" applyFont="1" applyBorder="1" applyAlignment="1">
      <alignment horizontal="right" vertical="center"/>
    </xf>
    <xf numFmtId="0" fontId="24" fillId="0" borderId="19" xfId="1" applyFont="1" applyBorder="1" applyAlignment="1">
      <alignment horizontal="right" vertical="center"/>
    </xf>
    <xf numFmtId="164" fontId="3" fillId="0" borderId="17" xfId="1" applyNumberFormat="1" applyBorder="1"/>
    <xf numFmtId="164" fontId="6" fillId="0" borderId="8" xfId="1" applyNumberFormat="1" applyFont="1" applyBorder="1" applyAlignment="1">
      <alignment horizontal="right"/>
    </xf>
    <xf numFmtId="0" fontId="3" fillId="2" borderId="10" xfId="1" applyFill="1" applyBorder="1"/>
    <xf numFmtId="164" fontId="3" fillId="2" borderId="8" xfId="1" applyNumberFormat="1" applyFill="1" applyBorder="1"/>
    <xf numFmtId="0" fontId="22" fillId="0" borderId="10" xfId="1" applyFont="1" applyBorder="1"/>
    <xf numFmtId="164" fontId="6" fillId="0" borderId="2" xfId="1" applyNumberFormat="1" applyFont="1" applyBorder="1"/>
    <xf numFmtId="164" fontId="6" fillId="0" borderId="10" xfId="1" applyNumberFormat="1" applyFont="1" applyBorder="1" applyAlignment="1">
      <alignment horizontal="right"/>
    </xf>
    <xf numFmtId="0" fontId="28" fillId="0" borderId="0" xfId="1" applyFont="1" applyAlignment="1">
      <alignment vertical="center" wrapText="1"/>
    </xf>
    <xf numFmtId="0" fontId="29" fillId="0" borderId="0" xfId="1" applyFont="1" applyAlignment="1">
      <alignment vertical="center" wrapText="1"/>
    </xf>
    <xf numFmtId="0" fontId="29" fillId="0" borderId="0" xfId="1" applyFont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11" fontId="25" fillId="0" borderId="0" xfId="1" applyNumberFormat="1" applyFont="1" applyAlignment="1">
      <alignment horizontal="right" vertical="center"/>
    </xf>
    <xf numFmtId="0" fontId="7" fillId="0" borderId="3" xfId="1" applyFont="1" applyBorder="1"/>
    <xf numFmtId="164" fontId="3" fillId="0" borderId="7" xfId="1" applyNumberFormat="1" applyBorder="1"/>
    <xf numFmtId="164" fontId="3" fillId="0" borderId="2" xfId="1" applyNumberFormat="1" applyBorder="1"/>
    <xf numFmtId="0" fontId="3" fillId="0" borderId="10" xfId="1" applyBorder="1" applyAlignment="1">
      <alignment horizontal="right"/>
    </xf>
    <xf numFmtId="164" fontId="3" fillId="0" borderId="10" xfId="1" applyNumberFormat="1" applyBorder="1" applyAlignment="1">
      <alignment horizontal="right"/>
    </xf>
    <xf numFmtId="0" fontId="3" fillId="0" borderId="0" xfId="1" applyAlignment="1">
      <alignment horizontal="center"/>
    </xf>
    <xf numFmtId="0" fontId="30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19" fillId="0" borderId="0" xfId="1" applyFont="1" applyAlignment="1">
      <alignment horizontal="right" vertical="center"/>
    </xf>
    <xf numFmtId="0" fontId="4" fillId="0" borderId="4" xfId="1" applyFont="1" applyBorder="1"/>
    <xf numFmtId="0" fontId="4" fillId="0" borderId="6" xfId="1" applyFont="1" applyBorder="1"/>
    <xf numFmtId="0" fontId="4" fillId="0" borderId="17" xfId="1" applyFont="1" applyBorder="1"/>
    <xf numFmtId="0" fontId="19" fillId="0" borderId="20" xfId="1" applyFont="1" applyBorder="1" applyAlignment="1">
      <alignment horizontal="right" vertical="center"/>
    </xf>
    <xf numFmtId="0" fontId="19" fillId="0" borderId="21" xfId="1" applyFont="1" applyBorder="1" applyAlignment="1">
      <alignment horizontal="right" vertical="center"/>
    </xf>
    <xf numFmtId="11" fontId="14" fillId="0" borderId="20" xfId="1" applyNumberFormat="1" applyFont="1" applyBorder="1" applyAlignment="1">
      <alignment horizontal="right" vertical="center"/>
    </xf>
    <xf numFmtId="0" fontId="1" fillId="0" borderId="0" xfId="0" applyFont="1"/>
    <xf numFmtId="14" fontId="1" fillId="0" borderId="0" xfId="0" applyNumberFormat="1" applyFont="1"/>
    <xf numFmtId="0" fontId="0" fillId="3" borderId="1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166" fontId="0" fillId="0" borderId="23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center" vertical="center"/>
    </xf>
    <xf numFmtId="166" fontId="1" fillId="3" borderId="24" xfId="0" applyNumberFormat="1" applyFont="1" applyFill="1" applyBorder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14" fontId="1" fillId="3" borderId="12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0" fontId="0" fillId="3" borderId="25" xfId="0" applyFill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2" fontId="0" fillId="4" borderId="12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4" xfId="0" applyBorder="1"/>
    <xf numFmtId="0" fontId="0" fillId="0" borderId="28" xfId="0" applyBorder="1"/>
    <xf numFmtId="0" fontId="0" fillId="0" borderId="22" xfId="0" applyBorder="1"/>
    <xf numFmtId="0" fontId="0" fillId="0" borderId="12" xfId="0" applyBorder="1"/>
    <xf numFmtId="0" fontId="0" fillId="0" borderId="29" xfId="0" applyBorder="1"/>
    <xf numFmtId="0" fontId="3" fillId="0" borderId="9" xfId="1" applyBorder="1" applyAlignment="1">
      <alignment horizontal="center"/>
    </xf>
    <xf numFmtId="0" fontId="3" fillId="0" borderId="16" xfId="1" applyBorder="1" applyAlignment="1">
      <alignment horizontal="center"/>
    </xf>
    <xf numFmtId="0" fontId="29" fillId="0" borderId="0" xfId="1" applyFont="1" applyAlignment="1">
      <alignment horizontal="center" vertical="center" wrapText="1"/>
    </xf>
    <xf numFmtId="0" fontId="3" fillId="0" borderId="14" xfId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94E7FC29-CFBA-4A44-888B-2B0830F892A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input_H2!$T$31:$T$38</c:f>
              <c:numCache>
                <c:formatCode>0.00</c:formatCode>
                <c:ptCount val="8"/>
                <c:pt idx="0">
                  <c:v>-15.379999999999999</c:v>
                </c:pt>
                <c:pt idx="1">
                  <c:v>-15.379999999999999</c:v>
                </c:pt>
                <c:pt idx="2">
                  <c:v>-9.85</c:v>
                </c:pt>
                <c:pt idx="3">
                  <c:v>6.15</c:v>
                </c:pt>
                <c:pt idx="4">
                  <c:v>11.68</c:v>
                </c:pt>
                <c:pt idx="5">
                  <c:v>11.68</c:v>
                </c:pt>
                <c:pt idx="6">
                  <c:v>0</c:v>
                </c:pt>
                <c:pt idx="7">
                  <c:v>-15.379999999999999</c:v>
                </c:pt>
              </c:numCache>
            </c:numRef>
          </c:xVal>
          <c:yVal>
            <c:numRef>
              <c:f>input_H2!$U$31:$U$38</c:f>
              <c:numCache>
                <c:formatCode>0.00</c:formatCode>
                <c:ptCount val="8"/>
                <c:pt idx="0">
                  <c:v>3.0430000000000001</c:v>
                </c:pt>
                <c:pt idx="1">
                  <c:v>1.56</c:v>
                </c:pt>
                <c:pt idx="2">
                  <c:v>0</c:v>
                </c:pt>
                <c:pt idx="3">
                  <c:v>0</c:v>
                </c:pt>
                <c:pt idx="4">
                  <c:v>1.56</c:v>
                </c:pt>
                <c:pt idx="5">
                  <c:v>3.1539999999999999</c:v>
                </c:pt>
                <c:pt idx="6">
                  <c:v>3.52</c:v>
                </c:pt>
                <c:pt idx="7">
                  <c:v>3.0430000000000001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E-4685-AB55-B499B0E285E2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input_H2!$C$26</c:f>
              <c:numCache>
                <c:formatCode>0.000</c:formatCode>
                <c:ptCount val="1"/>
                <c:pt idx="0">
                  <c:v>-1.823</c:v>
                </c:pt>
              </c:numCache>
            </c:numRef>
          </c:xVal>
          <c:yVal>
            <c:numRef>
              <c:f>input_H2!$C$27</c:f>
              <c:numCache>
                <c:formatCode>0.000</c:formatCode>
                <c:ptCount val="1"/>
                <c:pt idx="0">
                  <c:v>1.887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E-4685-AB55-B499B0E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input_H1!$T$31:$T$38</c:f>
              <c:numCache>
                <c:formatCode>0.00</c:formatCode>
                <c:ptCount val="8"/>
                <c:pt idx="0">
                  <c:v>-15.362</c:v>
                </c:pt>
                <c:pt idx="1">
                  <c:v>-15.362</c:v>
                </c:pt>
                <c:pt idx="2">
                  <c:v>-9.85</c:v>
                </c:pt>
                <c:pt idx="3">
                  <c:v>6.15</c:v>
                </c:pt>
                <c:pt idx="4">
                  <c:v>11.675000000000001</c:v>
                </c:pt>
                <c:pt idx="5">
                  <c:v>11.675000000000001</c:v>
                </c:pt>
                <c:pt idx="6">
                  <c:v>0</c:v>
                </c:pt>
                <c:pt idx="7">
                  <c:v>-15.362</c:v>
                </c:pt>
              </c:numCache>
            </c:numRef>
          </c:xVal>
          <c:yVal>
            <c:numRef>
              <c:f>input_H1!$U$31:$U$38</c:f>
              <c:numCache>
                <c:formatCode>0.00</c:formatCode>
                <c:ptCount val="8"/>
                <c:pt idx="0">
                  <c:v>3.0350000000000001</c:v>
                </c:pt>
                <c:pt idx="1">
                  <c:v>1.552</c:v>
                </c:pt>
                <c:pt idx="2">
                  <c:v>0</c:v>
                </c:pt>
                <c:pt idx="3">
                  <c:v>0</c:v>
                </c:pt>
                <c:pt idx="4">
                  <c:v>1.552</c:v>
                </c:pt>
                <c:pt idx="5">
                  <c:v>3.1459999999999999</c:v>
                </c:pt>
                <c:pt idx="6">
                  <c:v>3.512</c:v>
                </c:pt>
                <c:pt idx="7">
                  <c:v>3.0350000000000001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D-4214-9124-2A060BC36831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input_H1!$C$26</c:f>
              <c:numCache>
                <c:formatCode>0.000</c:formatCode>
                <c:ptCount val="1"/>
                <c:pt idx="0">
                  <c:v>-1.819</c:v>
                </c:pt>
              </c:numCache>
            </c:numRef>
          </c:xVal>
          <c:yVal>
            <c:numRef>
              <c:f>input_H1!$C$27</c:f>
              <c:numCache>
                <c:formatCode>0.000</c:formatCode>
                <c:ptCount val="1"/>
                <c:pt idx="0">
                  <c:v>2.0489999999999999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DD-4214-9124-2A060BC3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input_S2!$T$47:$T$54</c:f>
              <c:numCache>
                <c:formatCode>0.00</c:formatCode>
                <c:ptCount val="8"/>
                <c:pt idx="0">
                  <c:v>-15.37</c:v>
                </c:pt>
                <c:pt idx="1">
                  <c:v>-15.37</c:v>
                </c:pt>
                <c:pt idx="2">
                  <c:v>-9.85</c:v>
                </c:pt>
                <c:pt idx="3">
                  <c:v>6.15</c:v>
                </c:pt>
                <c:pt idx="4">
                  <c:v>11.67</c:v>
                </c:pt>
                <c:pt idx="5">
                  <c:v>11.67</c:v>
                </c:pt>
                <c:pt idx="6">
                  <c:v>0</c:v>
                </c:pt>
                <c:pt idx="7">
                  <c:v>-15.37</c:v>
                </c:pt>
              </c:numCache>
            </c:numRef>
          </c:xVal>
          <c:yVal>
            <c:numRef>
              <c:f>input_S2!$U$47:$U$54</c:f>
              <c:numCache>
                <c:formatCode>0.00</c:formatCode>
                <c:ptCount val="8"/>
                <c:pt idx="0">
                  <c:v>3.5609999999999999</c:v>
                </c:pt>
                <c:pt idx="1">
                  <c:v>1.554</c:v>
                </c:pt>
                <c:pt idx="2">
                  <c:v>0</c:v>
                </c:pt>
                <c:pt idx="3">
                  <c:v>0</c:v>
                </c:pt>
                <c:pt idx="4">
                  <c:v>1.554</c:v>
                </c:pt>
                <c:pt idx="5">
                  <c:v>3.6719999999999997</c:v>
                </c:pt>
                <c:pt idx="6">
                  <c:v>4.0220000000000002</c:v>
                </c:pt>
                <c:pt idx="7">
                  <c:v>3.5609999999999999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59E-B40A-3423B9918BAB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input_S2!$C$40</c:f>
              <c:numCache>
                <c:formatCode>0.000</c:formatCode>
                <c:ptCount val="1"/>
                <c:pt idx="0">
                  <c:v>-1.831</c:v>
                </c:pt>
              </c:numCache>
            </c:numRef>
          </c:xVal>
          <c:yVal>
            <c:numRef>
              <c:f>input_S2!$C$41</c:f>
              <c:numCache>
                <c:formatCode>0.000</c:formatCode>
                <c:ptCount val="1"/>
                <c:pt idx="0">
                  <c:v>1.9430000000000001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59E-B40A-3423B991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input_S1!$T$47:$T$54</c:f>
              <c:numCache>
                <c:formatCode>0.00</c:formatCode>
                <c:ptCount val="8"/>
                <c:pt idx="0">
                  <c:v>-15.363999999999999</c:v>
                </c:pt>
                <c:pt idx="1">
                  <c:v>-15.363999999999999</c:v>
                </c:pt>
                <c:pt idx="2">
                  <c:v>-9.85</c:v>
                </c:pt>
                <c:pt idx="3">
                  <c:v>6.15</c:v>
                </c:pt>
                <c:pt idx="4">
                  <c:v>11.664</c:v>
                </c:pt>
                <c:pt idx="5">
                  <c:v>11.664</c:v>
                </c:pt>
                <c:pt idx="6">
                  <c:v>0</c:v>
                </c:pt>
                <c:pt idx="7">
                  <c:v>-15.363999999999999</c:v>
                </c:pt>
              </c:numCache>
            </c:numRef>
          </c:xVal>
          <c:yVal>
            <c:numRef>
              <c:f>input_S1!$U$47:$U$54</c:f>
              <c:numCache>
                <c:formatCode>0.00</c:formatCode>
                <c:ptCount val="8"/>
                <c:pt idx="0">
                  <c:v>3.5590000000000002</c:v>
                </c:pt>
                <c:pt idx="1">
                  <c:v>1.552</c:v>
                </c:pt>
                <c:pt idx="2">
                  <c:v>0</c:v>
                </c:pt>
                <c:pt idx="3">
                  <c:v>0</c:v>
                </c:pt>
                <c:pt idx="4">
                  <c:v>1.552</c:v>
                </c:pt>
                <c:pt idx="5">
                  <c:v>3.67</c:v>
                </c:pt>
                <c:pt idx="6">
                  <c:v>4.0199999999999996</c:v>
                </c:pt>
                <c:pt idx="7">
                  <c:v>3.5590000000000002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D-43CA-B40B-409327AD794A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input_S1!$C$40</c:f>
              <c:numCache>
                <c:formatCode>0.000</c:formatCode>
                <c:ptCount val="1"/>
                <c:pt idx="0">
                  <c:v>-1.8340000000000001</c:v>
                </c:pt>
              </c:numCache>
            </c:numRef>
          </c:xVal>
          <c:yVal>
            <c:numRef>
              <c:f>input_S1!$C$41</c:f>
              <c:numCache>
                <c:formatCode>0.000</c:formatCode>
                <c:ptCount val="1"/>
                <c:pt idx="0">
                  <c:v>1.998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D-43CA-B40B-409327AD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input_F2!$T$31:$T$38</c:f>
              <c:numCache>
                <c:formatCode>0.00</c:formatCode>
                <c:ptCount val="8"/>
                <c:pt idx="0">
                  <c:v>-15.363999999999999</c:v>
                </c:pt>
                <c:pt idx="1">
                  <c:v>-15.363999999999999</c:v>
                </c:pt>
                <c:pt idx="2">
                  <c:v>-9.85</c:v>
                </c:pt>
                <c:pt idx="3">
                  <c:v>6.15</c:v>
                </c:pt>
                <c:pt idx="4">
                  <c:v>11.664</c:v>
                </c:pt>
                <c:pt idx="5">
                  <c:v>11.664</c:v>
                </c:pt>
                <c:pt idx="6">
                  <c:v>0</c:v>
                </c:pt>
                <c:pt idx="7">
                  <c:v>-15.363999999999999</c:v>
                </c:pt>
              </c:numCache>
            </c:numRef>
          </c:xVal>
          <c:yVal>
            <c:numRef>
              <c:f>input_F2!$U$31:$U$38</c:f>
              <c:numCache>
                <c:formatCode>0.00</c:formatCode>
                <c:ptCount val="8"/>
                <c:pt idx="0">
                  <c:v>3.5529999999999999</c:v>
                </c:pt>
                <c:pt idx="1">
                  <c:v>1.546</c:v>
                </c:pt>
                <c:pt idx="2">
                  <c:v>0</c:v>
                </c:pt>
                <c:pt idx="3">
                  <c:v>0</c:v>
                </c:pt>
                <c:pt idx="4">
                  <c:v>1.546</c:v>
                </c:pt>
                <c:pt idx="5">
                  <c:v>3.6639999999999997</c:v>
                </c:pt>
                <c:pt idx="6">
                  <c:v>4.0140000000000002</c:v>
                </c:pt>
                <c:pt idx="7">
                  <c:v>3.5529999999999999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F-43D8-9A3B-CD9CA737DFB5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input_F2!$C$26</c:f>
              <c:numCache>
                <c:formatCode>0.000</c:formatCode>
                <c:ptCount val="1"/>
                <c:pt idx="0">
                  <c:v>-1.8320000000000001</c:v>
                </c:pt>
              </c:numCache>
            </c:numRef>
          </c:xVal>
          <c:yVal>
            <c:numRef>
              <c:f>input_F2!$C$27</c:f>
              <c:numCache>
                <c:formatCode>0.000</c:formatCode>
                <c:ptCount val="1"/>
                <c:pt idx="0">
                  <c:v>2.262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F-43D8-9A3B-CD9CA737D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input_F1!$T$31:$T$38</c:f>
              <c:numCache>
                <c:formatCode>0.00</c:formatCode>
                <c:ptCount val="8"/>
                <c:pt idx="0">
                  <c:v>-15.362</c:v>
                </c:pt>
                <c:pt idx="1">
                  <c:v>-15.362</c:v>
                </c:pt>
                <c:pt idx="2">
                  <c:v>-9.85</c:v>
                </c:pt>
                <c:pt idx="3">
                  <c:v>6.15</c:v>
                </c:pt>
                <c:pt idx="4">
                  <c:v>11.662000000000001</c:v>
                </c:pt>
                <c:pt idx="5">
                  <c:v>11.662000000000001</c:v>
                </c:pt>
                <c:pt idx="6">
                  <c:v>0</c:v>
                </c:pt>
                <c:pt idx="7">
                  <c:v>-15.362</c:v>
                </c:pt>
              </c:numCache>
            </c:numRef>
          </c:xVal>
          <c:yVal>
            <c:numRef>
              <c:f>input_F1!$U$31:$U$38</c:f>
              <c:numCache>
                <c:formatCode>0.00</c:formatCode>
                <c:ptCount val="8"/>
                <c:pt idx="0">
                  <c:v>3.5510000000000002</c:v>
                </c:pt>
                <c:pt idx="1">
                  <c:v>1.544</c:v>
                </c:pt>
                <c:pt idx="2">
                  <c:v>0</c:v>
                </c:pt>
                <c:pt idx="3">
                  <c:v>0</c:v>
                </c:pt>
                <c:pt idx="4">
                  <c:v>1.544</c:v>
                </c:pt>
                <c:pt idx="5">
                  <c:v>3.6619999999999999</c:v>
                </c:pt>
                <c:pt idx="6">
                  <c:v>4.0119999999999996</c:v>
                </c:pt>
                <c:pt idx="7">
                  <c:v>3.5510000000000002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40F7-AE0A-38CB7AB56456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input_F1!$C$26</c:f>
              <c:numCache>
                <c:formatCode>0.000</c:formatCode>
                <c:ptCount val="1"/>
                <c:pt idx="0">
                  <c:v>-1.8340000000000001</c:v>
                </c:pt>
              </c:numCache>
            </c:numRef>
          </c:xVal>
          <c:yVal>
            <c:numRef>
              <c:f>input_F1!$C$27</c:f>
              <c:numCache>
                <c:formatCode>0.000</c:formatCode>
                <c:ptCount val="1"/>
                <c:pt idx="0">
                  <c:v>2.331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D-40F7-AE0A-38CB7AB5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311020241089251E-2"/>
          <c:y val="6.4819852076021686E-2"/>
          <c:w val="0.94029843624669562"/>
          <c:h val="0.80636196250197156"/>
        </c:manualLayout>
      </c:layout>
      <c:scatterChart>
        <c:scatterStyle val="lineMarker"/>
        <c:varyColors val="0"/>
        <c:ser>
          <c:idx val="0"/>
          <c:order val="0"/>
          <c:spPr>
            <a:ln w="28575" cmpd="sng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input_T1!$T$47:$T$54</c:f>
              <c:numCache>
                <c:formatCode>0.00</c:formatCode>
                <c:ptCount val="8"/>
                <c:pt idx="0">
                  <c:v>-15.363999999999999</c:v>
                </c:pt>
                <c:pt idx="1">
                  <c:v>-15.363999999999999</c:v>
                </c:pt>
                <c:pt idx="2">
                  <c:v>-9.85</c:v>
                </c:pt>
                <c:pt idx="3">
                  <c:v>6.15</c:v>
                </c:pt>
                <c:pt idx="4">
                  <c:v>11.664</c:v>
                </c:pt>
                <c:pt idx="5">
                  <c:v>11.664</c:v>
                </c:pt>
                <c:pt idx="6">
                  <c:v>0</c:v>
                </c:pt>
                <c:pt idx="7">
                  <c:v>-15.363999999999999</c:v>
                </c:pt>
              </c:numCache>
            </c:numRef>
          </c:xVal>
          <c:yVal>
            <c:numRef>
              <c:f>input_T1!$U$47:$U$54</c:f>
              <c:numCache>
                <c:formatCode>0.00</c:formatCode>
                <c:ptCount val="8"/>
                <c:pt idx="0">
                  <c:v>3.5550000000000002</c:v>
                </c:pt>
                <c:pt idx="1">
                  <c:v>1.548</c:v>
                </c:pt>
                <c:pt idx="2">
                  <c:v>0</c:v>
                </c:pt>
                <c:pt idx="3">
                  <c:v>0</c:v>
                </c:pt>
                <c:pt idx="4">
                  <c:v>1.548</c:v>
                </c:pt>
                <c:pt idx="5">
                  <c:v>3.6659999999999999</c:v>
                </c:pt>
                <c:pt idx="6">
                  <c:v>4.016</c:v>
                </c:pt>
                <c:pt idx="7">
                  <c:v>3.5550000000000002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B-4231-BBCB-442142E2ADF4}"/>
            </c:ext>
          </c:extLst>
        </c:ser>
        <c:ser>
          <c:idx val="1"/>
          <c:order val="1"/>
          <c:marker>
            <c:symbol val="circle"/>
            <c:size val="9"/>
            <c:spPr>
              <a:noFill/>
              <a:ln>
                <a:solidFill>
                  <a:srgbClr val="FF6600"/>
                </a:solidFill>
              </a:ln>
            </c:spPr>
          </c:marker>
          <c:xVal>
            <c:numRef>
              <c:f>input_T1!$C$40</c:f>
              <c:numCache>
                <c:formatCode>0.000</c:formatCode>
                <c:ptCount val="1"/>
                <c:pt idx="0">
                  <c:v>-1.835</c:v>
                </c:pt>
              </c:numCache>
            </c:numRef>
          </c:xVal>
          <c:yVal>
            <c:numRef>
              <c:f>input_T1!$C$41</c:f>
              <c:numCache>
                <c:formatCode>0.000</c:formatCode>
                <c:ptCount val="1"/>
                <c:pt idx="0">
                  <c:v>2.1539999999999999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B-4231-BBCB-442142E2A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47704"/>
        <c:axId val="2074343032"/>
      </c:scatterChart>
      <c:valAx>
        <c:axId val="2074347704"/>
        <c:scaling>
          <c:orientation val="maxMin"/>
          <c:max val="13"/>
          <c:min val="-16"/>
        </c:scaling>
        <c:delete val="0"/>
        <c:axPos val="b"/>
        <c:numFmt formatCode="0.00" sourceLinked="1"/>
        <c:majorTickMark val="in"/>
        <c:minorTickMark val="none"/>
        <c:tickLblPos val="nextTo"/>
        <c:spPr>
          <a:ln/>
        </c:spPr>
        <c:crossAx val="2074343032"/>
        <c:crosses val="autoZero"/>
        <c:crossBetween val="midCat"/>
        <c:majorUnit val="4"/>
      </c:valAx>
      <c:valAx>
        <c:axId val="2074343032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074347704"/>
        <c:crosses val="autoZero"/>
        <c:crossBetween val="midCat"/>
        <c:minorUnit val="0.5"/>
      </c:valAx>
    </c:plotArea>
    <c:plotVisOnly val="1"/>
    <c:dispBlanksAs val="gap"/>
    <c:showDLblsOverMax val="0"/>
  </c:chart>
  <c:printSettings>
    <c:headerFooter/>
    <c:pageMargins b="1" l="0.78740157499999996" r="0.7874015749999999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1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2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5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chart" Target="../charts/chart6.xml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7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39669</xdr:colOff>
      <xdr:row>0</xdr:row>
      <xdr:rowOff>147245</xdr:rowOff>
    </xdr:from>
    <xdr:to>
      <xdr:col>24</xdr:col>
      <xdr:colOff>349244</xdr:colOff>
      <xdr:row>24</xdr:row>
      <xdr:rowOff>36483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E1B130-5EF8-45E8-915F-5CC9982E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4869" y="147245"/>
          <a:ext cx="7624775" cy="4461238"/>
        </a:xfrm>
        <a:prstGeom prst="rect">
          <a:avLst/>
        </a:prstGeom>
      </xdr:spPr>
    </xdr:pic>
    <xdr:clientData/>
  </xdr:twoCellAnchor>
  <xdr:twoCellAnchor editAs="oneCell">
    <xdr:from>
      <xdr:col>0</xdr:col>
      <xdr:colOff>277906</xdr:colOff>
      <xdr:row>0</xdr:row>
      <xdr:rowOff>116541</xdr:rowOff>
    </xdr:from>
    <xdr:to>
      <xdr:col>11</xdr:col>
      <xdr:colOff>335505</xdr:colOff>
      <xdr:row>23</xdr:row>
      <xdr:rowOff>138087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BE310B-3FFB-4516-8B57-D1EDD885D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906" y="116541"/>
          <a:ext cx="6763199" cy="4403046"/>
        </a:xfrm>
        <a:prstGeom prst="rect">
          <a:avLst/>
        </a:prstGeom>
      </xdr:spPr>
    </xdr:pic>
    <xdr:clientData/>
  </xdr:twoCellAnchor>
  <xdr:twoCellAnchor editAs="oneCell">
    <xdr:from>
      <xdr:col>0</xdr:col>
      <xdr:colOff>372709</xdr:colOff>
      <xdr:row>24</xdr:row>
      <xdr:rowOff>75485</xdr:rowOff>
    </xdr:from>
    <xdr:to>
      <xdr:col>9</xdr:col>
      <xdr:colOff>562873</xdr:colOff>
      <xdr:row>50</xdr:row>
      <xdr:rowOff>70622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9BAA0C-52D8-443A-91AE-343E4F330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709" y="4647485"/>
          <a:ext cx="5676564" cy="4948137"/>
        </a:xfrm>
        <a:prstGeom prst="rect">
          <a:avLst/>
        </a:prstGeom>
      </xdr:spPr>
    </xdr:pic>
    <xdr:clientData/>
  </xdr:twoCellAnchor>
  <xdr:twoCellAnchor editAs="oneCell">
    <xdr:from>
      <xdr:col>0</xdr:col>
      <xdr:colOff>525109</xdr:colOff>
      <xdr:row>50</xdr:row>
      <xdr:rowOff>175172</xdr:rowOff>
    </xdr:from>
    <xdr:to>
      <xdr:col>12</xdr:col>
      <xdr:colOff>584611</xdr:colOff>
      <xdr:row>80</xdr:row>
      <xdr:rowOff>82694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2658DC-D8B4-4BBA-8240-5B87D71CE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109" y="9700172"/>
          <a:ext cx="7374702" cy="5622522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26</xdr:row>
      <xdr:rowOff>60232</xdr:rowOff>
    </xdr:from>
    <xdr:to>
      <xdr:col>24</xdr:col>
      <xdr:colOff>57150</xdr:colOff>
      <xdr:row>49</xdr:row>
      <xdr:rowOff>55911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1ABF3C-F1D2-4882-AC63-D81D8D1F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2850" y="5013232"/>
          <a:ext cx="7124700" cy="43771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57</xdr:row>
      <xdr:rowOff>59100</xdr:rowOff>
    </xdr:from>
    <xdr:to>
      <xdr:col>23</xdr:col>
      <xdr:colOff>630093</xdr:colOff>
      <xdr:row>67</xdr:row>
      <xdr:rowOff>68036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3853B2AA-A0DE-4C00-8E7C-CCA2C3A23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54428</xdr:colOff>
      <xdr:row>0</xdr:row>
      <xdr:rowOff>0</xdr:rowOff>
    </xdr:from>
    <xdr:to>
      <xdr:col>21</xdr:col>
      <xdr:colOff>117952</xdr:colOff>
      <xdr:row>21</xdr:row>
      <xdr:rowOff>183699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A79D1F5-447A-46F9-8106-600078B5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5128" y="0"/>
          <a:ext cx="12150749" cy="4412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19</xdr:row>
      <xdr:rowOff>-1</xdr:rowOff>
    </xdr:from>
    <xdr:to>
      <xdr:col>16</xdr:col>
      <xdr:colOff>417877</xdr:colOff>
      <xdr:row>36</xdr:row>
      <xdr:rowOff>13607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FB643775-61E7-40BD-A069-331B8A411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7114" y="3819524"/>
          <a:ext cx="7067688" cy="3461658"/>
        </a:xfrm>
        <a:prstGeom prst="rect">
          <a:avLst/>
        </a:prstGeom>
      </xdr:spPr>
    </xdr:pic>
    <xdr:clientData/>
  </xdr:twoCellAnchor>
  <xdr:twoCellAnchor editAs="oneCell">
    <xdr:from>
      <xdr:col>16</xdr:col>
      <xdr:colOff>353786</xdr:colOff>
      <xdr:row>21</xdr:row>
      <xdr:rowOff>54428</xdr:rowOff>
    </xdr:from>
    <xdr:to>
      <xdr:col>25</xdr:col>
      <xdr:colOff>545653</xdr:colOff>
      <xdr:row>36</xdr:row>
      <xdr:rowOff>149679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A3822FB-9AA9-4003-84B1-F490ED8CB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70711" y="4283528"/>
          <a:ext cx="7735667" cy="313372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1047750</xdr:colOff>
      <xdr:row>36</xdr:row>
      <xdr:rowOff>68036</xdr:rowOff>
    </xdr:from>
    <xdr:to>
      <xdr:col>19</xdr:col>
      <xdr:colOff>720488</xdr:colOff>
      <xdr:row>56</xdr:row>
      <xdr:rowOff>186684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257471CC-71EB-4AF8-AF48-3C36D3F74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68450" y="7335611"/>
          <a:ext cx="10083563" cy="4138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57</xdr:row>
      <xdr:rowOff>59100</xdr:rowOff>
    </xdr:from>
    <xdr:to>
      <xdr:col>23</xdr:col>
      <xdr:colOff>630093</xdr:colOff>
      <xdr:row>67</xdr:row>
      <xdr:rowOff>68036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112B924E-F182-4573-9576-026C6CDBE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54428</xdr:colOff>
      <xdr:row>0</xdr:row>
      <xdr:rowOff>0</xdr:rowOff>
    </xdr:from>
    <xdr:to>
      <xdr:col>21</xdr:col>
      <xdr:colOff>117952</xdr:colOff>
      <xdr:row>21</xdr:row>
      <xdr:rowOff>183699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D029E066-F41F-4DAC-9396-B6E84974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5128" y="0"/>
          <a:ext cx="12150749" cy="4412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19</xdr:row>
      <xdr:rowOff>-1</xdr:rowOff>
    </xdr:from>
    <xdr:to>
      <xdr:col>16</xdr:col>
      <xdr:colOff>417877</xdr:colOff>
      <xdr:row>36</xdr:row>
      <xdr:rowOff>13607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1413D53-CD6E-468C-8AD7-66386B07F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7114" y="3819524"/>
          <a:ext cx="7067688" cy="3461658"/>
        </a:xfrm>
        <a:prstGeom prst="rect">
          <a:avLst/>
        </a:prstGeom>
      </xdr:spPr>
    </xdr:pic>
    <xdr:clientData/>
  </xdr:twoCellAnchor>
  <xdr:twoCellAnchor editAs="oneCell">
    <xdr:from>
      <xdr:col>16</xdr:col>
      <xdr:colOff>353786</xdr:colOff>
      <xdr:row>21</xdr:row>
      <xdr:rowOff>54428</xdr:rowOff>
    </xdr:from>
    <xdr:to>
      <xdr:col>25</xdr:col>
      <xdr:colOff>545653</xdr:colOff>
      <xdr:row>36</xdr:row>
      <xdr:rowOff>149679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872D1741-B05A-4D81-AF61-72CDF5967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70711" y="4283528"/>
          <a:ext cx="7735667" cy="313372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1047750</xdr:colOff>
      <xdr:row>36</xdr:row>
      <xdr:rowOff>68036</xdr:rowOff>
    </xdr:from>
    <xdr:to>
      <xdr:col>19</xdr:col>
      <xdr:colOff>720488</xdr:colOff>
      <xdr:row>56</xdr:row>
      <xdr:rowOff>186684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E750D881-402C-4515-9154-5529EE101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68450" y="7335611"/>
          <a:ext cx="10083563" cy="41381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639536</xdr:colOff>
      <xdr:row>59</xdr:row>
      <xdr:rowOff>113526</xdr:rowOff>
    </xdr:from>
    <xdr:to>
      <xdr:col>20</xdr:col>
      <xdr:colOff>793379</xdr:colOff>
      <xdr:row>70</xdr:row>
      <xdr:rowOff>122464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857EA64A-6A7E-4116-A543-3930A2F0C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81643</xdr:colOff>
      <xdr:row>20</xdr:row>
      <xdr:rowOff>122463</xdr:rowOff>
    </xdr:from>
    <xdr:to>
      <xdr:col>11</xdr:col>
      <xdr:colOff>635591</xdr:colOff>
      <xdr:row>37</xdr:row>
      <xdr:rowOff>136071</xdr:rowOff>
    </xdr:to>
    <xdr:pic>
      <xdr:nvPicPr>
        <xdr:cNvPr id="3" name="Bilde 3">
          <a:extLst>
            <a:ext uri="{FF2B5EF4-FFF2-40B4-BE49-F238E27FC236}">
              <a16:creationId xmlns:a16="http://schemas.microsoft.com/office/drawing/2014/main" id="{F2B1127E-11CB-4D06-88E1-FFF97EF14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618" y="4142013"/>
          <a:ext cx="7088098" cy="3433083"/>
        </a:xfrm>
        <a:prstGeom prst="rect">
          <a:avLst/>
        </a:prstGeom>
      </xdr:spPr>
    </xdr:pic>
    <xdr:clientData/>
  </xdr:twoCellAnchor>
  <xdr:twoCellAnchor editAs="oneCell">
    <xdr:from>
      <xdr:col>11</xdr:col>
      <xdr:colOff>353786</xdr:colOff>
      <xdr:row>20</xdr:row>
      <xdr:rowOff>122464</xdr:rowOff>
    </xdr:from>
    <xdr:to>
      <xdr:col>20</xdr:col>
      <xdr:colOff>545654</xdr:colOff>
      <xdr:row>36</xdr:row>
      <xdr:rowOff>13608</xdr:rowOff>
    </xdr:to>
    <xdr:pic>
      <xdr:nvPicPr>
        <xdr:cNvPr id="4" name="Bilde 4">
          <a:extLst>
            <a:ext uri="{FF2B5EF4-FFF2-40B4-BE49-F238E27FC236}">
              <a16:creationId xmlns:a16="http://schemas.microsoft.com/office/drawing/2014/main" id="{F1A4690F-6E16-437A-9110-655A3EA05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36911" y="4142014"/>
          <a:ext cx="7735668" cy="3110594"/>
        </a:xfrm>
        <a:prstGeom prst="rect">
          <a:avLst/>
        </a:prstGeom>
      </xdr:spPr>
    </xdr:pic>
    <xdr:clientData/>
  </xdr:twoCellAnchor>
  <xdr:twoCellAnchor editAs="oneCell">
    <xdr:from>
      <xdr:col>9</xdr:col>
      <xdr:colOff>176892</xdr:colOff>
      <xdr:row>37</xdr:row>
      <xdr:rowOff>54428</xdr:rowOff>
    </xdr:from>
    <xdr:to>
      <xdr:col>20</xdr:col>
      <xdr:colOff>543595</xdr:colOff>
      <xdr:row>57</xdr:row>
      <xdr:rowOff>173076</xdr:rowOff>
    </xdr:to>
    <xdr:pic>
      <xdr:nvPicPr>
        <xdr:cNvPr id="5" name="Bilde 5">
          <a:extLst>
            <a:ext uri="{FF2B5EF4-FFF2-40B4-BE49-F238E27FC236}">
              <a16:creationId xmlns:a16="http://schemas.microsoft.com/office/drawing/2014/main" id="{30C36643-F41B-4FDF-8E8D-ED1A14480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8317" y="7493453"/>
          <a:ext cx="10082203" cy="416677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21</xdr:col>
      <xdr:colOff>80155</xdr:colOff>
      <xdr:row>20</xdr:row>
      <xdr:rowOff>108333</xdr:rowOff>
    </xdr:to>
    <xdr:pic>
      <xdr:nvPicPr>
        <xdr:cNvPr id="6" name="Bilde 6">
          <a:extLst>
            <a:ext uri="{FF2B5EF4-FFF2-40B4-BE49-F238E27FC236}">
              <a16:creationId xmlns:a16="http://schemas.microsoft.com/office/drawing/2014/main" id="{69A422BC-D8F7-4C75-8AB7-6F5E7B72C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92225" y="0"/>
          <a:ext cx="11853055" cy="41278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449036</xdr:colOff>
      <xdr:row>59</xdr:row>
      <xdr:rowOff>181562</xdr:rowOff>
    </xdr:from>
    <xdr:to>
      <xdr:col>20</xdr:col>
      <xdr:colOff>602879</xdr:colOff>
      <xdr:row>70</xdr:row>
      <xdr:rowOff>190500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426CECE1-5D6C-4C25-9FD7-70CF63F2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27214</xdr:colOff>
      <xdr:row>20</xdr:row>
      <xdr:rowOff>176892</xdr:rowOff>
    </xdr:from>
    <xdr:to>
      <xdr:col>11</xdr:col>
      <xdr:colOff>581162</xdr:colOff>
      <xdr:row>37</xdr:row>
      <xdr:rowOff>190500</xdr:rowOff>
    </xdr:to>
    <xdr:pic>
      <xdr:nvPicPr>
        <xdr:cNvPr id="3" name="Bilde 3">
          <a:extLst>
            <a:ext uri="{FF2B5EF4-FFF2-40B4-BE49-F238E27FC236}">
              <a16:creationId xmlns:a16="http://schemas.microsoft.com/office/drawing/2014/main" id="{AED1B08D-CA30-458B-BBA7-95295DE5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6189" y="4196442"/>
          <a:ext cx="7088098" cy="3433083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435428</xdr:colOff>
      <xdr:row>20</xdr:row>
      <xdr:rowOff>136072</xdr:rowOff>
    </xdr:from>
    <xdr:to>
      <xdr:col>20</xdr:col>
      <xdr:colOff>627296</xdr:colOff>
      <xdr:row>36</xdr:row>
      <xdr:rowOff>27216</xdr:rowOff>
    </xdr:to>
    <xdr:pic>
      <xdr:nvPicPr>
        <xdr:cNvPr id="4" name="Bilde 4">
          <a:extLst>
            <a:ext uri="{FF2B5EF4-FFF2-40B4-BE49-F238E27FC236}">
              <a16:creationId xmlns:a16="http://schemas.microsoft.com/office/drawing/2014/main" id="{F7C2BBA3-73E0-4549-B9D2-CDA7F2D12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18553" y="4155622"/>
          <a:ext cx="7735668" cy="3110594"/>
        </a:xfrm>
        <a:prstGeom prst="rect">
          <a:avLst/>
        </a:prstGeom>
      </xdr:spPr>
    </xdr:pic>
    <xdr:clientData/>
  </xdr:twoCellAnchor>
  <xdr:twoCellAnchor editAs="oneCell">
    <xdr:from>
      <xdr:col>9</xdr:col>
      <xdr:colOff>176893</xdr:colOff>
      <xdr:row>37</xdr:row>
      <xdr:rowOff>40821</xdr:rowOff>
    </xdr:from>
    <xdr:to>
      <xdr:col>20</xdr:col>
      <xdr:colOff>543596</xdr:colOff>
      <xdr:row>57</xdr:row>
      <xdr:rowOff>159469</xdr:rowOff>
    </xdr:to>
    <xdr:pic>
      <xdr:nvPicPr>
        <xdr:cNvPr id="5" name="Bilde 5">
          <a:extLst>
            <a:ext uri="{FF2B5EF4-FFF2-40B4-BE49-F238E27FC236}">
              <a16:creationId xmlns:a16="http://schemas.microsoft.com/office/drawing/2014/main" id="{53CEE036-9369-4B5D-B985-E28781B07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8318" y="7479846"/>
          <a:ext cx="10082203" cy="4166773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0</xdr:row>
      <xdr:rowOff>0</xdr:rowOff>
    </xdr:from>
    <xdr:to>
      <xdr:col>21</xdr:col>
      <xdr:colOff>107369</xdr:colOff>
      <xdr:row>20</xdr:row>
      <xdr:rowOff>108333</xdr:rowOff>
    </xdr:to>
    <xdr:pic>
      <xdr:nvPicPr>
        <xdr:cNvPr id="6" name="Bilde 6">
          <a:extLst>
            <a:ext uri="{FF2B5EF4-FFF2-40B4-BE49-F238E27FC236}">
              <a16:creationId xmlns:a16="http://schemas.microsoft.com/office/drawing/2014/main" id="{33FAF78D-B313-4BEB-B76D-D3FF80D5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19439" y="0"/>
          <a:ext cx="11853055" cy="41278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57</xdr:row>
      <xdr:rowOff>59100</xdr:rowOff>
    </xdr:from>
    <xdr:to>
      <xdr:col>23</xdr:col>
      <xdr:colOff>630093</xdr:colOff>
      <xdr:row>67</xdr:row>
      <xdr:rowOff>68036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623A3371-9060-4BD9-9045-BA517C53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54428</xdr:colOff>
      <xdr:row>0</xdr:row>
      <xdr:rowOff>0</xdr:rowOff>
    </xdr:from>
    <xdr:to>
      <xdr:col>21</xdr:col>
      <xdr:colOff>117952</xdr:colOff>
      <xdr:row>21</xdr:row>
      <xdr:rowOff>183699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D68666F6-4041-43EF-95C4-99C9584A8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5128" y="0"/>
          <a:ext cx="12150749" cy="4412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19</xdr:row>
      <xdr:rowOff>-1</xdr:rowOff>
    </xdr:from>
    <xdr:to>
      <xdr:col>16</xdr:col>
      <xdr:colOff>417877</xdr:colOff>
      <xdr:row>36</xdr:row>
      <xdr:rowOff>13607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B976D4E4-C682-43D3-94B1-5F0E21C3A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7114" y="3819524"/>
          <a:ext cx="7067688" cy="3461658"/>
        </a:xfrm>
        <a:prstGeom prst="rect">
          <a:avLst/>
        </a:prstGeom>
      </xdr:spPr>
    </xdr:pic>
    <xdr:clientData/>
  </xdr:twoCellAnchor>
  <xdr:twoCellAnchor editAs="oneCell">
    <xdr:from>
      <xdr:col>16</xdr:col>
      <xdr:colOff>353786</xdr:colOff>
      <xdr:row>21</xdr:row>
      <xdr:rowOff>54428</xdr:rowOff>
    </xdr:from>
    <xdr:to>
      <xdr:col>25</xdr:col>
      <xdr:colOff>545653</xdr:colOff>
      <xdr:row>36</xdr:row>
      <xdr:rowOff>149679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4C72C7BF-AC03-47F0-8D0C-33B01EAE4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70711" y="4283528"/>
          <a:ext cx="7735667" cy="313372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1047750</xdr:colOff>
      <xdr:row>36</xdr:row>
      <xdr:rowOff>68036</xdr:rowOff>
    </xdr:from>
    <xdr:to>
      <xdr:col>19</xdr:col>
      <xdr:colOff>720488</xdr:colOff>
      <xdr:row>56</xdr:row>
      <xdr:rowOff>186684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29CEE658-40C9-4465-9CBE-54B8E8C65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68450" y="7335611"/>
          <a:ext cx="10083563" cy="413819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57</xdr:row>
      <xdr:rowOff>59100</xdr:rowOff>
    </xdr:from>
    <xdr:to>
      <xdr:col>23</xdr:col>
      <xdr:colOff>630093</xdr:colOff>
      <xdr:row>67</xdr:row>
      <xdr:rowOff>68036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F1538703-7600-4F37-A044-B085DBA4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54428</xdr:colOff>
      <xdr:row>0</xdr:row>
      <xdr:rowOff>0</xdr:rowOff>
    </xdr:from>
    <xdr:to>
      <xdr:col>21</xdr:col>
      <xdr:colOff>117952</xdr:colOff>
      <xdr:row>21</xdr:row>
      <xdr:rowOff>183699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15778A40-142F-46CE-8B2D-3075AE50F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5128" y="0"/>
          <a:ext cx="12150749" cy="4412799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19</xdr:row>
      <xdr:rowOff>-1</xdr:rowOff>
    </xdr:from>
    <xdr:to>
      <xdr:col>16</xdr:col>
      <xdr:colOff>417877</xdr:colOff>
      <xdr:row>36</xdr:row>
      <xdr:rowOff>13607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99332A77-8EF0-4011-B858-CC47DEF05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67114" y="3819524"/>
          <a:ext cx="7067688" cy="3461658"/>
        </a:xfrm>
        <a:prstGeom prst="rect">
          <a:avLst/>
        </a:prstGeom>
      </xdr:spPr>
    </xdr:pic>
    <xdr:clientData/>
  </xdr:twoCellAnchor>
  <xdr:twoCellAnchor editAs="oneCell">
    <xdr:from>
      <xdr:col>16</xdr:col>
      <xdr:colOff>353786</xdr:colOff>
      <xdr:row>21</xdr:row>
      <xdr:rowOff>54428</xdr:rowOff>
    </xdr:from>
    <xdr:to>
      <xdr:col>25</xdr:col>
      <xdr:colOff>545653</xdr:colOff>
      <xdr:row>36</xdr:row>
      <xdr:rowOff>149679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C85F6032-6826-40C1-B86B-9A3D6153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70711" y="4283528"/>
          <a:ext cx="7735667" cy="3133726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1047750</xdr:colOff>
      <xdr:row>36</xdr:row>
      <xdr:rowOff>68036</xdr:rowOff>
    </xdr:from>
    <xdr:to>
      <xdr:col>19</xdr:col>
      <xdr:colOff>720488</xdr:colOff>
      <xdr:row>56</xdr:row>
      <xdr:rowOff>186684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B31756C2-6E56-497E-B1D1-3CBD60EC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68450" y="7335611"/>
          <a:ext cx="10083563" cy="41381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449036</xdr:colOff>
      <xdr:row>59</xdr:row>
      <xdr:rowOff>181562</xdr:rowOff>
    </xdr:from>
    <xdr:to>
      <xdr:col>20</xdr:col>
      <xdr:colOff>602879</xdr:colOff>
      <xdr:row>70</xdr:row>
      <xdr:rowOff>190500</xdr:rowOff>
    </xdr:to>
    <xdr:graphicFrame macro="">
      <xdr:nvGraphicFramePr>
        <xdr:cNvPr id="2" name="Diagram 5">
          <a:extLst>
            <a:ext uri="{FF2B5EF4-FFF2-40B4-BE49-F238E27FC236}">
              <a16:creationId xmlns:a16="http://schemas.microsoft.com/office/drawing/2014/main" id="{A8FC7F73-FA20-4609-BB09-A65B1A0C4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27214</xdr:colOff>
      <xdr:row>20</xdr:row>
      <xdr:rowOff>176892</xdr:rowOff>
    </xdr:from>
    <xdr:to>
      <xdr:col>11</xdr:col>
      <xdr:colOff>581162</xdr:colOff>
      <xdr:row>37</xdr:row>
      <xdr:rowOff>190500</xdr:rowOff>
    </xdr:to>
    <xdr:pic>
      <xdr:nvPicPr>
        <xdr:cNvPr id="3" name="Bilde 3">
          <a:extLst>
            <a:ext uri="{FF2B5EF4-FFF2-40B4-BE49-F238E27FC236}">
              <a16:creationId xmlns:a16="http://schemas.microsoft.com/office/drawing/2014/main" id="{D954404E-2F2F-4524-BDFB-C4F19A1B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76189" y="4196442"/>
          <a:ext cx="7088098" cy="3433083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435428</xdr:colOff>
      <xdr:row>20</xdr:row>
      <xdr:rowOff>136072</xdr:rowOff>
    </xdr:from>
    <xdr:to>
      <xdr:col>20</xdr:col>
      <xdr:colOff>627296</xdr:colOff>
      <xdr:row>36</xdr:row>
      <xdr:rowOff>27216</xdr:rowOff>
    </xdr:to>
    <xdr:pic>
      <xdr:nvPicPr>
        <xdr:cNvPr id="4" name="Bilde 4">
          <a:extLst>
            <a:ext uri="{FF2B5EF4-FFF2-40B4-BE49-F238E27FC236}">
              <a16:creationId xmlns:a16="http://schemas.microsoft.com/office/drawing/2014/main" id="{CEB3A021-0DF2-4456-8909-3B86BA37B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18553" y="4155622"/>
          <a:ext cx="7735668" cy="3110594"/>
        </a:xfrm>
        <a:prstGeom prst="rect">
          <a:avLst/>
        </a:prstGeom>
      </xdr:spPr>
    </xdr:pic>
    <xdr:clientData/>
  </xdr:twoCellAnchor>
  <xdr:twoCellAnchor editAs="oneCell">
    <xdr:from>
      <xdr:col>9</xdr:col>
      <xdr:colOff>176893</xdr:colOff>
      <xdr:row>37</xdr:row>
      <xdr:rowOff>40821</xdr:rowOff>
    </xdr:from>
    <xdr:to>
      <xdr:col>20</xdr:col>
      <xdr:colOff>543596</xdr:colOff>
      <xdr:row>57</xdr:row>
      <xdr:rowOff>159469</xdr:rowOff>
    </xdr:to>
    <xdr:pic>
      <xdr:nvPicPr>
        <xdr:cNvPr id="5" name="Bilde 5">
          <a:extLst>
            <a:ext uri="{FF2B5EF4-FFF2-40B4-BE49-F238E27FC236}">
              <a16:creationId xmlns:a16="http://schemas.microsoft.com/office/drawing/2014/main" id="{6B57A4B6-5419-4DA7-9006-53F6FD813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8318" y="7479846"/>
          <a:ext cx="10082203" cy="4166773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0</xdr:row>
      <xdr:rowOff>0</xdr:rowOff>
    </xdr:from>
    <xdr:to>
      <xdr:col>21</xdr:col>
      <xdr:colOff>107369</xdr:colOff>
      <xdr:row>20</xdr:row>
      <xdr:rowOff>108333</xdr:rowOff>
    </xdr:to>
    <xdr:pic>
      <xdr:nvPicPr>
        <xdr:cNvPr id="6" name="Bilde 6">
          <a:extLst>
            <a:ext uri="{FF2B5EF4-FFF2-40B4-BE49-F238E27FC236}">
              <a16:creationId xmlns:a16="http://schemas.microsoft.com/office/drawing/2014/main" id="{59E150E3-1450-48B9-AA75-38A3BE7B4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19439" y="0"/>
          <a:ext cx="11853055" cy="4127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00921-7DD0-4BA5-BE0F-8E3F2811381C}">
  <dimension ref="A1:F12"/>
  <sheetViews>
    <sheetView workbookViewId="0">
      <selection activeCell="A13" sqref="A13:E18"/>
    </sheetView>
  </sheetViews>
  <sheetFormatPr defaultRowHeight="14.5" x14ac:dyDescent="0.35"/>
  <sheetData>
    <row r="1" spans="1:6" x14ac:dyDescent="0.35">
      <c r="A1" s="323" t="s">
        <v>1006</v>
      </c>
      <c r="B1" s="324"/>
      <c r="C1" s="324"/>
      <c r="D1" s="324"/>
      <c r="E1" s="324"/>
      <c r="F1" s="325"/>
    </row>
    <row r="2" spans="1:6" x14ac:dyDescent="0.35">
      <c r="A2" s="326" t="s">
        <v>1007</v>
      </c>
      <c r="F2" s="327"/>
    </row>
    <row r="3" spans="1:6" x14ac:dyDescent="0.35">
      <c r="A3" s="326" t="s">
        <v>5</v>
      </c>
      <c r="B3" t="s">
        <v>6</v>
      </c>
      <c r="C3" t="s">
        <v>7</v>
      </c>
      <c r="D3" t="s">
        <v>1008</v>
      </c>
      <c r="E3" t="s">
        <v>1009</v>
      </c>
      <c r="F3" s="327" t="s">
        <v>1010</v>
      </c>
    </row>
    <row r="4" spans="1:6" x14ac:dyDescent="0.35">
      <c r="A4" s="328" t="s">
        <v>1011</v>
      </c>
      <c r="B4" s="329" t="s">
        <v>1011</v>
      </c>
      <c r="C4" s="329" t="s">
        <v>1011</v>
      </c>
      <c r="D4" s="329" t="s">
        <v>1011</v>
      </c>
      <c r="E4" s="329" t="s">
        <v>1011</v>
      </c>
      <c r="F4" s="330" t="s">
        <v>1011</v>
      </c>
    </row>
    <row r="5" spans="1:6" x14ac:dyDescent="0.35">
      <c r="A5" s="323" t="s">
        <v>1012</v>
      </c>
      <c r="B5" s="324"/>
      <c r="C5" s="324"/>
      <c r="D5" s="324"/>
      <c r="E5" s="324"/>
      <c r="F5" s="325"/>
    </row>
    <row r="6" spans="1:6" x14ac:dyDescent="0.35">
      <c r="A6" s="326" t="s">
        <v>1007</v>
      </c>
      <c r="F6" s="327"/>
    </row>
    <row r="7" spans="1:6" x14ac:dyDescent="0.35">
      <c r="A7" s="326" t="s">
        <v>5</v>
      </c>
      <c r="B7" t="s">
        <v>6</v>
      </c>
      <c r="C7" t="s">
        <v>7</v>
      </c>
      <c r="D7" t="s">
        <v>1008</v>
      </c>
      <c r="E7" t="s">
        <v>1009</v>
      </c>
      <c r="F7" s="327" t="s">
        <v>1010</v>
      </c>
    </row>
    <row r="8" spans="1:6" x14ac:dyDescent="0.35">
      <c r="A8" s="328" t="s">
        <v>1011</v>
      </c>
      <c r="B8" s="329" t="s">
        <v>1011</v>
      </c>
      <c r="C8" s="329" t="s">
        <v>1011</v>
      </c>
      <c r="D8" s="329" t="s">
        <v>1011</v>
      </c>
      <c r="E8" s="329" t="s">
        <v>1011</v>
      </c>
      <c r="F8" s="330" t="s">
        <v>1011</v>
      </c>
    </row>
    <row r="9" spans="1:6" x14ac:dyDescent="0.35">
      <c r="A9" s="326" t="s">
        <v>1013</v>
      </c>
      <c r="F9" s="327"/>
    </row>
    <row r="10" spans="1:6" x14ac:dyDescent="0.35">
      <c r="A10" s="326" t="s">
        <v>1007</v>
      </c>
      <c r="F10" s="327"/>
    </row>
    <row r="11" spans="1:6" x14ac:dyDescent="0.35">
      <c r="A11" s="326" t="s">
        <v>5</v>
      </c>
      <c r="B11" t="s">
        <v>6</v>
      </c>
      <c r="C11" t="s">
        <v>7</v>
      </c>
      <c r="D11" t="s">
        <v>1008</v>
      </c>
      <c r="E11" t="s">
        <v>1009</v>
      </c>
      <c r="F11" s="327" t="s">
        <v>1010</v>
      </c>
    </row>
    <row r="12" spans="1:6" x14ac:dyDescent="0.35">
      <c r="A12" s="328" t="s">
        <v>1014</v>
      </c>
      <c r="B12" s="329" t="s">
        <v>1011</v>
      </c>
      <c r="C12" s="329" t="s">
        <v>1011</v>
      </c>
      <c r="D12" s="329" t="s">
        <v>1011</v>
      </c>
      <c r="E12" s="329" t="s">
        <v>1014</v>
      </c>
      <c r="F12" s="330" t="s">
        <v>1014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2EDD-4DBD-4732-ABF5-56F32B66B6CE}">
  <sheetPr>
    <tabColor rgb="FF92D050"/>
    <pageSetUpPr fitToPage="1"/>
  </sheetPr>
  <dimension ref="A1:Z130"/>
  <sheetViews>
    <sheetView zoomScale="86" zoomScaleNormal="86" zoomScalePageLayoutView="70" workbookViewId="0">
      <selection activeCell="A41" sqref="A41:A51"/>
    </sheetView>
  </sheetViews>
  <sheetFormatPr defaultColWidth="12.54296875" defaultRowHeight="15.5" x14ac:dyDescent="0.35"/>
  <cols>
    <col min="1" max="1" width="12.54296875" style="9"/>
    <col min="2" max="2" width="30.81640625" style="9" bestFit="1" customWidth="1"/>
    <col min="3" max="3" width="34.81640625" style="9" customWidth="1"/>
    <col min="4" max="4" width="21.1796875" style="9" customWidth="1"/>
    <col min="5" max="5" width="21.26953125" style="9" bestFit="1" customWidth="1"/>
    <col min="6" max="6" width="29.54296875" style="9" customWidth="1"/>
    <col min="7" max="7" width="26.7265625" style="9" customWidth="1"/>
    <col min="8" max="8" width="21.26953125" style="9" customWidth="1"/>
    <col min="9" max="9" width="18.26953125" style="9" bestFit="1" customWidth="1"/>
    <col min="10" max="10" width="15.1796875" style="9" customWidth="1"/>
    <col min="11" max="11" width="17.453125" style="9" bestFit="1" customWidth="1"/>
    <col min="12" max="12" width="12.54296875" style="9"/>
    <col min="13" max="13" width="15" style="9" customWidth="1"/>
    <col min="14" max="15" width="12.54296875" style="9"/>
    <col min="16" max="16" width="14.81640625" style="9" bestFit="1" customWidth="1"/>
    <col min="17" max="16384" width="12.54296875" style="9"/>
  </cols>
  <sheetData>
    <row r="1" spans="2:9" ht="16" thickBot="1" x14ac:dyDescent="0.4">
      <c r="G1" s="31"/>
      <c r="H1" s="31"/>
    </row>
    <row r="2" spans="2:9" x14ac:dyDescent="0.35">
      <c r="B2" s="3" t="s">
        <v>699</v>
      </c>
      <c r="C2" s="4" t="s">
        <v>907</v>
      </c>
      <c r="D2" s="5" t="s">
        <v>890</v>
      </c>
      <c r="E2" s="5"/>
      <c r="F2" s="5" t="s">
        <v>702</v>
      </c>
      <c r="G2" s="6">
        <v>43627</v>
      </c>
      <c r="H2" s="7" t="s">
        <v>891</v>
      </c>
      <c r="I2" s="2"/>
    </row>
    <row r="3" spans="2:9" x14ac:dyDescent="0.35">
      <c r="B3" s="8"/>
      <c r="C3" s="9" t="s">
        <v>908</v>
      </c>
      <c r="F3" s="9" t="s">
        <v>704</v>
      </c>
      <c r="G3" s="31" t="s">
        <v>705</v>
      </c>
      <c r="H3" s="37"/>
    </row>
    <row r="4" spans="2:9" x14ac:dyDescent="0.35">
      <c r="B4" s="8" t="s">
        <v>706</v>
      </c>
      <c r="C4" s="9">
        <v>27</v>
      </c>
      <c r="D4" s="9" t="s">
        <v>707</v>
      </c>
      <c r="E4" s="9" t="s">
        <v>708</v>
      </c>
      <c r="G4" s="31" t="s">
        <v>709</v>
      </c>
      <c r="H4" s="37">
        <f>C4+(E8+G8)/1000</f>
        <v>27.027999999999999</v>
      </c>
    </row>
    <row r="5" spans="2:9" x14ac:dyDescent="0.35">
      <c r="B5" s="8" t="s">
        <v>710</v>
      </c>
      <c r="C5" s="9">
        <f>4</f>
        <v>4</v>
      </c>
      <c r="D5" s="9" t="s">
        <v>707</v>
      </c>
      <c r="E5" s="9" t="s">
        <v>711</v>
      </c>
      <c r="G5" s="31" t="s">
        <v>712</v>
      </c>
      <c r="H5" s="37">
        <f>C5+C8/1000</f>
        <v>4.0140000000000002</v>
      </c>
    </row>
    <row r="6" spans="2:9" ht="16" thickBot="1" x14ac:dyDescent="0.4">
      <c r="B6" s="8"/>
      <c r="H6" s="10"/>
    </row>
    <row r="7" spans="2:9" x14ac:dyDescent="0.35">
      <c r="B7" s="3"/>
      <c r="C7" s="11" t="s">
        <v>713</v>
      </c>
      <c r="D7" s="11" t="s">
        <v>714</v>
      </c>
      <c r="E7" s="11" t="s">
        <v>715</v>
      </c>
      <c r="F7" s="11" t="s">
        <v>716</v>
      </c>
      <c r="G7" s="11" t="s">
        <v>717</v>
      </c>
      <c r="H7" s="11" t="s">
        <v>718</v>
      </c>
    </row>
    <row r="8" spans="2:9" x14ac:dyDescent="0.35">
      <c r="B8" s="8" t="s">
        <v>719</v>
      </c>
      <c r="C8" s="12">
        <v>14</v>
      </c>
      <c r="D8" s="12">
        <v>14</v>
      </c>
      <c r="E8" s="12">
        <v>14</v>
      </c>
      <c r="F8" s="12">
        <v>16</v>
      </c>
      <c r="G8" s="12">
        <v>14</v>
      </c>
      <c r="H8" s="12">
        <v>14</v>
      </c>
    </row>
    <row r="9" spans="2:9" x14ac:dyDescent="0.35">
      <c r="B9" s="8" t="s">
        <v>720</v>
      </c>
      <c r="C9" s="13">
        <v>6.15</v>
      </c>
      <c r="D9" s="13">
        <v>5.5</v>
      </c>
      <c r="E9" s="14" t="s">
        <v>721</v>
      </c>
      <c r="F9" s="13">
        <v>11.65</v>
      </c>
      <c r="G9" s="14" t="s">
        <v>721</v>
      </c>
      <c r="H9" s="13">
        <v>5.5</v>
      </c>
    </row>
    <row r="10" spans="2:9" x14ac:dyDescent="0.35">
      <c r="B10" s="8" t="s">
        <v>722</v>
      </c>
      <c r="C10" s="13">
        <v>9.85</v>
      </c>
      <c r="D10" s="13">
        <v>1.54</v>
      </c>
      <c r="E10" s="14" t="s">
        <v>721</v>
      </c>
      <c r="F10" s="13">
        <v>15.35</v>
      </c>
      <c r="G10" s="14" t="s">
        <v>721</v>
      </c>
      <c r="H10" s="13">
        <v>1.54</v>
      </c>
    </row>
    <row r="11" spans="2:9" x14ac:dyDescent="0.35">
      <c r="B11" s="8" t="s">
        <v>723</v>
      </c>
      <c r="C11" s="13">
        <v>16</v>
      </c>
      <c r="D11" s="13">
        <f>SQRT(D9^2+D10^2)</f>
        <v>5.7115321937287549</v>
      </c>
      <c r="E11" s="13">
        <v>2.1110000000000002</v>
      </c>
      <c r="F11" s="13">
        <f>SQRT(F9^2+(C5-D10-E11)^2)+SQRT(F20^2+(C5-H10-G11)^2)</f>
        <v>12.115226338428609</v>
      </c>
      <c r="G11" s="13">
        <v>2</v>
      </c>
      <c r="H11" s="13">
        <f>SQRT(H9^2+H10^2)</f>
        <v>5.7115321937287549</v>
      </c>
    </row>
    <row r="12" spans="2:9" x14ac:dyDescent="0.35">
      <c r="B12" s="8" t="s">
        <v>724</v>
      </c>
      <c r="C12" s="15" t="s">
        <v>909</v>
      </c>
      <c r="D12" s="15" t="s">
        <v>910</v>
      </c>
      <c r="E12" s="15" t="s">
        <v>911</v>
      </c>
      <c r="F12" s="15" t="s">
        <v>912</v>
      </c>
      <c r="G12" s="15" t="s">
        <v>911</v>
      </c>
      <c r="H12" s="15" t="s">
        <v>910</v>
      </c>
    </row>
    <row r="13" spans="2:9" x14ac:dyDescent="0.35">
      <c r="B13" s="8" t="s">
        <v>729</v>
      </c>
      <c r="C13" s="12">
        <v>6</v>
      </c>
      <c r="D13" s="12">
        <v>6</v>
      </c>
      <c r="E13" s="12">
        <v>6</v>
      </c>
      <c r="F13" s="12">
        <v>8</v>
      </c>
      <c r="G13" s="12">
        <v>6</v>
      </c>
      <c r="H13" s="16">
        <v>6</v>
      </c>
    </row>
    <row r="14" spans="2:9" x14ac:dyDescent="0.35">
      <c r="B14" s="8" t="s">
        <v>730</v>
      </c>
      <c r="C14" s="13">
        <v>0.75</v>
      </c>
      <c r="D14" s="13">
        <v>0.75</v>
      </c>
      <c r="E14" s="12">
        <v>0.75</v>
      </c>
      <c r="F14" s="13">
        <v>0.6</v>
      </c>
      <c r="G14" s="12">
        <v>0.75</v>
      </c>
      <c r="H14" s="13">
        <v>0.75</v>
      </c>
    </row>
    <row r="15" spans="2:9" x14ac:dyDescent="0.35">
      <c r="B15" s="8" t="s">
        <v>731</v>
      </c>
      <c r="C15" s="15" t="s">
        <v>913</v>
      </c>
      <c r="D15" s="12"/>
      <c r="E15" s="12"/>
      <c r="F15" s="12"/>
      <c r="G15" s="12"/>
      <c r="H15" s="16"/>
    </row>
    <row r="16" spans="2:9" x14ac:dyDescent="0.35">
      <c r="B16" s="17" t="s">
        <v>733</v>
      </c>
      <c r="C16" s="18">
        <v>280</v>
      </c>
      <c r="D16" s="19"/>
      <c r="E16" s="19"/>
      <c r="F16" s="19"/>
      <c r="G16" s="19"/>
      <c r="H16" s="20"/>
    </row>
    <row r="17" spans="2:21" x14ac:dyDescent="0.35">
      <c r="B17" s="17" t="s">
        <v>734</v>
      </c>
      <c r="C17" s="21">
        <v>11</v>
      </c>
      <c r="D17" s="19"/>
      <c r="E17" s="19"/>
      <c r="F17" s="19"/>
      <c r="G17" s="19"/>
      <c r="H17" s="20"/>
    </row>
    <row r="18" spans="2:21" x14ac:dyDescent="0.35">
      <c r="B18" s="17" t="s">
        <v>735</v>
      </c>
      <c r="C18" s="18">
        <v>12</v>
      </c>
      <c r="D18" s="19"/>
      <c r="E18" s="19"/>
      <c r="F18" s="19"/>
      <c r="G18" s="19"/>
      <c r="H18" s="20"/>
    </row>
    <row r="19" spans="2:21" x14ac:dyDescent="0.35">
      <c r="B19" s="17" t="s">
        <v>736</v>
      </c>
      <c r="C19" s="18">
        <v>40</v>
      </c>
      <c r="D19" s="19"/>
      <c r="E19" s="19"/>
      <c r="F19" s="19"/>
      <c r="G19" s="19"/>
      <c r="H19" s="20"/>
    </row>
    <row r="20" spans="2:21" x14ac:dyDescent="0.35">
      <c r="B20" s="17" t="s">
        <v>737</v>
      </c>
      <c r="C20" s="21">
        <v>42</v>
      </c>
      <c r="D20" s="19"/>
      <c r="E20" s="19"/>
      <c r="F20" s="19"/>
      <c r="G20" s="19"/>
      <c r="H20" s="19"/>
    </row>
    <row r="21" spans="2:21" ht="16" thickBot="1" x14ac:dyDescent="0.4">
      <c r="B21" s="22" t="s">
        <v>738</v>
      </c>
      <c r="C21" s="23">
        <v>0.6</v>
      </c>
      <c r="D21" s="23"/>
      <c r="E21" s="23"/>
      <c r="F21" s="23"/>
      <c r="G21" s="23"/>
      <c r="H21" s="24"/>
    </row>
    <row r="25" spans="2:21" x14ac:dyDescent="0.35">
      <c r="B25" s="9" t="s">
        <v>757</v>
      </c>
      <c r="C25" s="31"/>
    </row>
    <row r="26" spans="2:21" ht="16" thickBot="1" x14ac:dyDescent="0.4">
      <c r="B26" s="9" t="s">
        <v>758</v>
      </c>
      <c r="C26" s="32">
        <v>-1.8320000000000001</v>
      </c>
      <c r="D26" s="9" t="s">
        <v>759</v>
      </c>
    </row>
    <row r="27" spans="2:21" x14ac:dyDescent="0.35">
      <c r="B27" s="9" t="s">
        <v>760</v>
      </c>
      <c r="C27" s="32">
        <v>2.262</v>
      </c>
      <c r="D27" s="9" t="s">
        <v>759</v>
      </c>
      <c r="G27" s="3" t="s">
        <v>761</v>
      </c>
      <c r="H27" s="156">
        <f>77/9.81</f>
        <v>7.8491335372069315</v>
      </c>
      <c r="I27" s="157" t="s">
        <v>762</v>
      </c>
    </row>
    <row r="28" spans="2:21" x14ac:dyDescent="0.35">
      <c r="B28" s="9" t="s">
        <v>763</v>
      </c>
      <c r="C28" s="32">
        <v>2.2509999999999999</v>
      </c>
      <c r="D28" s="9" t="s">
        <v>759</v>
      </c>
      <c r="G28" s="8" t="s">
        <v>764</v>
      </c>
      <c r="H28" s="158">
        <f>210000</f>
        <v>210000</v>
      </c>
      <c r="I28" s="10" t="s">
        <v>765</v>
      </c>
    </row>
    <row r="29" spans="2:21" x14ac:dyDescent="0.35">
      <c r="B29" s="9" t="s">
        <v>766</v>
      </c>
      <c r="C29" s="32">
        <v>2.2450000000000001</v>
      </c>
      <c r="D29" s="9" t="s">
        <v>759</v>
      </c>
      <c r="G29" s="8" t="s">
        <v>767</v>
      </c>
      <c r="H29" s="9">
        <v>0.3</v>
      </c>
      <c r="I29" s="10"/>
    </row>
    <row r="30" spans="2:21" x14ac:dyDescent="0.35">
      <c r="C30" s="31"/>
      <c r="G30" s="159" t="s">
        <v>768</v>
      </c>
      <c r="H30" s="160">
        <v>80770</v>
      </c>
      <c r="I30" s="161" t="s">
        <v>765</v>
      </c>
    </row>
    <row r="31" spans="2:21" ht="16" thickBot="1" x14ac:dyDescent="0.4">
      <c r="F31" s="2" t="s">
        <v>771</v>
      </c>
      <c r="T31" s="162">
        <f>C60</f>
        <v>-15.363999999999999</v>
      </c>
      <c r="U31" s="162">
        <f>D60</f>
        <v>3.5529999999999999</v>
      </c>
    </row>
    <row r="32" spans="2:21" ht="16" thickBot="1" x14ac:dyDescent="0.4">
      <c r="B32" s="163" t="s">
        <v>769</v>
      </c>
      <c r="C32" s="163"/>
      <c r="D32" s="43">
        <v>93.873999999999995</v>
      </c>
      <c r="E32" s="165" t="s">
        <v>770</v>
      </c>
      <c r="T32" s="162">
        <f t="shared" ref="T32:U37" si="0">C61</f>
        <v>-15.363999999999999</v>
      </c>
      <c r="U32" s="162">
        <f t="shared" si="0"/>
        <v>1.546</v>
      </c>
    </row>
    <row r="33" spans="1:21" x14ac:dyDescent="0.35">
      <c r="D33" s="56"/>
      <c r="T33" s="162">
        <f t="shared" si="0"/>
        <v>-9.85</v>
      </c>
      <c r="U33" s="162">
        <f t="shared" si="0"/>
        <v>0</v>
      </c>
    </row>
    <row r="34" spans="1:21" ht="16" thickBot="1" x14ac:dyDescent="0.4">
      <c r="B34" s="9" t="s">
        <v>772</v>
      </c>
      <c r="D34" s="56"/>
      <c r="G34" s="166" t="s">
        <v>773</v>
      </c>
      <c r="T34" s="162">
        <f t="shared" si="0"/>
        <v>6.15</v>
      </c>
      <c r="U34" s="162">
        <f t="shared" si="0"/>
        <v>0</v>
      </c>
    </row>
    <row r="35" spans="1:21" x14ac:dyDescent="0.35">
      <c r="B35" s="167" t="s">
        <v>774</v>
      </c>
      <c r="C35" s="167"/>
      <c r="D35" s="48">
        <v>1.331</v>
      </c>
      <c r="E35" s="157" t="s">
        <v>770</v>
      </c>
      <c r="G35" s="3" t="s">
        <v>775</v>
      </c>
      <c r="H35" s="168">
        <f>D35*H28*1000</f>
        <v>279510000</v>
      </c>
      <c r="I35" s="157" t="s">
        <v>776</v>
      </c>
      <c r="T35" s="162">
        <f t="shared" si="0"/>
        <v>11.664</v>
      </c>
      <c r="U35" s="162">
        <f t="shared" si="0"/>
        <v>1.546</v>
      </c>
    </row>
    <row r="36" spans="1:21" x14ac:dyDescent="0.35">
      <c r="B36" s="12" t="s">
        <v>777</v>
      </c>
      <c r="C36" s="12"/>
      <c r="D36" s="50">
        <f>H5-D37</f>
        <v>1.7630000000000003</v>
      </c>
      <c r="E36" s="10" t="s">
        <v>759</v>
      </c>
      <c r="G36" s="8" t="s">
        <v>778</v>
      </c>
      <c r="H36" s="169">
        <f>D41*H28*1000</f>
        <v>584010000</v>
      </c>
      <c r="I36" s="10" t="s">
        <v>779</v>
      </c>
      <c r="T36" s="162">
        <f t="shared" si="0"/>
        <v>11.664</v>
      </c>
      <c r="U36" s="162">
        <f t="shared" si="0"/>
        <v>3.6639999999999997</v>
      </c>
    </row>
    <row r="37" spans="1:21" x14ac:dyDescent="0.35">
      <c r="B37" s="12" t="s">
        <v>780</v>
      </c>
      <c r="C37" s="12"/>
      <c r="D37" s="50">
        <f>C28</f>
        <v>2.2509999999999999</v>
      </c>
      <c r="E37" s="10" t="s">
        <v>759</v>
      </c>
      <c r="G37" s="8" t="s">
        <v>781</v>
      </c>
      <c r="H37" s="169">
        <f>H28*D44*1000</f>
        <v>18815370000</v>
      </c>
      <c r="I37" s="10" t="s">
        <v>779</v>
      </c>
      <c r="T37" s="162">
        <f t="shared" si="0"/>
        <v>0</v>
      </c>
      <c r="U37" s="162">
        <f t="shared" si="0"/>
        <v>4.0140000000000002</v>
      </c>
    </row>
    <row r="38" spans="1:21" x14ac:dyDescent="0.35">
      <c r="B38" s="12" t="s">
        <v>782</v>
      </c>
      <c r="C38" s="12"/>
      <c r="D38" s="50">
        <v>9.4228000000000005</v>
      </c>
      <c r="E38" s="10" t="s">
        <v>783</v>
      </c>
      <c r="G38" s="8" t="s">
        <v>784</v>
      </c>
      <c r="H38" s="169">
        <f>H30*D38*1000</f>
        <v>761079556.00000012</v>
      </c>
      <c r="I38" s="10" t="s">
        <v>779</v>
      </c>
      <c r="T38" s="162">
        <f>T31</f>
        <v>-15.363999999999999</v>
      </c>
      <c r="U38" s="162">
        <f>U31</f>
        <v>3.5529999999999999</v>
      </c>
    </row>
    <row r="39" spans="1:21" x14ac:dyDescent="0.35">
      <c r="B39" s="12" t="s">
        <v>785</v>
      </c>
      <c r="C39" s="12"/>
      <c r="D39" s="52">
        <v>3.1157000000000001E-2</v>
      </c>
      <c r="E39" s="10" t="s">
        <v>770</v>
      </c>
      <c r="G39" s="8" t="s">
        <v>786</v>
      </c>
      <c r="H39" s="169">
        <f>H30*D39*1000</f>
        <v>2516550.89</v>
      </c>
      <c r="I39" s="10" t="s">
        <v>776</v>
      </c>
      <c r="T39" s="162"/>
      <c r="U39" s="162"/>
    </row>
    <row r="40" spans="1:21" ht="16" thickBot="1" x14ac:dyDescent="0.4">
      <c r="B40" s="12" t="s">
        <v>787</v>
      </c>
      <c r="C40" s="12"/>
      <c r="D40" s="52">
        <v>0.72024999999999995</v>
      </c>
      <c r="E40" s="10" t="s">
        <v>770</v>
      </c>
      <c r="G40" s="22" t="s">
        <v>788</v>
      </c>
      <c r="H40" s="54">
        <f>H30*D40*1000</f>
        <v>58174592.5</v>
      </c>
      <c r="I40" s="170" t="s">
        <v>776</v>
      </c>
      <c r="T40" s="162"/>
      <c r="U40" s="162"/>
    </row>
    <row r="41" spans="1:21" x14ac:dyDescent="0.35">
      <c r="A41" s="56"/>
      <c r="B41" s="171" t="s">
        <v>789</v>
      </c>
      <c r="C41" s="171"/>
      <c r="D41" s="59">
        <v>2.7810000000000001</v>
      </c>
      <c r="E41" s="172" t="s">
        <v>783</v>
      </c>
      <c r="F41" s="173" t="s">
        <v>790</v>
      </c>
      <c r="O41" s="174">
        <f>$D$35</f>
        <v>1.331</v>
      </c>
      <c r="P41" s="174">
        <f>-I63</f>
        <v>-11.224880982209971</v>
      </c>
      <c r="Q41" s="174">
        <f>F62</f>
        <v>-1.2294429708222812</v>
      </c>
      <c r="R41" s="174">
        <f>J63</f>
        <v>2.6284719999999999</v>
      </c>
      <c r="T41" s="162"/>
      <c r="U41" s="162"/>
    </row>
    <row r="42" spans="1:21" x14ac:dyDescent="0.35">
      <c r="A42" s="56"/>
      <c r="B42" s="12" t="s">
        <v>897</v>
      </c>
      <c r="C42" s="12"/>
      <c r="D42" s="50">
        <v>3.496</v>
      </c>
      <c r="E42" s="10" t="s">
        <v>783</v>
      </c>
      <c r="O42" s="174"/>
      <c r="P42" s="174"/>
      <c r="Q42" s="174"/>
      <c r="R42" s="174"/>
      <c r="T42" s="162"/>
      <c r="U42" s="162"/>
    </row>
    <row r="43" spans="1:21" x14ac:dyDescent="0.35">
      <c r="A43" s="56"/>
      <c r="B43" s="12" t="s">
        <v>792</v>
      </c>
      <c r="C43" s="12"/>
      <c r="D43" s="50">
        <v>3.6680999999999999</v>
      </c>
      <c r="E43" s="10" t="s">
        <v>783</v>
      </c>
      <c r="O43" s="174"/>
      <c r="P43" s="174"/>
      <c r="Q43" s="174"/>
      <c r="R43" s="174"/>
      <c r="T43" s="162"/>
      <c r="U43" s="162"/>
    </row>
    <row r="44" spans="1:21" x14ac:dyDescent="0.35">
      <c r="A44" s="56"/>
      <c r="B44" s="12" t="s">
        <v>793</v>
      </c>
      <c r="C44" s="12"/>
      <c r="D44" s="50">
        <v>89.596999999999994</v>
      </c>
      <c r="E44" s="10" t="s">
        <v>783</v>
      </c>
      <c r="O44" s="174">
        <f t="shared" ref="O44:O46" si="1">$D$35</f>
        <v>1.331</v>
      </c>
      <c r="P44" s="174">
        <f>-I65</f>
        <v>-6.6387818612922338</v>
      </c>
      <c r="Q44" s="174">
        <f>F65</f>
        <v>1.9835948644793158</v>
      </c>
      <c r="R44" s="174">
        <f>J65</f>
        <v>2.6284719999999999</v>
      </c>
    </row>
    <row r="45" spans="1:21" x14ac:dyDescent="0.35">
      <c r="A45" s="62"/>
      <c r="B45" s="12" t="s">
        <v>794</v>
      </c>
      <c r="C45" s="12"/>
      <c r="D45" s="50">
        <f>D53*(D43+D44)/D35</f>
        <v>1331.3575507137489</v>
      </c>
      <c r="E45" s="10" t="s">
        <v>795</v>
      </c>
      <c r="H45" s="175">
        <f>D53*(D41+D44)/D35</f>
        <v>1318.6942148760331</v>
      </c>
      <c r="O45" s="174">
        <f t="shared" si="1"/>
        <v>1.331</v>
      </c>
      <c r="P45" s="174">
        <f>-I60</f>
        <v>6.6211203074194502</v>
      </c>
      <c r="Q45" s="174">
        <f>F60</f>
        <v>2.1541440743609606</v>
      </c>
      <c r="R45" s="174">
        <f>J60</f>
        <v>2.6284719999999999</v>
      </c>
      <c r="T45" s="162"/>
      <c r="U45" s="162"/>
    </row>
    <row r="46" spans="1:21" x14ac:dyDescent="0.35">
      <c r="A46" s="62"/>
      <c r="B46" s="12" t="s">
        <v>796</v>
      </c>
      <c r="C46" s="12"/>
      <c r="D46" s="176">
        <f>D35*H27</f>
        <v>10.447196738022425</v>
      </c>
      <c r="E46" s="10" t="s">
        <v>797</v>
      </c>
      <c r="H46" s="175">
        <f>D45*20</f>
        <v>26627.151014274976</v>
      </c>
      <c r="O46" s="174">
        <f t="shared" si="1"/>
        <v>1.331</v>
      </c>
      <c r="P46" s="174">
        <f>-I62</f>
        <v>11.174482414567224</v>
      </c>
      <c r="Q46" s="174">
        <f>F62</f>
        <v>-1.2294429708222812</v>
      </c>
      <c r="R46" s="174">
        <f>J62</f>
        <v>2.6284719999999999</v>
      </c>
      <c r="T46" s="162"/>
      <c r="U46" s="162"/>
    </row>
    <row r="47" spans="1:21" x14ac:dyDescent="0.35">
      <c r="B47" s="12" t="s">
        <v>898</v>
      </c>
      <c r="C47" s="12"/>
      <c r="D47" s="176">
        <v>2</v>
      </c>
      <c r="E47" s="10" t="s">
        <v>797</v>
      </c>
      <c r="F47" s="9" t="s">
        <v>799</v>
      </c>
      <c r="H47" s="175">
        <f>(D41+D44)/D35*D53</f>
        <v>1318.6942148760331</v>
      </c>
      <c r="T47" s="162"/>
      <c r="U47" s="162"/>
    </row>
    <row r="48" spans="1:21" x14ac:dyDescent="0.35">
      <c r="B48" s="12" t="s">
        <v>800</v>
      </c>
      <c r="C48" s="12"/>
      <c r="D48" s="176">
        <f>D46+D47</f>
        <v>12.447196738022425</v>
      </c>
      <c r="E48" s="10" t="s">
        <v>797</v>
      </c>
      <c r="H48" s="175"/>
      <c r="T48" s="162"/>
      <c r="U48" s="162"/>
    </row>
    <row r="49" spans="1:21" x14ac:dyDescent="0.35">
      <c r="A49" s="56"/>
      <c r="B49" s="12" t="s">
        <v>801</v>
      </c>
      <c r="C49" s="12"/>
      <c r="D49" s="176">
        <f>(6*1+2*0.5)/9.81</f>
        <v>0.7135575942915392</v>
      </c>
      <c r="E49" s="10" t="s">
        <v>797</v>
      </c>
      <c r="F49" s="9" t="s">
        <v>802</v>
      </c>
      <c r="T49" s="162"/>
      <c r="U49" s="162"/>
    </row>
    <row r="50" spans="1:21" x14ac:dyDescent="0.35">
      <c r="B50" s="12" t="s">
        <v>803</v>
      </c>
      <c r="C50" s="12"/>
      <c r="D50" s="176">
        <f>(2*19.6+1.5*4.1)/9.81</f>
        <v>4.6228338430173288</v>
      </c>
      <c r="E50" s="10" t="s">
        <v>797</v>
      </c>
      <c r="F50" s="9" t="s">
        <v>804</v>
      </c>
      <c r="P50" s="32"/>
      <c r="T50" s="162"/>
      <c r="U50" s="162"/>
    </row>
    <row r="51" spans="1:21" x14ac:dyDescent="0.35">
      <c r="B51" s="12" t="s">
        <v>805</v>
      </c>
      <c r="C51" s="12"/>
      <c r="D51" s="176">
        <f>SUM(D48:D50)</f>
        <v>17.783588175331293</v>
      </c>
      <c r="E51" s="10" t="s">
        <v>797</v>
      </c>
      <c r="O51" s="158"/>
      <c r="Q51" s="162"/>
      <c r="T51" s="162"/>
      <c r="U51" s="162"/>
    </row>
    <row r="52" spans="1:21" x14ac:dyDescent="0.35">
      <c r="B52" s="12" t="s">
        <v>806</v>
      </c>
      <c r="C52" s="12"/>
      <c r="D52" s="176">
        <f>D53-D51</f>
        <v>1.2164118246687075</v>
      </c>
      <c r="E52" s="10" t="s">
        <v>797</v>
      </c>
      <c r="L52" s="32"/>
      <c r="T52" s="162"/>
      <c r="U52" s="162"/>
    </row>
    <row r="53" spans="1:21" ht="16" thickBot="1" x14ac:dyDescent="0.4">
      <c r="B53" s="23" t="s">
        <v>807</v>
      </c>
      <c r="C53" s="12"/>
      <c r="D53" s="177">
        <v>19</v>
      </c>
      <c r="E53" s="170" t="s">
        <v>797</v>
      </c>
      <c r="L53" s="32"/>
      <c r="T53" s="162"/>
      <c r="U53" s="162"/>
    </row>
    <row r="54" spans="1:21" x14ac:dyDescent="0.35">
      <c r="C54" s="167" t="s">
        <v>808</v>
      </c>
      <c r="D54" s="162"/>
      <c r="L54" s="32"/>
      <c r="T54" s="162"/>
      <c r="U54" s="162"/>
    </row>
    <row r="55" spans="1:21" x14ac:dyDescent="0.35">
      <c r="C55" s="12" t="s">
        <v>809</v>
      </c>
      <c r="D55" s="56"/>
    </row>
    <row r="56" spans="1:21" x14ac:dyDescent="0.35">
      <c r="C56" s="12" t="s">
        <v>810</v>
      </c>
      <c r="D56" s="56"/>
    </row>
    <row r="57" spans="1:21" ht="16" thickBot="1" x14ac:dyDescent="0.4">
      <c r="B57" s="9" t="s">
        <v>811</v>
      </c>
      <c r="C57" s="23" t="s">
        <v>812</v>
      </c>
      <c r="J57" s="9" t="s">
        <v>813</v>
      </c>
    </row>
    <row r="58" spans="1:21" ht="16" thickBot="1" x14ac:dyDescent="0.4">
      <c r="C58" s="331" t="s">
        <v>814</v>
      </c>
      <c r="D58" s="332"/>
      <c r="E58" s="167" t="s">
        <v>815</v>
      </c>
      <c r="F58" s="163" t="s">
        <v>811</v>
      </c>
      <c r="G58" s="178"/>
      <c r="H58" s="178"/>
      <c r="I58" s="178"/>
      <c r="J58" s="165"/>
      <c r="K58" s="163" t="s">
        <v>816</v>
      </c>
      <c r="L58" s="165"/>
    </row>
    <row r="59" spans="1:21" ht="16" thickBot="1" x14ac:dyDescent="0.4">
      <c r="B59" s="163"/>
      <c r="C59" s="163" t="s">
        <v>817</v>
      </c>
      <c r="D59" s="165" t="s">
        <v>818</v>
      </c>
      <c r="E59" s="179" t="s">
        <v>819</v>
      </c>
      <c r="F59" s="22" t="s">
        <v>899</v>
      </c>
      <c r="G59" s="167" t="s">
        <v>900</v>
      </c>
      <c r="H59" s="10" t="s">
        <v>822</v>
      </c>
      <c r="I59" s="180" t="s">
        <v>823</v>
      </c>
      <c r="J59" s="170" t="s">
        <v>824</v>
      </c>
      <c r="K59" s="8" t="s">
        <v>825</v>
      </c>
      <c r="L59" s="10" t="s">
        <v>826</v>
      </c>
    </row>
    <row r="60" spans="1:21" x14ac:dyDescent="0.35">
      <c r="B60" s="181" t="s">
        <v>827</v>
      </c>
      <c r="C60" s="182">
        <f>-15.35-G8/1000</f>
        <v>-15.363999999999999</v>
      </c>
      <c r="D60" s="183">
        <f>3.539+C8/1000</f>
        <v>3.5529999999999999</v>
      </c>
      <c r="E60" s="11">
        <f>MIN(F8,G8)/1000</f>
        <v>1.4E-2</v>
      </c>
      <c r="F60" s="184">
        <f t="shared" ref="F60:F66" si="2">$D$41/(D60-$C$27)</f>
        <v>2.1541440743609606</v>
      </c>
      <c r="G60" s="185">
        <f>$D$42/(D60-$C$29)</f>
        <v>2.6727828746177376</v>
      </c>
      <c r="H60" s="186">
        <f>$D$43/(D60-$C$28)</f>
        <v>2.8172811059907832</v>
      </c>
      <c r="I60" s="187">
        <f t="shared" ref="I60:I66" si="3">$D$44/(C60-$C$26)</f>
        <v>-6.6211203074194502</v>
      </c>
      <c r="J60" s="187">
        <f t="shared" ref="J60:J66" si="4">2*$D$32*E60</f>
        <v>2.6284719999999999</v>
      </c>
      <c r="K60" s="188">
        <f>IF(F118&lt;0,MIN(F118:F119)/($E$60*1000),MAXA(F118:F119)/($E$60*1000))</f>
        <v>-2.4114285714285714E-4</v>
      </c>
      <c r="L60" s="189">
        <f>IF(I118&lt;0,MIN(I118:I119)/($E$60*1000),MAXA(I118:I119)/($E$60*1000))</f>
        <v>1.0274285714285713E-2</v>
      </c>
      <c r="M60" s="190"/>
      <c r="N60" s="191"/>
      <c r="O60" s="192"/>
      <c r="P60" s="162"/>
      <c r="Q60" s="192"/>
      <c r="R60" s="162"/>
      <c r="S60" s="162"/>
      <c r="T60" s="162"/>
    </row>
    <row r="61" spans="1:21" x14ac:dyDescent="0.35">
      <c r="B61" s="8" t="s">
        <v>828</v>
      </c>
      <c r="C61" s="193">
        <f>-15.35-G8/1000</f>
        <v>-15.363999999999999</v>
      </c>
      <c r="D61" s="194">
        <f>1.532+C8/1000</f>
        <v>1.546</v>
      </c>
      <c r="E61" s="12">
        <f>MIN(H8,G8)/1000</f>
        <v>1.4E-2</v>
      </c>
      <c r="F61" s="195">
        <f t="shared" si="2"/>
        <v>-3.8840782122905031</v>
      </c>
      <c r="G61" s="196">
        <f t="shared" ref="G61:G66" si="5">$D$42/(D61-$C$29)</f>
        <v>-5.0014306151645203</v>
      </c>
      <c r="H61" s="197">
        <f t="shared" ref="H61:H66" si="6">$D$43/(D61-$C$28)</f>
        <v>-5.2029787234042564</v>
      </c>
      <c r="I61" s="56">
        <f t="shared" si="3"/>
        <v>-6.6211203074194502</v>
      </c>
      <c r="J61" s="56">
        <f t="shared" si="4"/>
        <v>2.6284719999999999</v>
      </c>
      <c r="K61" s="198">
        <f>IF(F120&lt;0,MIN(F120:F121)/(1000*$E$61),MAXA(F120:F121)/(1000*$E$61))</f>
        <v>1.6900000000000002E-4</v>
      </c>
      <c r="L61" s="199">
        <f>IF(I120&lt;0,MIN(I120:I121)/(1000*$E$61),MAXA(I120:I121)/(1000*$E$61))</f>
        <v>9.8499999999999994E-3</v>
      </c>
      <c r="M61" s="190"/>
      <c r="N61" s="191"/>
      <c r="O61" s="192"/>
      <c r="P61" s="162"/>
      <c r="Q61" s="56"/>
      <c r="R61" s="162"/>
      <c r="S61" s="162"/>
      <c r="T61" s="162"/>
    </row>
    <row r="62" spans="1:21" x14ac:dyDescent="0.35">
      <c r="B62" s="200" t="s">
        <v>829</v>
      </c>
      <c r="C62" s="201">
        <v>-9.85</v>
      </c>
      <c r="D62" s="202">
        <v>0</v>
      </c>
      <c r="E62" s="203">
        <f>MIN(H8,C8)/1000</f>
        <v>1.4E-2</v>
      </c>
      <c r="F62" s="204">
        <f t="shared" si="2"/>
        <v>-1.2294429708222812</v>
      </c>
      <c r="G62" s="196">
        <f t="shared" si="5"/>
        <v>-1.5572383073496658</v>
      </c>
      <c r="H62" s="197">
        <f t="shared" si="6"/>
        <v>-1.6295424255886273</v>
      </c>
      <c r="I62" s="192">
        <f t="shared" si="3"/>
        <v>-11.174482414567224</v>
      </c>
      <c r="J62" s="192">
        <f t="shared" si="4"/>
        <v>2.6284719999999999</v>
      </c>
      <c r="K62" s="198">
        <f>IF(F122&lt;0,MIN(F122:F123)/(1000*$E$62),MAXA(F122:F123)/(1000*$E$62))</f>
        <v>1.16E-3</v>
      </c>
      <c r="L62" s="199">
        <f>IF(I122&lt;0,MIN(I122:I123)/(1000*$E$62),MAXA(I122:I123)/(1000*$E$62))</f>
        <v>7.0800000000000004E-3</v>
      </c>
      <c r="M62" s="190"/>
      <c r="N62" s="191"/>
      <c r="O62" s="192"/>
      <c r="P62" s="162"/>
      <c r="Q62" s="192"/>
      <c r="R62" s="162"/>
      <c r="S62" s="162"/>
      <c r="T62" s="162"/>
    </row>
    <row r="63" spans="1:21" x14ac:dyDescent="0.35">
      <c r="B63" s="200" t="s">
        <v>830</v>
      </c>
      <c r="C63" s="201">
        <v>6.15</v>
      </c>
      <c r="D63" s="202">
        <v>0</v>
      </c>
      <c r="E63" s="203">
        <f>MIN(C8,D8)/1000</f>
        <v>1.4E-2</v>
      </c>
      <c r="F63" s="204">
        <f t="shared" si="2"/>
        <v>-1.2294429708222812</v>
      </c>
      <c r="G63" s="196">
        <f t="shared" si="5"/>
        <v>-1.5572383073496658</v>
      </c>
      <c r="H63" s="197">
        <f t="shared" si="6"/>
        <v>-1.6295424255886273</v>
      </c>
      <c r="I63" s="192">
        <f t="shared" si="3"/>
        <v>11.224880982209971</v>
      </c>
      <c r="J63" s="192">
        <f t="shared" si="4"/>
        <v>2.6284719999999999</v>
      </c>
      <c r="K63" s="198">
        <f>IF(F124&lt;0,MIN(F124:F125)/(1000*$E$63),MAXA(F124:F125)/(1000*$E$63))</f>
        <v>1.1699999999999998E-3</v>
      </c>
      <c r="L63" s="199">
        <f>IF(I124&lt;0,MIN(I124:I125)/(1000*$E$63),MAXA(I124:I125)/(1000*$E$63))</f>
        <v>-7.0400000000000003E-3</v>
      </c>
      <c r="M63" s="190"/>
      <c r="N63" s="191"/>
      <c r="O63" s="192"/>
      <c r="P63" s="162"/>
      <c r="Q63" s="192"/>
      <c r="R63" s="162"/>
      <c r="S63" s="162"/>
      <c r="T63" s="162"/>
    </row>
    <row r="64" spans="1:21" x14ac:dyDescent="0.35">
      <c r="B64" s="8" t="s">
        <v>831</v>
      </c>
      <c r="C64" s="193">
        <f>11.65+E8/1000</f>
        <v>11.664</v>
      </c>
      <c r="D64" s="194">
        <f>1.532+C8/1000</f>
        <v>1.546</v>
      </c>
      <c r="E64" s="12">
        <f>MIN(D8,E8)/1000</f>
        <v>1.4E-2</v>
      </c>
      <c r="F64" s="195">
        <f t="shared" si="2"/>
        <v>-3.8840782122905031</v>
      </c>
      <c r="G64" s="196">
        <f t="shared" si="5"/>
        <v>-5.0014306151645203</v>
      </c>
      <c r="H64" s="197">
        <f t="shared" si="6"/>
        <v>-5.2029787234042564</v>
      </c>
      <c r="I64" s="56">
        <f t="shared" si="3"/>
        <v>6.6387818612922338</v>
      </c>
      <c r="J64" s="56">
        <f t="shared" si="4"/>
        <v>2.6284719999999999</v>
      </c>
      <c r="K64" s="198">
        <f>IF(F126&lt;0,MIN(F126:F127)/(1000*$E$64),MAXA(F126:F127)/(1000*$E$64))</f>
        <v>1.8000000000000001E-4</v>
      </c>
      <c r="L64" s="199">
        <f>IF(I126&lt;0,MIN(I126:I127)/(1000*$E$64),MAXA(I126:I127)/(1000*$E$64))</f>
        <v>-9.9500000000000005E-3</v>
      </c>
      <c r="M64" s="190"/>
      <c r="N64" s="191"/>
      <c r="O64" s="192"/>
      <c r="P64" s="162"/>
      <c r="Q64" s="56"/>
      <c r="R64" s="162"/>
      <c r="S64" s="162"/>
      <c r="T64" s="162"/>
    </row>
    <row r="65" spans="2:20" x14ac:dyDescent="0.35">
      <c r="B65" s="200" t="s">
        <v>832</v>
      </c>
      <c r="C65" s="201">
        <f>11.65+E8/1000</f>
        <v>11.664</v>
      </c>
      <c r="D65" s="202">
        <f>3.65+C8/1000</f>
        <v>3.6639999999999997</v>
      </c>
      <c r="E65" s="203">
        <f>MIN(E8,F8)/1000</f>
        <v>1.4E-2</v>
      </c>
      <c r="F65" s="204">
        <f t="shared" si="2"/>
        <v>1.9835948644793158</v>
      </c>
      <c r="G65" s="196">
        <f t="shared" si="5"/>
        <v>2.4637068357998597</v>
      </c>
      <c r="H65" s="197">
        <f t="shared" si="6"/>
        <v>2.5959660297239919</v>
      </c>
      <c r="I65" s="192">
        <f t="shared" si="3"/>
        <v>6.6387818612922338</v>
      </c>
      <c r="J65" s="192">
        <f t="shared" si="4"/>
        <v>2.6284719999999999</v>
      </c>
      <c r="K65" s="198">
        <f>IF(F128&lt;0,MIN(F128:F129)/(1000*$E$65),MAXA(F128:F129)/(1000*$E$65))</f>
        <v>-2.3499999999999999E-4</v>
      </c>
      <c r="L65" s="199">
        <f>IF(I128&lt;0,MIN(I128:I129)/(1000*$E$65),MAXA(I128:I129)/(1000*$E$65))</f>
        <v>-1.0200000000000001E-2</v>
      </c>
      <c r="M65" s="190"/>
      <c r="N65" s="191"/>
      <c r="O65" s="192"/>
      <c r="P65" s="162"/>
      <c r="Q65" s="192"/>
      <c r="R65" s="162"/>
      <c r="S65" s="162"/>
      <c r="T65" s="162"/>
    </row>
    <row r="66" spans="2:20" x14ac:dyDescent="0.35">
      <c r="B66" s="8" t="s">
        <v>833</v>
      </c>
      <c r="C66" s="193">
        <v>0</v>
      </c>
      <c r="D66" s="194">
        <f>4+C8/1000</f>
        <v>4.0140000000000002</v>
      </c>
      <c r="E66" s="12">
        <f>F8/1000</f>
        <v>1.6E-2</v>
      </c>
      <c r="F66" s="195">
        <f t="shared" si="2"/>
        <v>1.5873287671232876</v>
      </c>
      <c r="G66" s="196">
        <f t="shared" si="5"/>
        <v>1.9762577727529675</v>
      </c>
      <c r="H66" s="197">
        <f t="shared" si="6"/>
        <v>2.0806012478729432</v>
      </c>
      <c r="I66" s="56">
        <f t="shared" si="3"/>
        <v>48.906659388646283</v>
      </c>
      <c r="J66" s="56">
        <f t="shared" si="4"/>
        <v>3.003968</v>
      </c>
      <c r="K66" s="198">
        <f>F130/(1000*$E$66)</f>
        <v>-1.7899999999999999E-3</v>
      </c>
      <c r="L66" s="199">
        <f>I130/(1000*$E$66)</f>
        <v>-1.2099999999999999E-3</v>
      </c>
      <c r="M66" s="190"/>
      <c r="N66" s="191"/>
      <c r="O66" s="192"/>
      <c r="P66" s="162"/>
      <c r="Q66" s="56"/>
      <c r="R66" s="162"/>
      <c r="S66" s="162"/>
      <c r="T66" s="162"/>
    </row>
    <row r="67" spans="2:20" x14ac:dyDescent="0.35">
      <c r="B67" s="8"/>
      <c r="C67" s="205"/>
      <c r="D67" s="206"/>
      <c r="E67" s="12"/>
      <c r="F67" s="195"/>
      <c r="G67" s="207"/>
      <c r="H67" s="197"/>
      <c r="I67" s="56"/>
      <c r="J67" s="56"/>
      <c r="K67" s="8"/>
      <c r="L67" s="10"/>
      <c r="M67" s="162"/>
      <c r="N67" s="162"/>
    </row>
    <row r="68" spans="2:20" ht="16" thickBot="1" x14ac:dyDescent="0.4">
      <c r="B68" s="22"/>
      <c r="C68" s="208"/>
      <c r="D68" s="209"/>
      <c r="E68" s="23"/>
      <c r="F68" s="210"/>
      <c r="G68" s="211"/>
      <c r="H68" s="212"/>
      <c r="I68" s="213"/>
      <c r="J68" s="213"/>
      <c r="K68" s="22"/>
      <c r="L68" s="170"/>
      <c r="M68" s="162"/>
      <c r="N68" s="162"/>
    </row>
    <row r="69" spans="2:20" x14ac:dyDescent="0.35">
      <c r="C69" s="9" t="s">
        <v>834</v>
      </c>
      <c r="F69" s="9" t="s">
        <v>835</v>
      </c>
      <c r="G69" s="173" t="s">
        <v>836</v>
      </c>
      <c r="H69" s="9" t="s">
        <v>837</v>
      </c>
      <c r="M69" s="162"/>
      <c r="N69" s="162"/>
    </row>
    <row r="70" spans="2:20" x14ac:dyDescent="0.35">
      <c r="G70" s="173" t="s">
        <v>838</v>
      </c>
      <c r="M70" s="162"/>
      <c r="N70" s="162"/>
    </row>
    <row r="71" spans="2:20" x14ac:dyDescent="0.35">
      <c r="B71" s="166" t="s">
        <v>839</v>
      </c>
      <c r="M71" s="162"/>
      <c r="N71" s="162"/>
    </row>
    <row r="72" spans="2:20" ht="16" thickBot="1" x14ac:dyDescent="0.4">
      <c r="B72" s="166" t="s">
        <v>840</v>
      </c>
      <c r="F72" s="9" t="s">
        <v>841</v>
      </c>
      <c r="M72" s="162"/>
      <c r="N72" s="162"/>
    </row>
    <row r="73" spans="2:20" ht="18.5" x14ac:dyDescent="0.45">
      <c r="B73" s="214" t="s">
        <v>842</v>
      </c>
      <c r="C73" s="25">
        <v>1.0489999999999999</v>
      </c>
      <c r="D73" s="157" t="s">
        <v>770</v>
      </c>
      <c r="F73" s="9" t="s">
        <v>843</v>
      </c>
      <c r="J73" s="215">
        <f>C73/C74</f>
        <v>0.78812922614575509</v>
      </c>
      <c r="K73" s="9" t="s">
        <v>844</v>
      </c>
      <c r="M73" s="162"/>
      <c r="N73" s="162"/>
    </row>
    <row r="74" spans="2:20" ht="18.5" x14ac:dyDescent="0.45">
      <c r="B74" s="216" t="s">
        <v>845</v>
      </c>
      <c r="C74" s="50">
        <f>D35</f>
        <v>1.331</v>
      </c>
      <c r="D74" s="10" t="s">
        <v>770</v>
      </c>
      <c r="F74" s="9" t="s">
        <v>846</v>
      </c>
      <c r="J74" s="162"/>
      <c r="M74" s="162"/>
      <c r="N74" s="162"/>
    </row>
    <row r="75" spans="2:20" ht="18.5" x14ac:dyDescent="0.45">
      <c r="B75" s="216" t="s">
        <v>847</v>
      </c>
      <c r="C75" s="21">
        <v>-7.0999999999999994E-2</v>
      </c>
      <c r="D75" s="10" t="s">
        <v>759</v>
      </c>
      <c r="J75" s="162"/>
      <c r="M75" s="162"/>
      <c r="N75" s="162"/>
    </row>
    <row r="76" spans="2:20" ht="18.5" x14ac:dyDescent="0.45">
      <c r="B76" s="216" t="s">
        <v>848</v>
      </c>
      <c r="C76" s="21">
        <v>0</v>
      </c>
      <c r="D76" s="10" t="s">
        <v>759</v>
      </c>
      <c r="J76" s="162"/>
      <c r="M76" s="162"/>
      <c r="N76" s="162"/>
    </row>
    <row r="77" spans="2:20" ht="18.5" x14ac:dyDescent="0.45">
      <c r="B77" s="216" t="s">
        <v>849</v>
      </c>
      <c r="C77" s="21">
        <v>-1.6E-2</v>
      </c>
      <c r="D77" s="10" t="s">
        <v>759</v>
      </c>
      <c r="J77" s="162"/>
      <c r="M77" s="162"/>
      <c r="N77" s="162"/>
    </row>
    <row r="78" spans="2:20" ht="18.5" x14ac:dyDescent="0.45">
      <c r="B78" s="216" t="s">
        <v>850</v>
      </c>
      <c r="C78" s="21">
        <v>0</v>
      </c>
      <c r="D78" s="10" t="s">
        <v>759</v>
      </c>
      <c r="J78" s="162"/>
      <c r="M78" s="162"/>
      <c r="N78" s="162"/>
    </row>
    <row r="79" spans="2:20" ht="21" x14ac:dyDescent="0.45">
      <c r="B79" s="216" t="s">
        <v>901</v>
      </c>
      <c r="C79" s="50">
        <f>2.926/2.468</f>
        <v>1.1855753646677472</v>
      </c>
      <c r="D79" s="10" t="s">
        <v>852</v>
      </c>
      <c r="E79" s="9" t="s">
        <v>902</v>
      </c>
      <c r="F79" s="9" t="s">
        <v>853</v>
      </c>
      <c r="J79" s="215">
        <f>ABS(C79)/ABS(G62)</f>
        <v>0.76133200620111341</v>
      </c>
      <c r="K79" s="9" t="s">
        <v>854</v>
      </c>
      <c r="M79" s="162"/>
      <c r="N79" s="162"/>
    </row>
    <row r="80" spans="2:20" ht="21" x14ac:dyDescent="0.45">
      <c r="B80" s="216" t="s">
        <v>903</v>
      </c>
      <c r="C80" s="50">
        <f>-3.192/1.93</f>
        <v>-1.6538860103626944</v>
      </c>
      <c r="D80" s="10" t="s">
        <v>852</v>
      </c>
      <c r="E80" s="9" t="s">
        <v>904</v>
      </c>
      <c r="F80" s="9" t="s">
        <v>853</v>
      </c>
      <c r="J80" s="215">
        <f>ABS(C80)/ABS(G66)</f>
        <v>0.83687767515206146</v>
      </c>
      <c r="K80" s="9" t="s">
        <v>854</v>
      </c>
      <c r="M80" s="162"/>
      <c r="N80" s="162"/>
    </row>
    <row r="81" spans="2:17" ht="21" x14ac:dyDescent="0.45">
      <c r="B81" s="216" t="s">
        <v>905</v>
      </c>
      <c r="C81" s="50">
        <f>79.975/14.32</f>
        <v>5.5848463687150831</v>
      </c>
      <c r="D81" s="10" t="s">
        <v>852</v>
      </c>
      <c r="F81" s="9" t="s">
        <v>843</v>
      </c>
      <c r="J81" s="215">
        <f>ABS(C81)/(MAXA(ABS(I65),ABS(I61)))</f>
        <v>0.84124565099477411</v>
      </c>
      <c r="K81" s="9" t="s">
        <v>857</v>
      </c>
      <c r="M81" s="217"/>
      <c r="N81" s="162"/>
    </row>
    <row r="82" spans="2:17" ht="21.5" thickBot="1" x14ac:dyDescent="0.5">
      <c r="B82" s="218" t="s">
        <v>906</v>
      </c>
      <c r="C82" s="219">
        <f>-C81</f>
        <v>-5.5848463687150831</v>
      </c>
      <c r="D82" s="170" t="s">
        <v>852</v>
      </c>
      <c r="F82" s="9" t="s">
        <v>843</v>
      </c>
      <c r="J82" s="215">
        <f>ABS(C82)/(MAXA(ABS(I65),ABS(I61)))</f>
        <v>0.84124565099477411</v>
      </c>
      <c r="K82" s="9" t="s">
        <v>857</v>
      </c>
      <c r="M82" s="162"/>
      <c r="N82" s="162"/>
    </row>
    <row r="83" spans="2:17" x14ac:dyDescent="0.35">
      <c r="B83" s="2" t="s">
        <v>771</v>
      </c>
      <c r="C83" s="31"/>
      <c r="M83" s="162"/>
      <c r="N83" s="162"/>
    </row>
    <row r="84" spans="2:17" x14ac:dyDescent="0.35">
      <c r="B84" s="2"/>
      <c r="M84" s="162"/>
      <c r="N84" s="162"/>
    </row>
    <row r="85" spans="2:17" x14ac:dyDescent="0.35">
      <c r="B85" s="166" t="s">
        <v>859</v>
      </c>
      <c r="C85" s="32"/>
      <c r="J85" s="215"/>
    </row>
    <row r="86" spans="2:17" ht="16" thickBot="1" x14ac:dyDescent="0.4">
      <c r="B86" s="166" t="s">
        <v>840</v>
      </c>
    </row>
    <row r="87" spans="2:17" ht="16" thickBot="1" x14ac:dyDescent="0.4">
      <c r="B87" s="163" t="s">
        <v>860</v>
      </c>
      <c r="C87" s="178"/>
      <c r="D87" s="165"/>
    </row>
    <row r="88" spans="2:17" ht="18.5" x14ac:dyDescent="0.45">
      <c r="B88" s="214" t="s">
        <v>842</v>
      </c>
      <c r="C88" s="167">
        <f>C73</f>
        <v>1.0489999999999999</v>
      </c>
      <c r="D88" s="157" t="s">
        <v>770</v>
      </c>
      <c r="J88" s="215"/>
      <c r="M88" s="162"/>
      <c r="N88" s="162"/>
      <c r="P88" s="162"/>
      <c r="Q88" s="175"/>
    </row>
    <row r="89" spans="2:17" ht="18.5" x14ac:dyDescent="0.45">
      <c r="B89" s="216" t="s">
        <v>845</v>
      </c>
      <c r="C89" s="13">
        <f>C74</f>
        <v>1.331</v>
      </c>
      <c r="D89" s="10" t="s">
        <v>770</v>
      </c>
      <c r="J89" s="162"/>
      <c r="M89" s="162"/>
      <c r="N89" s="162"/>
      <c r="P89" s="162"/>
      <c r="Q89" s="175"/>
    </row>
    <row r="90" spans="2:17" ht="18.5" x14ac:dyDescent="0.45">
      <c r="B90" s="216" t="s">
        <v>847</v>
      </c>
      <c r="C90" s="13">
        <f t="shared" ref="C90:C93" si="7">C75</f>
        <v>-7.0999999999999994E-2</v>
      </c>
      <c r="D90" s="10" t="s">
        <v>759</v>
      </c>
      <c r="F90" s="2"/>
      <c r="J90" s="162"/>
      <c r="M90" s="162"/>
      <c r="N90" s="162"/>
      <c r="P90" s="162"/>
      <c r="Q90" s="175"/>
    </row>
    <row r="91" spans="2:17" ht="18.5" x14ac:dyDescent="0.45">
      <c r="B91" s="216" t="s">
        <v>848</v>
      </c>
      <c r="C91" s="13">
        <f t="shared" si="7"/>
        <v>0</v>
      </c>
      <c r="D91" s="10" t="s">
        <v>759</v>
      </c>
      <c r="J91" s="162"/>
      <c r="M91" s="162"/>
      <c r="N91" s="162"/>
      <c r="P91" s="162"/>
      <c r="Q91" s="175"/>
    </row>
    <row r="92" spans="2:17" ht="18.5" x14ac:dyDescent="0.45">
      <c r="B92" s="216" t="s">
        <v>849</v>
      </c>
      <c r="C92" s="13">
        <f t="shared" si="7"/>
        <v>-1.6E-2</v>
      </c>
      <c r="D92" s="10" t="s">
        <v>759</v>
      </c>
      <c r="J92" s="162"/>
      <c r="M92" s="162"/>
      <c r="N92" s="162"/>
    </row>
    <row r="93" spans="2:17" ht="19" thickBot="1" x14ac:dyDescent="0.5">
      <c r="B93" s="216" t="s">
        <v>850</v>
      </c>
      <c r="C93" s="13">
        <f t="shared" si="7"/>
        <v>0</v>
      </c>
      <c r="D93" s="10" t="s">
        <v>759</v>
      </c>
      <c r="J93" s="162"/>
    </row>
    <row r="94" spans="2:17" ht="16" thickBot="1" x14ac:dyDescent="0.4">
      <c r="B94" s="163" t="s">
        <v>861</v>
      </c>
      <c r="C94" s="68"/>
      <c r="D94" s="178"/>
      <c r="E94" s="178"/>
      <c r="F94" s="165"/>
      <c r="J94" s="162"/>
    </row>
    <row r="95" spans="2:17" ht="21.5" thickBot="1" x14ac:dyDescent="0.5">
      <c r="B95" s="17"/>
      <c r="C95" s="103" t="s">
        <v>851</v>
      </c>
      <c r="D95" s="103" t="s">
        <v>855</v>
      </c>
      <c r="E95" s="101" t="s">
        <v>856</v>
      </c>
      <c r="F95" s="105" t="s">
        <v>858</v>
      </c>
    </row>
    <row r="96" spans="2:17" x14ac:dyDescent="0.35">
      <c r="B96" s="72" t="s">
        <v>827</v>
      </c>
      <c r="C96" s="48">
        <f>-2.926/1.085</f>
        <v>-2.6967741935483875</v>
      </c>
      <c r="D96" s="220">
        <f>-3.192/1.471</f>
        <v>-2.1699524133242694</v>
      </c>
      <c r="E96" s="48">
        <f>-F100</f>
        <v>5.5848463687150831</v>
      </c>
      <c r="F96" s="137">
        <f>79.975/12.708</f>
        <v>6.2932798237330809</v>
      </c>
      <c r="J96" s="192"/>
      <c r="K96" s="221"/>
      <c r="L96" s="221"/>
      <c r="M96" s="162"/>
      <c r="N96" s="191"/>
      <c r="O96" s="158"/>
      <c r="P96" s="162"/>
      <c r="Q96" s="162"/>
    </row>
    <row r="97" spans="2:17" x14ac:dyDescent="0.35">
      <c r="B97" s="17" t="s">
        <v>828</v>
      </c>
      <c r="C97" s="50">
        <f>2.926/0.926</f>
        <v>3.159827213822894</v>
      </c>
      <c r="D97" s="92">
        <f>3.192/0.54</f>
        <v>5.9111111111111114</v>
      </c>
      <c r="E97" s="50">
        <f>-F101</f>
        <v>5.5848463687150831</v>
      </c>
      <c r="F97" s="137">
        <f>F96</f>
        <v>6.2932798237330809</v>
      </c>
      <c r="J97" s="56"/>
      <c r="K97" s="221"/>
      <c r="L97" s="221"/>
      <c r="M97" s="162"/>
      <c r="N97" s="191"/>
      <c r="O97" s="56"/>
      <c r="P97" s="162"/>
      <c r="Q97" s="162"/>
    </row>
    <row r="98" spans="2:17" x14ac:dyDescent="0.35">
      <c r="B98" s="86" t="s">
        <v>829</v>
      </c>
      <c r="C98" s="50">
        <f>2.926/2.468</f>
        <v>1.1855753646677472</v>
      </c>
      <c r="D98" s="92">
        <f>3.192/2.083</f>
        <v>1.5324051848295728</v>
      </c>
      <c r="E98" s="50">
        <f>-F99</f>
        <v>9.0798138056312432</v>
      </c>
      <c r="F98" s="137">
        <f>79.975/7.196</f>
        <v>11.113813229571985</v>
      </c>
      <c r="J98" s="192"/>
      <c r="K98" s="221"/>
      <c r="L98" s="221"/>
      <c r="M98" s="162"/>
      <c r="N98" s="191"/>
      <c r="P98" s="162"/>
      <c r="Q98" s="162"/>
    </row>
    <row r="99" spans="2:17" x14ac:dyDescent="0.35">
      <c r="B99" s="86" t="s">
        <v>830</v>
      </c>
      <c r="C99" s="50">
        <f>C98</f>
        <v>1.1855753646677472</v>
      </c>
      <c r="D99" s="92">
        <f>D98</f>
        <v>1.5324051848295728</v>
      </c>
      <c r="E99" s="50">
        <f>-F98</f>
        <v>-11.113813229571985</v>
      </c>
      <c r="F99" s="137">
        <f>-79.975/8.808</f>
        <v>-9.0798138056312432</v>
      </c>
      <c r="J99" s="192"/>
      <c r="K99" s="221"/>
      <c r="L99" s="221"/>
      <c r="M99" s="162"/>
      <c r="N99" s="191"/>
      <c r="P99" s="162"/>
      <c r="Q99" s="162"/>
    </row>
    <row r="100" spans="2:17" x14ac:dyDescent="0.35">
      <c r="B100" s="17" t="s">
        <v>831</v>
      </c>
      <c r="C100" s="50">
        <f>C97</f>
        <v>3.159827213822894</v>
      </c>
      <c r="D100" s="92">
        <f>D97</f>
        <v>5.9111111111111114</v>
      </c>
      <c r="E100" s="50">
        <f>-F96</f>
        <v>-6.2932798237330809</v>
      </c>
      <c r="F100" s="137">
        <f>-79.975/14.32</f>
        <v>-5.5848463687150831</v>
      </c>
      <c r="J100" s="56"/>
      <c r="K100" s="221"/>
      <c r="L100" s="221"/>
      <c r="M100" s="162"/>
      <c r="N100" s="191"/>
      <c r="P100" s="162"/>
      <c r="Q100" s="162"/>
    </row>
    <row r="101" spans="2:17" x14ac:dyDescent="0.35">
      <c r="B101" s="86" t="s">
        <v>832</v>
      </c>
      <c r="C101" s="50">
        <f>-2.926/1.196</f>
        <v>-2.4464882943143813</v>
      </c>
      <c r="D101" s="92">
        <f>-3.192/1.582</f>
        <v>-2.0176991150442478</v>
      </c>
      <c r="E101" s="50">
        <f>-F97</f>
        <v>-6.2932798237330809</v>
      </c>
      <c r="F101" s="137">
        <f>F100</f>
        <v>-5.5848463687150831</v>
      </c>
      <c r="J101" s="192"/>
      <c r="K101" s="221"/>
      <c r="L101" s="221"/>
      <c r="M101" s="162"/>
      <c r="N101" s="191"/>
      <c r="P101" s="162"/>
      <c r="Q101" s="162"/>
    </row>
    <row r="102" spans="2:17" ht="16" thickBot="1" x14ac:dyDescent="0.4">
      <c r="B102" s="53" t="s">
        <v>833</v>
      </c>
      <c r="C102" s="219">
        <f>-2.468/1.546</f>
        <v>-1.5963777490297542</v>
      </c>
      <c r="D102" s="94">
        <f>-3.192/1.93</f>
        <v>-1.6538860103626944</v>
      </c>
      <c r="E102" s="219">
        <f>-79.975/1.044</f>
        <v>-76.604406130268188</v>
      </c>
      <c r="F102" s="143">
        <f>-75.845/2.634</f>
        <v>-28.794608959757024</v>
      </c>
      <c r="J102" s="56"/>
      <c r="K102" s="221"/>
      <c r="L102" s="221"/>
      <c r="M102" s="162"/>
      <c r="N102" s="191"/>
      <c r="P102" s="162"/>
      <c r="Q102" s="162"/>
    </row>
    <row r="103" spans="2:17" ht="18.5" x14ac:dyDescent="0.45">
      <c r="B103" s="114"/>
      <c r="C103" s="32" t="s">
        <v>862</v>
      </c>
      <c r="D103" s="31" t="s">
        <v>863</v>
      </c>
      <c r="E103" s="31" t="s">
        <v>864</v>
      </c>
      <c r="F103" s="31" t="s">
        <v>865</v>
      </c>
      <c r="J103" s="215"/>
    </row>
    <row r="104" spans="2:17" ht="18.5" x14ac:dyDescent="0.45">
      <c r="B104" s="222"/>
      <c r="C104" s="32"/>
      <c r="J104" s="215"/>
    </row>
    <row r="105" spans="2:17" ht="16" thickBot="1" x14ac:dyDescent="0.4">
      <c r="B105" s="223" t="s">
        <v>866</v>
      </c>
      <c r="C105" s="223"/>
      <c r="D105" s="224"/>
      <c r="E105" s="225"/>
      <c r="F105" s="56"/>
      <c r="G105" s="224"/>
      <c r="H105" s="225"/>
      <c r="I105" s="162"/>
    </row>
    <row r="106" spans="2:17" x14ac:dyDescent="0.35">
      <c r="B106" s="33"/>
      <c r="C106" s="157"/>
      <c r="D106" s="26" t="s">
        <v>713</v>
      </c>
      <c r="E106" s="11" t="s">
        <v>714</v>
      </c>
      <c r="F106" s="26" t="s">
        <v>715</v>
      </c>
      <c r="G106" s="26" t="s">
        <v>716</v>
      </c>
      <c r="H106" s="26" t="s">
        <v>717</v>
      </c>
      <c r="I106" s="11" t="s">
        <v>718</v>
      </c>
      <c r="J106" s="46"/>
      <c r="K106" s="46"/>
    </row>
    <row r="107" spans="2:17" x14ac:dyDescent="0.35">
      <c r="B107" s="86" t="s">
        <v>867</v>
      </c>
      <c r="C107" s="10"/>
      <c r="D107" s="18"/>
      <c r="E107" s="18"/>
      <c r="F107" s="18"/>
      <c r="G107" s="18"/>
      <c r="H107" s="18"/>
      <c r="I107" s="18"/>
      <c r="J107" s="125"/>
      <c r="K107" s="125"/>
    </row>
    <row r="108" spans="2:17" x14ac:dyDescent="0.35">
      <c r="B108" s="121" t="s">
        <v>868</v>
      </c>
      <c r="C108" s="10"/>
      <c r="D108" s="21">
        <v>0.78</v>
      </c>
      <c r="E108" s="50">
        <v>0.78</v>
      </c>
      <c r="F108" s="50">
        <v>0.75800000000000001</v>
      </c>
      <c r="G108" s="21">
        <v>0.80600000000000005</v>
      </c>
      <c r="H108" s="50">
        <f>F108</f>
        <v>0.75800000000000001</v>
      </c>
      <c r="I108" s="50">
        <f>E108</f>
        <v>0.78</v>
      </c>
      <c r="J108" s="56"/>
      <c r="K108" s="56"/>
    </row>
    <row r="109" spans="2:17" ht="16" thickBot="1" x14ac:dyDescent="0.4">
      <c r="B109" s="17" t="s">
        <v>869</v>
      </c>
      <c r="C109" s="10"/>
      <c r="D109" s="50">
        <v>0.75</v>
      </c>
      <c r="E109" s="219">
        <v>0.75</v>
      </c>
      <c r="F109" s="226" t="s">
        <v>721</v>
      </c>
      <c r="G109" s="219">
        <v>0.77200000000000002</v>
      </c>
      <c r="H109" s="226" t="s">
        <v>721</v>
      </c>
      <c r="I109" s="219">
        <f>E109</f>
        <v>0.75</v>
      </c>
      <c r="J109" s="227"/>
      <c r="K109" s="227"/>
    </row>
    <row r="110" spans="2:17" x14ac:dyDescent="0.35">
      <c r="B110" s="86" t="s">
        <v>870</v>
      </c>
      <c r="C110" s="10"/>
      <c r="D110" s="18"/>
      <c r="E110" s="2"/>
      <c r="F110" s="31"/>
      <c r="G110" s="2"/>
      <c r="H110" s="2"/>
      <c r="I110" s="124"/>
      <c r="J110" s="45"/>
      <c r="K110" s="45"/>
    </row>
    <row r="111" spans="2:17" x14ac:dyDescent="0.35">
      <c r="B111" s="121" t="s">
        <v>868</v>
      </c>
      <c r="C111" s="10"/>
      <c r="D111" s="18">
        <v>0.68700000000000006</v>
      </c>
      <c r="E111" s="2"/>
      <c r="F111" s="2"/>
      <c r="G111" s="2"/>
      <c r="H111" s="2"/>
      <c r="I111" s="124"/>
      <c r="J111" s="45"/>
      <c r="K111" s="45"/>
    </row>
    <row r="112" spans="2:17" ht="16" thickBot="1" x14ac:dyDescent="0.4">
      <c r="B112" s="53" t="s">
        <v>869</v>
      </c>
      <c r="C112" s="170"/>
      <c r="D112" s="29">
        <v>0.66100000000000003</v>
      </c>
      <c r="E112" s="2"/>
      <c r="F112" s="2"/>
      <c r="G112" s="2"/>
      <c r="H112" s="2"/>
      <c r="I112" s="124"/>
      <c r="J112" s="125"/>
      <c r="K112" s="125"/>
    </row>
    <row r="113" spans="2:26" ht="16" thickBot="1" x14ac:dyDescent="0.4">
      <c r="D113" s="31"/>
      <c r="M113" s="162"/>
      <c r="N113" s="162"/>
    </row>
    <row r="114" spans="2:26" x14ac:dyDescent="0.35">
      <c r="B114" s="3"/>
      <c r="C114" s="167"/>
      <c r="D114" s="3" t="s">
        <v>871</v>
      </c>
      <c r="E114" s="5"/>
      <c r="F114" s="157"/>
      <c r="G114" s="3" t="s">
        <v>872</v>
      </c>
      <c r="H114" s="5"/>
      <c r="I114" s="157"/>
      <c r="M114" s="162"/>
      <c r="N114" s="162"/>
    </row>
    <row r="115" spans="2:26" x14ac:dyDescent="0.35">
      <c r="B115" s="8"/>
      <c r="C115" s="12"/>
      <c r="D115" s="8">
        <v>1</v>
      </c>
      <c r="F115" s="10"/>
      <c r="G115" s="8">
        <v>1</v>
      </c>
      <c r="I115" s="10"/>
      <c r="M115" s="162"/>
      <c r="N115" s="162"/>
      <c r="R115" s="228"/>
      <c r="S115" s="228"/>
      <c r="T115" s="228"/>
      <c r="U115" s="228"/>
    </row>
    <row r="116" spans="2:26" x14ac:dyDescent="0.35">
      <c r="B116" s="229"/>
      <c r="C116" s="230"/>
      <c r="D116" s="229" t="s">
        <v>873</v>
      </c>
      <c r="E116" s="231"/>
      <c r="F116" s="232" t="s">
        <v>874</v>
      </c>
      <c r="G116" s="229" t="s">
        <v>875</v>
      </c>
      <c r="H116" s="231"/>
      <c r="I116" s="233" t="s">
        <v>876</v>
      </c>
      <c r="M116" s="162"/>
      <c r="N116" s="162"/>
      <c r="R116" s="234"/>
      <c r="S116" s="234"/>
      <c r="T116" s="234"/>
      <c r="U116" s="234"/>
    </row>
    <row r="117" spans="2:26" ht="16" thickBot="1" x14ac:dyDescent="0.4">
      <c r="B117" s="229" t="s">
        <v>877</v>
      </c>
      <c r="C117" s="230" t="s">
        <v>878</v>
      </c>
      <c r="D117" s="235" t="s">
        <v>879</v>
      </c>
      <c r="E117" s="9" t="s">
        <v>880</v>
      </c>
      <c r="F117" s="10" t="s">
        <v>881</v>
      </c>
      <c r="G117" s="235" t="s">
        <v>879</v>
      </c>
      <c r="H117" s="9" t="s">
        <v>880</v>
      </c>
      <c r="I117" s="10" t="s">
        <v>881</v>
      </c>
      <c r="M117" s="162"/>
      <c r="N117" s="162"/>
      <c r="R117" s="236"/>
      <c r="S117" s="237"/>
      <c r="T117" s="237"/>
      <c r="U117" s="237"/>
      <c r="V117" s="237"/>
      <c r="W117" s="237"/>
      <c r="X117" s="237"/>
      <c r="Y117" s="237"/>
      <c r="Z117" s="237"/>
    </row>
    <row r="118" spans="2:26" ht="16" thickBot="1" x14ac:dyDescent="0.4">
      <c r="B118" s="238" t="s">
        <v>882</v>
      </c>
      <c r="C118" s="239">
        <f>F8</f>
        <v>16</v>
      </c>
      <c r="D118" s="135">
        <v>2.1100000000000001E-4</v>
      </c>
      <c r="E118" s="225">
        <v>-1</v>
      </c>
      <c r="F118" s="241">
        <f t="shared" ref="F118:F130" si="8">C118*D118*E118</f>
        <v>-3.3760000000000001E-3</v>
      </c>
      <c r="G118" s="135">
        <v>8.9899999999999997E-3</v>
      </c>
      <c r="H118" s="225">
        <v>1</v>
      </c>
      <c r="I118" s="206">
        <f t="shared" ref="I118:I130" si="9">C118*G118*H118</f>
        <v>0.14384</v>
      </c>
      <c r="R118" s="236"/>
      <c r="S118" s="237"/>
      <c r="T118" s="237"/>
      <c r="U118" s="237"/>
      <c r="V118" s="237"/>
      <c r="W118" s="237"/>
      <c r="X118" s="237"/>
      <c r="Y118" s="237"/>
      <c r="Z118" s="237"/>
    </row>
    <row r="119" spans="2:26" ht="16" thickBot="1" x14ac:dyDescent="0.4">
      <c r="B119" s="238" t="s">
        <v>882</v>
      </c>
      <c r="C119" s="239">
        <f>G8</f>
        <v>14</v>
      </c>
      <c r="D119" s="135">
        <v>2.33E-4</v>
      </c>
      <c r="E119" s="225">
        <v>-1</v>
      </c>
      <c r="F119" s="241">
        <f t="shared" si="8"/>
        <v>-3.2620000000000001E-3</v>
      </c>
      <c r="G119" s="135">
        <v>1.0200000000000001E-2</v>
      </c>
      <c r="H119" s="225">
        <v>1</v>
      </c>
      <c r="I119" s="206">
        <f t="shared" si="9"/>
        <v>0.14280000000000001</v>
      </c>
      <c r="R119" s="236"/>
      <c r="S119" s="237"/>
      <c r="T119" s="237"/>
      <c r="U119" s="237"/>
      <c r="V119" s="237"/>
      <c r="W119" s="237"/>
      <c r="X119" s="237"/>
      <c r="Y119" s="237"/>
      <c r="Z119" s="237"/>
    </row>
    <row r="120" spans="2:26" ht="16" thickBot="1" x14ac:dyDescent="0.4">
      <c r="B120" s="238" t="s">
        <v>883</v>
      </c>
      <c r="C120" s="239">
        <f>G8</f>
        <v>14</v>
      </c>
      <c r="D120" s="135">
        <v>1.6899999999999999E-4</v>
      </c>
      <c r="E120" s="225">
        <v>1</v>
      </c>
      <c r="F120" s="241">
        <f t="shared" si="8"/>
        <v>2.366E-3</v>
      </c>
      <c r="G120" s="135">
        <v>9.8499999999999994E-3</v>
      </c>
      <c r="H120" s="225">
        <v>1</v>
      </c>
      <c r="I120" s="206">
        <f t="shared" si="9"/>
        <v>0.13789999999999999</v>
      </c>
      <c r="R120" s="236"/>
      <c r="S120" s="237"/>
      <c r="T120" s="237"/>
      <c r="U120" s="237"/>
      <c r="V120" s="237"/>
      <c r="W120" s="237"/>
      <c r="X120" s="237"/>
      <c r="Y120" s="237"/>
      <c r="Z120" s="237"/>
    </row>
    <row r="121" spans="2:26" ht="16" thickBot="1" x14ac:dyDescent="0.4">
      <c r="B121" s="238" t="s">
        <v>883</v>
      </c>
      <c r="C121" s="239">
        <f>H8</f>
        <v>14</v>
      </c>
      <c r="D121" s="135">
        <v>1.2799999999999999E-4</v>
      </c>
      <c r="E121" s="225">
        <v>1</v>
      </c>
      <c r="F121" s="241">
        <f t="shared" si="8"/>
        <v>1.792E-3</v>
      </c>
      <c r="G121" s="135">
        <v>7.3000000000000001E-3</v>
      </c>
      <c r="H121" s="225">
        <v>1</v>
      </c>
      <c r="I121" s="206">
        <f t="shared" si="9"/>
        <v>0.1022</v>
      </c>
      <c r="R121" s="236"/>
      <c r="S121" s="237"/>
      <c r="T121" s="242"/>
      <c r="U121" s="237"/>
      <c r="V121" s="237"/>
      <c r="W121" s="237"/>
      <c r="X121" s="237"/>
      <c r="Y121" s="237"/>
      <c r="Z121" s="237"/>
    </row>
    <row r="122" spans="2:26" ht="16" thickBot="1" x14ac:dyDescent="0.4">
      <c r="B122" s="238" t="s">
        <v>884</v>
      </c>
      <c r="C122" s="239">
        <f>H8</f>
        <v>14</v>
      </c>
      <c r="D122" s="135">
        <v>1.15E-3</v>
      </c>
      <c r="E122" s="225">
        <v>1</v>
      </c>
      <c r="F122" s="241">
        <f t="shared" si="8"/>
        <v>1.61E-2</v>
      </c>
      <c r="G122" s="135">
        <v>7.0499999999999998E-3</v>
      </c>
      <c r="H122" s="225">
        <v>1</v>
      </c>
      <c r="I122" s="206">
        <f t="shared" si="9"/>
        <v>9.8699999999999996E-2</v>
      </c>
      <c r="R122" s="236"/>
      <c r="S122" s="237"/>
      <c r="T122" s="242"/>
      <c r="U122" s="237"/>
      <c r="V122" s="237"/>
      <c r="W122" s="237"/>
      <c r="X122" s="237"/>
      <c r="Y122" s="237"/>
      <c r="Z122" s="237"/>
    </row>
    <row r="123" spans="2:26" ht="16" thickBot="1" x14ac:dyDescent="0.4">
      <c r="B123" s="238" t="s">
        <v>884</v>
      </c>
      <c r="C123" s="239">
        <f>C8</f>
        <v>14</v>
      </c>
      <c r="D123" s="135">
        <v>1.16E-3</v>
      </c>
      <c r="E123" s="225">
        <v>1</v>
      </c>
      <c r="F123" s="241">
        <f t="shared" si="8"/>
        <v>1.6240000000000001E-2</v>
      </c>
      <c r="G123" s="135">
        <v>7.0800000000000004E-3</v>
      </c>
      <c r="H123" s="225">
        <v>1</v>
      </c>
      <c r="I123" s="206">
        <f t="shared" si="9"/>
        <v>9.912E-2</v>
      </c>
      <c r="R123" s="236"/>
      <c r="S123" s="237"/>
      <c r="T123" s="242"/>
      <c r="U123" s="237"/>
      <c r="V123" s="237"/>
      <c r="W123" s="237"/>
      <c r="X123" s="237"/>
      <c r="Y123" s="237"/>
      <c r="Z123" s="242"/>
    </row>
    <row r="124" spans="2:26" ht="16" thickBot="1" x14ac:dyDescent="0.4">
      <c r="B124" s="238" t="s">
        <v>885</v>
      </c>
      <c r="C124" s="239">
        <f>C8</f>
        <v>14</v>
      </c>
      <c r="D124" s="135">
        <v>1.17E-3</v>
      </c>
      <c r="E124" s="225">
        <v>1</v>
      </c>
      <c r="F124" s="241">
        <f t="shared" si="8"/>
        <v>1.6379999999999999E-2</v>
      </c>
      <c r="G124" s="135">
        <v>7.0400000000000003E-3</v>
      </c>
      <c r="H124" s="225">
        <v>-1</v>
      </c>
      <c r="I124" s="206">
        <f t="shared" si="9"/>
        <v>-9.8560000000000009E-2</v>
      </c>
      <c r="R124" s="236"/>
      <c r="S124" s="237"/>
      <c r="T124" s="242"/>
      <c r="U124" s="237"/>
      <c r="V124" s="237"/>
      <c r="W124" s="237"/>
      <c r="X124" s="237"/>
      <c r="Y124" s="237"/>
      <c r="Z124" s="242"/>
    </row>
    <row r="125" spans="2:26" ht="16" thickBot="1" x14ac:dyDescent="0.4">
      <c r="B125" s="238" t="s">
        <v>885</v>
      </c>
      <c r="C125" s="239">
        <f>D8</f>
        <v>14</v>
      </c>
      <c r="D125" s="135">
        <v>1.16E-3</v>
      </c>
      <c r="E125" s="225">
        <v>1</v>
      </c>
      <c r="F125" s="241">
        <f t="shared" si="8"/>
        <v>1.6240000000000001E-2</v>
      </c>
      <c r="G125" s="135">
        <v>7.0000000000000001E-3</v>
      </c>
      <c r="H125" s="225">
        <v>-1</v>
      </c>
      <c r="I125" s="206">
        <f t="shared" si="9"/>
        <v>-9.8000000000000004E-2</v>
      </c>
      <c r="R125" s="236"/>
      <c r="S125" s="237"/>
      <c r="T125" s="237"/>
      <c r="U125" s="237"/>
      <c r="V125" s="237"/>
      <c r="W125" s="237"/>
      <c r="X125" s="237"/>
      <c r="Y125" s="237"/>
      <c r="Z125" s="237"/>
    </row>
    <row r="126" spans="2:26" ht="16" thickBot="1" x14ac:dyDescent="0.4">
      <c r="B126" s="238" t="s">
        <v>886</v>
      </c>
      <c r="C126" s="239">
        <f>D8</f>
        <v>14</v>
      </c>
      <c r="D126" s="135">
        <v>1.5899999999999999E-4</v>
      </c>
      <c r="E126" s="225">
        <v>1</v>
      </c>
      <c r="F126" s="241">
        <f t="shared" si="8"/>
        <v>2.2259999999999997E-3</v>
      </c>
      <c r="G126" s="135">
        <v>8.5900000000000004E-3</v>
      </c>
      <c r="H126" s="225">
        <v>-1</v>
      </c>
      <c r="I126" s="206">
        <f t="shared" si="9"/>
        <v>-0.12026000000000001</v>
      </c>
      <c r="R126" s="236"/>
      <c r="S126" s="237"/>
      <c r="T126" s="237"/>
      <c r="U126" s="237"/>
      <c r="V126" s="237"/>
      <c r="W126" s="237"/>
      <c r="X126" s="237"/>
      <c r="Y126" s="237"/>
      <c r="Z126" s="237"/>
    </row>
    <row r="127" spans="2:26" ht="16" thickBot="1" x14ac:dyDescent="0.4">
      <c r="B127" s="238" t="s">
        <v>886</v>
      </c>
      <c r="C127" s="239">
        <f>E8</f>
        <v>14</v>
      </c>
      <c r="D127" s="135">
        <v>1.8000000000000001E-4</v>
      </c>
      <c r="E127" s="225">
        <v>1</v>
      </c>
      <c r="F127" s="241">
        <f t="shared" si="8"/>
        <v>2.5200000000000001E-3</v>
      </c>
      <c r="G127" s="135">
        <v>9.9500000000000005E-3</v>
      </c>
      <c r="H127" s="225">
        <v>-1</v>
      </c>
      <c r="I127" s="206">
        <f t="shared" si="9"/>
        <v>-0.13930000000000001</v>
      </c>
      <c r="R127" s="236"/>
      <c r="S127" s="237"/>
      <c r="T127" s="237"/>
      <c r="U127" s="237"/>
      <c r="V127" s="237"/>
      <c r="W127" s="237"/>
      <c r="X127" s="237"/>
      <c r="Y127" s="237"/>
      <c r="Z127" s="237"/>
    </row>
    <row r="128" spans="2:26" ht="16" thickBot="1" x14ac:dyDescent="0.4">
      <c r="B128" s="238" t="s">
        <v>887</v>
      </c>
      <c r="C128" s="239">
        <f>E8</f>
        <v>14</v>
      </c>
      <c r="D128" s="135">
        <v>2.3499999999999999E-4</v>
      </c>
      <c r="E128" s="225">
        <v>-1</v>
      </c>
      <c r="F128" s="241">
        <f t="shared" si="8"/>
        <v>-3.29E-3</v>
      </c>
      <c r="G128" s="135">
        <v>1.0200000000000001E-2</v>
      </c>
      <c r="H128" s="225">
        <v>-1</v>
      </c>
      <c r="I128" s="206">
        <f t="shared" si="9"/>
        <v>-0.14280000000000001</v>
      </c>
      <c r="R128" s="236"/>
      <c r="S128" s="237"/>
      <c r="T128" s="237"/>
      <c r="U128" s="237"/>
      <c r="V128" s="237"/>
      <c r="W128" s="237"/>
      <c r="X128" s="237"/>
      <c r="Y128" s="237"/>
      <c r="Z128" s="237"/>
    </row>
    <row r="129" spans="2:26" ht="16" thickBot="1" x14ac:dyDescent="0.4">
      <c r="B129" s="238" t="s">
        <v>887</v>
      </c>
      <c r="C129" s="239">
        <f>F8</f>
        <v>16</v>
      </c>
      <c r="D129" s="135">
        <v>1.35E-4</v>
      </c>
      <c r="E129" s="225">
        <v>-1</v>
      </c>
      <c r="F129" s="241">
        <f t="shared" si="8"/>
        <v>-2.16E-3</v>
      </c>
      <c r="G129" s="135">
        <v>5.7299999999999999E-3</v>
      </c>
      <c r="H129" s="225">
        <v>-1</v>
      </c>
      <c r="I129" s="206">
        <f t="shared" si="9"/>
        <v>-9.1679999999999998E-2</v>
      </c>
      <c r="R129" s="236"/>
      <c r="S129" s="237"/>
      <c r="T129" s="242"/>
      <c r="U129" s="237"/>
      <c r="V129" s="242"/>
      <c r="W129" s="237"/>
      <c r="X129" s="237"/>
      <c r="Y129" s="237"/>
      <c r="Z129" s="237"/>
    </row>
    <row r="130" spans="2:26" ht="16" thickBot="1" x14ac:dyDescent="0.4">
      <c r="B130" s="243" t="s">
        <v>888</v>
      </c>
      <c r="C130" s="244">
        <f>F8</f>
        <v>16</v>
      </c>
      <c r="D130" s="141">
        <v>1.7899999999999999E-3</v>
      </c>
      <c r="E130" s="246">
        <v>-1</v>
      </c>
      <c r="F130" s="247">
        <f t="shared" si="8"/>
        <v>-2.8639999999999999E-2</v>
      </c>
      <c r="G130" s="141">
        <v>1.2099999999999999E-3</v>
      </c>
      <c r="H130" s="246">
        <v>-1</v>
      </c>
      <c r="I130" s="209">
        <f t="shared" si="9"/>
        <v>-1.9359999999999999E-2</v>
      </c>
    </row>
  </sheetData>
  <mergeCells count="1">
    <mergeCell ref="C58:D58"/>
  </mergeCells>
  <pageMargins left="0.78740157499999996" right="0.78740157499999996" top="1" bottom="1" header="0.5" footer="0.5"/>
  <pageSetup paperSize="8" scale="40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00DE-6E34-475B-8206-3A52BC93A975}">
  <sheetPr>
    <tabColor rgb="FF92D050"/>
    <pageSetUpPr fitToPage="1"/>
  </sheetPr>
  <dimension ref="A1:Z130"/>
  <sheetViews>
    <sheetView zoomScale="70" zoomScaleNormal="70" zoomScalePageLayoutView="70" workbookViewId="0">
      <selection activeCell="A41" sqref="A41:A49"/>
    </sheetView>
  </sheetViews>
  <sheetFormatPr defaultColWidth="12.54296875" defaultRowHeight="15.5" x14ac:dyDescent="0.35"/>
  <cols>
    <col min="1" max="1" width="12.54296875" style="9"/>
    <col min="2" max="2" width="30.81640625" style="9" bestFit="1" customWidth="1"/>
    <col min="3" max="3" width="34.81640625" style="9" customWidth="1"/>
    <col min="4" max="4" width="21.1796875" style="9" customWidth="1"/>
    <col min="5" max="5" width="21.26953125" style="9" bestFit="1" customWidth="1"/>
    <col min="6" max="6" width="29.54296875" style="9" customWidth="1"/>
    <col min="7" max="7" width="26.7265625" style="9" customWidth="1"/>
    <col min="8" max="8" width="21.26953125" style="9" customWidth="1"/>
    <col min="9" max="9" width="18.26953125" style="9" bestFit="1" customWidth="1"/>
    <col min="10" max="10" width="15.1796875" style="9" customWidth="1"/>
    <col min="11" max="11" width="17.453125" style="9" bestFit="1" customWidth="1"/>
    <col min="12" max="12" width="12.54296875" style="9"/>
    <col min="13" max="13" width="15" style="9" customWidth="1"/>
    <col min="14" max="15" width="12.54296875" style="9"/>
    <col min="16" max="16" width="14.81640625" style="9" bestFit="1" customWidth="1"/>
    <col min="17" max="16384" width="12.54296875" style="9"/>
  </cols>
  <sheetData>
    <row r="1" spans="2:8" ht="16" thickBot="1" x14ac:dyDescent="0.4"/>
    <row r="2" spans="2:8" x14ac:dyDescent="0.35">
      <c r="B2" s="3" t="s">
        <v>699</v>
      </c>
      <c r="C2" s="4" t="s">
        <v>889</v>
      </c>
      <c r="D2" s="5" t="s">
        <v>890</v>
      </c>
      <c r="E2" s="5"/>
      <c r="F2" s="5" t="s">
        <v>702</v>
      </c>
      <c r="G2" s="6">
        <v>43623</v>
      </c>
      <c r="H2" s="7" t="s">
        <v>891</v>
      </c>
    </row>
    <row r="3" spans="2:8" x14ac:dyDescent="0.35">
      <c r="B3" s="8"/>
      <c r="C3" s="9" t="s">
        <v>113</v>
      </c>
      <c r="F3" s="9" t="s">
        <v>704</v>
      </c>
      <c r="G3" s="31" t="s">
        <v>705</v>
      </c>
      <c r="H3" s="37"/>
    </row>
    <row r="4" spans="2:8" x14ac:dyDescent="0.35">
      <c r="B4" s="8" t="s">
        <v>706</v>
      </c>
      <c r="C4" s="9">
        <v>27</v>
      </c>
      <c r="D4" s="9" t="s">
        <v>707</v>
      </c>
      <c r="E4" s="9" t="s">
        <v>708</v>
      </c>
      <c r="G4" s="31" t="s">
        <v>709</v>
      </c>
      <c r="H4" s="37">
        <f>C4+(E8+G8)/1000</f>
        <v>27.024000000000001</v>
      </c>
    </row>
    <row r="5" spans="2:8" x14ac:dyDescent="0.35">
      <c r="B5" s="8" t="s">
        <v>710</v>
      </c>
      <c r="C5" s="9">
        <f>4</f>
        <v>4</v>
      </c>
      <c r="D5" s="9" t="s">
        <v>707</v>
      </c>
      <c r="E5" s="9" t="s">
        <v>711</v>
      </c>
      <c r="G5" s="31" t="s">
        <v>712</v>
      </c>
      <c r="H5" s="37">
        <f>C5+C8/1000</f>
        <v>4.0119999999999996</v>
      </c>
    </row>
    <row r="6" spans="2:8" ht="16" thickBot="1" x14ac:dyDescent="0.4">
      <c r="B6" s="8"/>
      <c r="H6" s="10"/>
    </row>
    <row r="7" spans="2:8" x14ac:dyDescent="0.35">
      <c r="B7" s="3"/>
      <c r="C7" s="11" t="s">
        <v>713</v>
      </c>
      <c r="D7" s="11" t="s">
        <v>714</v>
      </c>
      <c r="E7" s="11" t="s">
        <v>715</v>
      </c>
      <c r="F7" s="11" t="s">
        <v>716</v>
      </c>
      <c r="G7" s="11" t="s">
        <v>717</v>
      </c>
      <c r="H7" s="11" t="s">
        <v>718</v>
      </c>
    </row>
    <row r="8" spans="2:8" x14ac:dyDescent="0.35">
      <c r="B8" s="8" t="s">
        <v>719</v>
      </c>
      <c r="C8" s="12">
        <v>12</v>
      </c>
      <c r="D8" s="12">
        <v>12</v>
      </c>
      <c r="E8" s="12">
        <v>12</v>
      </c>
      <c r="F8" s="12">
        <v>16</v>
      </c>
      <c r="G8" s="12">
        <v>12</v>
      </c>
      <c r="H8" s="12">
        <v>12</v>
      </c>
    </row>
    <row r="9" spans="2:8" x14ac:dyDescent="0.35">
      <c r="B9" s="8" t="s">
        <v>720</v>
      </c>
      <c r="C9" s="13">
        <v>6.15</v>
      </c>
      <c r="D9" s="13">
        <v>5.5</v>
      </c>
      <c r="E9" s="14" t="s">
        <v>721</v>
      </c>
      <c r="F9" s="13">
        <v>11.65</v>
      </c>
      <c r="G9" s="14" t="s">
        <v>721</v>
      </c>
      <c r="H9" s="13">
        <v>5.5</v>
      </c>
    </row>
    <row r="10" spans="2:8" x14ac:dyDescent="0.35">
      <c r="B10" s="8" t="s">
        <v>722</v>
      </c>
      <c r="C10" s="13">
        <v>9.85</v>
      </c>
      <c r="D10" s="13">
        <v>1.54</v>
      </c>
      <c r="E10" s="14" t="s">
        <v>721</v>
      </c>
      <c r="F10" s="13">
        <v>15.35</v>
      </c>
      <c r="G10" s="14" t="s">
        <v>721</v>
      </c>
      <c r="H10" s="13">
        <v>1.54</v>
      </c>
    </row>
    <row r="11" spans="2:8" x14ac:dyDescent="0.35">
      <c r="B11" s="8" t="s">
        <v>723</v>
      </c>
      <c r="C11" s="13">
        <v>16</v>
      </c>
      <c r="D11" s="13">
        <f>SQRT(D9^2+D10^2)</f>
        <v>5.7115321937287549</v>
      </c>
      <c r="E11" s="13">
        <v>2.1110000000000002</v>
      </c>
      <c r="F11" s="13">
        <f>SQRT(F9^2+(C5-D10-E11)^2)+SQRT(F10^2+(C5-H10-G11)^2)</f>
        <v>27.012117299817898</v>
      </c>
      <c r="G11" s="13">
        <v>2</v>
      </c>
      <c r="H11" s="13">
        <f>SQRT(H9^2+H10^2)</f>
        <v>5.7115321937287549</v>
      </c>
    </row>
    <row r="12" spans="2:8" x14ac:dyDescent="0.35">
      <c r="B12" s="8" t="s">
        <v>724</v>
      </c>
      <c r="C12" s="15" t="s">
        <v>892</v>
      </c>
      <c r="D12" s="15" t="s">
        <v>893</v>
      </c>
      <c r="E12" s="15" t="s">
        <v>894</v>
      </c>
      <c r="F12" s="15" t="s">
        <v>895</v>
      </c>
      <c r="G12" s="15" t="s">
        <v>894</v>
      </c>
      <c r="H12" s="15" t="s">
        <v>893</v>
      </c>
    </row>
    <row r="13" spans="2:8" x14ac:dyDescent="0.35">
      <c r="B13" s="8" t="s">
        <v>729</v>
      </c>
      <c r="C13" s="12">
        <v>6</v>
      </c>
      <c r="D13" s="12">
        <v>6</v>
      </c>
      <c r="E13" s="12">
        <v>6</v>
      </c>
      <c r="F13" s="12">
        <v>8</v>
      </c>
      <c r="G13" s="12">
        <v>6</v>
      </c>
      <c r="H13" s="16">
        <v>6</v>
      </c>
    </row>
    <row r="14" spans="2:8" x14ac:dyDescent="0.35">
      <c r="B14" s="8" t="s">
        <v>730</v>
      </c>
      <c r="C14" s="13">
        <v>0.75</v>
      </c>
      <c r="D14" s="13">
        <v>0.75</v>
      </c>
      <c r="E14" s="12">
        <v>0.75</v>
      </c>
      <c r="F14" s="13">
        <v>0.6</v>
      </c>
      <c r="G14" s="12">
        <v>0.75</v>
      </c>
      <c r="H14" s="13">
        <v>0.75</v>
      </c>
    </row>
    <row r="15" spans="2:8" x14ac:dyDescent="0.35">
      <c r="B15" s="8" t="s">
        <v>731</v>
      </c>
      <c r="C15" s="15" t="s">
        <v>896</v>
      </c>
      <c r="D15" s="12"/>
      <c r="E15" s="12"/>
      <c r="F15" s="12"/>
      <c r="G15" s="12"/>
      <c r="H15" s="16"/>
    </row>
    <row r="16" spans="2:8" x14ac:dyDescent="0.35">
      <c r="B16" s="17" t="s">
        <v>733</v>
      </c>
      <c r="C16" s="18">
        <v>280</v>
      </c>
      <c r="D16" s="19"/>
      <c r="E16" s="19"/>
      <c r="F16" s="19"/>
      <c r="G16" s="19"/>
      <c r="H16" s="20"/>
    </row>
    <row r="17" spans="2:21" x14ac:dyDescent="0.35">
      <c r="B17" s="17" t="s">
        <v>734</v>
      </c>
      <c r="C17" s="21">
        <v>11</v>
      </c>
      <c r="D17" s="19"/>
      <c r="E17" s="19"/>
      <c r="F17" s="19"/>
      <c r="G17" s="19"/>
      <c r="H17" s="20"/>
    </row>
    <row r="18" spans="2:21" x14ac:dyDescent="0.35">
      <c r="B18" s="17" t="s">
        <v>735</v>
      </c>
      <c r="C18" s="18">
        <v>12</v>
      </c>
      <c r="D18" s="19"/>
      <c r="E18" s="19"/>
      <c r="F18" s="19"/>
      <c r="G18" s="19"/>
      <c r="H18" s="20"/>
    </row>
    <row r="19" spans="2:21" x14ac:dyDescent="0.35">
      <c r="B19" s="17" t="s">
        <v>736</v>
      </c>
      <c r="C19" s="18">
        <v>40</v>
      </c>
      <c r="D19" s="19"/>
      <c r="E19" s="19"/>
      <c r="F19" s="19"/>
      <c r="G19" s="19"/>
      <c r="H19" s="20"/>
    </row>
    <row r="20" spans="2:21" x14ac:dyDescent="0.35">
      <c r="B20" s="17" t="s">
        <v>737</v>
      </c>
      <c r="C20" s="21">
        <v>42</v>
      </c>
      <c r="D20" s="19"/>
      <c r="E20" s="19"/>
      <c r="F20" s="19"/>
      <c r="G20" s="19"/>
      <c r="H20" s="19"/>
    </row>
    <row r="21" spans="2:21" ht="16" thickBot="1" x14ac:dyDescent="0.4">
      <c r="B21" s="22" t="s">
        <v>738</v>
      </c>
      <c r="C21" s="23">
        <v>0.6</v>
      </c>
      <c r="D21" s="23"/>
      <c r="E21" s="23"/>
      <c r="F21" s="23"/>
      <c r="G21" s="23"/>
      <c r="H21" s="24"/>
    </row>
    <row r="25" spans="2:21" x14ac:dyDescent="0.35">
      <c r="B25" s="9" t="s">
        <v>757</v>
      </c>
      <c r="C25" s="31"/>
    </row>
    <row r="26" spans="2:21" ht="16" thickBot="1" x14ac:dyDescent="0.4">
      <c r="B26" s="9" t="s">
        <v>758</v>
      </c>
      <c r="C26" s="32">
        <v>-1.8340000000000001</v>
      </c>
      <c r="D26" s="9" t="s">
        <v>759</v>
      </c>
    </row>
    <row r="27" spans="2:21" x14ac:dyDescent="0.35">
      <c r="B27" s="9" t="s">
        <v>760</v>
      </c>
      <c r="C27" s="32">
        <v>2.331</v>
      </c>
      <c r="D27" s="9" t="s">
        <v>759</v>
      </c>
      <c r="G27" s="3" t="s">
        <v>761</v>
      </c>
      <c r="H27" s="156">
        <f>77/9.81</f>
        <v>7.8491335372069315</v>
      </c>
      <c r="I27" s="157" t="s">
        <v>762</v>
      </c>
    </row>
    <row r="28" spans="2:21" x14ac:dyDescent="0.35">
      <c r="B28" s="9" t="s">
        <v>763</v>
      </c>
      <c r="C28" s="32">
        <v>2.33</v>
      </c>
      <c r="D28" s="9" t="s">
        <v>759</v>
      </c>
      <c r="G28" s="8" t="s">
        <v>764</v>
      </c>
      <c r="H28" s="158">
        <f>210000</f>
        <v>210000</v>
      </c>
      <c r="I28" s="10" t="s">
        <v>765</v>
      </c>
    </row>
    <row r="29" spans="2:21" x14ac:dyDescent="0.35">
      <c r="B29" s="9" t="s">
        <v>766</v>
      </c>
      <c r="C29" s="32">
        <v>2.323</v>
      </c>
      <c r="D29" s="9" t="s">
        <v>759</v>
      </c>
      <c r="G29" s="8" t="s">
        <v>767</v>
      </c>
      <c r="H29" s="9">
        <v>0.3</v>
      </c>
      <c r="I29" s="10"/>
    </row>
    <row r="30" spans="2:21" x14ac:dyDescent="0.35">
      <c r="C30" s="31"/>
      <c r="G30" s="159" t="s">
        <v>768</v>
      </c>
      <c r="H30" s="160">
        <v>80770</v>
      </c>
      <c r="I30" s="161" t="s">
        <v>765</v>
      </c>
    </row>
    <row r="31" spans="2:21" ht="16" thickBot="1" x14ac:dyDescent="0.4">
      <c r="F31" s="2" t="s">
        <v>771</v>
      </c>
      <c r="T31" s="162">
        <f>C60</f>
        <v>-15.362</v>
      </c>
      <c r="U31" s="162">
        <f>D60</f>
        <v>3.5510000000000002</v>
      </c>
    </row>
    <row r="32" spans="2:21" ht="16" thickBot="1" x14ac:dyDescent="0.4">
      <c r="B32" s="163" t="s">
        <v>769</v>
      </c>
      <c r="C32" s="163"/>
      <c r="D32" s="164">
        <v>93.873999999999995</v>
      </c>
      <c r="E32" s="165" t="s">
        <v>770</v>
      </c>
      <c r="T32" s="162">
        <f t="shared" ref="T32:U37" si="0">C61</f>
        <v>-15.362</v>
      </c>
      <c r="U32" s="162">
        <f t="shared" si="0"/>
        <v>1.544</v>
      </c>
    </row>
    <row r="33" spans="1:21" x14ac:dyDescent="0.35">
      <c r="D33" s="56"/>
      <c r="T33" s="162">
        <f t="shared" si="0"/>
        <v>-9.85</v>
      </c>
      <c r="U33" s="162">
        <f t="shared" si="0"/>
        <v>0</v>
      </c>
    </row>
    <row r="34" spans="1:21" ht="16" thickBot="1" x14ac:dyDescent="0.4">
      <c r="B34" s="9" t="s">
        <v>772</v>
      </c>
      <c r="D34" s="56"/>
      <c r="G34" s="166" t="s">
        <v>773</v>
      </c>
      <c r="T34" s="162">
        <f t="shared" si="0"/>
        <v>6.15</v>
      </c>
      <c r="U34" s="162">
        <f t="shared" si="0"/>
        <v>0</v>
      </c>
    </row>
    <row r="35" spans="1:21" x14ac:dyDescent="0.35">
      <c r="B35" s="167" t="s">
        <v>774</v>
      </c>
      <c r="C35" s="167"/>
      <c r="D35" s="48">
        <v>1.2699</v>
      </c>
      <c r="E35" s="157" t="s">
        <v>770</v>
      </c>
      <c r="G35" s="3" t="s">
        <v>775</v>
      </c>
      <c r="H35" s="168">
        <f>D35*H28*1000</f>
        <v>266679000</v>
      </c>
      <c r="I35" s="157" t="s">
        <v>776</v>
      </c>
      <c r="T35" s="162">
        <f t="shared" si="0"/>
        <v>11.662000000000001</v>
      </c>
      <c r="U35" s="162">
        <f t="shared" si="0"/>
        <v>1.544</v>
      </c>
    </row>
    <row r="36" spans="1:21" x14ac:dyDescent="0.35">
      <c r="B36" s="12" t="s">
        <v>777</v>
      </c>
      <c r="C36" s="12"/>
      <c r="D36" s="50">
        <f>H5-D37</f>
        <v>1.6819999999999995</v>
      </c>
      <c r="E36" s="10" t="s">
        <v>759</v>
      </c>
      <c r="G36" s="8" t="s">
        <v>778</v>
      </c>
      <c r="H36" s="169">
        <f>D41*H28*1000</f>
        <v>539490000</v>
      </c>
      <c r="I36" s="10" t="s">
        <v>779</v>
      </c>
      <c r="T36" s="162">
        <f t="shared" si="0"/>
        <v>11.662000000000001</v>
      </c>
      <c r="U36" s="162">
        <f t="shared" si="0"/>
        <v>3.6619999999999999</v>
      </c>
    </row>
    <row r="37" spans="1:21" x14ac:dyDescent="0.35">
      <c r="B37" s="12" t="s">
        <v>780</v>
      </c>
      <c r="C37" s="12"/>
      <c r="D37" s="50">
        <f>C28</f>
        <v>2.33</v>
      </c>
      <c r="E37" s="10" t="s">
        <v>759</v>
      </c>
      <c r="G37" s="8" t="s">
        <v>781</v>
      </c>
      <c r="H37" s="169">
        <f>H28*D44*1000</f>
        <v>17786580000</v>
      </c>
      <c r="I37" s="10" t="s">
        <v>779</v>
      </c>
      <c r="T37" s="162">
        <f t="shared" si="0"/>
        <v>0</v>
      </c>
      <c r="U37" s="162">
        <f t="shared" si="0"/>
        <v>4.0119999999999996</v>
      </c>
    </row>
    <row r="38" spans="1:21" x14ac:dyDescent="0.35">
      <c r="B38" s="12" t="s">
        <v>782</v>
      </c>
      <c r="C38" s="12"/>
      <c r="D38" s="50">
        <v>8.6111000000000004</v>
      </c>
      <c r="E38" s="10" t="s">
        <v>783</v>
      </c>
      <c r="G38" s="8" t="s">
        <v>784</v>
      </c>
      <c r="H38" s="169">
        <f>H30*D38*1000</f>
        <v>695518547</v>
      </c>
      <c r="I38" s="10" t="s">
        <v>779</v>
      </c>
      <c r="T38" s="162">
        <f>T31</f>
        <v>-15.362</v>
      </c>
      <c r="U38" s="162">
        <f>U31</f>
        <v>3.5510000000000002</v>
      </c>
    </row>
    <row r="39" spans="1:21" x14ac:dyDescent="0.35">
      <c r="B39" s="12" t="s">
        <v>785</v>
      </c>
      <c r="C39" s="12"/>
      <c r="D39" s="52">
        <v>2.8108999999999999E-2</v>
      </c>
      <c r="E39" s="10" t="s">
        <v>770</v>
      </c>
      <c r="G39" s="8" t="s">
        <v>786</v>
      </c>
      <c r="H39" s="169">
        <f>H30*D39*1000</f>
        <v>2270363.9300000002</v>
      </c>
      <c r="I39" s="10" t="s">
        <v>776</v>
      </c>
      <c r="T39" s="162"/>
      <c r="U39" s="162"/>
    </row>
    <row r="40" spans="1:21" ht="16" thickBot="1" x14ac:dyDescent="0.4">
      <c r="B40" s="12" t="s">
        <v>787</v>
      </c>
      <c r="C40" s="12"/>
      <c r="D40" s="52">
        <v>0.70086000000000004</v>
      </c>
      <c r="E40" s="10" t="s">
        <v>770</v>
      </c>
      <c r="G40" s="22" t="s">
        <v>788</v>
      </c>
      <c r="H40" s="54">
        <f>H30*D40*1000</f>
        <v>56608462.200000003</v>
      </c>
      <c r="I40" s="170" t="s">
        <v>776</v>
      </c>
      <c r="T40" s="162"/>
      <c r="U40" s="162"/>
    </row>
    <row r="41" spans="1:21" x14ac:dyDescent="0.35">
      <c r="A41" s="56"/>
      <c r="B41" s="171" t="s">
        <v>789</v>
      </c>
      <c r="C41" s="171"/>
      <c r="D41" s="59">
        <v>2.569</v>
      </c>
      <c r="E41" s="172" t="s">
        <v>783</v>
      </c>
      <c r="F41" s="173" t="s">
        <v>790</v>
      </c>
      <c r="O41" s="174">
        <f>$D$35</f>
        <v>1.2699</v>
      </c>
      <c r="P41" s="174">
        <f>-I63</f>
        <v>-10.608466933867735</v>
      </c>
      <c r="Q41" s="174">
        <f>F62</f>
        <v>-1.102102102102102</v>
      </c>
      <c r="R41" s="174">
        <f>J63</f>
        <v>2.2529759999999999</v>
      </c>
      <c r="T41" s="162"/>
      <c r="U41" s="162"/>
    </row>
    <row r="42" spans="1:21" x14ac:dyDescent="0.35">
      <c r="A42" s="56"/>
      <c r="B42" s="12" t="s">
        <v>897</v>
      </c>
      <c r="C42" s="12"/>
      <c r="D42" s="50">
        <v>3.2709999999999999</v>
      </c>
      <c r="E42" s="10" t="s">
        <v>783</v>
      </c>
      <c r="O42" s="174"/>
      <c r="P42" s="174"/>
      <c r="Q42" s="174"/>
      <c r="R42" s="174"/>
      <c r="T42" s="162"/>
      <c r="U42" s="162"/>
    </row>
    <row r="43" spans="1:21" x14ac:dyDescent="0.35">
      <c r="A43" s="56"/>
      <c r="B43" s="12" t="s">
        <v>792</v>
      </c>
      <c r="C43" s="12"/>
      <c r="D43" s="50">
        <v>3.4388999999999998</v>
      </c>
      <c r="E43" s="10" t="s">
        <v>783</v>
      </c>
      <c r="O43" s="174"/>
      <c r="P43" s="174"/>
      <c r="Q43" s="174"/>
      <c r="R43" s="174"/>
      <c r="T43" s="162"/>
      <c r="U43" s="162"/>
    </row>
    <row r="44" spans="1:21" x14ac:dyDescent="0.35">
      <c r="A44" s="56"/>
      <c r="B44" s="12" t="s">
        <v>793</v>
      </c>
      <c r="C44" s="12"/>
      <c r="D44" s="50">
        <v>84.697999999999993</v>
      </c>
      <c r="E44" s="10" t="s">
        <v>783</v>
      </c>
      <c r="O44" s="174">
        <f t="shared" ref="O44:O46" si="1">$D$35</f>
        <v>1.2699</v>
      </c>
      <c r="P44" s="174">
        <f>-I65</f>
        <v>-6.2757854179015995</v>
      </c>
      <c r="Q44" s="174">
        <f>F65</f>
        <v>1.9301277235161534</v>
      </c>
      <c r="R44" s="174">
        <f>J65</f>
        <v>2.2529759999999999</v>
      </c>
    </row>
    <row r="45" spans="1:21" x14ac:dyDescent="0.35">
      <c r="A45" s="62"/>
      <c r="B45" s="12" t="s">
        <v>794</v>
      </c>
      <c r="C45" s="12"/>
      <c r="D45" s="50">
        <f>D53*(D43+D44)/D35</f>
        <v>1318.6873769588155</v>
      </c>
      <c r="E45" s="10" t="s">
        <v>795</v>
      </c>
      <c r="H45" s="175">
        <f>D53*(D41+D44)/D35</f>
        <v>1305.6721001653673</v>
      </c>
      <c r="O45" s="174">
        <f t="shared" si="1"/>
        <v>1.2699</v>
      </c>
      <c r="P45" s="174">
        <f>-I60</f>
        <v>6.2609402720283844</v>
      </c>
      <c r="Q45" s="174">
        <f>F60</f>
        <v>2.1057377049180324</v>
      </c>
      <c r="R45" s="174">
        <f>J60</f>
        <v>2.2529759999999999</v>
      </c>
      <c r="T45" s="162"/>
      <c r="U45" s="162"/>
    </row>
    <row r="46" spans="1:21" x14ac:dyDescent="0.35">
      <c r="A46" s="62"/>
      <c r="B46" s="12" t="s">
        <v>796</v>
      </c>
      <c r="C46" s="12"/>
      <c r="D46" s="176">
        <f>D35*H27</f>
        <v>9.967614678899082</v>
      </c>
      <c r="E46" s="10" t="s">
        <v>797</v>
      </c>
      <c r="H46" s="175">
        <f>D45*20</f>
        <v>26373.747539176311</v>
      </c>
      <c r="O46" s="174">
        <f t="shared" si="1"/>
        <v>1.2699</v>
      </c>
      <c r="P46" s="174">
        <f>-I62</f>
        <v>10.566117764471057</v>
      </c>
      <c r="Q46" s="174">
        <f>F62</f>
        <v>-1.102102102102102</v>
      </c>
      <c r="R46" s="174">
        <f>J62</f>
        <v>2.2529759999999999</v>
      </c>
      <c r="T46" s="162"/>
      <c r="U46" s="162"/>
    </row>
    <row r="47" spans="1:21" x14ac:dyDescent="0.35">
      <c r="B47" s="12" t="s">
        <v>898</v>
      </c>
      <c r="C47" s="12"/>
      <c r="D47" s="176">
        <v>2</v>
      </c>
      <c r="E47" s="10" t="s">
        <v>797</v>
      </c>
      <c r="F47" s="9" t="s">
        <v>799</v>
      </c>
      <c r="H47" s="175">
        <f>(D41+D44)/D35*D53</f>
        <v>1305.6721001653673</v>
      </c>
      <c r="T47" s="162"/>
      <c r="U47" s="162"/>
    </row>
    <row r="48" spans="1:21" x14ac:dyDescent="0.35">
      <c r="B48" s="12" t="s">
        <v>800</v>
      </c>
      <c r="C48" s="12"/>
      <c r="D48" s="176">
        <f>D46+D47</f>
        <v>11.967614678899082</v>
      </c>
      <c r="E48" s="10" t="s">
        <v>797</v>
      </c>
      <c r="H48" s="175"/>
      <c r="T48" s="162"/>
      <c r="U48" s="162"/>
    </row>
    <row r="49" spans="1:21" x14ac:dyDescent="0.35">
      <c r="A49" s="56"/>
      <c r="B49" s="12" t="s">
        <v>801</v>
      </c>
      <c r="C49" s="12"/>
      <c r="D49" s="176">
        <f>(6*1+2*0.5)/9.81</f>
        <v>0.7135575942915392</v>
      </c>
      <c r="E49" s="10" t="s">
        <v>797</v>
      </c>
      <c r="F49" s="9" t="s">
        <v>802</v>
      </c>
      <c r="T49" s="162"/>
      <c r="U49" s="162"/>
    </row>
    <row r="50" spans="1:21" x14ac:dyDescent="0.35">
      <c r="B50" s="12" t="s">
        <v>803</v>
      </c>
      <c r="C50" s="12"/>
      <c r="D50" s="176">
        <f>(2*19.6+1.5*4.1)/9.81</f>
        <v>4.6228338430173288</v>
      </c>
      <c r="E50" s="10" t="s">
        <v>797</v>
      </c>
      <c r="F50" s="9" t="s">
        <v>804</v>
      </c>
      <c r="P50" s="32"/>
      <c r="T50" s="162"/>
      <c r="U50" s="162"/>
    </row>
    <row r="51" spans="1:21" x14ac:dyDescent="0.35">
      <c r="B51" s="12" t="s">
        <v>805</v>
      </c>
      <c r="C51" s="12"/>
      <c r="D51" s="176">
        <f>SUM(D48:D50)</f>
        <v>17.304006116207951</v>
      </c>
      <c r="E51" s="10" t="s">
        <v>797</v>
      </c>
      <c r="O51" s="158"/>
      <c r="Q51" s="162"/>
      <c r="T51" s="162"/>
      <c r="U51" s="162"/>
    </row>
    <row r="52" spans="1:21" x14ac:dyDescent="0.35">
      <c r="B52" s="12" t="s">
        <v>806</v>
      </c>
      <c r="C52" s="12"/>
      <c r="D52" s="176">
        <f>D53-D51</f>
        <v>1.695993883792049</v>
      </c>
      <c r="E52" s="10" t="s">
        <v>797</v>
      </c>
      <c r="L52" s="32"/>
      <c r="T52" s="162"/>
      <c r="U52" s="162"/>
    </row>
    <row r="53" spans="1:21" ht="16" thickBot="1" x14ac:dyDescent="0.4">
      <c r="B53" s="23" t="s">
        <v>807</v>
      </c>
      <c r="C53" s="12"/>
      <c r="D53" s="177">
        <v>19</v>
      </c>
      <c r="E53" s="170" t="s">
        <v>797</v>
      </c>
      <c r="L53" s="32"/>
      <c r="T53" s="162"/>
      <c r="U53" s="162"/>
    </row>
    <row r="54" spans="1:21" x14ac:dyDescent="0.35">
      <c r="C54" s="167" t="s">
        <v>808</v>
      </c>
      <c r="D54" s="162"/>
      <c r="L54" s="32"/>
      <c r="T54" s="162"/>
      <c r="U54" s="162"/>
    </row>
    <row r="55" spans="1:21" x14ac:dyDescent="0.35">
      <c r="C55" s="12" t="s">
        <v>809</v>
      </c>
      <c r="D55" s="56"/>
    </row>
    <row r="56" spans="1:21" x14ac:dyDescent="0.35">
      <c r="C56" s="12" t="s">
        <v>810</v>
      </c>
      <c r="D56" s="56"/>
    </row>
    <row r="57" spans="1:21" ht="16" thickBot="1" x14ac:dyDescent="0.4">
      <c r="B57" s="9" t="s">
        <v>811</v>
      </c>
      <c r="C57" s="23" t="s">
        <v>812</v>
      </c>
      <c r="J57" s="9" t="s">
        <v>813</v>
      </c>
    </row>
    <row r="58" spans="1:21" ht="16" thickBot="1" x14ac:dyDescent="0.4">
      <c r="C58" s="331" t="s">
        <v>814</v>
      </c>
      <c r="D58" s="332"/>
      <c r="E58" s="167" t="s">
        <v>815</v>
      </c>
      <c r="F58" s="163" t="s">
        <v>811</v>
      </c>
      <c r="G58" s="178"/>
      <c r="H58" s="178"/>
      <c r="I58" s="178"/>
      <c r="J58" s="165"/>
      <c r="K58" s="163" t="s">
        <v>816</v>
      </c>
      <c r="L58" s="165"/>
    </row>
    <row r="59" spans="1:21" ht="16" thickBot="1" x14ac:dyDescent="0.4">
      <c r="B59" s="163"/>
      <c r="C59" s="163" t="s">
        <v>817</v>
      </c>
      <c r="D59" s="165" t="s">
        <v>818</v>
      </c>
      <c r="E59" s="179" t="s">
        <v>819</v>
      </c>
      <c r="F59" s="22" t="s">
        <v>899</v>
      </c>
      <c r="G59" s="167" t="s">
        <v>900</v>
      </c>
      <c r="H59" s="10" t="s">
        <v>822</v>
      </c>
      <c r="I59" s="180" t="s">
        <v>823</v>
      </c>
      <c r="J59" s="170" t="s">
        <v>824</v>
      </c>
      <c r="K59" s="8" t="s">
        <v>825</v>
      </c>
      <c r="L59" s="10" t="s">
        <v>826</v>
      </c>
    </row>
    <row r="60" spans="1:21" x14ac:dyDescent="0.35">
      <c r="B60" s="181" t="s">
        <v>827</v>
      </c>
      <c r="C60" s="182">
        <f>-15.35-G8/1000</f>
        <v>-15.362</v>
      </c>
      <c r="D60" s="183">
        <f>3.539+C8/1000</f>
        <v>3.5510000000000002</v>
      </c>
      <c r="E60" s="11">
        <f>MIN(F8,G8)/1000</f>
        <v>1.2E-2</v>
      </c>
      <c r="F60" s="184">
        <f t="shared" ref="F60:F66" si="2">$D$41/(D60-$C$27)</f>
        <v>2.1057377049180324</v>
      </c>
      <c r="G60" s="185">
        <f>$D$42/(D60-$C$29)</f>
        <v>2.663680781758957</v>
      </c>
      <c r="H60" s="186">
        <f>$D$43/(D60-$C$28)</f>
        <v>2.816461916461916</v>
      </c>
      <c r="I60" s="187">
        <f t="shared" ref="I60:I66" si="3">$D$44/(C60-$C$26)</f>
        <v>-6.2609402720283844</v>
      </c>
      <c r="J60" s="187">
        <f t="shared" ref="J60:J66" si="4">2*$D$32*E60</f>
        <v>2.2529759999999999</v>
      </c>
      <c r="K60" s="188">
        <f>IF(F118&lt;0,MIN(F118:F119)/($E$60*1000),MAXA(F118:F119)/($E$60*1000))</f>
        <v>-2.99E-4</v>
      </c>
      <c r="L60" s="189">
        <f>IF(I118&lt;0,MIN(I118:I119)/($E$60*1000),MAXA(I118:I119)/($E$60*1000))</f>
        <v>1.1900000000000001E-2</v>
      </c>
      <c r="M60" s="190"/>
      <c r="N60" s="191"/>
      <c r="O60" s="192"/>
      <c r="P60" s="162"/>
      <c r="Q60" s="192"/>
      <c r="R60" s="162"/>
      <c r="S60" s="162"/>
      <c r="T60" s="162"/>
    </row>
    <row r="61" spans="1:21" x14ac:dyDescent="0.35">
      <c r="B61" s="8" t="s">
        <v>828</v>
      </c>
      <c r="C61" s="193">
        <f>-15.35-G8/1000</f>
        <v>-15.362</v>
      </c>
      <c r="D61" s="194">
        <f>1.532+C8/1000</f>
        <v>1.544</v>
      </c>
      <c r="E61" s="12">
        <f>MIN(H8,G8)/1000</f>
        <v>1.2E-2</v>
      </c>
      <c r="F61" s="195">
        <f t="shared" si="2"/>
        <v>-3.264294790343075</v>
      </c>
      <c r="G61" s="196">
        <f t="shared" ref="G61:G66" si="5">$D$42/(D61-$C$29)</f>
        <v>-4.1989730423620033</v>
      </c>
      <c r="H61" s="197">
        <f t="shared" ref="H61:H66" si="6">$D$43/(D61-$C$28)</f>
        <v>-4.3751908396946559</v>
      </c>
      <c r="I61" s="56">
        <f t="shared" si="3"/>
        <v>-6.2609402720283844</v>
      </c>
      <c r="J61" s="56">
        <f t="shared" si="4"/>
        <v>2.2529759999999999</v>
      </c>
      <c r="K61" s="198">
        <f>IF(F120&lt;0,MIN(F120:F121)/(1000*$E$61),MAXA(F120:F121)/(1000*$E$61))</f>
        <v>1.4999999999999999E-4</v>
      </c>
      <c r="L61" s="199">
        <f>IF(I120&lt;0,MIN(I120:I121)/(1000*$E$61),MAXA(I120:I121)/(1000*$E$61))</f>
        <v>1.14E-2</v>
      </c>
      <c r="M61" s="190"/>
      <c r="N61" s="191"/>
      <c r="O61" s="192"/>
      <c r="P61" s="162"/>
      <c r="Q61" s="56"/>
      <c r="R61" s="162"/>
      <c r="S61" s="162"/>
      <c r="T61" s="162"/>
    </row>
    <row r="62" spans="1:21" x14ac:dyDescent="0.35">
      <c r="B62" s="200" t="s">
        <v>829</v>
      </c>
      <c r="C62" s="201">
        <v>-9.85</v>
      </c>
      <c r="D62" s="202">
        <v>0</v>
      </c>
      <c r="E62" s="203">
        <f>MIN(H8,C8)/1000</f>
        <v>1.2E-2</v>
      </c>
      <c r="F62" s="204">
        <f t="shared" si="2"/>
        <v>-1.102102102102102</v>
      </c>
      <c r="G62" s="196">
        <f t="shared" si="5"/>
        <v>-1.4080929832113647</v>
      </c>
      <c r="H62" s="197">
        <f t="shared" si="6"/>
        <v>-1.4759227467811158</v>
      </c>
      <c r="I62" s="192">
        <f t="shared" si="3"/>
        <v>-10.566117764471057</v>
      </c>
      <c r="J62" s="192">
        <f t="shared" si="4"/>
        <v>2.2529759999999999</v>
      </c>
      <c r="K62" s="198">
        <f>IF(F122&lt;0,MIN(F122:F123)/(1000*$E$62),MAXA(F122:F123)/(1000*$E$62))</f>
        <v>1.24E-3</v>
      </c>
      <c r="L62" s="199">
        <f>IF(I122&lt;0,MIN(I122:I123)/(1000*$E$62),MAXA(I122:I123)/(1000*$E$62))</f>
        <v>8.2199999999999999E-3</v>
      </c>
      <c r="M62" s="190"/>
      <c r="N62" s="191"/>
      <c r="O62" s="192"/>
      <c r="P62" s="162"/>
      <c r="Q62" s="192"/>
      <c r="R62" s="162"/>
      <c r="S62" s="162"/>
      <c r="T62" s="162"/>
    </row>
    <row r="63" spans="1:21" x14ac:dyDescent="0.35">
      <c r="B63" s="200" t="s">
        <v>830</v>
      </c>
      <c r="C63" s="201">
        <v>6.15</v>
      </c>
      <c r="D63" s="202">
        <v>0</v>
      </c>
      <c r="E63" s="203">
        <f>MIN(C8,D8)/1000</f>
        <v>1.2E-2</v>
      </c>
      <c r="F63" s="204">
        <f t="shared" si="2"/>
        <v>-1.102102102102102</v>
      </c>
      <c r="G63" s="196">
        <f t="shared" si="5"/>
        <v>-1.4080929832113647</v>
      </c>
      <c r="H63" s="197">
        <f t="shared" si="6"/>
        <v>-1.4759227467811158</v>
      </c>
      <c r="I63" s="192">
        <f t="shared" si="3"/>
        <v>10.608466933867735</v>
      </c>
      <c r="J63" s="192">
        <f t="shared" si="4"/>
        <v>2.2529759999999999</v>
      </c>
      <c r="K63" s="198">
        <f>IF(F124&lt;0,MIN(F124:F125)/(1000*$E$63),MAXA(F124:F125)/(1000*$E$63))</f>
        <v>1.2600000000000001E-3</v>
      </c>
      <c r="L63" s="199">
        <f>IF(I124&lt;0,MIN(I124:I125)/(1000*$E$63),MAXA(I124:I125)/(1000*$E$63))</f>
        <v>-8.1700000000000002E-3</v>
      </c>
      <c r="M63" s="190"/>
      <c r="N63" s="191"/>
      <c r="O63" s="192"/>
      <c r="P63" s="162"/>
      <c r="Q63" s="192"/>
      <c r="R63" s="162"/>
      <c r="S63" s="162"/>
      <c r="T63" s="162"/>
    </row>
    <row r="64" spans="1:21" x14ac:dyDescent="0.35">
      <c r="B64" s="8" t="s">
        <v>831</v>
      </c>
      <c r="C64" s="193">
        <f>11.65+E8/1000</f>
        <v>11.662000000000001</v>
      </c>
      <c r="D64" s="194">
        <f>1.532+C8/1000</f>
        <v>1.544</v>
      </c>
      <c r="E64" s="12">
        <f>MIN(D8,E8)/1000</f>
        <v>1.2E-2</v>
      </c>
      <c r="F64" s="195">
        <f t="shared" si="2"/>
        <v>-3.264294790343075</v>
      </c>
      <c r="G64" s="196">
        <f t="shared" si="5"/>
        <v>-4.1989730423620033</v>
      </c>
      <c r="H64" s="197">
        <f t="shared" si="6"/>
        <v>-4.3751908396946559</v>
      </c>
      <c r="I64" s="56">
        <f t="shared" si="3"/>
        <v>6.2757854179015995</v>
      </c>
      <c r="J64" s="56">
        <f t="shared" si="4"/>
        <v>2.2529759999999999</v>
      </c>
      <c r="K64" s="198">
        <f>IF(F126&lt;0,MIN(F126:F127)/(1000*$E$64),MAXA(F126:F127)/(1000*$E$64))</f>
        <v>1.6100000000000001E-4</v>
      </c>
      <c r="L64" s="199">
        <f>IF(I126&lt;0,MIN(I126:I127)/(1000*$E$64),MAXA(I126:I127)/(1000*$E$64))</f>
        <v>-1.1599999999999999E-2</v>
      </c>
      <c r="M64" s="190"/>
      <c r="N64" s="191"/>
      <c r="O64" s="192"/>
      <c r="P64" s="162"/>
      <c r="Q64" s="56"/>
      <c r="R64" s="162"/>
      <c r="S64" s="162"/>
      <c r="T64" s="162"/>
    </row>
    <row r="65" spans="2:20" x14ac:dyDescent="0.35">
      <c r="B65" s="200" t="s">
        <v>832</v>
      </c>
      <c r="C65" s="201">
        <f>11.65+E8/1000</f>
        <v>11.662000000000001</v>
      </c>
      <c r="D65" s="202">
        <f>3.65+C8/1000</f>
        <v>3.6619999999999999</v>
      </c>
      <c r="E65" s="203">
        <f>MIN(E8,F8)/1000</f>
        <v>1.2E-2</v>
      </c>
      <c r="F65" s="204">
        <f t="shared" si="2"/>
        <v>1.9301277235161534</v>
      </c>
      <c r="G65" s="196">
        <f t="shared" si="5"/>
        <v>2.4428678117998506</v>
      </c>
      <c r="H65" s="197">
        <f t="shared" si="6"/>
        <v>2.5817567567567568</v>
      </c>
      <c r="I65" s="192">
        <f t="shared" si="3"/>
        <v>6.2757854179015995</v>
      </c>
      <c r="J65" s="192">
        <f t="shared" si="4"/>
        <v>2.2529759999999999</v>
      </c>
      <c r="K65" s="198">
        <f>IF(F128&lt;0,MIN(F128:F129)/(1000*$E$65),MAXA(F128:F129)/(1000*$E$65))</f>
        <v>-3.0299999999999999E-4</v>
      </c>
      <c r="L65" s="199">
        <f>IF(I128&lt;0,MIN(I128:I129)/(1000*$E$65),MAXA(I128:I129)/(1000*$E$65))</f>
        <v>-1.2000000000000002E-2</v>
      </c>
      <c r="M65" s="190"/>
      <c r="N65" s="191"/>
      <c r="O65" s="192"/>
      <c r="P65" s="162"/>
      <c r="Q65" s="192"/>
      <c r="R65" s="162"/>
      <c r="S65" s="162"/>
      <c r="T65" s="162"/>
    </row>
    <row r="66" spans="2:20" x14ac:dyDescent="0.35">
      <c r="B66" s="8" t="s">
        <v>833</v>
      </c>
      <c r="C66" s="193">
        <v>0</v>
      </c>
      <c r="D66" s="194">
        <f>4+C8/1000</f>
        <v>4.0119999999999996</v>
      </c>
      <c r="E66" s="12">
        <f>F8/1000</f>
        <v>1.6E-2</v>
      </c>
      <c r="F66" s="195">
        <f t="shared" si="2"/>
        <v>1.5282569898869725</v>
      </c>
      <c r="G66" s="196">
        <f t="shared" si="5"/>
        <v>1.9366489046773243</v>
      </c>
      <c r="H66" s="197">
        <f t="shared" si="6"/>
        <v>2.0445303210463739</v>
      </c>
      <c r="I66" s="56">
        <f t="shared" si="3"/>
        <v>46.182115594329332</v>
      </c>
      <c r="J66" s="56">
        <f t="shared" si="4"/>
        <v>3.003968</v>
      </c>
      <c r="K66" s="198">
        <f>F130/(1000*$E$66)</f>
        <v>-1.9E-3</v>
      </c>
      <c r="L66" s="199">
        <f>I130/(1000*$E$66)</f>
        <v>-1.23E-3</v>
      </c>
      <c r="M66" s="190"/>
      <c r="N66" s="191"/>
      <c r="O66" s="192"/>
      <c r="P66" s="162"/>
      <c r="Q66" s="56"/>
      <c r="R66" s="162"/>
      <c r="S66" s="162"/>
      <c r="T66" s="162"/>
    </row>
    <row r="67" spans="2:20" x14ac:dyDescent="0.35">
      <c r="B67" s="8"/>
      <c r="C67" s="205"/>
      <c r="D67" s="206"/>
      <c r="E67" s="12"/>
      <c r="F67" s="195"/>
      <c r="G67" s="207"/>
      <c r="H67" s="197"/>
      <c r="I67" s="56"/>
      <c r="J67" s="56"/>
      <c r="K67" s="8"/>
      <c r="L67" s="10"/>
      <c r="M67" s="162"/>
      <c r="N67" s="162"/>
    </row>
    <row r="68" spans="2:20" ht="16" thickBot="1" x14ac:dyDescent="0.4">
      <c r="B68" s="22"/>
      <c r="C68" s="208"/>
      <c r="D68" s="209"/>
      <c r="E68" s="23"/>
      <c r="F68" s="210"/>
      <c r="G68" s="211"/>
      <c r="H68" s="212"/>
      <c r="I68" s="213"/>
      <c r="J68" s="213"/>
      <c r="K68" s="22"/>
      <c r="L68" s="170"/>
      <c r="M68" s="162"/>
      <c r="N68" s="162"/>
    </row>
    <row r="69" spans="2:20" x14ac:dyDescent="0.35">
      <c r="C69" s="9" t="s">
        <v>834</v>
      </c>
      <c r="F69" s="9" t="s">
        <v>835</v>
      </c>
      <c r="G69" s="173" t="s">
        <v>836</v>
      </c>
      <c r="H69" s="9" t="s">
        <v>837</v>
      </c>
      <c r="M69" s="162"/>
      <c r="N69" s="162"/>
    </row>
    <row r="70" spans="2:20" x14ac:dyDescent="0.35">
      <c r="G70" s="173" t="s">
        <v>838</v>
      </c>
      <c r="M70" s="162"/>
      <c r="N70" s="162"/>
    </row>
    <row r="71" spans="2:20" x14ac:dyDescent="0.35">
      <c r="B71" s="166" t="s">
        <v>839</v>
      </c>
      <c r="M71" s="162"/>
      <c r="N71" s="162"/>
    </row>
    <row r="72" spans="2:20" ht="16" thickBot="1" x14ac:dyDescent="0.4">
      <c r="B72" s="166" t="s">
        <v>840</v>
      </c>
      <c r="F72" s="9" t="s">
        <v>841</v>
      </c>
      <c r="M72" s="162"/>
      <c r="N72" s="162"/>
    </row>
    <row r="73" spans="2:20" ht="18.5" x14ac:dyDescent="0.45">
      <c r="B73" s="214" t="s">
        <v>842</v>
      </c>
      <c r="C73" s="25">
        <v>1.004</v>
      </c>
      <c r="D73" s="157" t="s">
        <v>770</v>
      </c>
      <c r="F73" s="9" t="s">
        <v>843</v>
      </c>
      <c r="J73" s="215">
        <f>C73/C74</f>
        <v>0.79061343412867158</v>
      </c>
      <c r="K73" s="9" t="s">
        <v>844</v>
      </c>
      <c r="M73" s="162"/>
      <c r="N73" s="162"/>
    </row>
    <row r="74" spans="2:20" ht="18.5" x14ac:dyDescent="0.45">
      <c r="B74" s="216" t="s">
        <v>845</v>
      </c>
      <c r="C74" s="13">
        <f>D35</f>
        <v>1.2699</v>
      </c>
      <c r="D74" s="10" t="s">
        <v>770</v>
      </c>
      <c r="F74" s="9" t="s">
        <v>846</v>
      </c>
      <c r="J74" s="162"/>
      <c r="M74" s="162"/>
      <c r="N74" s="162"/>
    </row>
    <row r="75" spans="2:20" ht="18.5" x14ac:dyDescent="0.45">
      <c r="B75" s="216" t="s">
        <v>847</v>
      </c>
      <c r="C75" s="21">
        <v>-6.4000000000000001E-2</v>
      </c>
      <c r="D75" s="10" t="s">
        <v>759</v>
      </c>
      <c r="J75" s="162"/>
      <c r="M75" s="162"/>
      <c r="N75" s="162"/>
    </row>
    <row r="76" spans="2:20" ht="18.5" x14ac:dyDescent="0.45">
      <c r="B76" s="216" t="s">
        <v>848</v>
      </c>
      <c r="C76" s="21">
        <v>0</v>
      </c>
      <c r="D76" s="10" t="s">
        <v>759</v>
      </c>
      <c r="J76" s="162"/>
      <c r="M76" s="162"/>
      <c r="N76" s="162"/>
    </row>
    <row r="77" spans="2:20" ht="18.5" x14ac:dyDescent="0.45">
      <c r="B77" s="216" t="s">
        <v>849</v>
      </c>
      <c r="C77" s="21">
        <v>0.01</v>
      </c>
      <c r="D77" s="10" t="s">
        <v>759</v>
      </c>
      <c r="J77" s="162"/>
      <c r="M77" s="162"/>
      <c r="N77" s="162"/>
    </row>
    <row r="78" spans="2:20" ht="18.5" x14ac:dyDescent="0.45">
      <c r="B78" s="216" t="s">
        <v>850</v>
      </c>
      <c r="C78" s="21">
        <v>0</v>
      </c>
      <c r="D78" s="10" t="s">
        <v>759</v>
      </c>
      <c r="J78" s="162"/>
      <c r="M78" s="162"/>
      <c r="N78" s="162"/>
    </row>
    <row r="79" spans="2:20" ht="21" x14ac:dyDescent="0.45">
      <c r="B79" s="216" t="s">
        <v>901</v>
      </c>
      <c r="C79" s="50">
        <f>2.733/2.536</f>
        <v>1.0776813880126184</v>
      </c>
      <c r="D79" s="10" t="s">
        <v>852</v>
      </c>
      <c r="E79" s="9" t="s">
        <v>902</v>
      </c>
      <c r="F79" s="9" t="s">
        <v>853</v>
      </c>
      <c r="J79" s="215">
        <f>ABS(C79)/ABS(G62)</f>
        <v>0.76534817008661338</v>
      </c>
      <c r="K79" s="9" t="s">
        <v>854</v>
      </c>
      <c r="M79" s="162"/>
      <c r="N79" s="162"/>
    </row>
    <row r="80" spans="2:20" ht="21" x14ac:dyDescent="0.45">
      <c r="B80" s="216" t="s">
        <v>903</v>
      </c>
      <c r="C80" s="50">
        <f>-2.998/1.849</f>
        <v>-1.6214169821525151</v>
      </c>
      <c r="D80" s="10" t="s">
        <v>852</v>
      </c>
      <c r="E80" s="9" t="s">
        <v>904</v>
      </c>
      <c r="F80" s="9" t="s">
        <v>853</v>
      </c>
      <c r="J80" s="215">
        <f>ABS(C80)/ABS(G66)</f>
        <v>0.83722815128572214</v>
      </c>
      <c r="K80" s="9" t="s">
        <v>854</v>
      </c>
      <c r="M80" s="162"/>
      <c r="N80" s="162"/>
    </row>
    <row r="81" spans="2:17" ht="21" x14ac:dyDescent="0.45">
      <c r="B81" s="216" t="s">
        <v>905</v>
      </c>
      <c r="C81" s="50">
        <f>75.845/14.295</f>
        <v>5.3057012941587969</v>
      </c>
      <c r="D81" s="10" t="s">
        <v>852</v>
      </c>
      <c r="F81" s="9" t="s">
        <v>843</v>
      </c>
      <c r="J81" s="215">
        <f>ABS(C81)/(MAXA(ABS(I65),ABS(I61)))</f>
        <v>0.84542426817595617</v>
      </c>
      <c r="K81" s="9" t="s">
        <v>857</v>
      </c>
      <c r="M81" s="217"/>
      <c r="N81" s="162"/>
    </row>
    <row r="82" spans="2:17" ht="21.5" thickBot="1" x14ac:dyDescent="0.5">
      <c r="B82" s="218" t="s">
        <v>906</v>
      </c>
      <c r="C82" s="219">
        <f>-C81</f>
        <v>-5.3057012941587969</v>
      </c>
      <c r="D82" s="170" t="s">
        <v>852</v>
      </c>
      <c r="F82" s="9" t="s">
        <v>843</v>
      </c>
      <c r="J82" s="215">
        <f>ABS(C82)/(MAXA(ABS(I65),ABS(I61)))</f>
        <v>0.84542426817595617</v>
      </c>
      <c r="K82" s="9" t="s">
        <v>857</v>
      </c>
      <c r="M82" s="162"/>
      <c r="N82" s="162"/>
    </row>
    <row r="83" spans="2:17" x14ac:dyDescent="0.35">
      <c r="B83" s="2" t="s">
        <v>771</v>
      </c>
      <c r="C83" s="31"/>
      <c r="M83" s="162"/>
      <c r="N83" s="162"/>
    </row>
    <row r="84" spans="2:17" x14ac:dyDescent="0.35">
      <c r="B84" s="2"/>
      <c r="M84" s="162"/>
      <c r="N84" s="162"/>
    </row>
    <row r="85" spans="2:17" x14ac:dyDescent="0.35">
      <c r="B85" s="166" t="s">
        <v>859</v>
      </c>
      <c r="C85" s="32"/>
      <c r="J85" s="215"/>
    </row>
    <row r="86" spans="2:17" ht="16" thickBot="1" x14ac:dyDescent="0.4">
      <c r="B86" s="166" t="s">
        <v>840</v>
      </c>
    </row>
    <row r="87" spans="2:17" ht="16" thickBot="1" x14ac:dyDescent="0.4">
      <c r="B87" s="163" t="s">
        <v>860</v>
      </c>
      <c r="C87" s="178"/>
      <c r="D87" s="165"/>
    </row>
    <row r="88" spans="2:17" ht="18.5" x14ac:dyDescent="0.45">
      <c r="B88" s="214" t="s">
        <v>842</v>
      </c>
      <c r="C88" s="167">
        <f>C73</f>
        <v>1.004</v>
      </c>
      <c r="D88" s="157" t="s">
        <v>770</v>
      </c>
      <c r="J88" s="215"/>
      <c r="M88" s="162"/>
      <c r="N88" s="162"/>
      <c r="P88" s="162"/>
      <c r="Q88" s="175"/>
    </row>
    <row r="89" spans="2:17" ht="18.5" x14ac:dyDescent="0.45">
      <c r="B89" s="216" t="s">
        <v>845</v>
      </c>
      <c r="C89" s="13">
        <f>C74</f>
        <v>1.2699</v>
      </c>
      <c r="D89" s="10" t="s">
        <v>770</v>
      </c>
      <c r="J89" s="162"/>
      <c r="M89" s="162"/>
      <c r="N89" s="162"/>
      <c r="P89" s="162"/>
      <c r="Q89" s="175"/>
    </row>
    <row r="90" spans="2:17" ht="18.5" x14ac:dyDescent="0.45">
      <c r="B90" s="216" t="s">
        <v>847</v>
      </c>
      <c r="C90" s="13">
        <f t="shared" ref="C90:C93" si="7">C75</f>
        <v>-6.4000000000000001E-2</v>
      </c>
      <c r="D90" s="10" t="s">
        <v>759</v>
      </c>
      <c r="F90" s="2"/>
      <c r="J90" s="162"/>
      <c r="M90" s="162"/>
      <c r="N90" s="162"/>
      <c r="P90" s="162"/>
      <c r="Q90" s="175"/>
    </row>
    <row r="91" spans="2:17" ht="18.5" x14ac:dyDescent="0.45">
      <c r="B91" s="216" t="s">
        <v>848</v>
      </c>
      <c r="C91" s="13">
        <f t="shared" si="7"/>
        <v>0</v>
      </c>
      <c r="D91" s="10" t="s">
        <v>759</v>
      </c>
      <c r="J91" s="162"/>
      <c r="M91" s="162"/>
      <c r="N91" s="162"/>
      <c r="P91" s="162"/>
      <c r="Q91" s="175"/>
    </row>
    <row r="92" spans="2:17" ht="18.5" x14ac:dyDescent="0.45">
      <c r="B92" s="216" t="s">
        <v>849</v>
      </c>
      <c r="C92" s="13">
        <f t="shared" si="7"/>
        <v>0.01</v>
      </c>
      <c r="D92" s="10" t="s">
        <v>759</v>
      </c>
      <c r="J92" s="162"/>
      <c r="M92" s="162"/>
      <c r="N92" s="162"/>
    </row>
    <row r="93" spans="2:17" ht="19" thickBot="1" x14ac:dyDescent="0.5">
      <c r="B93" s="216" t="s">
        <v>850</v>
      </c>
      <c r="C93" s="13">
        <f t="shared" si="7"/>
        <v>0</v>
      </c>
      <c r="D93" s="10" t="s">
        <v>759</v>
      </c>
      <c r="J93" s="162"/>
    </row>
    <row r="94" spans="2:17" ht="16" thickBot="1" x14ac:dyDescent="0.4">
      <c r="B94" s="163" t="s">
        <v>861</v>
      </c>
      <c r="C94" s="68"/>
      <c r="D94" s="178"/>
      <c r="E94" s="178"/>
      <c r="F94" s="165"/>
      <c r="J94" s="162"/>
    </row>
    <row r="95" spans="2:17" ht="21.5" thickBot="1" x14ac:dyDescent="0.5">
      <c r="B95" s="17"/>
      <c r="C95" s="103" t="s">
        <v>851</v>
      </c>
      <c r="D95" s="103" t="s">
        <v>855</v>
      </c>
      <c r="E95" s="101" t="s">
        <v>856</v>
      </c>
      <c r="F95" s="105" t="s">
        <v>858</v>
      </c>
    </row>
    <row r="96" spans="2:17" x14ac:dyDescent="0.35">
      <c r="B96" s="72" t="s">
        <v>827</v>
      </c>
      <c r="C96" s="48">
        <f>-2.733/1.015</f>
        <v>-2.6926108374384241</v>
      </c>
      <c r="D96" s="220">
        <f>-2.998/1.39</f>
        <v>-2.1568345323741012</v>
      </c>
      <c r="E96" s="48">
        <f>-F100</f>
        <v>5.3057012941587969</v>
      </c>
      <c r="F96" s="137">
        <f>75.845/12.728</f>
        <v>5.958909490886235</v>
      </c>
      <c r="J96" s="192"/>
      <c r="K96" s="221"/>
      <c r="L96" s="221"/>
      <c r="M96" s="162"/>
      <c r="N96" s="191"/>
      <c r="O96" s="158"/>
      <c r="P96" s="162"/>
      <c r="Q96" s="162"/>
    </row>
    <row r="97" spans="2:17" x14ac:dyDescent="0.35">
      <c r="B97" s="17" t="s">
        <v>828</v>
      </c>
      <c r="C97" s="50">
        <f>2.733/0.994</f>
        <v>2.7494969818913484</v>
      </c>
      <c r="D97" s="92">
        <f>2.998/0.61</f>
        <v>4.9147540983606559</v>
      </c>
      <c r="E97" s="50">
        <f>-F101</f>
        <v>5.3057012941587969</v>
      </c>
      <c r="F97" s="137">
        <f>F96</f>
        <v>5.958909490886235</v>
      </c>
      <c r="J97" s="56"/>
      <c r="K97" s="221"/>
      <c r="L97" s="221"/>
      <c r="M97" s="162"/>
      <c r="N97" s="191"/>
      <c r="O97" s="56"/>
      <c r="P97" s="162"/>
      <c r="Q97" s="162"/>
    </row>
    <row r="98" spans="2:17" x14ac:dyDescent="0.35">
      <c r="B98" s="86" t="s">
        <v>829</v>
      </c>
      <c r="C98" s="50">
        <f>2.733/2.536</f>
        <v>1.0776813880126184</v>
      </c>
      <c r="D98" s="92">
        <f>2.998/2.161</f>
        <v>1.3873206848681168</v>
      </c>
      <c r="E98" s="50">
        <f>-F99</f>
        <v>8.632483496471659</v>
      </c>
      <c r="F98" s="137">
        <f>75.845/7.218</f>
        <v>10.507758381823219</v>
      </c>
      <c r="J98" s="192"/>
      <c r="K98" s="221"/>
      <c r="L98" s="221"/>
      <c r="M98" s="162"/>
      <c r="N98" s="191"/>
      <c r="P98" s="162"/>
      <c r="Q98" s="162"/>
    </row>
    <row r="99" spans="2:17" x14ac:dyDescent="0.35">
      <c r="B99" s="86" t="s">
        <v>830</v>
      </c>
      <c r="C99" s="50">
        <f>C98</f>
        <v>1.0776813880126184</v>
      </c>
      <c r="D99" s="92">
        <f>D98</f>
        <v>1.3873206848681168</v>
      </c>
      <c r="E99" s="50">
        <f>-F98</f>
        <v>-10.507758381823219</v>
      </c>
      <c r="F99" s="137">
        <f>-75.845/8.786</f>
        <v>-8.632483496471659</v>
      </c>
      <c r="J99" s="192"/>
      <c r="K99" s="221"/>
      <c r="L99" s="221"/>
      <c r="M99" s="162"/>
      <c r="N99" s="191"/>
      <c r="P99" s="162"/>
      <c r="Q99" s="162"/>
    </row>
    <row r="100" spans="2:17" x14ac:dyDescent="0.35">
      <c r="B100" s="17" t="s">
        <v>831</v>
      </c>
      <c r="C100" s="50">
        <f>C97</f>
        <v>2.7494969818913484</v>
      </c>
      <c r="D100" s="92">
        <f>D97</f>
        <v>4.9147540983606559</v>
      </c>
      <c r="E100" s="50">
        <f>-F96</f>
        <v>-5.958909490886235</v>
      </c>
      <c r="F100" s="137">
        <f>-75.845/14.295</f>
        <v>-5.3057012941587969</v>
      </c>
      <c r="J100" s="56"/>
      <c r="K100" s="221"/>
      <c r="L100" s="221"/>
      <c r="M100" s="162"/>
      <c r="N100" s="191"/>
      <c r="P100" s="162"/>
      <c r="Q100" s="162"/>
    </row>
    <row r="101" spans="2:17" x14ac:dyDescent="0.35">
      <c r="B101" s="86" t="s">
        <v>832</v>
      </c>
      <c r="C101" s="50">
        <f>-2.733/1.126</f>
        <v>-2.4271758436944939</v>
      </c>
      <c r="D101" s="92">
        <f>-2.998/1.501</f>
        <v>-1.9973351099267158</v>
      </c>
      <c r="E101" s="50">
        <f>-F97</f>
        <v>-5.958909490886235</v>
      </c>
      <c r="F101" s="137">
        <f>F100</f>
        <v>-5.3057012941587969</v>
      </c>
      <c r="J101" s="192"/>
      <c r="K101" s="221"/>
      <c r="L101" s="221"/>
      <c r="M101" s="162"/>
      <c r="N101" s="191"/>
      <c r="P101" s="162"/>
      <c r="Q101" s="162"/>
    </row>
    <row r="102" spans="2:17" ht="16" thickBot="1" x14ac:dyDescent="0.4">
      <c r="B102" s="53" t="s">
        <v>833</v>
      </c>
      <c r="C102" s="219">
        <f>-2.733/1.476</f>
        <v>-1.8516260162601628</v>
      </c>
      <c r="D102" s="94">
        <f>-2.998/1.849</f>
        <v>-1.6214169821525151</v>
      </c>
      <c r="E102" s="219">
        <f>-75.845/1.066</f>
        <v>-71.149155722326455</v>
      </c>
      <c r="F102" s="143">
        <f>-75.845/2.634</f>
        <v>-28.794608959757024</v>
      </c>
      <c r="J102" s="56"/>
      <c r="K102" s="221"/>
      <c r="L102" s="221"/>
      <c r="M102" s="162"/>
      <c r="N102" s="191"/>
      <c r="P102" s="162"/>
      <c r="Q102" s="162"/>
    </row>
    <row r="103" spans="2:17" ht="18.5" x14ac:dyDescent="0.45">
      <c r="B103" s="114"/>
      <c r="C103" s="32" t="s">
        <v>862</v>
      </c>
      <c r="D103" s="31" t="s">
        <v>863</v>
      </c>
      <c r="E103" s="31" t="s">
        <v>864</v>
      </c>
      <c r="F103" s="31" t="s">
        <v>865</v>
      </c>
      <c r="J103" s="215"/>
    </row>
    <row r="104" spans="2:17" ht="18.5" x14ac:dyDescent="0.45">
      <c r="B104" s="222"/>
      <c r="C104" s="32"/>
      <c r="J104" s="215"/>
    </row>
    <row r="105" spans="2:17" ht="16" thickBot="1" x14ac:dyDescent="0.4">
      <c r="B105" s="223" t="s">
        <v>866</v>
      </c>
      <c r="C105" s="223"/>
      <c r="D105" s="224"/>
      <c r="E105" s="225"/>
      <c r="F105" s="56"/>
      <c r="G105" s="224"/>
      <c r="H105" s="225"/>
      <c r="I105" s="162"/>
    </row>
    <row r="106" spans="2:17" x14ac:dyDescent="0.35">
      <c r="B106" s="33"/>
      <c r="C106" s="157"/>
      <c r="D106" s="26" t="s">
        <v>713</v>
      </c>
      <c r="E106" s="11" t="s">
        <v>714</v>
      </c>
      <c r="F106" s="26" t="s">
        <v>715</v>
      </c>
      <c r="G106" s="26" t="s">
        <v>716</v>
      </c>
      <c r="H106" s="26" t="s">
        <v>717</v>
      </c>
      <c r="I106" s="11" t="s">
        <v>718</v>
      </c>
      <c r="J106" s="46"/>
      <c r="K106" s="46"/>
    </row>
    <row r="107" spans="2:17" x14ac:dyDescent="0.35">
      <c r="B107" s="86" t="s">
        <v>867</v>
      </c>
      <c r="C107" s="10"/>
      <c r="D107" s="120"/>
      <c r="E107" s="15"/>
      <c r="F107" s="120"/>
      <c r="G107" s="18"/>
      <c r="H107" s="120"/>
      <c r="I107" s="15"/>
      <c r="J107" s="125"/>
      <c r="K107" s="125"/>
    </row>
    <row r="108" spans="2:17" x14ac:dyDescent="0.35">
      <c r="B108" s="121" t="s">
        <v>868</v>
      </c>
      <c r="C108" s="10"/>
      <c r="D108" s="21">
        <v>0.74299999999999999</v>
      </c>
      <c r="E108" s="50">
        <v>0.77700000000000002</v>
      </c>
      <c r="F108" s="50">
        <v>0.74199999999999999</v>
      </c>
      <c r="G108" s="21">
        <v>0.80600000000000005</v>
      </c>
      <c r="H108" s="50">
        <f>F108</f>
        <v>0.74199999999999999</v>
      </c>
      <c r="I108" s="50">
        <f>E108</f>
        <v>0.77700000000000002</v>
      </c>
      <c r="J108" s="56"/>
      <c r="K108" s="56"/>
    </row>
    <row r="109" spans="2:17" ht="16" thickBot="1" x14ac:dyDescent="0.4">
      <c r="B109" s="17" t="s">
        <v>869</v>
      </c>
      <c r="C109" s="10"/>
      <c r="D109" s="50">
        <v>0.71399999999999997</v>
      </c>
      <c r="E109" s="219">
        <v>0.747</v>
      </c>
      <c r="F109" s="226" t="s">
        <v>721</v>
      </c>
      <c r="G109" s="219">
        <v>0.76900000000000002</v>
      </c>
      <c r="H109" s="226" t="s">
        <v>721</v>
      </c>
      <c r="I109" s="219">
        <f>E109</f>
        <v>0.747</v>
      </c>
      <c r="J109" s="227"/>
      <c r="K109" s="227"/>
    </row>
    <row r="110" spans="2:17" x14ac:dyDescent="0.35">
      <c r="B110" s="86" t="s">
        <v>870</v>
      </c>
      <c r="C110" s="10"/>
      <c r="D110" s="18"/>
      <c r="E110" s="2"/>
      <c r="F110" s="2"/>
      <c r="G110" s="2"/>
      <c r="H110" s="2"/>
      <c r="I110" s="124"/>
      <c r="J110" s="45"/>
      <c r="K110" s="45"/>
    </row>
    <row r="111" spans="2:17" x14ac:dyDescent="0.35">
      <c r="B111" s="121" t="s">
        <v>868</v>
      </c>
      <c r="C111" s="10"/>
      <c r="D111" s="18">
        <v>0.68700000000000006</v>
      </c>
      <c r="E111" s="2"/>
      <c r="F111" s="2"/>
      <c r="G111" s="2"/>
      <c r="H111" s="2"/>
      <c r="I111" s="124"/>
      <c r="J111" s="45"/>
      <c r="K111" s="45"/>
    </row>
    <row r="112" spans="2:17" ht="16" thickBot="1" x14ac:dyDescent="0.4">
      <c r="B112" s="53" t="s">
        <v>869</v>
      </c>
      <c r="C112" s="170"/>
      <c r="D112" s="29">
        <v>0.66100000000000003</v>
      </c>
      <c r="E112" s="2"/>
      <c r="F112" s="2"/>
      <c r="G112" s="2"/>
      <c r="H112" s="2"/>
      <c r="I112" s="124"/>
      <c r="J112" s="125"/>
      <c r="K112" s="125"/>
    </row>
    <row r="113" spans="2:26" ht="16" thickBot="1" x14ac:dyDescent="0.4">
      <c r="M113" s="162"/>
      <c r="N113" s="162"/>
    </row>
    <row r="114" spans="2:26" x14ac:dyDescent="0.35">
      <c r="B114" s="3"/>
      <c r="C114" s="167"/>
      <c r="D114" s="3" t="s">
        <v>871</v>
      </c>
      <c r="E114" s="5"/>
      <c r="F114" s="157"/>
      <c r="G114" s="3" t="s">
        <v>872</v>
      </c>
      <c r="H114" s="5"/>
      <c r="I114" s="157"/>
      <c r="M114" s="162"/>
      <c r="N114" s="162"/>
    </row>
    <row r="115" spans="2:26" x14ac:dyDescent="0.35">
      <c r="B115" s="8"/>
      <c r="C115" s="12"/>
      <c r="D115" s="8">
        <v>1</v>
      </c>
      <c r="F115" s="10"/>
      <c r="G115" s="8">
        <v>1</v>
      </c>
      <c r="I115" s="10"/>
      <c r="M115" s="162"/>
      <c r="N115" s="162"/>
      <c r="R115" s="228"/>
      <c r="S115" s="228"/>
      <c r="T115" s="228"/>
      <c r="U115" s="228"/>
    </row>
    <row r="116" spans="2:26" x14ac:dyDescent="0.35">
      <c r="B116" s="229"/>
      <c r="C116" s="230"/>
      <c r="D116" s="229" t="s">
        <v>873</v>
      </c>
      <c r="E116" s="231"/>
      <c r="F116" s="232" t="s">
        <v>874</v>
      </c>
      <c r="G116" s="229" t="s">
        <v>875</v>
      </c>
      <c r="H116" s="231"/>
      <c r="I116" s="233" t="s">
        <v>876</v>
      </c>
      <c r="M116" s="162"/>
      <c r="N116" s="162"/>
      <c r="R116" s="234"/>
      <c r="S116" s="234"/>
      <c r="T116" s="234"/>
      <c r="U116" s="234"/>
    </row>
    <row r="117" spans="2:26" ht="16" thickBot="1" x14ac:dyDescent="0.4">
      <c r="B117" s="229" t="s">
        <v>877</v>
      </c>
      <c r="C117" s="230" t="s">
        <v>878</v>
      </c>
      <c r="D117" s="235" t="s">
        <v>879</v>
      </c>
      <c r="E117" s="9" t="s">
        <v>880</v>
      </c>
      <c r="F117" s="10" t="s">
        <v>881</v>
      </c>
      <c r="G117" s="235" t="s">
        <v>879</v>
      </c>
      <c r="H117" s="9" t="s">
        <v>880</v>
      </c>
      <c r="I117" s="10" t="s">
        <v>881</v>
      </c>
      <c r="M117" s="162"/>
      <c r="N117" s="162"/>
      <c r="R117" s="236"/>
      <c r="S117" s="237"/>
      <c r="T117" s="237"/>
      <c r="U117" s="237"/>
      <c r="V117" s="237"/>
      <c r="W117" s="237"/>
      <c r="X117" s="237"/>
      <c r="Y117" s="237"/>
      <c r="Z117" s="237"/>
    </row>
    <row r="118" spans="2:26" ht="16" thickBot="1" x14ac:dyDescent="0.4">
      <c r="B118" s="238" t="s">
        <v>882</v>
      </c>
      <c r="C118" s="239">
        <f>F8</f>
        <v>16</v>
      </c>
      <c r="D118" s="240">
        <v>1.8599999999999999E-4</v>
      </c>
      <c r="E118" s="225">
        <v>-1</v>
      </c>
      <c r="F118" s="241">
        <f t="shared" ref="F118:F130" si="8">C118*D118*E118</f>
        <v>-2.9759999999999999E-3</v>
      </c>
      <c r="G118" s="240">
        <v>7.2700000000000004E-3</v>
      </c>
      <c r="H118" s="225">
        <v>1</v>
      </c>
      <c r="I118" s="206">
        <f t="shared" ref="I118:I130" si="9">C118*G118*H118</f>
        <v>0.11632000000000001</v>
      </c>
      <c r="R118" s="236"/>
      <c r="S118" s="237"/>
      <c r="T118" s="237"/>
      <c r="U118" s="237"/>
      <c r="V118" s="237"/>
      <c r="W118" s="237"/>
      <c r="X118" s="237"/>
      <c r="Y118" s="237"/>
      <c r="Z118" s="237"/>
    </row>
    <row r="119" spans="2:26" ht="16" thickBot="1" x14ac:dyDescent="0.4">
      <c r="B119" s="238" t="s">
        <v>882</v>
      </c>
      <c r="C119" s="239">
        <f>G8</f>
        <v>12</v>
      </c>
      <c r="D119" s="240">
        <v>2.99E-4</v>
      </c>
      <c r="E119" s="225">
        <v>-1</v>
      </c>
      <c r="F119" s="241">
        <f t="shared" si="8"/>
        <v>-3.588E-3</v>
      </c>
      <c r="G119" s="240">
        <v>1.1900000000000001E-2</v>
      </c>
      <c r="H119" s="225">
        <v>1</v>
      </c>
      <c r="I119" s="206">
        <f t="shared" si="9"/>
        <v>0.14280000000000001</v>
      </c>
      <c r="R119" s="236"/>
      <c r="S119" s="237"/>
      <c r="T119" s="237"/>
      <c r="U119" s="237"/>
      <c r="V119" s="237"/>
      <c r="W119" s="237"/>
      <c r="X119" s="237"/>
      <c r="Y119" s="237"/>
      <c r="Z119" s="237"/>
    </row>
    <row r="120" spans="2:26" ht="16" thickBot="1" x14ac:dyDescent="0.4">
      <c r="B120" s="238" t="s">
        <v>883</v>
      </c>
      <c r="C120" s="239">
        <f>G8</f>
        <v>12</v>
      </c>
      <c r="D120" s="240">
        <v>1.45E-4</v>
      </c>
      <c r="E120" s="225">
        <v>1</v>
      </c>
      <c r="F120" s="241">
        <f t="shared" si="8"/>
        <v>1.74E-3</v>
      </c>
      <c r="G120" s="240">
        <v>1.14E-2</v>
      </c>
      <c r="H120" s="225">
        <v>1</v>
      </c>
      <c r="I120" s="206">
        <f t="shared" si="9"/>
        <v>0.1368</v>
      </c>
      <c r="R120" s="236"/>
      <c r="S120" s="237"/>
      <c r="T120" s="237"/>
      <c r="U120" s="237"/>
      <c r="V120" s="237"/>
      <c r="W120" s="237"/>
      <c r="X120" s="237"/>
      <c r="Y120" s="237"/>
      <c r="Z120" s="237"/>
    </row>
    <row r="121" spans="2:26" ht="16" thickBot="1" x14ac:dyDescent="0.4">
      <c r="B121" s="238" t="s">
        <v>883</v>
      </c>
      <c r="C121" s="239">
        <f>H8</f>
        <v>12</v>
      </c>
      <c r="D121" s="240">
        <v>1.4999999999999999E-4</v>
      </c>
      <c r="E121" s="225">
        <v>1</v>
      </c>
      <c r="F121" s="241">
        <f t="shared" si="8"/>
        <v>1.8E-3</v>
      </c>
      <c r="G121" s="240">
        <v>1.14E-2</v>
      </c>
      <c r="H121" s="225">
        <v>1</v>
      </c>
      <c r="I121" s="206">
        <f t="shared" si="9"/>
        <v>0.1368</v>
      </c>
      <c r="R121" s="236"/>
      <c r="S121" s="237"/>
      <c r="T121" s="242"/>
      <c r="U121" s="237"/>
      <c r="V121" s="237"/>
      <c r="W121" s="237"/>
      <c r="X121" s="237"/>
      <c r="Y121" s="237"/>
      <c r="Z121" s="237"/>
    </row>
    <row r="122" spans="2:26" ht="16" thickBot="1" x14ac:dyDescent="0.4">
      <c r="B122" s="238" t="s">
        <v>884</v>
      </c>
      <c r="C122" s="239">
        <f>H8</f>
        <v>12</v>
      </c>
      <c r="D122" s="240">
        <v>1.24E-3</v>
      </c>
      <c r="E122" s="225">
        <v>1</v>
      </c>
      <c r="F122" s="241">
        <f t="shared" si="8"/>
        <v>1.4880000000000001E-2</v>
      </c>
      <c r="G122" s="240">
        <v>8.2199999999999999E-3</v>
      </c>
      <c r="H122" s="225">
        <v>1</v>
      </c>
      <c r="I122" s="206">
        <f t="shared" si="9"/>
        <v>9.8640000000000005E-2</v>
      </c>
      <c r="R122" s="236"/>
      <c r="S122" s="237"/>
      <c r="T122" s="242"/>
      <c r="U122" s="237"/>
      <c r="V122" s="237"/>
      <c r="W122" s="237"/>
      <c r="X122" s="237"/>
      <c r="Y122" s="237"/>
      <c r="Z122" s="237"/>
    </row>
    <row r="123" spans="2:26" ht="16" thickBot="1" x14ac:dyDescent="0.4">
      <c r="B123" s="238" t="s">
        <v>884</v>
      </c>
      <c r="C123" s="239">
        <f>C8</f>
        <v>12</v>
      </c>
      <c r="D123" s="240">
        <v>1.24E-3</v>
      </c>
      <c r="E123" s="225">
        <v>1</v>
      </c>
      <c r="F123" s="241">
        <f t="shared" si="8"/>
        <v>1.4880000000000001E-2</v>
      </c>
      <c r="G123" s="240">
        <v>8.2000000000000007E-3</v>
      </c>
      <c r="H123" s="225">
        <v>1</v>
      </c>
      <c r="I123" s="206">
        <f t="shared" si="9"/>
        <v>9.8400000000000015E-2</v>
      </c>
      <c r="R123" s="236"/>
      <c r="S123" s="237"/>
      <c r="T123" s="242"/>
      <c r="U123" s="237"/>
      <c r="V123" s="237"/>
      <c r="W123" s="237"/>
      <c r="X123" s="237"/>
      <c r="Y123" s="237"/>
      <c r="Z123" s="242"/>
    </row>
    <row r="124" spans="2:26" ht="16" thickBot="1" x14ac:dyDescent="0.4">
      <c r="B124" s="238" t="s">
        <v>885</v>
      </c>
      <c r="C124" s="239">
        <f>C8</f>
        <v>12</v>
      </c>
      <c r="D124" s="240">
        <v>1.2600000000000001E-3</v>
      </c>
      <c r="E124" s="225">
        <v>1</v>
      </c>
      <c r="F124" s="241">
        <f t="shared" si="8"/>
        <v>1.5120000000000001E-2</v>
      </c>
      <c r="G124" s="240">
        <v>8.1700000000000002E-3</v>
      </c>
      <c r="H124" s="225">
        <v>-1</v>
      </c>
      <c r="I124" s="206">
        <f t="shared" si="9"/>
        <v>-9.8040000000000002E-2</v>
      </c>
      <c r="R124" s="236"/>
      <c r="S124" s="237"/>
      <c r="T124" s="242"/>
      <c r="U124" s="237"/>
      <c r="V124" s="237"/>
      <c r="W124" s="237"/>
      <c r="X124" s="237"/>
      <c r="Y124" s="237"/>
      <c r="Z124" s="242"/>
    </row>
    <row r="125" spans="2:26" ht="16" thickBot="1" x14ac:dyDescent="0.4">
      <c r="B125" s="238" t="s">
        <v>885</v>
      </c>
      <c r="C125" s="239">
        <f>D8</f>
        <v>12</v>
      </c>
      <c r="D125" s="240">
        <v>1.25E-3</v>
      </c>
      <c r="E125" s="225">
        <v>1</v>
      </c>
      <c r="F125" s="241">
        <f t="shared" si="8"/>
        <v>1.4999999999999999E-2</v>
      </c>
      <c r="G125" s="240">
        <v>8.1499999999999993E-3</v>
      </c>
      <c r="H125" s="225">
        <v>-1</v>
      </c>
      <c r="I125" s="206">
        <f t="shared" si="9"/>
        <v>-9.7799999999999998E-2</v>
      </c>
      <c r="R125" s="236"/>
      <c r="S125" s="237"/>
      <c r="T125" s="237"/>
      <c r="U125" s="237"/>
      <c r="V125" s="237"/>
      <c r="W125" s="237"/>
      <c r="X125" s="237"/>
      <c r="Y125" s="237"/>
      <c r="Z125" s="237"/>
    </row>
    <row r="126" spans="2:26" ht="16" thickBot="1" x14ac:dyDescent="0.4">
      <c r="B126" s="238" t="s">
        <v>886</v>
      </c>
      <c r="C126" s="239">
        <f>D8</f>
        <v>12</v>
      </c>
      <c r="D126" s="240">
        <v>1.6100000000000001E-4</v>
      </c>
      <c r="E126" s="225">
        <v>1</v>
      </c>
      <c r="F126" s="241">
        <f t="shared" si="8"/>
        <v>1.9320000000000001E-3</v>
      </c>
      <c r="G126" s="240">
        <v>1.1599999999999999E-2</v>
      </c>
      <c r="H126" s="225">
        <v>-1</v>
      </c>
      <c r="I126" s="206">
        <f t="shared" si="9"/>
        <v>-0.13919999999999999</v>
      </c>
      <c r="R126" s="236"/>
      <c r="S126" s="237"/>
      <c r="T126" s="237"/>
      <c r="U126" s="237"/>
      <c r="V126" s="237"/>
      <c r="W126" s="237"/>
      <c r="X126" s="237"/>
      <c r="Y126" s="237"/>
      <c r="Z126" s="237"/>
    </row>
    <row r="127" spans="2:26" ht="16" thickBot="1" x14ac:dyDescent="0.4">
      <c r="B127" s="238" t="s">
        <v>886</v>
      </c>
      <c r="C127" s="239">
        <f>E8</f>
        <v>12</v>
      </c>
      <c r="D127" s="240">
        <v>1.5699999999999999E-4</v>
      </c>
      <c r="E127" s="225">
        <v>1</v>
      </c>
      <c r="F127" s="241">
        <f t="shared" si="8"/>
        <v>1.8839999999999998E-3</v>
      </c>
      <c r="G127" s="240">
        <v>1.15E-2</v>
      </c>
      <c r="H127" s="225">
        <v>-1</v>
      </c>
      <c r="I127" s="206">
        <f t="shared" si="9"/>
        <v>-0.13800000000000001</v>
      </c>
      <c r="R127" s="236"/>
      <c r="S127" s="237"/>
      <c r="T127" s="237"/>
      <c r="U127" s="237"/>
      <c r="V127" s="237"/>
      <c r="W127" s="237"/>
      <c r="X127" s="237"/>
      <c r="Y127" s="237"/>
      <c r="Z127" s="237"/>
    </row>
    <row r="128" spans="2:26" ht="16" thickBot="1" x14ac:dyDescent="0.4">
      <c r="B128" s="238" t="s">
        <v>887</v>
      </c>
      <c r="C128" s="239">
        <f>E8</f>
        <v>12</v>
      </c>
      <c r="D128" s="240">
        <v>3.0299999999999999E-4</v>
      </c>
      <c r="E128" s="225">
        <v>-1</v>
      </c>
      <c r="F128" s="241">
        <f t="shared" si="8"/>
        <v>-3.6359999999999999E-3</v>
      </c>
      <c r="G128" s="240">
        <v>1.2E-2</v>
      </c>
      <c r="H128" s="225">
        <v>-1</v>
      </c>
      <c r="I128" s="206">
        <f t="shared" si="9"/>
        <v>-0.14400000000000002</v>
      </c>
      <c r="R128" s="236"/>
      <c r="S128" s="237"/>
      <c r="T128" s="237"/>
      <c r="U128" s="237"/>
      <c r="V128" s="237"/>
      <c r="W128" s="237"/>
      <c r="X128" s="237"/>
      <c r="Y128" s="237"/>
      <c r="Z128" s="237"/>
    </row>
    <row r="129" spans="2:26" ht="16" thickBot="1" x14ac:dyDescent="0.4">
      <c r="B129" s="238" t="s">
        <v>887</v>
      </c>
      <c r="C129" s="239">
        <f>F8</f>
        <v>16</v>
      </c>
      <c r="D129" s="240">
        <v>1.8900000000000001E-4</v>
      </c>
      <c r="E129" s="225">
        <v>-1</v>
      </c>
      <c r="F129" s="241">
        <f t="shared" si="8"/>
        <v>-3.0240000000000002E-3</v>
      </c>
      <c r="G129" s="240">
        <v>7.3800000000000003E-3</v>
      </c>
      <c r="H129" s="225">
        <v>-1</v>
      </c>
      <c r="I129" s="206">
        <f t="shared" si="9"/>
        <v>-0.11808</v>
      </c>
      <c r="R129" s="236"/>
      <c r="S129" s="237"/>
      <c r="T129" s="242"/>
      <c r="U129" s="237"/>
      <c r="V129" s="242"/>
      <c r="W129" s="237"/>
      <c r="X129" s="237"/>
      <c r="Y129" s="237"/>
      <c r="Z129" s="237"/>
    </row>
    <row r="130" spans="2:26" ht="16" thickBot="1" x14ac:dyDescent="0.4">
      <c r="B130" s="243" t="s">
        <v>888</v>
      </c>
      <c r="C130" s="244">
        <f>F8</f>
        <v>16</v>
      </c>
      <c r="D130" s="245">
        <v>1.9E-3</v>
      </c>
      <c r="E130" s="246">
        <v>-1</v>
      </c>
      <c r="F130" s="247">
        <f t="shared" si="8"/>
        <v>-3.04E-2</v>
      </c>
      <c r="G130" s="245">
        <v>1.23E-3</v>
      </c>
      <c r="H130" s="246">
        <v>-1</v>
      </c>
      <c r="I130" s="209">
        <f t="shared" si="9"/>
        <v>-1.968E-2</v>
      </c>
    </row>
  </sheetData>
  <mergeCells count="1">
    <mergeCell ref="C58:D58"/>
  </mergeCells>
  <pageMargins left="0.78740157499999996" right="0.78740157499999996" top="1" bottom="1" header="0.5" footer="0.5"/>
  <pageSetup paperSize="8" scale="40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09D48-FBA2-4F04-9EE6-8EE8CB3721EE}">
  <sheetPr>
    <tabColor rgb="FF92D050"/>
    <pageSetUpPr fitToPage="1"/>
  </sheetPr>
  <dimension ref="A1:U167"/>
  <sheetViews>
    <sheetView zoomScale="70" zoomScaleNormal="70" zoomScalePageLayoutView="20" workbookViewId="0">
      <selection activeCell="F60" sqref="F60"/>
    </sheetView>
  </sheetViews>
  <sheetFormatPr defaultColWidth="12.54296875" defaultRowHeight="15.5" x14ac:dyDescent="0.35"/>
  <cols>
    <col min="1" max="1" width="12.54296875" style="2"/>
    <col min="2" max="2" width="30.81640625" style="2" bestFit="1" customWidth="1"/>
    <col min="3" max="3" width="41.54296875" style="2" customWidth="1"/>
    <col min="4" max="4" width="24.1796875" style="2" customWidth="1"/>
    <col min="5" max="5" width="24" style="2" customWidth="1"/>
    <col min="6" max="6" width="29.54296875" style="2" customWidth="1"/>
    <col min="7" max="7" width="25.81640625" style="2" customWidth="1"/>
    <col min="8" max="8" width="21.26953125" style="2" customWidth="1"/>
    <col min="9" max="9" width="18.26953125" style="2" bestFit="1" customWidth="1"/>
    <col min="10" max="10" width="15.1796875" style="2" customWidth="1"/>
    <col min="11" max="11" width="17.453125" style="2" bestFit="1" customWidth="1"/>
    <col min="12" max="16384" width="12.54296875" style="2"/>
  </cols>
  <sheetData>
    <row r="1" spans="2:8" ht="16" thickBot="1" x14ac:dyDescent="0.4"/>
    <row r="2" spans="2:8" x14ac:dyDescent="0.35">
      <c r="B2" s="3" t="s">
        <v>699</v>
      </c>
      <c r="C2" s="4" t="s">
        <v>700</v>
      </c>
      <c r="D2" s="5" t="s">
        <v>701</v>
      </c>
      <c r="E2" s="5"/>
      <c r="F2" s="5" t="s">
        <v>702</v>
      </c>
      <c r="G2" s="6">
        <v>43580</v>
      </c>
      <c r="H2" s="7" t="s">
        <v>703</v>
      </c>
    </row>
    <row r="3" spans="2:8" x14ac:dyDescent="0.35">
      <c r="B3" s="8"/>
      <c r="C3" s="9" t="s">
        <v>112</v>
      </c>
      <c r="D3" s="9"/>
      <c r="E3" s="9"/>
      <c r="F3" s="9" t="s">
        <v>704</v>
      </c>
      <c r="G3" s="9" t="s">
        <v>705</v>
      </c>
      <c r="H3" s="10"/>
    </row>
    <row r="4" spans="2:8" x14ac:dyDescent="0.35">
      <c r="B4" s="8" t="s">
        <v>706</v>
      </c>
      <c r="C4" s="9">
        <v>27</v>
      </c>
      <c r="D4" s="9" t="s">
        <v>707</v>
      </c>
      <c r="E4" s="9" t="s">
        <v>708</v>
      </c>
      <c r="F4" s="9"/>
      <c r="G4" s="9" t="s">
        <v>709</v>
      </c>
      <c r="H4" s="10">
        <f>C4+(E8+G8)/1000</f>
        <v>27.027999999999999</v>
      </c>
    </row>
    <row r="5" spans="2:8" x14ac:dyDescent="0.35">
      <c r="B5" s="8" t="s">
        <v>710</v>
      </c>
      <c r="C5" s="9">
        <f>4</f>
        <v>4</v>
      </c>
      <c r="D5" s="9" t="s">
        <v>707</v>
      </c>
      <c r="E5" s="9" t="s">
        <v>711</v>
      </c>
      <c r="F5" s="9"/>
      <c r="G5" s="9" t="s">
        <v>712</v>
      </c>
      <c r="H5" s="10">
        <f>C5+C8/1000</f>
        <v>4.016</v>
      </c>
    </row>
    <row r="6" spans="2:8" ht="16" thickBot="1" x14ac:dyDescent="0.4">
      <c r="B6" s="8"/>
      <c r="C6" s="9"/>
      <c r="D6" s="9"/>
      <c r="E6" s="9"/>
      <c r="F6" s="9"/>
      <c r="G6" s="9"/>
      <c r="H6" s="10"/>
    </row>
    <row r="7" spans="2:8" x14ac:dyDescent="0.35">
      <c r="B7" s="3"/>
      <c r="C7" s="11" t="s">
        <v>713</v>
      </c>
      <c r="D7" s="11" t="s">
        <v>714</v>
      </c>
      <c r="E7" s="11" t="s">
        <v>715</v>
      </c>
      <c r="F7" s="11" t="s">
        <v>716</v>
      </c>
      <c r="G7" s="11" t="s">
        <v>717</v>
      </c>
      <c r="H7" s="11" t="s">
        <v>718</v>
      </c>
    </row>
    <row r="8" spans="2:8" x14ac:dyDescent="0.35">
      <c r="B8" s="8" t="s">
        <v>719</v>
      </c>
      <c r="C8" s="12">
        <v>16</v>
      </c>
      <c r="D8" s="12">
        <v>16</v>
      </c>
      <c r="E8" s="12">
        <v>14</v>
      </c>
      <c r="F8" s="12">
        <v>16</v>
      </c>
      <c r="G8" s="12">
        <v>14</v>
      </c>
      <c r="H8" s="12">
        <v>16</v>
      </c>
    </row>
    <row r="9" spans="2:8" x14ac:dyDescent="0.35">
      <c r="B9" s="8" t="s">
        <v>720</v>
      </c>
      <c r="C9" s="13">
        <v>6.15</v>
      </c>
      <c r="D9" s="13">
        <v>5.5</v>
      </c>
      <c r="E9" s="14" t="s">
        <v>721</v>
      </c>
      <c r="F9" s="13">
        <v>11.65</v>
      </c>
      <c r="G9" s="14" t="s">
        <v>721</v>
      </c>
      <c r="H9" s="13">
        <v>5.5</v>
      </c>
    </row>
    <row r="10" spans="2:8" x14ac:dyDescent="0.35">
      <c r="B10" s="8" t="s">
        <v>722</v>
      </c>
      <c r="C10" s="13">
        <v>9.85</v>
      </c>
      <c r="D10" s="13">
        <v>1.54</v>
      </c>
      <c r="E10" s="14" t="s">
        <v>721</v>
      </c>
      <c r="F10" s="13">
        <v>15.35</v>
      </c>
      <c r="G10" s="14" t="s">
        <v>721</v>
      </c>
      <c r="H10" s="13">
        <v>1.54</v>
      </c>
    </row>
    <row r="11" spans="2:8" x14ac:dyDescent="0.35">
      <c r="B11" s="8" t="s">
        <v>723</v>
      </c>
      <c r="C11" s="13">
        <v>16</v>
      </c>
      <c r="D11" s="13">
        <f>SQRT(D9^2+D10^2)</f>
        <v>5.7115321937287549</v>
      </c>
      <c r="E11" s="13">
        <v>2.1110000000000002</v>
      </c>
      <c r="F11" s="13">
        <f>SQRT(F9^2+(C5-D10-E11)^2)+SQRT(F10^2+(C5-H10-G11)^2)</f>
        <v>27.012117299817898</v>
      </c>
      <c r="G11" s="13">
        <v>2</v>
      </c>
      <c r="H11" s="13">
        <f>SQRT(H9^2+H10^2)</f>
        <v>5.7115321937287549</v>
      </c>
    </row>
    <row r="12" spans="2:8" x14ac:dyDescent="0.35">
      <c r="B12" s="8" t="s">
        <v>724</v>
      </c>
      <c r="C12" s="15" t="s">
        <v>725</v>
      </c>
      <c r="D12" s="15" t="s">
        <v>726</v>
      </c>
      <c r="E12" s="15" t="s">
        <v>727</v>
      </c>
      <c r="F12" s="15" t="s">
        <v>728</v>
      </c>
      <c r="G12" s="15" t="s">
        <v>727</v>
      </c>
      <c r="H12" s="15" t="s">
        <v>726</v>
      </c>
    </row>
    <row r="13" spans="2:8" x14ac:dyDescent="0.35">
      <c r="B13" s="8" t="s">
        <v>729</v>
      </c>
      <c r="C13" s="12">
        <v>8</v>
      </c>
      <c r="D13" s="12">
        <v>8</v>
      </c>
      <c r="E13" s="12">
        <v>8</v>
      </c>
      <c r="F13" s="12">
        <v>8</v>
      </c>
      <c r="G13" s="12">
        <v>8</v>
      </c>
      <c r="H13" s="16">
        <v>8</v>
      </c>
    </row>
    <row r="14" spans="2:8" x14ac:dyDescent="0.35">
      <c r="B14" s="8" t="s">
        <v>730</v>
      </c>
      <c r="C14" s="13">
        <v>0.75</v>
      </c>
      <c r="D14" s="13">
        <v>0.75</v>
      </c>
      <c r="E14" s="12">
        <v>0.75</v>
      </c>
      <c r="F14" s="13">
        <v>0.6</v>
      </c>
      <c r="G14" s="12">
        <v>0.75</v>
      </c>
      <c r="H14" s="13">
        <v>0.75</v>
      </c>
    </row>
    <row r="15" spans="2:8" x14ac:dyDescent="0.35">
      <c r="B15" s="8" t="s">
        <v>731</v>
      </c>
      <c r="C15" s="15" t="s">
        <v>732</v>
      </c>
      <c r="D15" s="12"/>
      <c r="E15" s="12"/>
      <c r="F15" s="12"/>
      <c r="G15" s="12"/>
      <c r="H15" s="16"/>
    </row>
    <row r="16" spans="2:8" x14ac:dyDescent="0.35">
      <c r="B16" s="17" t="s">
        <v>733</v>
      </c>
      <c r="C16" s="18">
        <v>320</v>
      </c>
      <c r="D16" s="19"/>
      <c r="E16" s="19"/>
      <c r="F16" s="19"/>
      <c r="G16" s="19"/>
      <c r="H16" s="20"/>
    </row>
    <row r="17" spans="2:8" x14ac:dyDescent="0.35">
      <c r="B17" s="17" t="s">
        <v>734</v>
      </c>
      <c r="C17" s="21">
        <v>12</v>
      </c>
      <c r="D17" s="19"/>
      <c r="E17" s="19"/>
      <c r="F17" s="19"/>
      <c r="G17" s="19"/>
      <c r="H17" s="20"/>
    </row>
    <row r="18" spans="2:8" x14ac:dyDescent="0.35">
      <c r="B18" s="17" t="s">
        <v>735</v>
      </c>
      <c r="C18" s="18">
        <v>14</v>
      </c>
      <c r="D18" s="19"/>
      <c r="E18" s="19"/>
      <c r="F18" s="19"/>
      <c r="G18" s="19"/>
      <c r="H18" s="20"/>
    </row>
    <row r="19" spans="2:8" x14ac:dyDescent="0.35">
      <c r="B19" s="17" t="s">
        <v>736</v>
      </c>
      <c r="C19" s="18">
        <v>46</v>
      </c>
      <c r="D19" s="19"/>
      <c r="E19" s="19"/>
      <c r="F19" s="19"/>
      <c r="G19" s="19"/>
      <c r="H19" s="20"/>
    </row>
    <row r="20" spans="2:8" x14ac:dyDescent="0.35">
      <c r="B20" s="17" t="s">
        <v>737</v>
      </c>
      <c r="C20" s="21">
        <v>48.5</v>
      </c>
      <c r="D20" s="19"/>
      <c r="E20" s="19"/>
      <c r="F20" s="19"/>
      <c r="G20" s="19"/>
      <c r="H20" s="19"/>
    </row>
    <row r="21" spans="2:8" ht="16" thickBot="1" x14ac:dyDescent="0.4">
      <c r="B21" s="22" t="s">
        <v>738</v>
      </c>
      <c r="C21" s="23">
        <v>0.6</v>
      </c>
      <c r="D21" s="23"/>
      <c r="E21" s="23"/>
      <c r="F21" s="23"/>
      <c r="G21" s="23"/>
      <c r="H21" s="24"/>
    </row>
    <row r="22" spans="2:8" x14ac:dyDescent="0.35">
      <c r="B22" s="25"/>
      <c r="C22" s="26" t="s">
        <v>739</v>
      </c>
      <c r="D22" s="26" t="s">
        <v>740</v>
      </c>
      <c r="E22" s="26" t="s">
        <v>741</v>
      </c>
      <c r="F22" s="26" t="s">
        <v>742</v>
      </c>
    </row>
    <row r="23" spans="2:8" x14ac:dyDescent="0.35">
      <c r="B23" s="21" t="s">
        <v>743</v>
      </c>
      <c r="C23" s="18" t="s">
        <v>744</v>
      </c>
      <c r="D23" s="18" t="s">
        <v>745</v>
      </c>
      <c r="E23" s="18" t="s">
        <v>746</v>
      </c>
      <c r="F23" s="18" t="s">
        <v>744</v>
      </c>
    </row>
    <row r="24" spans="2:8" x14ac:dyDescent="0.35">
      <c r="B24" s="21" t="s">
        <v>747</v>
      </c>
      <c r="C24" s="27"/>
      <c r="D24" s="21">
        <v>800</v>
      </c>
      <c r="E24" s="21">
        <v>800</v>
      </c>
      <c r="F24" s="27"/>
    </row>
    <row r="25" spans="2:8" x14ac:dyDescent="0.35">
      <c r="B25" s="21" t="s">
        <v>748</v>
      </c>
      <c r="C25" s="27"/>
      <c r="D25" s="27">
        <v>14</v>
      </c>
      <c r="E25" s="27">
        <v>14</v>
      </c>
      <c r="F25" s="27"/>
    </row>
    <row r="26" spans="2:8" x14ac:dyDescent="0.35">
      <c r="B26" s="21" t="s">
        <v>749</v>
      </c>
      <c r="C26" s="27"/>
      <c r="D26" s="27">
        <v>214</v>
      </c>
      <c r="E26" s="27">
        <v>214</v>
      </c>
      <c r="F26" s="27"/>
    </row>
    <row r="27" spans="2:8" x14ac:dyDescent="0.35">
      <c r="B27" s="21" t="s">
        <v>750</v>
      </c>
      <c r="C27" s="27"/>
      <c r="D27" s="27">
        <v>18</v>
      </c>
      <c r="E27" s="27">
        <v>18</v>
      </c>
      <c r="F27" s="27"/>
    </row>
    <row r="28" spans="2:8" x14ac:dyDescent="0.35">
      <c r="B28" s="21" t="s">
        <v>751</v>
      </c>
      <c r="C28" s="28"/>
      <c r="D28" s="18">
        <v>600</v>
      </c>
      <c r="E28" s="18">
        <v>600</v>
      </c>
      <c r="F28" s="28"/>
    </row>
    <row r="29" spans="2:8" x14ac:dyDescent="0.35">
      <c r="B29" s="21" t="s">
        <v>752</v>
      </c>
      <c r="C29" s="27"/>
      <c r="D29" s="21">
        <v>14</v>
      </c>
      <c r="E29" s="21">
        <v>14</v>
      </c>
      <c r="F29" s="27"/>
    </row>
    <row r="30" spans="2:8" x14ac:dyDescent="0.35">
      <c r="B30" s="21" t="s">
        <v>753</v>
      </c>
      <c r="C30" s="27"/>
      <c r="D30" s="27">
        <v>214</v>
      </c>
      <c r="E30" s="27">
        <v>214</v>
      </c>
      <c r="F30" s="27"/>
    </row>
    <row r="31" spans="2:8" x14ac:dyDescent="0.35">
      <c r="B31" s="21" t="s">
        <v>754</v>
      </c>
      <c r="C31" s="28"/>
      <c r="D31" s="18">
        <v>18</v>
      </c>
      <c r="E31" s="18">
        <v>18</v>
      </c>
      <c r="F31" s="28"/>
    </row>
    <row r="32" spans="2:8" x14ac:dyDescent="0.35">
      <c r="B32" s="21" t="s">
        <v>755</v>
      </c>
      <c r="C32" s="18"/>
      <c r="D32" s="28" t="s">
        <v>756</v>
      </c>
      <c r="E32" s="28" t="s">
        <v>756</v>
      </c>
      <c r="F32" s="28"/>
    </row>
    <row r="33" spans="2:21" x14ac:dyDescent="0.35">
      <c r="B33" s="21" t="s">
        <v>719</v>
      </c>
      <c r="C33" s="21"/>
      <c r="D33" s="21"/>
      <c r="E33" s="21"/>
      <c r="F33" s="21"/>
    </row>
    <row r="34" spans="2:21" x14ac:dyDescent="0.35">
      <c r="B34" s="21" t="s">
        <v>724</v>
      </c>
      <c r="C34" s="21"/>
      <c r="D34" s="18"/>
      <c r="E34" s="18"/>
      <c r="F34" s="21"/>
    </row>
    <row r="35" spans="2:21" x14ac:dyDescent="0.35">
      <c r="B35" s="21" t="s">
        <v>729</v>
      </c>
      <c r="C35" s="21"/>
      <c r="D35" s="19"/>
      <c r="E35" s="19"/>
      <c r="F35" s="19"/>
    </row>
    <row r="36" spans="2:21" ht="16" thickBot="1" x14ac:dyDescent="0.4">
      <c r="B36" s="29" t="s">
        <v>730</v>
      </c>
      <c r="C36" s="30"/>
      <c r="D36" s="30"/>
      <c r="E36" s="30"/>
      <c r="F36" s="30"/>
    </row>
    <row r="38" spans="2:21" x14ac:dyDescent="0.35">
      <c r="B38" s="31"/>
    </row>
    <row r="39" spans="2:21" x14ac:dyDescent="0.35">
      <c r="B39" s="31" t="s">
        <v>757</v>
      </c>
    </row>
    <row r="40" spans="2:21" ht="16" thickBot="1" x14ac:dyDescent="0.4">
      <c r="B40" s="31" t="s">
        <v>758</v>
      </c>
      <c r="C40" s="32">
        <v>-1.835</v>
      </c>
      <c r="D40" s="31" t="s">
        <v>759</v>
      </c>
      <c r="G40" s="31"/>
      <c r="H40" s="31"/>
      <c r="I40" s="31"/>
    </row>
    <row r="41" spans="2:21" x14ac:dyDescent="0.35">
      <c r="B41" s="31" t="s">
        <v>760</v>
      </c>
      <c r="C41" s="32">
        <v>2.1539999999999999</v>
      </c>
      <c r="D41" s="31" t="s">
        <v>759</v>
      </c>
      <c r="G41" s="33" t="s">
        <v>761</v>
      </c>
      <c r="H41" s="34">
        <f>77/9.81</f>
        <v>7.8491335372069315</v>
      </c>
      <c r="I41" s="35" t="s">
        <v>762</v>
      </c>
    </row>
    <row r="42" spans="2:21" x14ac:dyDescent="0.35">
      <c r="B42" s="31" t="s">
        <v>763</v>
      </c>
      <c r="C42" s="32">
        <v>2.1219999999999999</v>
      </c>
      <c r="D42" s="31" t="s">
        <v>759</v>
      </c>
      <c r="G42" s="17" t="s">
        <v>764</v>
      </c>
      <c r="H42" s="36">
        <f>210000</f>
        <v>210000</v>
      </c>
      <c r="I42" s="37" t="s">
        <v>765</v>
      </c>
    </row>
    <row r="43" spans="2:21" x14ac:dyDescent="0.35">
      <c r="B43" s="31" t="s">
        <v>766</v>
      </c>
      <c r="C43" s="32">
        <v>2.141</v>
      </c>
      <c r="D43" s="31" t="s">
        <v>759</v>
      </c>
      <c r="G43" s="17" t="s">
        <v>767</v>
      </c>
      <c r="H43" s="31">
        <v>0.3</v>
      </c>
      <c r="I43" s="37"/>
    </row>
    <row r="44" spans="2:21" x14ac:dyDescent="0.35">
      <c r="B44" s="31"/>
      <c r="G44" s="38" t="s">
        <v>768</v>
      </c>
      <c r="H44" s="39">
        <v>80770</v>
      </c>
      <c r="I44" s="40" t="s">
        <v>765</v>
      </c>
    </row>
    <row r="45" spans="2:21" ht="15.75" customHeight="1" x14ac:dyDescent="0.35">
      <c r="B45" s="31"/>
      <c r="G45" s="31"/>
      <c r="H45" s="31"/>
      <c r="I45" s="31"/>
    </row>
    <row r="46" spans="2:21" ht="15.75" customHeight="1" x14ac:dyDescent="0.35">
      <c r="G46" s="31"/>
      <c r="H46" s="36"/>
      <c r="I46" s="31"/>
    </row>
    <row r="47" spans="2:21" ht="16" thickBot="1" x14ac:dyDescent="0.4">
      <c r="G47" s="31"/>
      <c r="H47" s="31"/>
      <c r="I47" s="31"/>
      <c r="T47" s="41">
        <f>C76</f>
        <v>-15.363999999999999</v>
      </c>
      <c r="U47" s="41">
        <f>D76</f>
        <v>3.5550000000000002</v>
      </c>
    </row>
    <row r="48" spans="2:21" ht="16" thickBot="1" x14ac:dyDescent="0.4">
      <c r="B48" s="42" t="s">
        <v>769</v>
      </c>
      <c r="C48" s="42"/>
      <c r="D48" s="43">
        <v>93.995000000000005</v>
      </c>
      <c r="E48" s="44" t="s">
        <v>770</v>
      </c>
      <c r="F48" s="2" t="s">
        <v>771</v>
      </c>
      <c r="G48" s="31"/>
      <c r="H48" s="31"/>
      <c r="I48" s="31"/>
      <c r="T48" s="41">
        <f t="shared" ref="T48:U53" si="0">C77</f>
        <v>-15.363999999999999</v>
      </c>
      <c r="U48" s="41">
        <f t="shared" si="0"/>
        <v>1.548</v>
      </c>
    </row>
    <row r="49" spans="1:21" x14ac:dyDescent="0.35">
      <c r="D49" s="45"/>
      <c r="G49" s="31"/>
      <c r="H49" s="31"/>
      <c r="I49" s="31"/>
      <c r="T49" s="41">
        <f t="shared" si="0"/>
        <v>-9.85</v>
      </c>
      <c r="U49" s="41">
        <f t="shared" si="0"/>
        <v>0</v>
      </c>
    </row>
    <row r="50" spans="1:21" ht="16" thickBot="1" x14ac:dyDescent="0.4">
      <c r="B50" s="31" t="s">
        <v>772</v>
      </c>
      <c r="D50" s="45"/>
      <c r="G50" s="46" t="s">
        <v>773</v>
      </c>
      <c r="H50" s="31"/>
      <c r="I50" s="31"/>
      <c r="T50" s="41">
        <f t="shared" si="0"/>
        <v>6.15</v>
      </c>
      <c r="U50" s="41">
        <f t="shared" si="0"/>
        <v>0</v>
      </c>
    </row>
    <row r="51" spans="1:21" x14ac:dyDescent="0.35">
      <c r="B51" s="25" t="s">
        <v>774</v>
      </c>
      <c r="C51" s="47"/>
      <c r="D51" s="48">
        <v>1.5209999999999999</v>
      </c>
      <c r="E51" s="35" t="s">
        <v>770</v>
      </c>
      <c r="G51" s="33" t="s">
        <v>775</v>
      </c>
      <c r="H51" s="49">
        <f>D51*H42*1000</f>
        <v>319410000</v>
      </c>
      <c r="I51" s="35" t="s">
        <v>776</v>
      </c>
      <c r="T51" s="41">
        <f t="shared" si="0"/>
        <v>11.664</v>
      </c>
      <c r="U51" s="41">
        <f t="shared" si="0"/>
        <v>1.548</v>
      </c>
    </row>
    <row r="52" spans="1:21" x14ac:dyDescent="0.35">
      <c r="B52" s="21" t="s">
        <v>777</v>
      </c>
      <c r="C52" s="19"/>
      <c r="D52" s="50">
        <f>C5-D53</f>
        <v>1.8780000000000001</v>
      </c>
      <c r="E52" s="37" t="s">
        <v>759</v>
      </c>
      <c r="G52" s="17" t="s">
        <v>778</v>
      </c>
      <c r="H52" s="51">
        <f>D57*H42*1000</f>
        <v>695310000</v>
      </c>
      <c r="I52" s="37" t="s">
        <v>779</v>
      </c>
      <c r="T52" s="41">
        <f t="shared" si="0"/>
        <v>11.664</v>
      </c>
      <c r="U52" s="41">
        <f t="shared" si="0"/>
        <v>3.6659999999999999</v>
      </c>
    </row>
    <row r="53" spans="1:21" x14ac:dyDescent="0.35">
      <c r="B53" s="21" t="s">
        <v>780</v>
      </c>
      <c r="C53" s="19"/>
      <c r="D53" s="50">
        <f>C42</f>
        <v>2.1219999999999999</v>
      </c>
      <c r="E53" s="37" t="s">
        <v>759</v>
      </c>
      <c r="G53" s="17" t="s">
        <v>781</v>
      </c>
      <c r="H53" s="51">
        <f>H42*D60*1000</f>
        <v>20702430000</v>
      </c>
      <c r="I53" s="37" t="s">
        <v>779</v>
      </c>
      <c r="T53" s="41">
        <f t="shared" si="0"/>
        <v>0</v>
      </c>
      <c r="U53" s="41">
        <f t="shared" si="0"/>
        <v>4.016</v>
      </c>
    </row>
    <row r="54" spans="1:21" x14ac:dyDescent="0.35">
      <c r="B54" s="21" t="s">
        <v>782</v>
      </c>
      <c r="C54" s="19"/>
      <c r="D54" s="50">
        <v>10.105</v>
      </c>
      <c r="E54" s="37" t="s">
        <v>783</v>
      </c>
      <c r="G54" s="17" t="s">
        <v>784</v>
      </c>
      <c r="H54" s="51">
        <f>H44*D54*1000</f>
        <v>816180850</v>
      </c>
      <c r="I54" s="37" t="s">
        <v>779</v>
      </c>
      <c r="T54" s="41">
        <f>T47</f>
        <v>-15.363999999999999</v>
      </c>
      <c r="U54" s="41">
        <f>U47</f>
        <v>3.5550000000000002</v>
      </c>
    </row>
    <row r="55" spans="1:21" x14ac:dyDescent="0.35">
      <c r="B55" s="21" t="s">
        <v>785</v>
      </c>
      <c r="C55" s="19"/>
      <c r="D55" s="52">
        <v>5.4467000000000002E-2</v>
      </c>
      <c r="E55" s="37" t="s">
        <v>770</v>
      </c>
      <c r="F55" s="31"/>
      <c r="G55" s="17" t="s">
        <v>786</v>
      </c>
      <c r="H55" s="51">
        <f>H44*D55*1000</f>
        <v>4399299.5900000008</v>
      </c>
      <c r="I55" s="37" t="s">
        <v>776</v>
      </c>
      <c r="T55" s="41"/>
      <c r="U55" s="41"/>
    </row>
    <row r="56" spans="1:21" ht="16" thickBot="1" x14ac:dyDescent="0.4">
      <c r="B56" s="21" t="s">
        <v>787</v>
      </c>
      <c r="C56" s="19"/>
      <c r="D56" s="52">
        <v>0.79723999999999995</v>
      </c>
      <c r="E56" s="37" t="s">
        <v>770</v>
      </c>
      <c r="F56" s="31"/>
      <c r="G56" s="53" t="s">
        <v>788</v>
      </c>
      <c r="H56" s="54">
        <f>H44*D56*1000</f>
        <v>64393074.799999997</v>
      </c>
      <c r="I56" s="55" t="s">
        <v>776</v>
      </c>
      <c r="T56" s="41"/>
      <c r="U56" s="41"/>
    </row>
    <row r="57" spans="1:21" x14ac:dyDescent="0.35">
      <c r="A57" s="56"/>
      <c r="B57" s="57" t="s">
        <v>789</v>
      </c>
      <c r="C57" s="58"/>
      <c r="D57" s="59">
        <v>3.3109999999999999</v>
      </c>
      <c r="E57" s="60" t="s">
        <v>783</v>
      </c>
      <c r="F57" s="61" t="s">
        <v>790</v>
      </c>
      <c r="G57" s="31"/>
      <c r="H57" s="31"/>
      <c r="I57" s="31"/>
      <c r="T57" s="41"/>
      <c r="U57" s="41"/>
    </row>
    <row r="58" spans="1:21" x14ac:dyDescent="0.35">
      <c r="A58" s="56"/>
      <c r="B58" s="21" t="s">
        <v>791</v>
      </c>
      <c r="C58" s="19"/>
      <c r="D58" s="50">
        <v>4.0069999999999997</v>
      </c>
      <c r="E58" s="37" t="s">
        <v>783</v>
      </c>
      <c r="F58" s="31"/>
      <c r="G58" s="31"/>
      <c r="H58" s="31"/>
      <c r="I58" s="31"/>
      <c r="T58" s="41"/>
      <c r="U58" s="41"/>
    </row>
    <row r="59" spans="1:21" x14ac:dyDescent="0.35">
      <c r="A59" s="56"/>
      <c r="B59" s="21" t="s">
        <v>792</v>
      </c>
      <c r="C59" s="19"/>
      <c r="D59" s="50">
        <v>4.1227999999999998</v>
      </c>
      <c r="E59" s="37" t="s">
        <v>783</v>
      </c>
      <c r="F59" s="31"/>
      <c r="G59" s="31"/>
      <c r="H59" s="31"/>
      <c r="I59" s="31"/>
      <c r="T59" s="41"/>
      <c r="U59" s="41"/>
    </row>
    <row r="60" spans="1:21" x14ac:dyDescent="0.35">
      <c r="A60" s="56"/>
      <c r="B60" s="21" t="s">
        <v>793</v>
      </c>
      <c r="C60" s="19"/>
      <c r="D60" s="50">
        <v>98.582999999999998</v>
      </c>
      <c r="E60" s="37" t="s">
        <v>783</v>
      </c>
      <c r="F60" s="31"/>
      <c r="G60" s="31"/>
      <c r="H60" s="31"/>
      <c r="I60" s="31"/>
    </row>
    <row r="61" spans="1:21" x14ac:dyDescent="0.35">
      <c r="A61" s="62"/>
      <c r="B61" s="21" t="s">
        <v>794</v>
      </c>
      <c r="C61" s="19"/>
      <c r="D61" s="50">
        <f>D69*(D59+D60)/D51</f>
        <v>1282.9784352399738</v>
      </c>
      <c r="E61" s="37" t="s">
        <v>795</v>
      </c>
      <c r="F61" s="31"/>
      <c r="G61" s="31"/>
      <c r="H61" s="63">
        <f>D69*(D57+D60)/D51</f>
        <v>1272.8376068376069</v>
      </c>
      <c r="I61" s="31"/>
      <c r="T61" s="41"/>
      <c r="U61" s="41"/>
    </row>
    <row r="62" spans="1:21" x14ac:dyDescent="0.35">
      <c r="A62" s="62"/>
      <c r="B62" s="21" t="s">
        <v>796</v>
      </c>
      <c r="C62" s="19"/>
      <c r="D62" s="64">
        <f>D51*H41</f>
        <v>11.938532110091742</v>
      </c>
      <c r="E62" s="37" t="s">
        <v>797</v>
      </c>
      <c r="F62" s="31"/>
      <c r="G62" s="31"/>
      <c r="H62" s="63">
        <f>D61*20</f>
        <v>25659.568704799476</v>
      </c>
      <c r="I62" s="31"/>
      <c r="T62" s="41"/>
      <c r="U62" s="41"/>
    </row>
    <row r="63" spans="1:21" x14ac:dyDescent="0.35">
      <c r="A63" s="9"/>
      <c r="B63" s="21" t="s">
        <v>798</v>
      </c>
      <c r="C63" s="19"/>
      <c r="D63" s="64">
        <v>2</v>
      </c>
      <c r="E63" s="37" t="s">
        <v>797</v>
      </c>
      <c r="F63" s="31" t="s">
        <v>799</v>
      </c>
      <c r="G63" s="31"/>
      <c r="H63" s="63">
        <f>(D57+D60)/D51*D69</f>
        <v>1272.8376068376069</v>
      </c>
      <c r="I63" s="31"/>
      <c r="T63" s="41"/>
      <c r="U63" s="41"/>
    </row>
    <row r="64" spans="1:21" x14ac:dyDescent="0.35">
      <c r="A64" s="9"/>
      <c r="B64" s="21" t="s">
        <v>800</v>
      </c>
      <c r="C64" s="19"/>
      <c r="D64" s="64">
        <f>D62+D63</f>
        <v>13.938532110091742</v>
      </c>
      <c r="E64" s="37" t="s">
        <v>797</v>
      </c>
      <c r="F64" s="31"/>
      <c r="G64" s="31"/>
      <c r="H64" s="63"/>
      <c r="I64" s="31"/>
      <c r="T64" s="41"/>
      <c r="U64" s="41"/>
    </row>
    <row r="65" spans="1:21" x14ac:dyDescent="0.35">
      <c r="A65" s="56"/>
      <c r="B65" s="21" t="s">
        <v>801</v>
      </c>
      <c r="C65" s="19"/>
      <c r="D65" s="64">
        <f>(6*1+2*0.5)/9.81</f>
        <v>0.7135575942915392</v>
      </c>
      <c r="E65" s="37" t="s">
        <v>797</v>
      </c>
      <c r="F65" s="31" t="s">
        <v>802</v>
      </c>
      <c r="G65" s="31"/>
      <c r="H65" s="31"/>
      <c r="I65" s="31"/>
      <c r="O65" s="65">
        <f>$D$51</f>
        <v>1.5209999999999999</v>
      </c>
      <c r="P65" s="65">
        <f>-I79</f>
        <v>-12.346023794614903</v>
      </c>
      <c r="Q65" s="65">
        <f>F78</f>
        <v>-1.5371402042711235</v>
      </c>
      <c r="R65" s="65">
        <f>J79</f>
        <v>3.0078400000000003</v>
      </c>
      <c r="T65" s="41"/>
      <c r="U65" s="41"/>
    </row>
    <row r="66" spans="1:21" x14ac:dyDescent="0.35">
      <c r="B66" s="21" t="s">
        <v>803</v>
      </c>
      <c r="C66" s="19"/>
      <c r="D66" s="64">
        <f>(2*19.6+1.5*4.1)/9.81</f>
        <v>4.6228338430173288</v>
      </c>
      <c r="E66" s="37" t="s">
        <v>797</v>
      </c>
      <c r="F66" s="31" t="s">
        <v>804</v>
      </c>
      <c r="G66" s="31"/>
      <c r="H66" s="31"/>
      <c r="I66" s="31"/>
      <c r="O66" s="65">
        <f t="shared" ref="O66:O68" si="1">$D$51</f>
        <v>1.5209999999999999</v>
      </c>
      <c r="P66" s="65">
        <f>-I81</f>
        <v>-7.3029854063263953</v>
      </c>
      <c r="Q66" s="65">
        <f>F81</f>
        <v>2.1898148148148149</v>
      </c>
      <c r="R66" s="65">
        <f>J81</f>
        <v>2.6318600000000001</v>
      </c>
      <c r="T66" s="41"/>
      <c r="U66" s="41"/>
    </row>
    <row r="67" spans="1:21" x14ac:dyDescent="0.35">
      <c r="B67" s="21" t="s">
        <v>805</v>
      </c>
      <c r="C67" s="19"/>
      <c r="D67" s="64">
        <f>SUM(D64:D66)</f>
        <v>19.274923547400611</v>
      </c>
      <c r="E67" s="37" t="s">
        <v>797</v>
      </c>
      <c r="G67" s="31"/>
      <c r="H67" s="31"/>
      <c r="I67" s="31"/>
      <c r="O67" s="65">
        <f t="shared" si="1"/>
        <v>1.5209999999999999</v>
      </c>
      <c r="P67" s="65">
        <f>-I76</f>
        <v>7.286791337127652</v>
      </c>
      <c r="Q67" s="65">
        <f>F76</f>
        <v>2.3633119200571016</v>
      </c>
      <c r="R67" s="65">
        <f>J76</f>
        <v>2.6318600000000001</v>
      </c>
      <c r="T67" s="41"/>
      <c r="U67" s="41"/>
    </row>
    <row r="68" spans="1:21" x14ac:dyDescent="0.35">
      <c r="B68" s="21" t="s">
        <v>806</v>
      </c>
      <c r="C68" s="19"/>
      <c r="D68" s="64">
        <f>D69-D67</f>
        <v>-0.27492354740061131</v>
      </c>
      <c r="E68" s="37" t="s">
        <v>797</v>
      </c>
      <c r="G68" s="31"/>
      <c r="H68" s="31"/>
      <c r="I68" s="31"/>
      <c r="O68" s="65">
        <f t="shared" si="1"/>
        <v>1.5209999999999999</v>
      </c>
      <c r="P68" s="65">
        <f>-I78</f>
        <v>12.299812850904553</v>
      </c>
      <c r="Q68" s="65">
        <f>F78</f>
        <v>-1.5371402042711235</v>
      </c>
      <c r="R68" s="65">
        <f>J78</f>
        <v>3.0078400000000003</v>
      </c>
      <c r="T68" s="41"/>
      <c r="U68" s="41"/>
    </row>
    <row r="69" spans="1:21" ht="16" thickBot="1" x14ac:dyDescent="0.4">
      <c r="B69" s="29" t="s">
        <v>807</v>
      </c>
      <c r="C69" s="30"/>
      <c r="D69" s="66">
        <v>19</v>
      </c>
      <c r="E69" s="55" t="s">
        <v>797</v>
      </c>
      <c r="T69" s="41"/>
      <c r="U69" s="41"/>
    </row>
    <row r="70" spans="1:21" x14ac:dyDescent="0.35">
      <c r="B70" s="31"/>
      <c r="C70" s="31" t="s">
        <v>808</v>
      </c>
      <c r="D70" s="67"/>
      <c r="E70" s="31"/>
      <c r="F70" s="31"/>
      <c r="G70" s="31"/>
      <c r="H70" s="31"/>
      <c r="I70" s="31"/>
      <c r="J70" s="31"/>
      <c r="K70" s="31"/>
      <c r="L70" s="31"/>
      <c r="T70" s="41"/>
      <c r="U70" s="41"/>
    </row>
    <row r="71" spans="1:21" x14ac:dyDescent="0.35">
      <c r="B71" s="31"/>
      <c r="C71" s="31" t="s">
        <v>809</v>
      </c>
      <c r="D71" s="32"/>
      <c r="E71" s="31"/>
      <c r="F71" s="31"/>
      <c r="G71" s="31"/>
      <c r="H71" s="31"/>
      <c r="I71" s="31"/>
      <c r="J71" s="31"/>
      <c r="K71" s="31"/>
      <c r="L71" s="31"/>
    </row>
    <row r="72" spans="1:21" x14ac:dyDescent="0.35">
      <c r="B72" s="31"/>
      <c r="C72" s="31" t="s">
        <v>810</v>
      </c>
      <c r="D72" s="32"/>
      <c r="E72" s="31"/>
      <c r="F72" s="31"/>
      <c r="G72" s="31"/>
      <c r="H72" s="31"/>
      <c r="I72" s="31"/>
      <c r="J72" s="31"/>
      <c r="K72" s="31"/>
      <c r="L72" s="31"/>
    </row>
    <row r="73" spans="1:21" ht="16" thickBot="1" x14ac:dyDescent="0.4">
      <c r="B73" s="31" t="s">
        <v>811</v>
      </c>
      <c r="C73" s="31" t="s">
        <v>812</v>
      </c>
      <c r="D73" s="31"/>
      <c r="E73" s="31"/>
      <c r="F73" s="31"/>
      <c r="G73" s="31"/>
      <c r="H73" s="31"/>
      <c r="I73" s="31"/>
      <c r="J73" s="31" t="s">
        <v>813</v>
      </c>
      <c r="K73" s="31"/>
      <c r="L73" s="31"/>
    </row>
    <row r="74" spans="1:21" ht="16" thickBot="1" x14ac:dyDescent="0.4">
      <c r="B74" s="31"/>
      <c r="C74" s="336" t="s">
        <v>814</v>
      </c>
      <c r="D74" s="337"/>
      <c r="E74" s="33" t="s">
        <v>815</v>
      </c>
      <c r="F74" s="42" t="s">
        <v>811</v>
      </c>
      <c r="G74" s="68"/>
      <c r="H74" s="68"/>
      <c r="I74" s="44"/>
      <c r="J74" s="35"/>
      <c r="K74" s="42" t="s">
        <v>816</v>
      </c>
      <c r="L74" s="44"/>
    </row>
    <row r="75" spans="1:21" ht="16" thickBot="1" x14ac:dyDescent="0.4">
      <c r="B75" s="42"/>
      <c r="C75" s="42" t="s">
        <v>817</v>
      </c>
      <c r="D75" s="44" t="s">
        <v>818</v>
      </c>
      <c r="E75" s="69" t="s">
        <v>819</v>
      </c>
      <c r="F75" s="53" t="s">
        <v>820</v>
      </c>
      <c r="G75" s="70" t="s">
        <v>821</v>
      </c>
      <c r="H75" s="29" t="s">
        <v>822</v>
      </c>
      <c r="I75" s="71" t="s">
        <v>823</v>
      </c>
      <c r="J75" s="44" t="s">
        <v>824</v>
      </c>
      <c r="K75" s="17" t="s">
        <v>825</v>
      </c>
      <c r="L75" s="37" t="s">
        <v>826</v>
      </c>
    </row>
    <row r="76" spans="1:21" x14ac:dyDescent="0.35">
      <c r="B76" s="72" t="s">
        <v>827</v>
      </c>
      <c r="C76" s="73">
        <f>-15.35-G8/1000</f>
        <v>-15.363999999999999</v>
      </c>
      <c r="D76" s="74">
        <f>3.539+C8/1000</f>
        <v>3.5550000000000002</v>
      </c>
      <c r="E76" s="26">
        <f>MIN(F8,G8)/1000</f>
        <v>1.4E-2</v>
      </c>
      <c r="F76" s="75">
        <f t="shared" ref="F76:F82" si="2">$D$57/(D76-$C$41)</f>
        <v>2.3633119200571016</v>
      </c>
      <c r="G76" s="59">
        <f>$D$58/(D76-$C$43)</f>
        <v>2.8338048090523333</v>
      </c>
      <c r="H76" s="50">
        <f>$D$59/(D76-$C$42)</f>
        <v>2.8770411723656659</v>
      </c>
      <c r="I76" s="76">
        <f t="shared" ref="I76:I82" si="3">$D$60/(C76-$C$40)</f>
        <v>-7.286791337127652</v>
      </c>
      <c r="J76" s="76">
        <f t="shared" ref="J76:J82" si="4">2*$D$48*E76</f>
        <v>2.6318600000000001</v>
      </c>
      <c r="K76" s="77">
        <f>IF(F134&lt;0,MIN(F134:F135)/($E$76*1000),MAXA(F134:F135)/($E$76*1000))</f>
        <v>-2.3800000000000001E-4</v>
      </c>
      <c r="L76" s="78">
        <f>IF(I134&lt;0,MIN(I134:I135)/($E$76*1000),MAXA(I134:I135)/($E$76*1000))</f>
        <v>6.8100000000000009E-3</v>
      </c>
      <c r="M76" s="41"/>
      <c r="N76" s="79"/>
      <c r="O76" s="80"/>
      <c r="P76" s="41"/>
      <c r="Q76" s="41"/>
    </row>
    <row r="77" spans="1:21" x14ac:dyDescent="0.35">
      <c r="B77" s="17" t="s">
        <v>828</v>
      </c>
      <c r="C77" s="81">
        <f>-15.35-G8/1000</f>
        <v>-15.363999999999999</v>
      </c>
      <c r="D77" s="82">
        <f>1.532+C8/1000</f>
        <v>1.548</v>
      </c>
      <c r="E77" s="21">
        <f>MIN(H8,G8)/1000</f>
        <v>1.4E-2</v>
      </c>
      <c r="F77" s="83">
        <f t="shared" si="2"/>
        <v>-5.4636963696369651</v>
      </c>
      <c r="G77" s="59">
        <f>$D$58/(D77-$C$43)</f>
        <v>-6.75716694772344</v>
      </c>
      <c r="H77" s="50">
        <f>$D$59/(D77-$C$42)</f>
        <v>-7.182578397212545</v>
      </c>
      <c r="I77" s="32">
        <f t="shared" si="3"/>
        <v>-7.286791337127652</v>
      </c>
      <c r="J77" s="32">
        <f t="shared" si="4"/>
        <v>2.6318600000000001</v>
      </c>
      <c r="K77" s="84">
        <f>IF(F136&lt;0,MIN(F136:F137)/(1000*$E$77),MAXA(F136:F137)/(1000*$E$77))</f>
        <v>1.7714285714285713E-4</v>
      </c>
      <c r="L77" s="85">
        <f>IF(I136&lt;0,MIN(I136:I137)/(1000*$E$77),MAXA(I136:I137)/(1000*$E$77))</f>
        <v>7.1885714285714278E-3</v>
      </c>
      <c r="M77" s="41"/>
      <c r="N77" s="79"/>
      <c r="O77" s="45"/>
      <c r="P77" s="41"/>
      <c r="Q77" s="41"/>
    </row>
    <row r="78" spans="1:21" x14ac:dyDescent="0.35">
      <c r="B78" s="86" t="s">
        <v>829</v>
      </c>
      <c r="C78" s="87">
        <v>-9.85</v>
      </c>
      <c r="D78" s="88">
        <v>0</v>
      </c>
      <c r="E78" s="89">
        <f>MIN(H8,C8)/1000</f>
        <v>1.6E-2</v>
      </c>
      <c r="F78" s="90">
        <f t="shared" si="2"/>
        <v>-1.5371402042711235</v>
      </c>
      <c r="G78" s="59">
        <f t="shared" ref="G78:G82" si="5">$D$58/(D78-$C$43)</f>
        <v>-1.871555347968239</v>
      </c>
      <c r="H78" s="50">
        <f t="shared" ref="H78:H82" si="6">$D$59/(D78-$C$42)</f>
        <v>-1.9428840716305373</v>
      </c>
      <c r="I78" s="91">
        <f t="shared" si="3"/>
        <v>-12.299812850904553</v>
      </c>
      <c r="J78" s="91">
        <f t="shared" si="4"/>
        <v>3.0078400000000003</v>
      </c>
      <c r="K78" s="84">
        <f>IF(F138&lt;0,MIN(F138:F139)/(1000*$E$78),MAXA(F138:F139)/(1000*$E$78))</f>
        <v>1.09E-3</v>
      </c>
      <c r="L78" s="85">
        <f>IF(I138&lt;0,MIN(I138:I139)/(1000*$E$78),MAXA(I138:I139)/(1000*$E$78))</f>
        <v>3.48E-3</v>
      </c>
      <c r="M78" s="41"/>
      <c r="N78" s="79"/>
      <c r="P78" s="41"/>
      <c r="Q78" s="41"/>
    </row>
    <row r="79" spans="1:21" x14ac:dyDescent="0.35">
      <c r="B79" s="86" t="s">
        <v>830</v>
      </c>
      <c r="C79" s="87">
        <v>6.15</v>
      </c>
      <c r="D79" s="88">
        <v>0</v>
      </c>
      <c r="E79" s="89">
        <f>MIN(C8,D8)/1000</f>
        <v>1.6E-2</v>
      </c>
      <c r="F79" s="90">
        <f t="shared" si="2"/>
        <v>-1.5371402042711235</v>
      </c>
      <c r="G79" s="59">
        <f t="shared" si="5"/>
        <v>-1.871555347968239</v>
      </c>
      <c r="H79" s="50">
        <f t="shared" si="6"/>
        <v>-1.9428840716305373</v>
      </c>
      <c r="I79" s="91">
        <f t="shared" si="3"/>
        <v>12.346023794614903</v>
      </c>
      <c r="J79" s="91">
        <f t="shared" si="4"/>
        <v>3.0078400000000003</v>
      </c>
      <c r="K79" s="84">
        <f>IF(F140&lt;0,MIN(F140:F141)/(1000*$E$79),MAXA(F140:F141)/(1000*$E$79))</f>
        <v>1.1000000000000001E-3</v>
      </c>
      <c r="L79" s="85">
        <f>IF(I140&lt;0,MIN(I140:I141)/(1000*$E$79),MAXA(I140:I141)/(1000*$E$79))</f>
        <v>-3.4499999999999999E-3</v>
      </c>
      <c r="M79" s="41"/>
      <c r="N79" s="79"/>
      <c r="P79" s="41"/>
      <c r="Q79" s="41"/>
    </row>
    <row r="80" spans="1:21" x14ac:dyDescent="0.35">
      <c r="B80" s="17" t="s">
        <v>831</v>
      </c>
      <c r="C80" s="81">
        <f>11.65+E8/1000</f>
        <v>11.664</v>
      </c>
      <c r="D80" s="82">
        <f>1.532+C8/1000</f>
        <v>1.548</v>
      </c>
      <c r="E80" s="21">
        <f>MIN(D8,E8)/1000</f>
        <v>1.4E-2</v>
      </c>
      <c r="F80" s="83">
        <f t="shared" si="2"/>
        <v>-5.4636963696369651</v>
      </c>
      <c r="G80" s="59">
        <f t="shared" si="5"/>
        <v>-6.75716694772344</v>
      </c>
      <c r="H80" s="50">
        <f t="shared" si="6"/>
        <v>-7.182578397212545</v>
      </c>
      <c r="I80" s="32">
        <f t="shared" si="3"/>
        <v>7.3029854063263953</v>
      </c>
      <c r="J80" s="32">
        <f t="shared" si="4"/>
        <v>2.6318600000000001</v>
      </c>
      <c r="K80" s="84">
        <f>IF(F142&lt;0,MIN(F142:F143)/(1000*$E$80),MAXA(F142:F143)/(1000*$E$80))</f>
        <v>1.8742857142857143E-4</v>
      </c>
      <c r="L80" s="85">
        <f>IF(I142&lt;0,MIN(I142:I143)/(1000*$E$80),MAXA(I142:I143)/(1000*$E$80))</f>
        <v>-7.3371428571428572E-3</v>
      </c>
      <c r="M80" s="41"/>
      <c r="N80" s="79"/>
      <c r="P80" s="41"/>
      <c r="Q80" s="41"/>
    </row>
    <row r="81" spans="2:17" x14ac:dyDescent="0.35">
      <c r="B81" s="86" t="s">
        <v>832</v>
      </c>
      <c r="C81" s="87">
        <f>11.65+E8/1000</f>
        <v>11.664</v>
      </c>
      <c r="D81" s="88">
        <f>3.65+C8/1000</f>
        <v>3.6659999999999999</v>
      </c>
      <c r="E81" s="89">
        <f>MIN(E8,F8)/1000</f>
        <v>1.4E-2</v>
      </c>
      <c r="F81" s="90">
        <f t="shared" si="2"/>
        <v>2.1898148148148149</v>
      </c>
      <c r="G81" s="59">
        <f t="shared" si="5"/>
        <v>2.6275409836065573</v>
      </c>
      <c r="H81" s="50">
        <f t="shared" si="6"/>
        <v>2.67020725388601</v>
      </c>
      <c r="I81" s="91">
        <f t="shared" si="3"/>
        <v>7.3029854063263953</v>
      </c>
      <c r="J81" s="91">
        <f t="shared" si="4"/>
        <v>2.6318600000000001</v>
      </c>
      <c r="K81" s="84">
        <f>IF(F144&lt;0,MIN(F144:F145)/(1000*$E$81),MAXA(F144:F145)/(1000*$E$81))</f>
        <v>-2.42E-4</v>
      </c>
      <c r="L81" s="85">
        <f>IF(I144&lt;0,MIN(I144:I145)/(1000*$E$81),MAXA(I144:I145)/(1000*$E$81))</f>
        <v>-6.94E-3</v>
      </c>
      <c r="M81" s="41"/>
      <c r="N81" s="79"/>
      <c r="P81" s="41"/>
      <c r="Q81" s="41"/>
    </row>
    <row r="82" spans="2:17" x14ac:dyDescent="0.35">
      <c r="B82" s="17" t="s">
        <v>833</v>
      </c>
      <c r="C82" s="81">
        <v>0</v>
      </c>
      <c r="D82" s="82">
        <f>4+C8/1000</f>
        <v>4.016</v>
      </c>
      <c r="E82" s="21">
        <f>F8/1000</f>
        <v>1.6E-2</v>
      </c>
      <c r="F82" s="83">
        <f t="shared" si="2"/>
        <v>1.7781954887218043</v>
      </c>
      <c r="G82" s="59">
        <f t="shared" si="5"/>
        <v>2.1370666666666667</v>
      </c>
      <c r="H82" s="50">
        <f t="shared" si="6"/>
        <v>2.1767687434002108</v>
      </c>
      <c r="I82" s="32">
        <f t="shared" si="3"/>
        <v>53.723705722070846</v>
      </c>
      <c r="J82" s="32">
        <f t="shared" si="4"/>
        <v>3.0078400000000003</v>
      </c>
      <c r="K82" s="84">
        <f>F146/(1000*$E$82)</f>
        <v>-1.6999999999999999E-3</v>
      </c>
      <c r="L82" s="85">
        <f>I146/(1000*$E$82)</f>
        <v>-1.14E-3</v>
      </c>
      <c r="M82" s="41"/>
      <c r="N82" s="79"/>
      <c r="P82" s="41"/>
      <c r="Q82" s="41"/>
    </row>
    <row r="83" spans="2:17" x14ac:dyDescent="0.35">
      <c r="B83" s="17"/>
      <c r="C83" s="92"/>
      <c r="D83" s="93"/>
      <c r="E83" s="21"/>
      <c r="F83" s="83"/>
      <c r="G83" s="57"/>
      <c r="H83" s="21"/>
      <c r="I83" s="32"/>
      <c r="J83" s="32"/>
      <c r="K83" s="17"/>
      <c r="L83" s="37"/>
      <c r="M83" s="41"/>
      <c r="N83" s="41"/>
    </row>
    <row r="84" spans="2:17" ht="16" thickBot="1" x14ac:dyDescent="0.4">
      <c r="B84" s="53"/>
      <c r="C84" s="94"/>
      <c r="D84" s="95"/>
      <c r="E84" s="29"/>
      <c r="F84" s="96"/>
      <c r="G84" s="70"/>
      <c r="H84" s="29"/>
      <c r="I84" s="97"/>
      <c r="J84" s="97"/>
      <c r="K84" s="53"/>
      <c r="L84" s="55"/>
      <c r="M84" s="41"/>
      <c r="N84" s="41"/>
    </row>
    <row r="85" spans="2:17" x14ac:dyDescent="0.35">
      <c r="B85" s="31" t="s">
        <v>771</v>
      </c>
      <c r="C85" s="31" t="s">
        <v>834</v>
      </c>
      <c r="D85" s="31"/>
      <c r="E85" s="31"/>
      <c r="F85" s="31" t="s">
        <v>835</v>
      </c>
      <c r="G85" s="61" t="s">
        <v>836</v>
      </c>
      <c r="H85" s="31" t="s">
        <v>837</v>
      </c>
      <c r="I85" s="31"/>
      <c r="J85" s="31"/>
      <c r="K85" s="31"/>
      <c r="L85" s="31"/>
      <c r="M85" s="41"/>
      <c r="N85" s="41"/>
      <c r="P85" s="41"/>
      <c r="Q85" s="98"/>
    </row>
    <row r="86" spans="2:17" x14ac:dyDescent="0.35">
      <c r="B86" s="31"/>
      <c r="C86" s="31"/>
      <c r="D86" s="31"/>
      <c r="E86" s="31"/>
      <c r="F86" s="31"/>
      <c r="G86" s="61" t="s">
        <v>838</v>
      </c>
      <c r="H86" s="31"/>
      <c r="I86" s="31"/>
      <c r="J86" s="31"/>
      <c r="K86" s="31"/>
      <c r="L86" s="31"/>
      <c r="M86" s="41"/>
      <c r="N86" s="41"/>
      <c r="P86" s="41"/>
      <c r="Q86" s="98"/>
    </row>
    <row r="87" spans="2:17" x14ac:dyDescent="0.35">
      <c r="B87" s="46" t="s">
        <v>839</v>
      </c>
      <c r="C87" s="31"/>
      <c r="D87" s="31"/>
      <c r="E87" s="31"/>
      <c r="F87" s="31"/>
      <c r="G87" s="31"/>
      <c r="H87" s="31"/>
      <c r="I87" s="31"/>
      <c r="J87" s="31"/>
      <c r="M87" s="41"/>
      <c r="N87" s="41"/>
      <c r="P87" s="41"/>
      <c r="Q87" s="98"/>
    </row>
    <row r="88" spans="2:17" ht="16" thickBot="1" x14ac:dyDescent="0.4">
      <c r="B88" s="46" t="s">
        <v>840</v>
      </c>
      <c r="C88" s="31"/>
      <c r="D88" s="31"/>
      <c r="E88" s="31"/>
      <c r="F88" s="31" t="s">
        <v>841</v>
      </c>
      <c r="G88" s="31"/>
      <c r="H88" s="31"/>
      <c r="I88" s="31"/>
      <c r="J88" s="31"/>
      <c r="M88" s="41"/>
      <c r="N88" s="41"/>
      <c r="P88" s="41"/>
      <c r="Q88" s="98"/>
    </row>
    <row r="89" spans="2:17" ht="18.5" x14ac:dyDescent="0.45">
      <c r="B89" s="99" t="s">
        <v>842</v>
      </c>
      <c r="C89" s="47">
        <v>1.4510000000000001</v>
      </c>
      <c r="D89" s="35" t="s">
        <v>770</v>
      </c>
      <c r="F89" s="31" t="s">
        <v>843</v>
      </c>
      <c r="G89" s="31"/>
      <c r="H89" s="31"/>
      <c r="I89" s="31"/>
      <c r="J89" s="100">
        <f>C89/C90</f>
        <v>0.95397764628533865</v>
      </c>
      <c r="K89" s="31" t="s">
        <v>844</v>
      </c>
      <c r="L89" s="31"/>
      <c r="M89" s="67"/>
      <c r="N89" s="41"/>
      <c r="P89" s="41"/>
      <c r="Q89" s="98"/>
    </row>
    <row r="90" spans="2:17" ht="18.5" x14ac:dyDescent="0.45">
      <c r="B90" s="101" t="s">
        <v>845</v>
      </c>
      <c r="C90" s="50">
        <f>D51</f>
        <v>1.5209999999999999</v>
      </c>
      <c r="D90" s="37" t="s">
        <v>770</v>
      </c>
      <c r="F90" s="31" t="s">
        <v>846</v>
      </c>
      <c r="G90" s="31"/>
      <c r="H90" s="31"/>
      <c r="I90" s="31"/>
      <c r="J90" s="67"/>
      <c r="K90" s="31"/>
      <c r="L90" s="31"/>
      <c r="M90" s="67"/>
      <c r="N90" s="41"/>
      <c r="P90" s="41"/>
      <c r="Q90" s="98"/>
    </row>
    <row r="91" spans="2:17" ht="18.5" x14ac:dyDescent="0.45">
      <c r="B91" s="101" t="s">
        <v>847</v>
      </c>
      <c r="C91" s="19">
        <v>0.02</v>
      </c>
      <c r="D91" s="37" t="s">
        <v>759</v>
      </c>
      <c r="F91" s="31"/>
      <c r="G91" s="31"/>
      <c r="H91" s="31"/>
      <c r="I91" s="31"/>
      <c r="J91" s="67"/>
      <c r="K91" s="31"/>
      <c r="L91" s="31"/>
      <c r="M91" s="67"/>
      <c r="N91" s="41"/>
      <c r="P91" s="41"/>
      <c r="Q91" s="98"/>
    </row>
    <row r="92" spans="2:17" ht="18.5" x14ac:dyDescent="0.45">
      <c r="B92" s="101" t="s">
        <v>848</v>
      </c>
      <c r="C92" s="19">
        <v>0</v>
      </c>
      <c r="D92" s="37" t="s">
        <v>759</v>
      </c>
      <c r="F92" s="31"/>
      <c r="G92" s="31"/>
      <c r="H92" s="31"/>
      <c r="I92" s="31"/>
      <c r="J92" s="67"/>
      <c r="K92" s="31"/>
      <c r="L92" s="31"/>
      <c r="M92" s="67"/>
      <c r="N92" s="41"/>
      <c r="P92" s="41"/>
      <c r="Q92" s="98"/>
    </row>
    <row r="93" spans="2:17" ht="18.5" x14ac:dyDescent="0.45">
      <c r="B93" s="101" t="s">
        <v>849</v>
      </c>
      <c r="C93" s="19">
        <v>1.7999999999999999E-2</v>
      </c>
      <c r="D93" s="37" t="s">
        <v>759</v>
      </c>
      <c r="F93" s="31"/>
      <c r="G93" s="31"/>
      <c r="H93" s="31"/>
      <c r="I93" s="31"/>
      <c r="J93" s="67"/>
      <c r="K93" s="31"/>
      <c r="L93" s="31"/>
      <c r="M93" s="67"/>
      <c r="N93" s="41"/>
    </row>
    <row r="94" spans="2:17" ht="18.5" x14ac:dyDescent="0.45">
      <c r="B94" s="101" t="s">
        <v>850</v>
      </c>
      <c r="C94" s="19">
        <v>0</v>
      </c>
      <c r="D94" s="37" t="s">
        <v>759</v>
      </c>
      <c r="F94" s="31"/>
      <c r="G94" s="31"/>
      <c r="H94" s="31"/>
      <c r="I94" s="31"/>
      <c r="J94" s="67"/>
      <c r="K94" s="31"/>
      <c r="L94" s="31"/>
      <c r="M94" s="31"/>
    </row>
    <row r="95" spans="2:17" ht="21" x14ac:dyDescent="0.45">
      <c r="B95" s="101" t="s">
        <v>851</v>
      </c>
      <c r="C95" s="102">
        <f>4.109/2.159</f>
        <v>1.9031959240389071</v>
      </c>
      <c r="D95" s="37" t="s">
        <v>852</v>
      </c>
      <c r="F95" s="31" t="s">
        <v>853</v>
      </c>
      <c r="G95" s="31"/>
      <c r="H95" s="31"/>
      <c r="I95" s="31"/>
      <c r="J95" s="100">
        <f>ABS(C95)/ABS(G78)</f>
        <v>1.0169060327844524</v>
      </c>
      <c r="K95" s="31" t="s">
        <v>854</v>
      </c>
      <c r="L95" s="31"/>
      <c r="M95" s="31"/>
    </row>
    <row r="96" spans="2:17" ht="21" x14ac:dyDescent="0.45">
      <c r="B96" s="101" t="s">
        <v>855</v>
      </c>
      <c r="C96" s="102">
        <f>-4.059/2.168</f>
        <v>-1.8722324723247232</v>
      </c>
      <c r="D96" s="37" t="s">
        <v>852</v>
      </c>
      <c r="F96" s="31" t="s">
        <v>853</v>
      </c>
      <c r="G96" s="31"/>
      <c r="H96" s="31"/>
      <c r="I96" s="31"/>
      <c r="J96" s="100">
        <f>ABS(C96)/ABS(G82)</f>
        <v>0.87607583868451611</v>
      </c>
      <c r="K96" s="31" t="s">
        <v>854</v>
      </c>
      <c r="L96" s="31"/>
      <c r="M96" s="31"/>
    </row>
    <row r="97" spans="1:17" ht="21" x14ac:dyDescent="0.45">
      <c r="B97" s="101" t="s">
        <v>856</v>
      </c>
      <c r="C97" s="102">
        <f>100.536/14.182</f>
        <v>7.0889860386405301</v>
      </c>
      <c r="D97" s="37" t="s">
        <v>852</v>
      </c>
      <c r="F97" s="31" t="s">
        <v>843</v>
      </c>
      <c r="G97" s="31"/>
      <c r="H97" s="31"/>
      <c r="I97" s="31"/>
      <c r="J97" s="100">
        <f>ABS(C97)/(MAXA(ABS(I81),ABS(I77)))</f>
        <v>0.97069700187262009</v>
      </c>
      <c r="K97" s="31" t="s">
        <v>857</v>
      </c>
      <c r="L97" s="31"/>
      <c r="M97" s="31"/>
    </row>
    <row r="98" spans="1:17" ht="21.5" thickBot="1" x14ac:dyDescent="0.5">
      <c r="B98" s="103" t="s">
        <v>858</v>
      </c>
      <c r="C98" s="104">
        <f>-C97</f>
        <v>-7.0889860386405301</v>
      </c>
      <c r="D98" s="55" t="s">
        <v>852</v>
      </c>
      <c r="F98" s="31" t="s">
        <v>843</v>
      </c>
      <c r="G98" s="31"/>
      <c r="H98" s="31"/>
      <c r="I98" s="31"/>
      <c r="J98" s="100">
        <f>ABS(C98)/(MAXA(ABS(I81),ABS(I77)))</f>
        <v>0.97069700187262009</v>
      </c>
      <c r="K98" s="31" t="s">
        <v>857</v>
      </c>
      <c r="L98" s="31"/>
      <c r="M98" s="31"/>
    </row>
    <row r="99" spans="1:17" x14ac:dyDescent="0.35">
      <c r="F99" s="31"/>
      <c r="G99" s="31"/>
      <c r="H99" s="31"/>
      <c r="I99" s="31"/>
      <c r="J99" s="31"/>
      <c r="K99" s="31"/>
      <c r="L99" s="31"/>
      <c r="M99" s="31"/>
    </row>
    <row r="100" spans="1:17" x14ac:dyDescent="0.35">
      <c r="B100" s="46" t="s">
        <v>859</v>
      </c>
      <c r="C100" s="32"/>
      <c r="D100" s="31"/>
      <c r="E100" s="31"/>
      <c r="F100" s="31"/>
      <c r="G100" s="31"/>
      <c r="H100" s="31"/>
      <c r="I100" s="31"/>
      <c r="J100" s="100"/>
      <c r="K100" s="31"/>
      <c r="L100" s="31"/>
      <c r="M100" s="31"/>
    </row>
    <row r="101" spans="1:17" ht="16" thickBot="1" x14ac:dyDescent="0.4">
      <c r="B101" s="46" t="s">
        <v>840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 spans="1:17" ht="16" thickBot="1" x14ac:dyDescent="0.4">
      <c r="A102" s="31"/>
      <c r="B102" s="42" t="s">
        <v>860</v>
      </c>
      <c r="C102" s="68"/>
      <c r="D102" s="44"/>
      <c r="E102" s="31"/>
      <c r="F102" s="31"/>
      <c r="G102" s="31"/>
      <c r="H102" s="31"/>
      <c r="I102" s="31"/>
      <c r="J102" s="31"/>
      <c r="K102" s="31"/>
      <c r="L102" s="31"/>
      <c r="M102" s="31"/>
    </row>
    <row r="103" spans="1:17" ht="18.5" x14ac:dyDescent="0.45">
      <c r="A103" s="31"/>
      <c r="B103" s="99" t="s">
        <v>842</v>
      </c>
      <c r="C103" s="50">
        <f>C89</f>
        <v>1.4510000000000001</v>
      </c>
      <c r="D103" s="35" t="s">
        <v>770</v>
      </c>
      <c r="F103" s="31"/>
      <c r="G103" s="31"/>
      <c r="H103" s="31"/>
      <c r="I103" s="31"/>
      <c r="J103" s="100"/>
      <c r="K103" s="31"/>
      <c r="L103" s="31"/>
      <c r="M103" s="67"/>
      <c r="N103" s="41"/>
      <c r="P103" s="41"/>
      <c r="Q103" s="98"/>
    </row>
    <row r="104" spans="1:17" ht="18.5" x14ac:dyDescent="0.45">
      <c r="A104" s="31"/>
      <c r="B104" s="101" t="s">
        <v>845</v>
      </c>
      <c r="C104" s="50">
        <f>C90</f>
        <v>1.5209999999999999</v>
      </c>
      <c r="D104" s="37" t="s">
        <v>770</v>
      </c>
      <c r="J104" s="41"/>
      <c r="M104" s="41"/>
      <c r="N104" s="41"/>
      <c r="P104" s="41"/>
      <c r="Q104" s="98"/>
    </row>
    <row r="105" spans="1:17" ht="18.5" x14ac:dyDescent="0.45">
      <c r="A105" s="31"/>
      <c r="B105" s="101" t="s">
        <v>847</v>
      </c>
      <c r="C105" s="64">
        <f t="shared" ref="C105:C108" si="7">C91</f>
        <v>0.02</v>
      </c>
      <c r="D105" s="37" t="s">
        <v>759</v>
      </c>
      <c r="J105" s="41"/>
      <c r="M105" s="41"/>
      <c r="N105" s="41"/>
      <c r="P105" s="41"/>
      <c r="Q105" s="98"/>
    </row>
    <row r="106" spans="1:17" ht="18.5" x14ac:dyDescent="0.45">
      <c r="A106" s="31"/>
      <c r="B106" s="101" t="s">
        <v>848</v>
      </c>
      <c r="C106" s="27">
        <f t="shared" si="7"/>
        <v>0</v>
      </c>
      <c r="D106" s="37" t="s">
        <v>759</v>
      </c>
      <c r="J106" s="41"/>
      <c r="M106" s="41"/>
      <c r="N106" s="41"/>
      <c r="P106" s="41"/>
      <c r="Q106" s="98"/>
    </row>
    <row r="107" spans="1:17" ht="18.5" x14ac:dyDescent="0.45">
      <c r="A107" s="31"/>
      <c r="B107" s="101" t="s">
        <v>849</v>
      </c>
      <c r="C107" s="50">
        <f t="shared" si="7"/>
        <v>1.7999999999999999E-2</v>
      </c>
      <c r="D107" s="37" t="s">
        <v>759</v>
      </c>
      <c r="J107" s="41"/>
      <c r="M107" s="41"/>
      <c r="N107" s="41"/>
    </row>
    <row r="108" spans="1:17" ht="19" thickBot="1" x14ac:dyDescent="0.5">
      <c r="A108" s="31"/>
      <c r="B108" s="101" t="s">
        <v>850</v>
      </c>
      <c r="C108" s="27">
        <f t="shared" si="7"/>
        <v>0</v>
      </c>
      <c r="D108" s="37" t="s">
        <v>759</v>
      </c>
      <c r="J108" s="41"/>
    </row>
    <row r="109" spans="1:17" ht="16" thickBot="1" x14ac:dyDescent="0.4">
      <c r="A109" s="31"/>
      <c r="B109" s="42" t="s">
        <v>861</v>
      </c>
      <c r="C109" s="68"/>
      <c r="D109" s="68"/>
      <c r="E109" s="68"/>
      <c r="F109" s="44"/>
      <c r="J109" s="41"/>
    </row>
    <row r="110" spans="1:17" ht="21.5" thickBot="1" x14ac:dyDescent="0.5">
      <c r="A110" s="31"/>
      <c r="B110" s="17"/>
      <c r="C110" s="103" t="s">
        <v>851</v>
      </c>
      <c r="D110" s="103" t="s">
        <v>855</v>
      </c>
      <c r="E110" s="101" t="s">
        <v>856</v>
      </c>
      <c r="F110" s="105" t="s">
        <v>858</v>
      </c>
    </row>
    <row r="111" spans="1:17" x14ac:dyDescent="0.35">
      <c r="A111" s="31"/>
      <c r="B111" s="72" t="s">
        <v>827</v>
      </c>
      <c r="C111" s="106">
        <f>-4.109/1.4</f>
        <v>-2.9350000000000001</v>
      </c>
      <c r="D111" s="107">
        <f>-4.059/1.708</f>
        <v>-2.3764637002341922</v>
      </c>
      <c r="E111" s="106">
        <f>-F115</f>
        <v>7.0889860386405301</v>
      </c>
      <c r="F111" s="108">
        <f>100.536/12.846</f>
        <v>7.8262494161606728</v>
      </c>
      <c r="J111" s="109"/>
      <c r="K111" s="110"/>
      <c r="L111" s="110"/>
      <c r="M111" s="41"/>
      <c r="N111" s="79"/>
      <c r="O111" s="80"/>
      <c r="P111" s="41"/>
      <c r="Q111" s="41"/>
    </row>
    <row r="112" spans="1:17" x14ac:dyDescent="0.35">
      <c r="A112" s="31"/>
      <c r="B112" s="17" t="s">
        <v>828</v>
      </c>
      <c r="C112" s="102">
        <f>4.109/0.616</f>
        <v>6.6704545454545459</v>
      </c>
      <c r="D112" s="111">
        <f>4.059/0.308</f>
        <v>13.178571428571429</v>
      </c>
      <c r="E112" s="102">
        <f>-F116</f>
        <v>7.0889860386405301</v>
      </c>
      <c r="F112" s="108">
        <f>F111</f>
        <v>7.8262494161606728</v>
      </c>
      <c r="J112" s="45"/>
      <c r="K112" s="110"/>
      <c r="L112" s="110"/>
      <c r="M112" s="41"/>
      <c r="N112" s="79"/>
      <c r="O112" s="45"/>
      <c r="P112" s="41"/>
      <c r="Q112" s="41"/>
    </row>
    <row r="113" spans="1:17" x14ac:dyDescent="0.35">
      <c r="A113" s="31"/>
      <c r="B113" s="86" t="s">
        <v>829</v>
      </c>
      <c r="C113" s="102">
        <f>4.109/2.159</f>
        <v>1.9031959240389071</v>
      </c>
      <c r="D113" s="111">
        <f>4.059/1.851</f>
        <v>2.1928687196110213</v>
      </c>
      <c r="E113" s="102">
        <f>-F114</f>
        <v>11.595847750865053</v>
      </c>
      <c r="F113" s="108">
        <f>100.536/7.335</f>
        <v>13.706339468302659</v>
      </c>
      <c r="J113" s="109"/>
      <c r="K113" s="110"/>
      <c r="L113" s="110"/>
      <c r="M113" s="41"/>
      <c r="N113" s="79"/>
      <c r="P113" s="41"/>
      <c r="Q113" s="41"/>
    </row>
    <row r="114" spans="1:17" x14ac:dyDescent="0.35">
      <c r="A114" s="31"/>
      <c r="B114" s="86" t="s">
        <v>830</v>
      </c>
      <c r="C114" s="102">
        <f>C113</f>
        <v>1.9031959240389071</v>
      </c>
      <c r="D114" s="111">
        <f>D113</f>
        <v>2.1928687196110213</v>
      </c>
      <c r="E114" s="102">
        <f>-F113</f>
        <v>-13.706339468302659</v>
      </c>
      <c r="F114" s="108">
        <f>-100.536/8.67</f>
        <v>-11.595847750865053</v>
      </c>
      <c r="J114" s="109"/>
      <c r="K114" s="110"/>
      <c r="L114" s="110"/>
      <c r="M114" s="41"/>
      <c r="N114" s="79"/>
      <c r="P114" s="41"/>
      <c r="Q114" s="41"/>
    </row>
    <row r="115" spans="1:17" x14ac:dyDescent="0.35">
      <c r="A115" s="31"/>
      <c r="B115" s="17" t="s">
        <v>831</v>
      </c>
      <c r="C115" s="102">
        <f>C112</f>
        <v>6.6704545454545459</v>
      </c>
      <c r="D115" s="111">
        <f>D112</f>
        <v>13.178571428571429</v>
      </c>
      <c r="E115" s="102">
        <f>-F111</f>
        <v>-7.8262494161606728</v>
      </c>
      <c r="F115" s="108">
        <f>-100.536/14.182</f>
        <v>-7.0889860386405301</v>
      </c>
      <c r="J115" s="45"/>
      <c r="K115" s="110"/>
      <c r="L115" s="110"/>
      <c r="M115" s="41"/>
      <c r="N115" s="79"/>
      <c r="P115" s="41"/>
      <c r="Q115" s="41"/>
    </row>
    <row r="116" spans="1:17" x14ac:dyDescent="0.35">
      <c r="A116" s="31"/>
      <c r="B116" s="86" t="s">
        <v>832</v>
      </c>
      <c r="C116" s="102">
        <f>-4.109/1.511</f>
        <v>-2.7193911317008603</v>
      </c>
      <c r="D116" s="111">
        <f>-4.059/1.819</f>
        <v>-2.2314458493677845</v>
      </c>
      <c r="E116" s="102">
        <f>-F112</f>
        <v>-7.8262494161606728</v>
      </c>
      <c r="F116" s="108">
        <f>F115</f>
        <v>-7.0889860386405301</v>
      </c>
      <c r="J116" s="109"/>
      <c r="K116" s="110"/>
      <c r="L116" s="110"/>
      <c r="M116" s="41"/>
      <c r="N116" s="79"/>
      <c r="P116" s="41"/>
      <c r="Q116" s="41"/>
    </row>
    <row r="117" spans="1:17" ht="16" thickBot="1" x14ac:dyDescent="0.4">
      <c r="A117" s="31"/>
      <c r="B117" s="53" t="s">
        <v>833</v>
      </c>
      <c r="C117" s="104">
        <f>-4.109/1.861</f>
        <v>-2.2079527135948416</v>
      </c>
      <c r="D117" s="112">
        <f>-4.059/2.168</f>
        <v>-1.8722324723247232</v>
      </c>
      <c r="E117" s="104">
        <f>-100.536/1.183</f>
        <v>-84.983939137785285</v>
      </c>
      <c r="F117" s="113">
        <f>-100.536/2.518</f>
        <v>-39.926926131850678</v>
      </c>
      <c r="J117" s="45"/>
      <c r="K117" s="110"/>
      <c r="L117" s="110"/>
      <c r="M117" s="41"/>
      <c r="N117" s="79"/>
      <c r="P117" s="41"/>
      <c r="Q117" s="41"/>
    </row>
    <row r="118" spans="1:17" ht="18.5" x14ac:dyDescent="0.45">
      <c r="A118" s="31"/>
      <c r="B118" s="114"/>
      <c r="C118" s="32" t="s">
        <v>862</v>
      </c>
      <c r="D118" s="31" t="s">
        <v>863</v>
      </c>
      <c r="E118" s="31" t="s">
        <v>864</v>
      </c>
      <c r="F118" s="31" t="s">
        <v>865</v>
      </c>
      <c r="G118" s="31"/>
      <c r="J118" s="115"/>
    </row>
    <row r="119" spans="1:17" ht="18.5" x14ac:dyDescent="0.45">
      <c r="B119" s="116"/>
      <c r="C119" s="45"/>
      <c r="J119" s="115"/>
    </row>
    <row r="120" spans="1:17" ht="16" thickBot="1" x14ac:dyDescent="0.4">
      <c r="B120" s="117" t="s">
        <v>866</v>
      </c>
      <c r="C120" s="117"/>
      <c r="D120" s="118"/>
      <c r="E120" s="119"/>
      <c r="F120" s="45"/>
      <c r="G120" s="118"/>
      <c r="H120" s="119"/>
      <c r="I120" s="41"/>
    </row>
    <row r="121" spans="1:17" x14ac:dyDescent="0.35">
      <c r="B121" s="33"/>
      <c r="C121" s="35"/>
      <c r="D121" s="26" t="s">
        <v>713</v>
      </c>
      <c r="E121" s="26" t="s">
        <v>714</v>
      </c>
      <c r="F121" s="26" t="s">
        <v>715</v>
      </c>
      <c r="G121" s="26" t="s">
        <v>716</v>
      </c>
      <c r="H121" s="26" t="s">
        <v>717</v>
      </c>
      <c r="I121" s="26" t="s">
        <v>718</v>
      </c>
      <c r="J121" s="26" t="s">
        <v>740</v>
      </c>
      <c r="K121" s="26" t="s">
        <v>741</v>
      </c>
      <c r="L121" s="31"/>
      <c r="M121" s="31"/>
    </row>
    <row r="122" spans="1:17" x14ac:dyDescent="0.35">
      <c r="B122" s="86" t="s">
        <v>867</v>
      </c>
      <c r="C122" s="37"/>
      <c r="D122" s="120"/>
      <c r="E122" s="120"/>
      <c r="F122" s="120"/>
      <c r="G122" s="120"/>
      <c r="H122" s="120"/>
      <c r="I122" s="120"/>
      <c r="J122" s="120"/>
      <c r="K122" s="120"/>
    </row>
    <row r="123" spans="1:17" x14ac:dyDescent="0.35">
      <c r="B123" s="121" t="s">
        <v>868</v>
      </c>
      <c r="C123" s="37"/>
      <c r="D123" s="19">
        <v>0.80700000000000005</v>
      </c>
      <c r="E123" s="102">
        <v>0.81299999999999994</v>
      </c>
      <c r="F123" s="19">
        <v>0.80900000000000005</v>
      </c>
      <c r="G123" s="19">
        <v>0.80600000000000005</v>
      </c>
      <c r="H123" s="19">
        <f>F123</f>
        <v>0.80900000000000005</v>
      </c>
      <c r="I123" s="102">
        <f>E123</f>
        <v>0.81299999999999994</v>
      </c>
      <c r="J123" s="102">
        <v>0.71</v>
      </c>
      <c r="K123" s="102">
        <v>0.71</v>
      </c>
    </row>
    <row r="124" spans="1:17" ht="16" thickBot="1" x14ac:dyDescent="0.4">
      <c r="B124" s="17" t="s">
        <v>869</v>
      </c>
      <c r="C124" s="37"/>
      <c r="D124" s="102">
        <v>0.80300000000000005</v>
      </c>
      <c r="E124" s="104">
        <v>0.80100000000000005</v>
      </c>
      <c r="F124" s="122" t="s">
        <v>721</v>
      </c>
      <c r="G124" s="104">
        <v>0.79300000000000004</v>
      </c>
      <c r="H124" s="122" t="s">
        <v>721</v>
      </c>
      <c r="I124" s="104">
        <f>E124</f>
        <v>0.80100000000000005</v>
      </c>
      <c r="J124" s="123" t="s">
        <v>721</v>
      </c>
      <c r="K124" s="123" t="s">
        <v>721</v>
      </c>
    </row>
    <row r="125" spans="1:17" x14ac:dyDescent="0.35">
      <c r="B125" s="86" t="s">
        <v>870</v>
      </c>
      <c r="C125" s="37"/>
      <c r="D125" s="120"/>
      <c r="I125" s="124"/>
      <c r="J125" s="45"/>
      <c r="K125" s="45"/>
    </row>
    <row r="126" spans="1:17" x14ac:dyDescent="0.35">
      <c r="B126" s="121" t="s">
        <v>868</v>
      </c>
      <c r="C126" s="37"/>
      <c r="D126" s="120">
        <v>0.81200000000000006</v>
      </c>
      <c r="I126" s="124"/>
      <c r="J126" s="45"/>
      <c r="K126" s="45"/>
    </row>
    <row r="127" spans="1:17" ht="16" thickBot="1" x14ac:dyDescent="0.4">
      <c r="B127" s="53" t="s">
        <v>869</v>
      </c>
      <c r="C127" s="55"/>
      <c r="D127" s="30">
        <v>0.79500000000000004</v>
      </c>
      <c r="I127" s="124"/>
      <c r="J127" s="125"/>
      <c r="K127" s="125"/>
    </row>
    <row r="128" spans="1:17" x14ac:dyDescent="0.35">
      <c r="B128" s="31"/>
      <c r="C128" s="31"/>
    </row>
    <row r="129" spans="1:11" ht="16" thickBot="1" x14ac:dyDescent="0.4">
      <c r="A129" s="31"/>
      <c r="B129" s="31"/>
      <c r="C129" s="31"/>
      <c r="E129" s="31"/>
    </row>
    <row r="130" spans="1:11" x14ac:dyDescent="0.35">
      <c r="A130" s="31"/>
      <c r="B130" s="33"/>
      <c r="C130" s="25"/>
      <c r="D130" s="33" t="s">
        <v>871</v>
      </c>
      <c r="E130" s="126"/>
      <c r="F130" s="35"/>
      <c r="G130" s="33" t="s">
        <v>872</v>
      </c>
      <c r="H130" s="126"/>
      <c r="I130" s="35"/>
    </row>
    <row r="131" spans="1:11" x14ac:dyDescent="0.35">
      <c r="A131" s="31"/>
      <c r="B131" s="17"/>
      <c r="C131" s="21"/>
      <c r="D131" s="17">
        <v>1</v>
      </c>
      <c r="E131" s="31"/>
      <c r="F131" s="37"/>
      <c r="G131" s="17">
        <v>1</v>
      </c>
      <c r="H131" s="31"/>
      <c r="I131" s="37"/>
    </row>
    <row r="132" spans="1:11" x14ac:dyDescent="0.35">
      <c r="A132" s="31"/>
      <c r="B132" s="127"/>
      <c r="C132" s="128"/>
      <c r="D132" s="127" t="s">
        <v>873</v>
      </c>
      <c r="E132" s="129"/>
      <c r="F132" s="130" t="s">
        <v>874</v>
      </c>
      <c r="G132" s="127" t="s">
        <v>875</v>
      </c>
      <c r="H132" s="129"/>
      <c r="I132" s="131" t="s">
        <v>876</v>
      </c>
    </row>
    <row r="133" spans="1:11" ht="16" thickBot="1" x14ac:dyDescent="0.4">
      <c r="A133" s="31"/>
      <c r="B133" s="127" t="s">
        <v>877</v>
      </c>
      <c r="C133" s="128" t="s">
        <v>878</v>
      </c>
      <c r="D133" s="132" t="s">
        <v>879</v>
      </c>
      <c r="E133" s="31" t="s">
        <v>880</v>
      </c>
      <c r="F133" s="37" t="s">
        <v>881</v>
      </c>
      <c r="G133" s="132" t="s">
        <v>879</v>
      </c>
      <c r="H133" s="31" t="s">
        <v>880</v>
      </c>
      <c r="I133" s="37" t="s">
        <v>881</v>
      </c>
    </row>
    <row r="134" spans="1:11" ht="16" thickBot="1" x14ac:dyDescent="0.4">
      <c r="A134" s="31"/>
      <c r="B134" s="133" t="s">
        <v>882</v>
      </c>
      <c r="C134" s="134">
        <f>F8</f>
        <v>16</v>
      </c>
      <c r="D134" s="135">
        <v>1.6699999999999999E-4</v>
      </c>
      <c r="E134" s="136">
        <v>-1</v>
      </c>
      <c r="F134" s="137">
        <f t="shared" ref="F134:F146" si="8">C134*D134*E134</f>
        <v>-2.6719999999999999E-3</v>
      </c>
      <c r="G134" s="138">
        <v>4.6899999999999997E-3</v>
      </c>
      <c r="H134" s="136">
        <v>1</v>
      </c>
      <c r="I134" s="93">
        <f t="shared" ref="I134:I146" si="9">C134*G134*H134</f>
        <v>7.5039999999999996E-2</v>
      </c>
    </row>
    <row r="135" spans="1:11" ht="16" thickBot="1" x14ac:dyDescent="0.4">
      <c r="A135" s="31"/>
      <c r="B135" s="133" t="s">
        <v>882</v>
      </c>
      <c r="C135" s="134">
        <f>G8</f>
        <v>14</v>
      </c>
      <c r="D135" s="135">
        <v>2.3800000000000001E-4</v>
      </c>
      <c r="E135" s="136">
        <v>-1</v>
      </c>
      <c r="F135" s="137">
        <f t="shared" si="8"/>
        <v>-3.3320000000000003E-3</v>
      </c>
      <c r="G135" s="138">
        <v>6.8100000000000001E-3</v>
      </c>
      <c r="H135" s="136">
        <v>1</v>
      </c>
      <c r="I135" s="93">
        <f t="shared" si="9"/>
        <v>9.5340000000000008E-2</v>
      </c>
    </row>
    <row r="136" spans="1:11" ht="16" thickBot="1" x14ac:dyDescent="0.4">
      <c r="A136" s="31"/>
      <c r="B136" s="133" t="s">
        <v>883</v>
      </c>
      <c r="C136" s="134">
        <f>G8</f>
        <v>14</v>
      </c>
      <c r="D136" s="135">
        <v>1.7200000000000001E-4</v>
      </c>
      <c r="E136" s="136">
        <v>1</v>
      </c>
      <c r="F136" s="137">
        <f t="shared" si="8"/>
        <v>2.408E-3</v>
      </c>
      <c r="G136" s="138">
        <v>7.1700000000000002E-3</v>
      </c>
      <c r="H136" s="136">
        <v>1</v>
      </c>
      <c r="I136" s="93">
        <f t="shared" si="9"/>
        <v>0.10038</v>
      </c>
    </row>
    <row r="137" spans="1:11" ht="16" thickBot="1" x14ac:dyDescent="0.4">
      <c r="A137" s="31"/>
      <c r="B137" s="133" t="s">
        <v>883</v>
      </c>
      <c r="C137" s="134">
        <f>H8</f>
        <v>16</v>
      </c>
      <c r="D137" s="135">
        <v>1.55E-4</v>
      </c>
      <c r="E137" s="136">
        <v>1</v>
      </c>
      <c r="F137" s="137">
        <f t="shared" si="8"/>
        <v>2.48E-3</v>
      </c>
      <c r="G137" s="138">
        <v>6.2899999999999996E-3</v>
      </c>
      <c r="H137" s="136">
        <v>1</v>
      </c>
      <c r="I137" s="93">
        <f t="shared" si="9"/>
        <v>0.10063999999999999</v>
      </c>
    </row>
    <row r="138" spans="1:11" ht="16" thickBot="1" x14ac:dyDescent="0.4">
      <c r="A138" s="31"/>
      <c r="B138" s="133" t="s">
        <v>884</v>
      </c>
      <c r="C138" s="134">
        <f>H8</f>
        <v>16</v>
      </c>
      <c r="D138" s="135">
        <v>1.09E-3</v>
      </c>
      <c r="E138" s="136">
        <v>1</v>
      </c>
      <c r="F138" s="137">
        <f t="shared" si="8"/>
        <v>1.7440000000000001E-2</v>
      </c>
      <c r="G138" s="138">
        <v>3.48E-3</v>
      </c>
      <c r="H138" s="136">
        <v>1</v>
      </c>
      <c r="I138" s="93">
        <f t="shared" si="9"/>
        <v>5.568E-2</v>
      </c>
      <c r="K138" s="2" t="s">
        <v>771</v>
      </c>
    </row>
    <row r="139" spans="1:11" ht="16" thickBot="1" x14ac:dyDescent="0.4">
      <c r="A139" s="31"/>
      <c r="B139" s="133" t="s">
        <v>884</v>
      </c>
      <c r="C139" s="134">
        <f>C8</f>
        <v>16</v>
      </c>
      <c r="D139" s="135">
        <v>1.08E-3</v>
      </c>
      <c r="E139" s="136">
        <v>1</v>
      </c>
      <c r="F139" s="137">
        <f t="shared" si="8"/>
        <v>1.728E-2</v>
      </c>
      <c r="G139" s="138">
        <v>3.4499999999999999E-3</v>
      </c>
      <c r="H139" s="136">
        <v>1</v>
      </c>
      <c r="I139" s="93">
        <f t="shared" si="9"/>
        <v>5.5199999999999999E-2</v>
      </c>
    </row>
    <row r="140" spans="1:11" ht="16" thickBot="1" x14ac:dyDescent="0.4">
      <c r="A140" s="31"/>
      <c r="B140" s="133" t="s">
        <v>885</v>
      </c>
      <c r="C140" s="134">
        <f>C8</f>
        <v>16</v>
      </c>
      <c r="D140" s="135">
        <v>1.1000000000000001E-3</v>
      </c>
      <c r="E140" s="136">
        <v>1</v>
      </c>
      <c r="F140" s="137">
        <f t="shared" si="8"/>
        <v>1.7600000000000001E-2</v>
      </c>
      <c r="G140" s="138">
        <v>3.4499999999999999E-3</v>
      </c>
      <c r="H140" s="136">
        <v>-1</v>
      </c>
      <c r="I140" s="93">
        <f t="shared" si="9"/>
        <v>-5.5199999999999999E-2</v>
      </c>
    </row>
    <row r="141" spans="1:11" ht="16" thickBot="1" x14ac:dyDescent="0.4">
      <c r="A141" s="31"/>
      <c r="B141" s="133" t="s">
        <v>885</v>
      </c>
      <c r="C141" s="134">
        <f>D8</f>
        <v>16</v>
      </c>
      <c r="D141" s="135">
        <v>1.09E-3</v>
      </c>
      <c r="E141" s="136">
        <v>1</v>
      </c>
      <c r="F141" s="137">
        <f t="shared" si="8"/>
        <v>1.7440000000000001E-2</v>
      </c>
      <c r="G141" s="138">
        <v>3.4499999999999999E-3</v>
      </c>
      <c r="H141" s="136">
        <v>-1</v>
      </c>
      <c r="I141" s="93">
        <f t="shared" si="9"/>
        <v>-5.5199999999999999E-2</v>
      </c>
    </row>
    <row r="142" spans="1:11" ht="16" thickBot="1" x14ac:dyDescent="0.4">
      <c r="A142" s="31"/>
      <c r="B142" s="133" t="s">
        <v>886</v>
      </c>
      <c r="C142" s="134">
        <f>D8</f>
        <v>16</v>
      </c>
      <c r="D142" s="135">
        <v>1.64E-4</v>
      </c>
      <c r="E142" s="136">
        <v>1</v>
      </c>
      <c r="F142" s="137">
        <f t="shared" si="8"/>
        <v>2.624E-3</v>
      </c>
      <c r="G142" s="138">
        <v>6.4200000000000004E-3</v>
      </c>
      <c r="H142" s="136">
        <v>-1</v>
      </c>
      <c r="I142" s="93">
        <f t="shared" si="9"/>
        <v>-0.10272000000000001</v>
      </c>
    </row>
    <row r="143" spans="1:11" ht="16" thickBot="1" x14ac:dyDescent="0.4">
      <c r="A143" s="31"/>
      <c r="B143" s="133" t="s">
        <v>886</v>
      </c>
      <c r="C143" s="134">
        <f>E8</f>
        <v>14</v>
      </c>
      <c r="D143" s="135">
        <v>1.8200000000000001E-4</v>
      </c>
      <c r="E143" s="136">
        <v>1</v>
      </c>
      <c r="F143" s="137">
        <f t="shared" si="8"/>
        <v>2.5479999999999999E-3</v>
      </c>
      <c r="G143" s="138">
        <v>7.3099999999999997E-3</v>
      </c>
      <c r="H143" s="136">
        <v>-1</v>
      </c>
      <c r="I143" s="93">
        <f t="shared" si="9"/>
        <v>-0.10234</v>
      </c>
    </row>
    <row r="144" spans="1:11" ht="16" thickBot="1" x14ac:dyDescent="0.4">
      <c r="A144" s="31"/>
      <c r="B144" s="133" t="s">
        <v>887</v>
      </c>
      <c r="C144" s="134">
        <f>E8</f>
        <v>14</v>
      </c>
      <c r="D144" s="135">
        <v>2.42E-4</v>
      </c>
      <c r="E144" s="136">
        <v>-1</v>
      </c>
      <c r="F144" s="137">
        <f t="shared" si="8"/>
        <v>-3.388E-3</v>
      </c>
      <c r="G144" s="138">
        <v>6.94E-3</v>
      </c>
      <c r="H144" s="136">
        <v>-1</v>
      </c>
      <c r="I144" s="93">
        <f t="shared" si="9"/>
        <v>-9.7159999999999996E-2</v>
      </c>
    </row>
    <row r="145" spans="1:11" ht="16" thickBot="1" x14ac:dyDescent="0.4">
      <c r="A145" s="31"/>
      <c r="B145" s="133" t="s">
        <v>887</v>
      </c>
      <c r="C145" s="134">
        <f>F8</f>
        <v>16</v>
      </c>
      <c r="D145" s="135">
        <v>2.03E-4</v>
      </c>
      <c r="E145" s="136">
        <v>-1</v>
      </c>
      <c r="F145" s="137">
        <f t="shared" si="8"/>
        <v>-3.248E-3</v>
      </c>
      <c r="G145" s="138">
        <v>5.7099999999999998E-3</v>
      </c>
      <c r="H145" s="136">
        <v>-1</v>
      </c>
      <c r="I145" s="93">
        <f t="shared" si="9"/>
        <v>-9.1359999999999997E-2</v>
      </c>
    </row>
    <row r="146" spans="1:11" ht="16" thickBot="1" x14ac:dyDescent="0.4">
      <c r="A146" s="31"/>
      <c r="B146" s="139" t="s">
        <v>888</v>
      </c>
      <c r="C146" s="140">
        <f>F8</f>
        <v>16</v>
      </c>
      <c r="D146" s="141">
        <v>1.6999999999999999E-3</v>
      </c>
      <c r="E146" s="142">
        <v>-1</v>
      </c>
      <c r="F146" s="143">
        <f t="shared" si="8"/>
        <v>-2.7199999999999998E-2</v>
      </c>
      <c r="G146" s="144">
        <v>1.14E-3</v>
      </c>
      <c r="H146" s="142">
        <v>-1</v>
      </c>
      <c r="I146" s="95">
        <f t="shared" si="9"/>
        <v>-1.8239999999999999E-2</v>
      </c>
    </row>
    <row r="147" spans="1:11" x14ac:dyDescent="0.35">
      <c r="A147" s="31"/>
      <c r="B147" s="31"/>
      <c r="C147" s="31"/>
      <c r="E147" s="31"/>
      <c r="H147" s="31"/>
    </row>
    <row r="148" spans="1:11" ht="18.5" x14ac:dyDescent="0.35">
      <c r="A148" s="31"/>
      <c r="B148" s="31"/>
      <c r="C148" s="145"/>
      <c r="E148" s="31"/>
      <c r="H148" s="31"/>
    </row>
    <row r="149" spans="1:11" x14ac:dyDescent="0.35">
      <c r="C149" s="146"/>
      <c r="D149" s="147"/>
      <c r="E149" s="148"/>
      <c r="F149" s="147"/>
      <c r="G149" s="147"/>
      <c r="H149" s="147"/>
      <c r="I149" s="147"/>
      <c r="J149" s="147"/>
      <c r="K149" s="147"/>
    </row>
    <row r="150" spans="1:11" x14ac:dyDescent="0.35">
      <c r="C150" s="146"/>
      <c r="D150" s="149"/>
      <c r="E150" s="150"/>
      <c r="F150" s="149"/>
      <c r="G150" s="149"/>
      <c r="H150" s="149"/>
      <c r="I150" s="149"/>
      <c r="J150" s="149"/>
      <c r="K150" s="149"/>
    </row>
    <row r="151" spans="1:11" x14ac:dyDescent="0.35">
      <c r="C151" s="151"/>
      <c r="D151" s="118"/>
      <c r="E151" s="118"/>
      <c r="F151" s="118"/>
      <c r="G151" s="118"/>
      <c r="H151" s="118"/>
      <c r="I151" s="118"/>
      <c r="J151" s="118"/>
      <c r="K151" s="118"/>
    </row>
    <row r="152" spans="1:11" x14ac:dyDescent="0.35">
      <c r="C152" s="151"/>
      <c r="D152" s="118"/>
      <c r="E152" s="118"/>
      <c r="F152" s="118"/>
      <c r="G152" s="118"/>
      <c r="H152" s="118"/>
      <c r="I152" s="118"/>
      <c r="J152" s="118"/>
      <c r="K152" s="118"/>
    </row>
    <row r="153" spans="1:11" x14ac:dyDescent="0.35">
      <c r="C153" s="151"/>
      <c r="D153" s="118"/>
      <c r="E153" s="118"/>
      <c r="F153" s="152"/>
      <c r="G153" s="152"/>
      <c r="H153" s="118"/>
      <c r="I153" s="118"/>
      <c r="J153" s="118"/>
      <c r="K153" s="118"/>
    </row>
    <row r="154" spans="1:11" x14ac:dyDescent="0.35">
      <c r="C154" s="151"/>
      <c r="D154" s="118"/>
      <c r="E154" s="118"/>
      <c r="F154" s="152"/>
      <c r="G154" s="152"/>
      <c r="H154" s="118"/>
      <c r="I154" s="118"/>
      <c r="J154" s="118"/>
      <c r="K154" s="118"/>
    </row>
    <row r="155" spans="1:11" x14ac:dyDescent="0.35">
      <c r="C155" s="151"/>
      <c r="D155" s="118"/>
      <c r="E155" s="152"/>
      <c r="F155" s="118"/>
      <c r="G155" s="118"/>
      <c r="H155" s="118"/>
      <c r="I155" s="118"/>
      <c r="J155" s="118"/>
      <c r="K155" s="152"/>
    </row>
    <row r="156" spans="1:11" x14ac:dyDescent="0.35">
      <c r="C156" s="151"/>
      <c r="D156" s="118"/>
      <c r="E156" s="152"/>
      <c r="F156" s="118"/>
      <c r="G156" s="118"/>
      <c r="H156" s="118"/>
      <c r="I156" s="118"/>
      <c r="J156" s="118"/>
      <c r="K156" s="152"/>
    </row>
    <row r="157" spans="1:11" x14ac:dyDescent="0.35">
      <c r="C157" s="151"/>
      <c r="D157" s="118"/>
      <c r="E157" s="152"/>
      <c r="F157" s="118"/>
      <c r="G157" s="118"/>
      <c r="H157" s="118"/>
      <c r="I157" s="118"/>
      <c r="J157" s="118"/>
      <c r="K157" s="152"/>
    </row>
    <row r="158" spans="1:11" x14ac:dyDescent="0.35">
      <c r="C158" s="151"/>
      <c r="D158" s="118"/>
      <c r="E158" s="152"/>
      <c r="F158" s="118"/>
      <c r="G158" s="118"/>
      <c r="H158" s="118"/>
      <c r="I158" s="118"/>
      <c r="J158" s="118"/>
      <c r="K158" s="152"/>
    </row>
    <row r="159" spans="1:11" x14ac:dyDescent="0.35">
      <c r="C159" s="151"/>
      <c r="D159" s="118"/>
      <c r="E159" s="118"/>
      <c r="F159" s="118"/>
      <c r="G159" s="152"/>
      <c r="H159" s="118"/>
      <c r="I159" s="118"/>
      <c r="J159" s="118"/>
      <c r="K159" s="118"/>
    </row>
    <row r="160" spans="1:11" x14ac:dyDescent="0.35">
      <c r="C160" s="151"/>
      <c r="D160" s="118"/>
      <c r="E160" s="118"/>
      <c r="F160" s="118"/>
      <c r="G160" s="152"/>
      <c r="H160" s="118"/>
      <c r="I160" s="118"/>
      <c r="J160" s="118"/>
      <c r="K160" s="118"/>
    </row>
    <row r="161" spans="3:11" x14ac:dyDescent="0.35">
      <c r="C161" s="151"/>
      <c r="D161" s="118"/>
      <c r="E161" s="118"/>
      <c r="F161" s="118"/>
      <c r="G161" s="118"/>
      <c r="H161" s="118"/>
      <c r="I161" s="118"/>
      <c r="J161" s="118"/>
      <c r="K161" s="118"/>
    </row>
    <row r="162" spans="3:11" x14ac:dyDescent="0.35">
      <c r="C162" s="151"/>
      <c r="D162" s="118"/>
      <c r="E162" s="118"/>
      <c r="F162" s="118"/>
      <c r="G162" s="118"/>
      <c r="H162" s="118"/>
      <c r="I162" s="118"/>
      <c r="J162" s="118"/>
      <c r="K162" s="118"/>
    </row>
    <row r="163" spans="3:11" x14ac:dyDescent="0.35">
      <c r="C163" s="151"/>
      <c r="D163" s="118"/>
      <c r="E163" s="152"/>
      <c r="F163" s="118"/>
      <c r="G163" s="152"/>
      <c r="H163" s="118"/>
      <c r="I163" s="118"/>
      <c r="J163" s="118"/>
      <c r="K163" s="118"/>
    </row>
    <row r="164" spans="3:11" x14ac:dyDescent="0.35">
      <c r="C164" s="153"/>
      <c r="D164" s="154"/>
      <c r="E164" s="154"/>
      <c r="F164" s="154"/>
      <c r="G164" s="155"/>
      <c r="H164" s="154"/>
      <c r="I164" s="154"/>
      <c r="J164" s="154"/>
    </row>
    <row r="165" spans="3:11" x14ac:dyDescent="0.35">
      <c r="C165" s="153"/>
      <c r="D165" s="154"/>
      <c r="E165" s="154"/>
      <c r="F165" s="154"/>
      <c r="G165" s="154"/>
      <c r="H165" s="154"/>
      <c r="I165" s="154"/>
      <c r="J165" s="154"/>
    </row>
    <row r="166" spans="3:11" x14ac:dyDescent="0.35">
      <c r="C166" s="153"/>
      <c r="D166" s="154"/>
      <c r="E166" s="154"/>
      <c r="F166" s="154"/>
      <c r="G166" s="154"/>
      <c r="H166" s="154"/>
      <c r="I166" s="154"/>
      <c r="J166" s="154"/>
    </row>
    <row r="167" spans="3:11" x14ac:dyDescent="0.35">
      <c r="C167" s="153"/>
      <c r="D167" s="154"/>
      <c r="E167" s="155"/>
      <c r="F167" s="154"/>
      <c r="G167" s="155"/>
      <c r="H167" s="154"/>
      <c r="I167" s="154"/>
      <c r="J167" s="154"/>
    </row>
  </sheetData>
  <mergeCells count="1">
    <mergeCell ref="C74:D74"/>
  </mergeCells>
  <pageMargins left="0.78740157499999996" right="0.78740157499999996" top="1" bottom="1" header="0.5" footer="0.5"/>
  <pageSetup paperSize="8" scale="35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1"/>
  <sheetViews>
    <sheetView workbookViewId="0"/>
  </sheetViews>
  <sheetFormatPr defaultRowHeight="14.5" x14ac:dyDescent="0.35"/>
  <sheetData>
    <row r="1" spans="1:2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1">
        <v>0</v>
      </c>
      <c r="B2">
        <v>0</v>
      </c>
      <c r="C2">
        <v>0</v>
      </c>
      <c r="D2" t="s">
        <v>23</v>
      </c>
      <c r="E2">
        <v>0</v>
      </c>
      <c r="F2">
        <v>38530</v>
      </c>
      <c r="G2">
        <v>163.33299999963489</v>
      </c>
      <c r="H2">
        <v>52.142500000016298</v>
      </c>
      <c r="I2">
        <v>66.662263940000003</v>
      </c>
      <c r="J2" t="s">
        <v>103</v>
      </c>
      <c r="K2">
        <v>79.099999999999994</v>
      </c>
      <c r="L2">
        <v>6165.0513398447274</v>
      </c>
      <c r="M2">
        <v>1.4630000000000001</v>
      </c>
      <c r="N2">
        <v>27.951000000000001</v>
      </c>
      <c r="O2">
        <v>0</v>
      </c>
      <c r="P2">
        <v>0</v>
      </c>
      <c r="Q2">
        <v>40.5</v>
      </c>
      <c r="R2">
        <v>2138</v>
      </c>
      <c r="S2">
        <v>135.4</v>
      </c>
      <c r="T2">
        <v>29764000</v>
      </c>
      <c r="U2">
        <v>0.2</v>
      </c>
      <c r="V2">
        <v>0.5</v>
      </c>
      <c r="W2">
        <v>2</v>
      </c>
      <c r="X2">
        <v>70</v>
      </c>
    </row>
    <row r="3" spans="1:24" x14ac:dyDescent="0.35">
      <c r="A3" s="1">
        <v>1</v>
      </c>
      <c r="B3">
        <v>1</v>
      </c>
      <c r="C3">
        <v>0</v>
      </c>
      <c r="E3">
        <v>10.000235699428201</v>
      </c>
      <c r="F3">
        <v>38540</v>
      </c>
      <c r="G3">
        <v>171.49554587136711</v>
      </c>
      <c r="H3">
        <v>46.365527796283871</v>
      </c>
      <c r="I3">
        <v>66.597841742905842</v>
      </c>
      <c r="J3" t="s">
        <v>103</v>
      </c>
      <c r="K3">
        <v>79.099999999999994</v>
      </c>
      <c r="L3">
        <v>6165.0513398447274</v>
      </c>
      <c r="M3">
        <v>1.4630000000000001</v>
      </c>
      <c r="N3">
        <v>27.951000000000001</v>
      </c>
      <c r="O3">
        <v>0</v>
      </c>
      <c r="P3">
        <v>0</v>
      </c>
      <c r="Q3">
        <v>40.5</v>
      </c>
      <c r="R3">
        <v>2138</v>
      </c>
      <c r="S3">
        <v>135.4</v>
      </c>
      <c r="T3">
        <v>29764000</v>
      </c>
      <c r="U3">
        <v>0.2</v>
      </c>
      <c r="V3">
        <v>0.5</v>
      </c>
      <c r="W3">
        <v>2</v>
      </c>
      <c r="X3">
        <v>70</v>
      </c>
    </row>
    <row r="4" spans="1:24" x14ac:dyDescent="0.35">
      <c r="A4" s="1">
        <v>2</v>
      </c>
      <c r="B4">
        <v>1</v>
      </c>
      <c r="C4">
        <v>1</v>
      </c>
      <c r="E4">
        <v>10.000235699428201</v>
      </c>
      <c r="F4">
        <v>38540</v>
      </c>
      <c r="G4">
        <v>171.49554587136711</v>
      </c>
      <c r="H4">
        <v>46.365527796283871</v>
      </c>
      <c r="I4">
        <v>66.597841742905842</v>
      </c>
      <c r="J4" t="s">
        <v>103</v>
      </c>
      <c r="K4">
        <v>79.099999999999994</v>
      </c>
      <c r="L4">
        <v>6165.0513398447274</v>
      </c>
      <c r="M4">
        <v>1.4630000000000001</v>
      </c>
      <c r="N4">
        <v>27.951000000000001</v>
      </c>
      <c r="O4">
        <v>0</v>
      </c>
      <c r="P4">
        <v>0</v>
      </c>
      <c r="Q4">
        <v>40.5</v>
      </c>
      <c r="R4">
        <v>2138</v>
      </c>
      <c r="S4">
        <v>135.4</v>
      </c>
      <c r="T4">
        <v>29764000</v>
      </c>
      <c r="U4">
        <v>0.2</v>
      </c>
      <c r="V4">
        <v>0.5</v>
      </c>
      <c r="W4">
        <v>2</v>
      </c>
      <c r="X4">
        <v>70</v>
      </c>
    </row>
    <row r="5" spans="1:24" x14ac:dyDescent="0.35">
      <c r="A5" s="1">
        <v>3</v>
      </c>
      <c r="B5">
        <v>2</v>
      </c>
      <c r="C5">
        <v>1</v>
      </c>
      <c r="E5">
        <v>20.000471398856401</v>
      </c>
      <c r="F5">
        <v>38550</v>
      </c>
      <c r="G5">
        <v>179.6582142292169</v>
      </c>
      <c r="H5">
        <v>40.588758324185783</v>
      </c>
      <c r="I5">
        <v>66.53081375149678</v>
      </c>
      <c r="J5" t="s">
        <v>103</v>
      </c>
      <c r="K5">
        <v>79.099999999999994</v>
      </c>
      <c r="L5">
        <v>6165.0513398447274</v>
      </c>
      <c r="M5">
        <v>1.4630000000000001</v>
      </c>
      <c r="N5">
        <v>27.951000000000001</v>
      </c>
      <c r="O5">
        <v>0</v>
      </c>
      <c r="P5">
        <v>0</v>
      </c>
      <c r="Q5">
        <v>40.5</v>
      </c>
      <c r="R5">
        <v>2138</v>
      </c>
      <c r="S5">
        <v>135.4</v>
      </c>
      <c r="T5">
        <v>29764000</v>
      </c>
      <c r="U5">
        <v>0.2</v>
      </c>
      <c r="V5">
        <v>0.5</v>
      </c>
      <c r="W5">
        <v>2</v>
      </c>
      <c r="X5">
        <v>70</v>
      </c>
    </row>
    <row r="6" spans="1:24" x14ac:dyDescent="0.35">
      <c r="A6" s="1">
        <v>4</v>
      </c>
      <c r="B6">
        <v>2</v>
      </c>
      <c r="C6">
        <v>2</v>
      </c>
      <c r="E6">
        <v>20.000471398856401</v>
      </c>
      <c r="F6">
        <v>38550</v>
      </c>
      <c r="G6">
        <v>179.6582142292169</v>
      </c>
      <c r="H6">
        <v>40.588758324185783</v>
      </c>
      <c r="I6">
        <v>66.53081375149678</v>
      </c>
      <c r="J6" t="s">
        <v>103</v>
      </c>
      <c r="K6">
        <v>79.099999999999994</v>
      </c>
      <c r="L6">
        <v>6165.0513398447274</v>
      </c>
      <c r="M6">
        <v>1.4630000000000001</v>
      </c>
      <c r="N6">
        <v>27.951000000000001</v>
      </c>
      <c r="O6">
        <v>0</v>
      </c>
      <c r="P6">
        <v>0</v>
      </c>
      <c r="Q6">
        <v>40.5</v>
      </c>
      <c r="R6">
        <v>2138</v>
      </c>
      <c r="S6">
        <v>135.4</v>
      </c>
      <c r="T6">
        <v>29764000</v>
      </c>
      <c r="U6">
        <v>0.2</v>
      </c>
      <c r="V6">
        <v>0.5</v>
      </c>
      <c r="W6">
        <v>2</v>
      </c>
      <c r="X6">
        <v>70</v>
      </c>
    </row>
    <row r="7" spans="1:24" x14ac:dyDescent="0.35">
      <c r="A7" s="1">
        <v>5</v>
      </c>
      <c r="B7">
        <v>3</v>
      </c>
      <c r="C7">
        <v>2</v>
      </c>
      <c r="E7">
        <v>30.0007070982846</v>
      </c>
      <c r="F7">
        <v>38560</v>
      </c>
      <c r="G7">
        <v>187.8207173234041</v>
      </c>
      <c r="H7">
        <v>34.811791532797542</v>
      </c>
      <c r="I7">
        <v>66.460734566801207</v>
      </c>
      <c r="J7" t="s">
        <v>103</v>
      </c>
      <c r="K7">
        <v>79.099999999999994</v>
      </c>
      <c r="L7">
        <v>6165.0513398447274</v>
      </c>
      <c r="M7">
        <v>1.4630000000000001</v>
      </c>
      <c r="N7">
        <v>27.951000000000001</v>
      </c>
      <c r="O7">
        <v>0</v>
      </c>
      <c r="P7">
        <v>0</v>
      </c>
      <c r="Q7">
        <v>40.5</v>
      </c>
      <c r="R7">
        <v>2138</v>
      </c>
      <c r="S7">
        <v>135.4</v>
      </c>
      <c r="T7">
        <v>29764000</v>
      </c>
      <c r="U7">
        <v>0.2</v>
      </c>
      <c r="V7">
        <v>0.5</v>
      </c>
      <c r="W7">
        <v>2</v>
      </c>
      <c r="X7">
        <v>70</v>
      </c>
    </row>
    <row r="8" spans="1:24" x14ac:dyDescent="0.35">
      <c r="A8" s="1">
        <v>6</v>
      </c>
      <c r="B8">
        <v>3</v>
      </c>
      <c r="C8">
        <v>3</v>
      </c>
      <c r="E8">
        <v>30.0007070982846</v>
      </c>
      <c r="F8">
        <v>38560</v>
      </c>
      <c r="G8">
        <v>187.8207173234041</v>
      </c>
      <c r="H8">
        <v>34.811791532797542</v>
      </c>
      <c r="I8">
        <v>66.460734566801207</v>
      </c>
      <c r="J8" t="s">
        <v>103</v>
      </c>
      <c r="K8">
        <v>79.099999999999994</v>
      </c>
      <c r="L8">
        <v>6165.0513398447274</v>
      </c>
      <c r="M8">
        <v>1.4630000000000001</v>
      </c>
      <c r="N8">
        <v>27.951000000000001</v>
      </c>
      <c r="O8">
        <v>0</v>
      </c>
      <c r="P8">
        <v>0</v>
      </c>
      <c r="Q8">
        <v>40.5</v>
      </c>
      <c r="R8">
        <v>2138</v>
      </c>
      <c r="S8">
        <v>135.4</v>
      </c>
      <c r="T8">
        <v>29764000</v>
      </c>
      <c r="U8">
        <v>0.2</v>
      </c>
      <c r="V8">
        <v>0.5</v>
      </c>
      <c r="W8">
        <v>2</v>
      </c>
      <c r="X8">
        <v>70</v>
      </c>
    </row>
    <row r="9" spans="1:24" x14ac:dyDescent="0.35">
      <c r="A9" s="1">
        <v>7</v>
      </c>
      <c r="B9">
        <v>4</v>
      </c>
      <c r="C9">
        <v>3</v>
      </c>
      <c r="D9" t="s">
        <v>24</v>
      </c>
      <c r="E9">
        <v>40.000942797712803</v>
      </c>
      <c r="F9">
        <v>38570</v>
      </c>
      <c r="G9">
        <v>195.98337817148251</v>
      </c>
      <c r="H9">
        <v>29.035081189019682</v>
      </c>
      <c r="I9">
        <v>66.387944864971146</v>
      </c>
      <c r="J9" t="s">
        <v>103</v>
      </c>
      <c r="K9">
        <v>79.099999999999994</v>
      </c>
      <c r="L9">
        <v>6165.0513398447274</v>
      </c>
      <c r="M9">
        <v>1.4630000000000001</v>
      </c>
      <c r="N9">
        <v>27.951000000000001</v>
      </c>
      <c r="O9">
        <v>0</v>
      </c>
      <c r="P9">
        <v>0</v>
      </c>
      <c r="Q9">
        <v>40.5</v>
      </c>
      <c r="R9">
        <v>2138</v>
      </c>
      <c r="S9">
        <v>135.4</v>
      </c>
      <c r="T9">
        <v>29764000</v>
      </c>
      <c r="U9">
        <v>0.2</v>
      </c>
      <c r="V9">
        <v>0.5</v>
      </c>
      <c r="W9">
        <v>2</v>
      </c>
      <c r="X9">
        <v>70</v>
      </c>
    </row>
    <row r="10" spans="1:24" x14ac:dyDescent="0.35">
      <c r="A10" s="1">
        <v>8</v>
      </c>
      <c r="B10">
        <v>4</v>
      </c>
      <c r="C10">
        <v>4</v>
      </c>
      <c r="D10" t="s">
        <v>24</v>
      </c>
      <c r="E10">
        <v>40.000942797712803</v>
      </c>
      <c r="F10">
        <v>38570</v>
      </c>
      <c r="G10">
        <v>195.98337817148251</v>
      </c>
      <c r="H10">
        <v>29.035081189019682</v>
      </c>
      <c r="I10">
        <v>66.387944864971146</v>
      </c>
      <c r="J10" t="s">
        <v>103</v>
      </c>
      <c r="K10">
        <v>79.099999999999994</v>
      </c>
      <c r="L10">
        <v>6165.0513398447274</v>
      </c>
      <c r="M10">
        <v>1.4630000000000001</v>
      </c>
      <c r="N10">
        <v>27.951000000000001</v>
      </c>
      <c r="O10">
        <v>0</v>
      </c>
      <c r="P10">
        <v>0</v>
      </c>
      <c r="Q10">
        <v>40.5</v>
      </c>
      <c r="R10">
        <v>2138</v>
      </c>
      <c r="S10">
        <v>135.4</v>
      </c>
      <c r="T10">
        <v>29764000</v>
      </c>
      <c r="U10">
        <v>0.2</v>
      </c>
      <c r="V10">
        <v>0.5</v>
      </c>
      <c r="W10">
        <v>2</v>
      </c>
      <c r="X10">
        <v>70</v>
      </c>
    </row>
    <row r="11" spans="1:24" x14ac:dyDescent="0.35">
      <c r="A11" s="1">
        <v>9</v>
      </c>
      <c r="B11">
        <v>5</v>
      </c>
      <c r="C11">
        <v>4</v>
      </c>
      <c r="E11">
        <v>53.751408045539883</v>
      </c>
      <c r="F11">
        <v>38583.75</v>
      </c>
      <c r="G11">
        <v>207.20708934044549</v>
      </c>
      <c r="H11">
        <v>21.091995998205519</v>
      </c>
      <c r="I11">
        <v>66.283081898505927</v>
      </c>
      <c r="J11" t="s">
        <v>103</v>
      </c>
      <c r="K11">
        <v>79.099999999999994</v>
      </c>
      <c r="L11">
        <v>6165.0513398447274</v>
      </c>
      <c r="M11">
        <v>1.4630000000000001</v>
      </c>
      <c r="N11">
        <v>27.951000000000001</v>
      </c>
      <c r="O11">
        <v>0</v>
      </c>
      <c r="P11">
        <v>0</v>
      </c>
      <c r="Q11">
        <v>40.5</v>
      </c>
      <c r="R11">
        <v>2138</v>
      </c>
      <c r="S11">
        <v>135.4</v>
      </c>
      <c r="T11">
        <v>29764000</v>
      </c>
      <c r="U11">
        <v>0.2</v>
      </c>
      <c r="V11">
        <v>0.5</v>
      </c>
      <c r="W11">
        <v>2</v>
      </c>
      <c r="X11">
        <v>70</v>
      </c>
    </row>
    <row r="12" spans="1:24" x14ac:dyDescent="0.35">
      <c r="A12" s="1">
        <v>10</v>
      </c>
      <c r="B12">
        <v>5</v>
      </c>
      <c r="C12">
        <v>5</v>
      </c>
      <c r="E12">
        <v>53.751408045539883</v>
      </c>
      <c r="F12">
        <v>38583.75</v>
      </c>
      <c r="G12">
        <v>207.20708934044549</v>
      </c>
      <c r="H12">
        <v>21.091995998205519</v>
      </c>
      <c r="I12">
        <v>66.283081898505927</v>
      </c>
      <c r="J12" t="s">
        <v>103</v>
      </c>
      <c r="K12">
        <v>79.099999999999994</v>
      </c>
      <c r="L12">
        <v>6165.0513398447274</v>
      </c>
      <c r="M12">
        <v>1.4630000000000001</v>
      </c>
      <c r="N12">
        <v>27.951000000000001</v>
      </c>
      <c r="O12">
        <v>0</v>
      </c>
      <c r="P12">
        <v>0</v>
      </c>
      <c r="Q12">
        <v>40.5</v>
      </c>
      <c r="R12">
        <v>2138</v>
      </c>
      <c r="S12">
        <v>135.4</v>
      </c>
      <c r="T12">
        <v>29764000</v>
      </c>
      <c r="U12">
        <v>0.2</v>
      </c>
      <c r="V12">
        <v>0.5</v>
      </c>
      <c r="W12">
        <v>2</v>
      </c>
      <c r="X12">
        <v>70</v>
      </c>
    </row>
    <row r="13" spans="1:24" x14ac:dyDescent="0.35">
      <c r="A13" s="1">
        <v>11</v>
      </c>
      <c r="B13">
        <v>6</v>
      </c>
      <c r="C13">
        <v>5</v>
      </c>
      <c r="E13">
        <v>67.501873293366941</v>
      </c>
      <c r="F13">
        <v>38597.5</v>
      </c>
      <c r="G13">
        <v>218.4307376385984</v>
      </c>
      <c r="H13">
        <v>13.14889489461558</v>
      </c>
      <c r="I13">
        <v>66.172835091121868</v>
      </c>
      <c r="J13" t="s">
        <v>103</v>
      </c>
      <c r="K13">
        <v>79.099999999999994</v>
      </c>
      <c r="L13">
        <v>6165.0513398447274</v>
      </c>
      <c r="M13">
        <v>1.4630000000000001</v>
      </c>
      <c r="N13">
        <v>27.951000000000001</v>
      </c>
      <c r="O13">
        <v>0</v>
      </c>
      <c r="P13">
        <v>0</v>
      </c>
      <c r="Q13">
        <v>40.5</v>
      </c>
      <c r="R13">
        <v>2138</v>
      </c>
      <c r="S13">
        <v>135.4</v>
      </c>
      <c r="T13">
        <v>29764000</v>
      </c>
      <c r="U13">
        <v>0.2</v>
      </c>
      <c r="V13">
        <v>0.5</v>
      </c>
      <c r="W13">
        <v>2</v>
      </c>
      <c r="X13">
        <v>70</v>
      </c>
    </row>
    <row r="14" spans="1:24" x14ac:dyDescent="0.35">
      <c r="A14" s="1">
        <v>12</v>
      </c>
      <c r="B14">
        <v>6</v>
      </c>
      <c r="C14">
        <v>6</v>
      </c>
      <c r="E14">
        <v>67.501873293366941</v>
      </c>
      <c r="F14">
        <v>38597.5</v>
      </c>
      <c r="G14">
        <v>218.4307376385984</v>
      </c>
      <c r="H14">
        <v>13.14889489461558</v>
      </c>
      <c r="I14">
        <v>66.172835091121868</v>
      </c>
      <c r="J14" t="s">
        <v>103</v>
      </c>
      <c r="K14">
        <v>79.099999999999994</v>
      </c>
      <c r="L14">
        <v>6165.0513398447274</v>
      </c>
      <c r="M14">
        <v>1.4630000000000001</v>
      </c>
      <c r="N14">
        <v>27.951000000000001</v>
      </c>
      <c r="O14">
        <v>0</v>
      </c>
      <c r="P14">
        <v>0</v>
      </c>
      <c r="Q14">
        <v>40.5</v>
      </c>
      <c r="R14">
        <v>2138</v>
      </c>
      <c r="S14">
        <v>135.4</v>
      </c>
      <c r="T14">
        <v>29764000</v>
      </c>
      <c r="U14">
        <v>0.2</v>
      </c>
      <c r="V14">
        <v>0.5</v>
      </c>
      <c r="W14">
        <v>2</v>
      </c>
      <c r="X14">
        <v>70</v>
      </c>
    </row>
    <row r="15" spans="1:24" x14ac:dyDescent="0.35">
      <c r="A15" s="1">
        <v>13</v>
      </c>
      <c r="B15">
        <v>7</v>
      </c>
      <c r="C15">
        <v>6</v>
      </c>
      <c r="E15">
        <v>81.252338541194007</v>
      </c>
      <c r="F15">
        <v>38611.25</v>
      </c>
      <c r="G15">
        <v>229.65434309719379</v>
      </c>
      <c r="H15">
        <v>5.2058097783523536</v>
      </c>
      <c r="I15">
        <v>66.057204887534425</v>
      </c>
      <c r="J15" t="s">
        <v>103</v>
      </c>
      <c r="K15">
        <v>79.099999999999994</v>
      </c>
      <c r="L15">
        <v>6165.0513398447274</v>
      </c>
      <c r="M15">
        <v>1.4630000000000001</v>
      </c>
      <c r="N15">
        <v>27.951000000000001</v>
      </c>
      <c r="O15">
        <v>0</v>
      </c>
      <c r="P15">
        <v>0</v>
      </c>
      <c r="Q15">
        <v>40.5</v>
      </c>
      <c r="R15">
        <v>2138</v>
      </c>
      <c r="S15">
        <v>135.4</v>
      </c>
      <c r="T15">
        <v>29764000</v>
      </c>
      <c r="U15">
        <v>0.2</v>
      </c>
      <c r="V15">
        <v>0.5</v>
      </c>
      <c r="W15">
        <v>2</v>
      </c>
      <c r="X15">
        <v>70</v>
      </c>
    </row>
    <row r="16" spans="1:24" x14ac:dyDescent="0.35">
      <c r="A16" s="1">
        <v>14</v>
      </c>
      <c r="B16">
        <v>7</v>
      </c>
      <c r="C16">
        <v>7</v>
      </c>
      <c r="E16">
        <v>81.252338541194007</v>
      </c>
      <c r="F16">
        <v>38611.25</v>
      </c>
      <c r="G16">
        <v>229.65434309719379</v>
      </c>
      <c r="H16">
        <v>5.2058097783523536</v>
      </c>
      <c r="I16">
        <v>66.057204887534425</v>
      </c>
      <c r="J16" t="s">
        <v>103</v>
      </c>
      <c r="K16">
        <v>79.099999999999994</v>
      </c>
      <c r="L16">
        <v>6165.0513398447274</v>
      </c>
      <c r="M16">
        <v>1.4630000000000001</v>
      </c>
      <c r="N16">
        <v>27.951000000000001</v>
      </c>
      <c r="O16">
        <v>0</v>
      </c>
      <c r="P16">
        <v>0</v>
      </c>
      <c r="Q16">
        <v>40.5</v>
      </c>
      <c r="R16">
        <v>2138</v>
      </c>
      <c r="S16">
        <v>135.4</v>
      </c>
      <c r="T16">
        <v>29764000</v>
      </c>
      <c r="U16">
        <v>0.2</v>
      </c>
      <c r="V16">
        <v>0.5</v>
      </c>
      <c r="W16">
        <v>2</v>
      </c>
      <c r="X16">
        <v>70</v>
      </c>
    </row>
    <row r="17" spans="1:24" x14ac:dyDescent="0.35">
      <c r="A17" s="1">
        <v>15</v>
      </c>
      <c r="B17">
        <v>8</v>
      </c>
      <c r="C17">
        <v>7</v>
      </c>
      <c r="D17" t="s">
        <v>25</v>
      </c>
      <c r="E17">
        <v>95.002803789021087</v>
      </c>
      <c r="F17">
        <v>38625</v>
      </c>
      <c r="G17">
        <v>240.87794028016339</v>
      </c>
      <c r="H17">
        <v>-2.7372068466805821</v>
      </c>
      <c r="I17">
        <v>65.936192127749663</v>
      </c>
      <c r="J17" t="s">
        <v>103</v>
      </c>
      <c r="K17">
        <v>79.099999999999994</v>
      </c>
      <c r="L17">
        <v>6165.0513398447274</v>
      </c>
      <c r="M17">
        <v>1.4630000000000001</v>
      </c>
      <c r="N17">
        <v>27.951000000000001</v>
      </c>
      <c r="O17">
        <v>0</v>
      </c>
      <c r="P17">
        <v>0</v>
      </c>
      <c r="Q17">
        <v>40.5</v>
      </c>
      <c r="R17">
        <v>2138</v>
      </c>
      <c r="S17">
        <v>135.4</v>
      </c>
      <c r="T17">
        <v>29764000</v>
      </c>
      <c r="U17">
        <v>0.2</v>
      </c>
      <c r="V17">
        <v>0.5</v>
      </c>
      <c r="W17">
        <v>2</v>
      </c>
      <c r="X17">
        <v>70</v>
      </c>
    </row>
    <row r="18" spans="1:24" x14ac:dyDescent="0.35">
      <c r="A18" s="1">
        <v>16</v>
      </c>
      <c r="B18">
        <v>8</v>
      </c>
      <c r="C18">
        <v>8</v>
      </c>
      <c r="D18" t="s">
        <v>25</v>
      </c>
      <c r="E18">
        <v>95.002803789021087</v>
      </c>
      <c r="F18">
        <v>38625</v>
      </c>
      <c r="G18">
        <v>240.87794028016339</v>
      </c>
      <c r="H18">
        <v>-2.7372068466805821</v>
      </c>
      <c r="I18">
        <v>65.936192127749663</v>
      </c>
      <c r="J18" t="s">
        <v>103</v>
      </c>
      <c r="K18">
        <v>79.099999999999994</v>
      </c>
      <c r="L18">
        <v>6165.0513398447274</v>
      </c>
      <c r="M18">
        <v>1.4630000000000001</v>
      </c>
      <c r="N18">
        <v>27.951000000000001</v>
      </c>
      <c r="O18">
        <v>0</v>
      </c>
      <c r="P18">
        <v>0</v>
      </c>
      <c r="Q18">
        <v>40.5</v>
      </c>
      <c r="R18">
        <v>2138</v>
      </c>
      <c r="S18">
        <v>135.4</v>
      </c>
      <c r="T18">
        <v>29764000</v>
      </c>
      <c r="U18">
        <v>0.2</v>
      </c>
      <c r="V18">
        <v>0.5</v>
      </c>
      <c r="W18">
        <v>2</v>
      </c>
      <c r="X18">
        <v>70</v>
      </c>
    </row>
    <row r="19" spans="1:24" x14ac:dyDescent="0.35">
      <c r="A19" s="1">
        <v>17</v>
      </c>
      <c r="B19">
        <v>9</v>
      </c>
      <c r="C19">
        <v>8</v>
      </c>
      <c r="E19">
        <v>108.75346325122</v>
      </c>
      <c r="F19">
        <v>38638.75</v>
      </c>
      <c r="G19">
        <v>252.10166433586201</v>
      </c>
      <c r="H19">
        <v>-10.68029653940301</v>
      </c>
      <c r="I19">
        <v>65.809794663820327</v>
      </c>
      <c r="J19" t="s">
        <v>103</v>
      </c>
      <c r="K19">
        <v>79.099999999999994</v>
      </c>
      <c r="L19">
        <v>6165.0513398447274</v>
      </c>
      <c r="M19">
        <v>1.4630000000000001</v>
      </c>
      <c r="N19">
        <v>27.951000000000001</v>
      </c>
      <c r="O19">
        <v>0</v>
      </c>
      <c r="P19">
        <v>0</v>
      </c>
      <c r="Q19">
        <v>40.5</v>
      </c>
      <c r="R19">
        <v>2138</v>
      </c>
      <c r="S19">
        <v>135.4</v>
      </c>
      <c r="T19">
        <v>29764000</v>
      </c>
      <c r="U19">
        <v>0.2</v>
      </c>
      <c r="V19">
        <v>0.5</v>
      </c>
      <c r="W19">
        <v>2</v>
      </c>
      <c r="X19">
        <v>70</v>
      </c>
    </row>
    <row r="20" spans="1:24" x14ac:dyDescent="0.35">
      <c r="A20" s="1">
        <v>18</v>
      </c>
      <c r="B20">
        <v>9</v>
      </c>
      <c r="C20">
        <v>9</v>
      </c>
      <c r="E20">
        <v>108.75346325122</v>
      </c>
      <c r="F20">
        <v>38638.75</v>
      </c>
      <c r="G20">
        <v>252.10166433586201</v>
      </c>
      <c r="H20">
        <v>-10.68029653940301</v>
      </c>
      <c r="I20">
        <v>65.809794663820327</v>
      </c>
      <c r="J20" t="s">
        <v>103</v>
      </c>
      <c r="K20">
        <v>79.099999999999994</v>
      </c>
      <c r="L20">
        <v>6165.0513398447274</v>
      </c>
      <c r="M20">
        <v>1.4630000000000001</v>
      </c>
      <c r="N20">
        <v>27.951000000000001</v>
      </c>
      <c r="O20">
        <v>0</v>
      </c>
      <c r="P20">
        <v>0</v>
      </c>
      <c r="Q20">
        <v>40.5</v>
      </c>
      <c r="R20">
        <v>2138</v>
      </c>
      <c r="S20">
        <v>135.4</v>
      </c>
      <c r="T20">
        <v>29764000</v>
      </c>
      <c r="U20">
        <v>0.2</v>
      </c>
      <c r="V20">
        <v>0.5</v>
      </c>
      <c r="W20">
        <v>2</v>
      </c>
      <c r="X20">
        <v>70</v>
      </c>
    </row>
    <row r="21" spans="1:24" x14ac:dyDescent="0.35">
      <c r="A21" s="1">
        <v>19</v>
      </c>
      <c r="B21">
        <v>10</v>
      </c>
      <c r="C21">
        <v>9</v>
      </c>
      <c r="E21">
        <v>122.50412271341889</v>
      </c>
      <c r="F21">
        <v>38652.5</v>
      </c>
      <c r="G21">
        <v>263.3252832613768</v>
      </c>
      <c r="H21">
        <v>-18.623447318480618</v>
      </c>
      <c r="I21">
        <v>65.678012545824572</v>
      </c>
      <c r="J21" t="s">
        <v>103</v>
      </c>
      <c r="K21">
        <v>79.099999999999994</v>
      </c>
      <c r="L21">
        <v>6165.0513398447274</v>
      </c>
      <c r="M21">
        <v>1.4630000000000001</v>
      </c>
      <c r="N21">
        <v>27.951000000000001</v>
      </c>
      <c r="O21">
        <v>0</v>
      </c>
      <c r="P21">
        <v>0</v>
      </c>
      <c r="Q21">
        <v>40.5</v>
      </c>
      <c r="R21">
        <v>2138</v>
      </c>
      <c r="S21">
        <v>135.4</v>
      </c>
      <c r="T21">
        <v>29764000</v>
      </c>
      <c r="U21">
        <v>0.2</v>
      </c>
      <c r="V21">
        <v>0.5</v>
      </c>
      <c r="W21">
        <v>2</v>
      </c>
      <c r="X21">
        <v>70</v>
      </c>
    </row>
    <row r="22" spans="1:24" x14ac:dyDescent="0.35">
      <c r="A22" s="1">
        <v>20</v>
      </c>
      <c r="B22">
        <v>10</v>
      </c>
      <c r="C22">
        <v>10</v>
      </c>
      <c r="E22">
        <v>122.50412271341889</v>
      </c>
      <c r="F22">
        <v>38652.5</v>
      </c>
      <c r="G22">
        <v>263.3252832613768</v>
      </c>
      <c r="H22">
        <v>-18.623447318480618</v>
      </c>
      <c r="I22">
        <v>65.678012545824572</v>
      </c>
      <c r="J22" t="s">
        <v>103</v>
      </c>
      <c r="K22">
        <v>79.099999999999994</v>
      </c>
      <c r="L22">
        <v>6165.0513398447274</v>
      </c>
      <c r="M22">
        <v>1.4630000000000001</v>
      </c>
      <c r="N22">
        <v>27.951000000000001</v>
      </c>
      <c r="O22">
        <v>0</v>
      </c>
      <c r="P22">
        <v>0</v>
      </c>
      <c r="Q22">
        <v>40.5</v>
      </c>
      <c r="R22">
        <v>2138</v>
      </c>
      <c r="S22">
        <v>135.4</v>
      </c>
      <c r="T22">
        <v>29764000</v>
      </c>
      <c r="U22">
        <v>0.2</v>
      </c>
      <c r="V22">
        <v>0.5</v>
      </c>
      <c r="W22">
        <v>2</v>
      </c>
      <c r="X22">
        <v>70</v>
      </c>
    </row>
    <row r="23" spans="1:24" x14ac:dyDescent="0.35">
      <c r="A23" s="1">
        <v>21</v>
      </c>
      <c r="B23">
        <v>11</v>
      </c>
      <c r="C23">
        <v>10</v>
      </c>
      <c r="E23">
        <v>136.25478217561781</v>
      </c>
      <c r="F23">
        <v>38666.25</v>
      </c>
      <c r="G23">
        <v>274.54872935378228</v>
      </c>
      <c r="H23">
        <v>-26.56675037129353</v>
      </c>
      <c r="I23">
        <v>65.540798813112104</v>
      </c>
      <c r="J23" t="s">
        <v>103</v>
      </c>
      <c r="K23">
        <v>79.099999999999994</v>
      </c>
      <c r="L23">
        <v>6165.0513398447274</v>
      </c>
      <c r="M23">
        <v>1.4630000000000001</v>
      </c>
      <c r="N23">
        <v>27.951000000000001</v>
      </c>
      <c r="O23">
        <v>0</v>
      </c>
      <c r="P23">
        <v>0</v>
      </c>
      <c r="Q23">
        <v>40.5</v>
      </c>
      <c r="R23">
        <v>2138</v>
      </c>
      <c r="S23">
        <v>135.4</v>
      </c>
      <c r="T23">
        <v>29764000</v>
      </c>
      <c r="U23">
        <v>0.2</v>
      </c>
      <c r="V23">
        <v>0.5</v>
      </c>
      <c r="W23">
        <v>2</v>
      </c>
      <c r="X23">
        <v>70</v>
      </c>
    </row>
    <row r="24" spans="1:24" x14ac:dyDescent="0.35">
      <c r="A24" s="1">
        <v>22</v>
      </c>
      <c r="B24">
        <v>11</v>
      </c>
      <c r="C24">
        <v>11</v>
      </c>
      <c r="E24">
        <v>136.25478217561781</v>
      </c>
      <c r="F24">
        <v>38666.25</v>
      </c>
      <c r="G24">
        <v>274.54872935378228</v>
      </c>
      <c r="H24">
        <v>-26.56675037129353</v>
      </c>
      <c r="I24">
        <v>65.540798813112104</v>
      </c>
      <c r="J24" t="s">
        <v>103</v>
      </c>
      <c r="K24">
        <v>79.099999999999994</v>
      </c>
      <c r="L24">
        <v>6165.0513398447274</v>
      </c>
      <c r="M24">
        <v>1.4630000000000001</v>
      </c>
      <c r="N24">
        <v>27.951000000000001</v>
      </c>
      <c r="O24">
        <v>0</v>
      </c>
      <c r="P24">
        <v>0</v>
      </c>
      <c r="Q24">
        <v>40.5</v>
      </c>
      <c r="R24">
        <v>2138</v>
      </c>
      <c r="S24">
        <v>135.4</v>
      </c>
      <c r="T24">
        <v>29764000</v>
      </c>
      <c r="U24">
        <v>0.2</v>
      </c>
      <c r="V24">
        <v>0.5</v>
      </c>
      <c r="W24">
        <v>2</v>
      </c>
      <c r="X24">
        <v>70</v>
      </c>
    </row>
    <row r="25" spans="1:24" x14ac:dyDescent="0.35">
      <c r="A25" s="1">
        <v>23</v>
      </c>
      <c r="B25">
        <v>12</v>
      </c>
      <c r="C25">
        <v>11</v>
      </c>
      <c r="D25" t="s">
        <v>26</v>
      </c>
      <c r="E25">
        <v>150.0054416378168</v>
      </c>
      <c r="F25">
        <v>38680</v>
      </c>
      <c r="G25">
        <v>285.77235433619899</v>
      </c>
      <c r="H25">
        <v>-34.509704099811927</v>
      </c>
      <c r="I25">
        <v>65.398105341381736</v>
      </c>
      <c r="J25" t="s">
        <v>103</v>
      </c>
      <c r="K25">
        <v>79.099999999999994</v>
      </c>
      <c r="L25">
        <v>6165.0513398447274</v>
      </c>
      <c r="M25">
        <v>1.4630000000000001</v>
      </c>
      <c r="N25">
        <v>27.951000000000001</v>
      </c>
      <c r="O25">
        <v>0</v>
      </c>
      <c r="P25">
        <v>0</v>
      </c>
      <c r="Q25">
        <v>40.5</v>
      </c>
      <c r="R25">
        <v>2138</v>
      </c>
      <c r="S25">
        <v>135.4</v>
      </c>
      <c r="T25">
        <v>29764000</v>
      </c>
      <c r="U25">
        <v>0.2</v>
      </c>
      <c r="V25">
        <v>0.5</v>
      </c>
      <c r="W25">
        <v>2</v>
      </c>
      <c r="X25">
        <v>70</v>
      </c>
    </row>
    <row r="26" spans="1:24" x14ac:dyDescent="0.35">
      <c r="A26" s="1">
        <v>24</v>
      </c>
      <c r="B26">
        <v>12</v>
      </c>
      <c r="C26">
        <v>12</v>
      </c>
      <c r="D26" t="s">
        <v>26</v>
      </c>
      <c r="E26">
        <v>150.0054416378168</v>
      </c>
      <c r="F26">
        <v>38680</v>
      </c>
      <c r="G26">
        <v>285.77235433619899</v>
      </c>
      <c r="H26">
        <v>-34.509704099811927</v>
      </c>
      <c r="I26">
        <v>65.398105341381736</v>
      </c>
      <c r="J26" t="s">
        <v>103</v>
      </c>
      <c r="K26">
        <v>79.099999999999994</v>
      </c>
      <c r="L26">
        <v>6165.0513398447274</v>
      </c>
      <c r="M26">
        <v>1.4630000000000001</v>
      </c>
      <c r="N26">
        <v>27.951000000000001</v>
      </c>
      <c r="O26">
        <v>0</v>
      </c>
      <c r="P26">
        <v>0</v>
      </c>
      <c r="Q26">
        <v>40.5</v>
      </c>
      <c r="R26">
        <v>2138</v>
      </c>
      <c r="S26">
        <v>135.4</v>
      </c>
      <c r="T26">
        <v>29764000</v>
      </c>
      <c r="U26">
        <v>0.2</v>
      </c>
      <c r="V26">
        <v>0.5</v>
      </c>
      <c r="W26">
        <v>2</v>
      </c>
      <c r="X26">
        <v>70</v>
      </c>
    </row>
    <row r="27" spans="1:24" x14ac:dyDescent="0.35">
      <c r="A27" s="1">
        <v>25</v>
      </c>
      <c r="B27">
        <v>13</v>
      </c>
      <c r="C27">
        <v>12</v>
      </c>
      <c r="E27">
        <v>155.00572879540189</v>
      </c>
      <c r="F27">
        <v>38685</v>
      </c>
      <c r="G27">
        <v>289.85356802919858</v>
      </c>
      <c r="H27">
        <v>-37.398257326627608</v>
      </c>
      <c r="I27">
        <v>65.344938563825735</v>
      </c>
      <c r="J27" t="s">
        <v>103</v>
      </c>
      <c r="K27">
        <v>79.099999999999994</v>
      </c>
      <c r="L27">
        <v>6165.0513398447274</v>
      </c>
      <c r="M27">
        <v>1.4630000000000001</v>
      </c>
      <c r="N27">
        <v>27.951000000000001</v>
      </c>
      <c r="O27">
        <v>0</v>
      </c>
      <c r="P27">
        <v>0</v>
      </c>
      <c r="Q27">
        <v>40.5</v>
      </c>
      <c r="R27">
        <v>2138</v>
      </c>
      <c r="S27">
        <v>135.4</v>
      </c>
      <c r="T27">
        <v>29764000</v>
      </c>
      <c r="U27">
        <v>0.2</v>
      </c>
      <c r="V27">
        <v>0.5</v>
      </c>
      <c r="W27">
        <v>2</v>
      </c>
      <c r="X27">
        <v>70</v>
      </c>
    </row>
    <row r="28" spans="1:24" x14ac:dyDescent="0.35">
      <c r="A28" s="1">
        <v>26</v>
      </c>
      <c r="B28">
        <v>13</v>
      </c>
      <c r="C28">
        <v>13</v>
      </c>
      <c r="E28">
        <v>155.00572879540189</v>
      </c>
      <c r="F28">
        <v>38685</v>
      </c>
      <c r="G28">
        <v>289.85356802919858</v>
      </c>
      <c r="H28">
        <v>-37.398257326627608</v>
      </c>
      <c r="I28">
        <v>65.344938563825735</v>
      </c>
      <c r="J28" t="s">
        <v>103</v>
      </c>
      <c r="K28">
        <v>79.099999999999994</v>
      </c>
      <c r="L28">
        <v>6165.0513398447274</v>
      </c>
      <c r="M28">
        <v>1.4630000000000001</v>
      </c>
      <c r="N28">
        <v>27.951000000000001</v>
      </c>
      <c r="O28">
        <v>0</v>
      </c>
      <c r="P28">
        <v>0</v>
      </c>
      <c r="Q28">
        <v>40.5</v>
      </c>
      <c r="R28">
        <v>2138</v>
      </c>
      <c r="S28">
        <v>135.4</v>
      </c>
      <c r="T28">
        <v>29764000</v>
      </c>
      <c r="U28">
        <v>0.2</v>
      </c>
      <c r="V28">
        <v>0.5</v>
      </c>
      <c r="W28">
        <v>2</v>
      </c>
      <c r="X28">
        <v>70</v>
      </c>
    </row>
    <row r="29" spans="1:24" x14ac:dyDescent="0.35">
      <c r="A29" s="1">
        <v>27</v>
      </c>
      <c r="B29">
        <v>14</v>
      </c>
      <c r="C29">
        <v>13</v>
      </c>
      <c r="D29" t="s">
        <v>27</v>
      </c>
      <c r="E29">
        <v>160.0060159529869</v>
      </c>
      <c r="F29">
        <v>38690</v>
      </c>
      <c r="G29">
        <v>293.93503763164529</v>
      </c>
      <c r="H29">
        <v>-40.286433379518201</v>
      </c>
      <c r="I29">
        <v>65.290933532453096</v>
      </c>
      <c r="J29" t="s">
        <v>103</v>
      </c>
      <c r="K29">
        <v>79.099999999999994</v>
      </c>
      <c r="L29">
        <v>6165.0513398447274</v>
      </c>
      <c r="M29">
        <v>1.4630000000000001</v>
      </c>
      <c r="N29">
        <v>27.951000000000001</v>
      </c>
      <c r="O29">
        <v>0</v>
      </c>
      <c r="P29">
        <v>0</v>
      </c>
      <c r="Q29">
        <v>40.5</v>
      </c>
      <c r="R29">
        <v>2138</v>
      </c>
      <c r="S29">
        <v>135.4</v>
      </c>
      <c r="T29">
        <v>29764000</v>
      </c>
      <c r="U29">
        <v>0.2</v>
      </c>
      <c r="V29">
        <v>0.5</v>
      </c>
      <c r="W29">
        <v>2</v>
      </c>
      <c r="X29">
        <v>70</v>
      </c>
    </row>
    <row r="30" spans="1:24" x14ac:dyDescent="0.35">
      <c r="A30" s="1">
        <v>28</v>
      </c>
      <c r="B30">
        <v>14</v>
      </c>
      <c r="C30">
        <v>14</v>
      </c>
      <c r="D30" t="s">
        <v>27</v>
      </c>
      <c r="E30">
        <v>160.0060159529869</v>
      </c>
      <c r="F30">
        <v>38690</v>
      </c>
      <c r="G30">
        <v>293.93503763164529</v>
      </c>
      <c r="H30">
        <v>-40.286433379518201</v>
      </c>
      <c r="I30">
        <v>65.290933532453096</v>
      </c>
      <c r="J30" t="s">
        <v>103</v>
      </c>
      <c r="K30">
        <v>79.099999999999994</v>
      </c>
      <c r="L30">
        <v>6165.0513398447274</v>
      </c>
      <c r="M30">
        <v>1.4630000000000001</v>
      </c>
      <c r="N30">
        <v>27.951000000000001</v>
      </c>
      <c r="O30">
        <v>0</v>
      </c>
      <c r="P30">
        <v>0</v>
      </c>
      <c r="Q30">
        <v>40.5</v>
      </c>
      <c r="R30">
        <v>2138</v>
      </c>
      <c r="S30">
        <v>135.4</v>
      </c>
      <c r="T30">
        <v>29764000</v>
      </c>
      <c r="U30">
        <v>0.2</v>
      </c>
      <c r="V30">
        <v>0.5</v>
      </c>
      <c r="W30">
        <v>2</v>
      </c>
      <c r="X30">
        <v>70</v>
      </c>
    </row>
    <row r="31" spans="1:24" x14ac:dyDescent="0.35">
      <c r="A31" s="1">
        <v>29</v>
      </c>
      <c r="B31">
        <v>15</v>
      </c>
      <c r="C31">
        <v>14</v>
      </c>
      <c r="E31">
        <v>165.00631834483599</v>
      </c>
      <c r="F31">
        <v>38695</v>
      </c>
      <c r="G31">
        <v>298.01633761644399</v>
      </c>
      <c r="H31">
        <v>-43.174863094717558</v>
      </c>
      <c r="I31">
        <v>65.236271451953982</v>
      </c>
      <c r="J31" t="s">
        <v>103</v>
      </c>
      <c r="K31">
        <v>79.099999999999994</v>
      </c>
      <c r="L31">
        <v>6165.0513398447274</v>
      </c>
      <c r="M31">
        <v>1.4630000000000001</v>
      </c>
      <c r="N31">
        <v>27.951000000000001</v>
      </c>
      <c r="O31">
        <v>0</v>
      </c>
      <c r="P31">
        <v>0</v>
      </c>
      <c r="Q31">
        <v>40.5</v>
      </c>
      <c r="R31">
        <v>2138</v>
      </c>
      <c r="S31">
        <v>135.4</v>
      </c>
      <c r="T31">
        <v>29764000</v>
      </c>
      <c r="U31">
        <v>0.2</v>
      </c>
      <c r="V31">
        <v>0.5</v>
      </c>
      <c r="W31">
        <v>2</v>
      </c>
      <c r="X31">
        <v>70</v>
      </c>
    </row>
    <row r="32" spans="1:24" x14ac:dyDescent="0.35">
      <c r="A32" s="1">
        <v>30</v>
      </c>
      <c r="B32">
        <v>15</v>
      </c>
      <c r="C32">
        <v>15</v>
      </c>
      <c r="E32">
        <v>165.00631834483599</v>
      </c>
      <c r="F32">
        <v>38695</v>
      </c>
      <c r="G32">
        <v>298.01633761644399</v>
      </c>
      <c r="H32">
        <v>-43.174863094717558</v>
      </c>
      <c r="I32">
        <v>65.236271451953982</v>
      </c>
      <c r="J32" t="s">
        <v>103</v>
      </c>
      <c r="K32">
        <v>79.099999999999994</v>
      </c>
      <c r="L32">
        <v>6165.0513398447274</v>
      </c>
      <c r="M32">
        <v>1.4630000000000001</v>
      </c>
      <c r="N32">
        <v>27.951000000000001</v>
      </c>
      <c r="O32">
        <v>0</v>
      </c>
      <c r="P32">
        <v>0</v>
      </c>
      <c r="Q32">
        <v>40.5</v>
      </c>
      <c r="R32">
        <v>2138</v>
      </c>
      <c r="S32">
        <v>135.4</v>
      </c>
      <c r="T32">
        <v>29764000</v>
      </c>
      <c r="U32">
        <v>0.2</v>
      </c>
      <c r="V32">
        <v>0.5</v>
      </c>
      <c r="W32">
        <v>2</v>
      </c>
      <c r="X32">
        <v>70</v>
      </c>
    </row>
    <row r="33" spans="1:24" x14ac:dyDescent="0.35">
      <c r="A33" s="1">
        <v>31</v>
      </c>
      <c r="B33">
        <v>16</v>
      </c>
      <c r="C33">
        <v>15</v>
      </c>
      <c r="D33" t="s">
        <v>28</v>
      </c>
      <c r="E33">
        <v>170.00662073668499</v>
      </c>
      <c r="F33">
        <v>38700</v>
      </c>
      <c r="G33">
        <v>302.09761038625959</v>
      </c>
      <c r="H33">
        <v>-46.06331885005519</v>
      </c>
      <c r="I33">
        <v>65.180957009090264</v>
      </c>
      <c r="J33" t="s">
        <v>103</v>
      </c>
      <c r="K33">
        <v>79.099999999999994</v>
      </c>
      <c r="L33">
        <v>6165.0513398447274</v>
      </c>
      <c r="M33">
        <v>1.4630000000000001</v>
      </c>
      <c r="N33">
        <v>27.951000000000001</v>
      </c>
      <c r="O33">
        <v>0</v>
      </c>
      <c r="P33">
        <v>0</v>
      </c>
      <c r="Q33">
        <v>40.5</v>
      </c>
      <c r="R33">
        <v>2138</v>
      </c>
      <c r="S33">
        <v>135.4</v>
      </c>
      <c r="T33">
        <v>29764000</v>
      </c>
      <c r="U33">
        <v>0.2</v>
      </c>
      <c r="V33">
        <v>0.5</v>
      </c>
      <c r="W33">
        <v>2</v>
      </c>
      <c r="X33">
        <v>70</v>
      </c>
    </row>
    <row r="34" spans="1:24" x14ac:dyDescent="0.35">
      <c r="A34" s="1">
        <v>32</v>
      </c>
      <c r="B34">
        <v>16</v>
      </c>
      <c r="C34">
        <v>16</v>
      </c>
      <c r="D34" t="s">
        <v>28</v>
      </c>
      <c r="E34">
        <v>170.00662073668499</v>
      </c>
      <c r="F34">
        <v>38700</v>
      </c>
      <c r="G34">
        <v>302.09761038625959</v>
      </c>
      <c r="H34">
        <v>-46.06331885005519</v>
      </c>
      <c r="I34">
        <v>65.180957009090264</v>
      </c>
      <c r="J34" t="s">
        <v>103</v>
      </c>
      <c r="K34">
        <v>79.099999999999994</v>
      </c>
      <c r="L34">
        <v>6165.0513398447274</v>
      </c>
      <c r="M34">
        <v>1.4630000000000001</v>
      </c>
      <c r="N34">
        <v>27.951000000000001</v>
      </c>
      <c r="O34">
        <v>0</v>
      </c>
      <c r="P34">
        <v>0</v>
      </c>
      <c r="Q34">
        <v>40.5</v>
      </c>
      <c r="R34">
        <v>2138</v>
      </c>
      <c r="S34">
        <v>135.4</v>
      </c>
      <c r="T34">
        <v>29764000</v>
      </c>
      <c r="U34">
        <v>0.2</v>
      </c>
      <c r="V34">
        <v>0.5</v>
      </c>
      <c r="W34">
        <v>2</v>
      </c>
      <c r="X34">
        <v>70</v>
      </c>
    </row>
    <row r="35" spans="1:24" x14ac:dyDescent="0.35">
      <c r="A35" s="1">
        <v>33</v>
      </c>
      <c r="B35">
        <v>17</v>
      </c>
      <c r="C35">
        <v>16</v>
      </c>
      <c r="E35">
        <v>175.00693900312149</v>
      </c>
      <c r="F35">
        <v>38705</v>
      </c>
      <c r="G35">
        <v>306.17909913179449</v>
      </c>
      <c r="H35">
        <v>-48.951484502341913</v>
      </c>
      <c r="I35">
        <v>65.124997016883057</v>
      </c>
      <c r="J35" t="s">
        <v>103</v>
      </c>
      <c r="K35">
        <v>79.099999999999994</v>
      </c>
      <c r="L35">
        <v>6165.0513398447274</v>
      </c>
      <c r="M35">
        <v>1.4630000000000001</v>
      </c>
      <c r="N35">
        <v>27.951000000000001</v>
      </c>
      <c r="O35">
        <v>0</v>
      </c>
      <c r="P35">
        <v>0</v>
      </c>
      <c r="Q35">
        <v>40.5</v>
      </c>
      <c r="R35">
        <v>2138</v>
      </c>
      <c r="S35">
        <v>135.4</v>
      </c>
      <c r="T35">
        <v>29764000</v>
      </c>
      <c r="U35">
        <v>0.2</v>
      </c>
      <c r="V35">
        <v>0.5</v>
      </c>
      <c r="W35">
        <v>2</v>
      </c>
      <c r="X35">
        <v>70</v>
      </c>
    </row>
    <row r="36" spans="1:24" x14ac:dyDescent="0.35">
      <c r="A36" s="1">
        <v>34</v>
      </c>
      <c r="B36">
        <v>17</v>
      </c>
      <c r="C36">
        <v>17</v>
      </c>
      <c r="E36">
        <v>175.00693900312149</v>
      </c>
      <c r="F36">
        <v>38705</v>
      </c>
      <c r="G36">
        <v>306.17909913179449</v>
      </c>
      <c r="H36">
        <v>-48.951484502341913</v>
      </c>
      <c r="I36">
        <v>65.124997016883057</v>
      </c>
      <c r="J36" t="s">
        <v>103</v>
      </c>
      <c r="K36">
        <v>79.099999999999994</v>
      </c>
      <c r="L36">
        <v>6165.0513398447274</v>
      </c>
      <c r="M36">
        <v>1.4630000000000001</v>
      </c>
      <c r="N36">
        <v>27.951000000000001</v>
      </c>
      <c r="O36">
        <v>0</v>
      </c>
      <c r="P36">
        <v>0</v>
      </c>
      <c r="Q36">
        <v>40.5</v>
      </c>
      <c r="R36">
        <v>2138</v>
      </c>
      <c r="S36">
        <v>135.4</v>
      </c>
      <c r="T36">
        <v>29764000</v>
      </c>
      <c r="U36">
        <v>0.2</v>
      </c>
      <c r="V36">
        <v>0.5</v>
      </c>
      <c r="W36">
        <v>2</v>
      </c>
      <c r="X36">
        <v>70</v>
      </c>
    </row>
    <row r="37" spans="1:24" x14ac:dyDescent="0.35">
      <c r="A37" s="1">
        <v>35</v>
      </c>
      <c r="B37">
        <v>18</v>
      </c>
      <c r="C37">
        <v>17</v>
      </c>
      <c r="D37" t="s">
        <v>29</v>
      </c>
      <c r="E37">
        <v>180.00725726955801</v>
      </c>
      <c r="F37">
        <v>38710</v>
      </c>
      <c r="G37">
        <v>310.26028932965261</v>
      </c>
      <c r="H37">
        <v>-51.840054277674582</v>
      </c>
      <c r="I37">
        <v>65.06812885707977</v>
      </c>
      <c r="J37" t="s">
        <v>103</v>
      </c>
      <c r="K37">
        <v>79.099999999999994</v>
      </c>
      <c r="L37">
        <v>6165.0513398447274</v>
      </c>
      <c r="M37">
        <v>1.4630000000000001</v>
      </c>
      <c r="N37">
        <v>27.951000000000001</v>
      </c>
      <c r="O37">
        <v>0</v>
      </c>
      <c r="P37">
        <v>0</v>
      </c>
      <c r="Q37">
        <v>40.5</v>
      </c>
      <c r="R37">
        <v>2138</v>
      </c>
      <c r="S37">
        <v>135.4</v>
      </c>
      <c r="T37">
        <v>29764000</v>
      </c>
      <c r="U37">
        <v>0.2</v>
      </c>
      <c r="V37">
        <v>0.5</v>
      </c>
      <c r="W37">
        <v>2</v>
      </c>
      <c r="X37">
        <v>70</v>
      </c>
    </row>
    <row r="38" spans="1:24" x14ac:dyDescent="0.35">
      <c r="A38" s="1">
        <v>36</v>
      </c>
      <c r="B38">
        <v>18</v>
      </c>
      <c r="C38">
        <v>18</v>
      </c>
      <c r="D38" t="s">
        <v>29</v>
      </c>
      <c r="E38">
        <v>180.00725726955801</v>
      </c>
      <c r="F38">
        <v>38710</v>
      </c>
      <c r="G38">
        <v>310.26028932965261</v>
      </c>
      <c r="H38">
        <v>-51.840054277674582</v>
      </c>
      <c r="I38">
        <v>65.06812885707977</v>
      </c>
      <c r="J38" t="s">
        <v>103</v>
      </c>
      <c r="K38">
        <v>79.099999999999994</v>
      </c>
      <c r="L38">
        <v>6165.0513398447274</v>
      </c>
      <c r="M38">
        <v>1.4630000000000001</v>
      </c>
      <c r="N38">
        <v>27.951000000000001</v>
      </c>
      <c r="O38">
        <v>0</v>
      </c>
      <c r="P38">
        <v>0</v>
      </c>
      <c r="Q38">
        <v>40.5</v>
      </c>
      <c r="R38">
        <v>2138</v>
      </c>
      <c r="S38">
        <v>135.4</v>
      </c>
      <c r="T38">
        <v>29764000</v>
      </c>
      <c r="U38">
        <v>0.2</v>
      </c>
      <c r="V38">
        <v>0.5</v>
      </c>
      <c r="W38">
        <v>2</v>
      </c>
      <c r="X38">
        <v>70</v>
      </c>
    </row>
    <row r="39" spans="1:24" x14ac:dyDescent="0.35">
      <c r="A39" s="1">
        <v>37</v>
      </c>
      <c r="B39">
        <v>19</v>
      </c>
      <c r="C39">
        <v>18</v>
      </c>
      <c r="E39">
        <v>185.00759214786191</v>
      </c>
      <c r="F39">
        <v>38715</v>
      </c>
      <c r="G39">
        <v>314.34162285729968</v>
      </c>
      <c r="H39">
        <v>-54.72843692431988</v>
      </c>
      <c r="I39">
        <v>65.010587294511623</v>
      </c>
      <c r="J39" t="s">
        <v>103</v>
      </c>
      <c r="K39">
        <v>79.099999999999994</v>
      </c>
      <c r="L39">
        <v>6165.0513398447274</v>
      </c>
      <c r="M39">
        <v>1.4630000000000001</v>
      </c>
      <c r="N39">
        <v>27.951000000000001</v>
      </c>
      <c r="O39">
        <v>0</v>
      </c>
      <c r="P39">
        <v>0</v>
      </c>
      <c r="Q39">
        <v>40.5</v>
      </c>
      <c r="R39">
        <v>2138</v>
      </c>
      <c r="S39">
        <v>135.4</v>
      </c>
      <c r="T39">
        <v>29764000</v>
      </c>
      <c r="U39">
        <v>0.2</v>
      </c>
      <c r="V39">
        <v>0.5</v>
      </c>
      <c r="W39">
        <v>2</v>
      </c>
      <c r="X39">
        <v>70</v>
      </c>
    </row>
    <row r="40" spans="1:24" x14ac:dyDescent="0.35">
      <c r="A40" s="1">
        <v>38</v>
      </c>
      <c r="B40">
        <v>19</v>
      </c>
      <c r="C40">
        <v>19</v>
      </c>
      <c r="E40">
        <v>185.00759214786191</v>
      </c>
      <c r="F40">
        <v>38715</v>
      </c>
      <c r="G40">
        <v>314.34162285729968</v>
      </c>
      <c r="H40">
        <v>-54.72843692431988</v>
      </c>
      <c r="I40">
        <v>65.010587294511623</v>
      </c>
      <c r="J40" t="s">
        <v>103</v>
      </c>
      <c r="K40">
        <v>79.099999999999994</v>
      </c>
      <c r="L40">
        <v>6165.0513398447274</v>
      </c>
      <c r="M40">
        <v>1.4630000000000001</v>
      </c>
      <c r="N40">
        <v>27.951000000000001</v>
      </c>
      <c r="O40">
        <v>0</v>
      </c>
      <c r="P40">
        <v>0</v>
      </c>
      <c r="Q40">
        <v>40.5</v>
      </c>
      <c r="R40">
        <v>2138</v>
      </c>
      <c r="S40">
        <v>135.4</v>
      </c>
      <c r="T40">
        <v>29764000</v>
      </c>
      <c r="U40">
        <v>0.2</v>
      </c>
      <c r="V40">
        <v>0.5</v>
      </c>
      <c r="W40">
        <v>2</v>
      </c>
      <c r="X40">
        <v>70</v>
      </c>
    </row>
    <row r="41" spans="1:24" x14ac:dyDescent="0.35">
      <c r="A41" s="1">
        <v>39</v>
      </c>
      <c r="B41">
        <v>20</v>
      </c>
      <c r="C41">
        <v>19</v>
      </c>
      <c r="D41" t="s">
        <v>30</v>
      </c>
      <c r="E41">
        <v>190.00792702616579</v>
      </c>
      <c r="F41">
        <v>38720</v>
      </c>
      <c r="G41">
        <v>318.4229792579477</v>
      </c>
      <c r="H41">
        <v>-57.616774202334959</v>
      </c>
      <c r="I41">
        <v>64.952394668748511</v>
      </c>
      <c r="J41" t="s">
        <v>103</v>
      </c>
      <c r="K41">
        <v>79.099999999999994</v>
      </c>
      <c r="L41">
        <v>6165.0513398447274</v>
      </c>
      <c r="M41">
        <v>1.4630000000000001</v>
      </c>
      <c r="N41">
        <v>27.951000000000001</v>
      </c>
      <c r="O41">
        <v>0</v>
      </c>
      <c r="P41">
        <v>0</v>
      </c>
      <c r="Q41">
        <v>40.5</v>
      </c>
      <c r="R41">
        <v>2138</v>
      </c>
      <c r="S41">
        <v>135.4</v>
      </c>
      <c r="T41">
        <v>29764000</v>
      </c>
      <c r="U41">
        <v>0.2</v>
      </c>
      <c r="V41">
        <v>0.5</v>
      </c>
      <c r="W41">
        <v>2</v>
      </c>
      <c r="X41">
        <v>70</v>
      </c>
    </row>
    <row r="42" spans="1:24" x14ac:dyDescent="0.35">
      <c r="A42" s="1">
        <v>40</v>
      </c>
      <c r="B42">
        <v>20</v>
      </c>
      <c r="C42">
        <v>20</v>
      </c>
      <c r="D42" t="s">
        <v>30</v>
      </c>
      <c r="E42">
        <v>190.00792702616579</v>
      </c>
      <c r="F42">
        <v>38720</v>
      </c>
      <c r="G42">
        <v>318.4229792579477</v>
      </c>
      <c r="H42">
        <v>-57.616774202334959</v>
      </c>
      <c r="I42">
        <v>64.952394668748511</v>
      </c>
      <c r="J42" t="s">
        <v>103</v>
      </c>
      <c r="K42">
        <v>79.099999999999994</v>
      </c>
      <c r="L42">
        <v>6165.0513398447274</v>
      </c>
      <c r="M42">
        <v>1.4630000000000001</v>
      </c>
      <c r="N42">
        <v>27.951000000000001</v>
      </c>
      <c r="O42">
        <v>0</v>
      </c>
      <c r="P42">
        <v>0</v>
      </c>
      <c r="Q42">
        <v>40.5</v>
      </c>
      <c r="R42">
        <v>2138</v>
      </c>
      <c r="S42">
        <v>135.4</v>
      </c>
      <c r="T42">
        <v>29764000</v>
      </c>
      <c r="U42">
        <v>0.2</v>
      </c>
      <c r="V42">
        <v>0.5</v>
      </c>
      <c r="W42">
        <v>2</v>
      </c>
      <c r="X42">
        <v>70</v>
      </c>
    </row>
    <row r="43" spans="1:24" x14ac:dyDescent="0.35">
      <c r="A43" s="1">
        <v>41</v>
      </c>
      <c r="B43">
        <v>21</v>
      </c>
      <c r="C43">
        <v>20</v>
      </c>
      <c r="E43">
        <v>195.00827802467521</v>
      </c>
      <c r="F43">
        <v>38725</v>
      </c>
      <c r="G43">
        <v>322.50430135576852</v>
      </c>
      <c r="H43">
        <v>-60.505174641323407</v>
      </c>
      <c r="I43">
        <v>64.893548785385647</v>
      </c>
      <c r="J43" t="s">
        <v>103</v>
      </c>
      <c r="K43">
        <v>79.099999999999994</v>
      </c>
      <c r="L43">
        <v>6165.0513398447274</v>
      </c>
      <c r="M43">
        <v>1.4630000000000001</v>
      </c>
      <c r="N43">
        <v>27.951000000000001</v>
      </c>
      <c r="O43">
        <v>0</v>
      </c>
      <c r="P43">
        <v>0</v>
      </c>
      <c r="Q43">
        <v>40.5</v>
      </c>
      <c r="R43">
        <v>2138</v>
      </c>
      <c r="S43">
        <v>135.4</v>
      </c>
      <c r="T43">
        <v>29764000</v>
      </c>
      <c r="U43">
        <v>0.2</v>
      </c>
      <c r="V43">
        <v>0.5</v>
      </c>
      <c r="W43">
        <v>2</v>
      </c>
      <c r="X43">
        <v>70</v>
      </c>
    </row>
    <row r="44" spans="1:24" x14ac:dyDescent="0.35">
      <c r="A44" s="1">
        <v>42</v>
      </c>
      <c r="B44">
        <v>21</v>
      </c>
      <c r="C44">
        <v>21</v>
      </c>
      <c r="E44">
        <v>195.00827802467521</v>
      </c>
      <c r="F44">
        <v>38725</v>
      </c>
      <c r="G44">
        <v>322.50430135576852</v>
      </c>
      <c r="H44">
        <v>-60.505174641323407</v>
      </c>
      <c r="I44">
        <v>64.893548785385647</v>
      </c>
      <c r="J44" t="s">
        <v>103</v>
      </c>
      <c r="K44">
        <v>79.099999999999994</v>
      </c>
      <c r="L44">
        <v>6165.0513398447274</v>
      </c>
      <c r="M44">
        <v>1.4630000000000001</v>
      </c>
      <c r="N44">
        <v>27.951000000000001</v>
      </c>
      <c r="O44">
        <v>0</v>
      </c>
      <c r="P44">
        <v>0</v>
      </c>
      <c r="Q44">
        <v>40.5</v>
      </c>
      <c r="R44">
        <v>2138</v>
      </c>
      <c r="S44">
        <v>135.4</v>
      </c>
      <c r="T44">
        <v>29764000</v>
      </c>
      <c r="U44">
        <v>0.2</v>
      </c>
      <c r="V44">
        <v>0.5</v>
      </c>
      <c r="W44">
        <v>2</v>
      </c>
      <c r="X44">
        <v>70</v>
      </c>
    </row>
    <row r="45" spans="1:24" x14ac:dyDescent="0.35">
      <c r="A45" s="1">
        <v>43</v>
      </c>
      <c r="B45">
        <v>22</v>
      </c>
      <c r="C45">
        <v>21</v>
      </c>
      <c r="D45" t="s">
        <v>31</v>
      </c>
      <c r="E45">
        <v>200.00862902318471</v>
      </c>
      <c r="F45">
        <v>38730</v>
      </c>
      <c r="G45">
        <v>326.58552855896829</v>
      </c>
      <c r="H45">
        <v>-63.393692834108592</v>
      </c>
      <c r="I45">
        <v>64.833905897256741</v>
      </c>
      <c r="J45" t="s">
        <v>103</v>
      </c>
      <c r="K45">
        <v>79.099999999999994</v>
      </c>
      <c r="L45">
        <v>6165.0513398447274</v>
      </c>
      <c r="M45">
        <v>1.4630000000000001</v>
      </c>
      <c r="N45">
        <v>27.951000000000001</v>
      </c>
      <c r="O45">
        <v>0</v>
      </c>
      <c r="P45">
        <v>0</v>
      </c>
      <c r="Q45">
        <v>40.5</v>
      </c>
      <c r="R45">
        <v>2138</v>
      </c>
      <c r="S45">
        <v>135.4</v>
      </c>
      <c r="T45">
        <v>29764000</v>
      </c>
      <c r="U45">
        <v>0.2</v>
      </c>
      <c r="V45">
        <v>0.5</v>
      </c>
      <c r="W45">
        <v>2</v>
      </c>
      <c r="X45">
        <v>70</v>
      </c>
    </row>
    <row r="46" spans="1:24" x14ac:dyDescent="0.35">
      <c r="A46" s="1">
        <v>44</v>
      </c>
      <c r="B46">
        <v>22</v>
      </c>
      <c r="C46">
        <v>22</v>
      </c>
      <c r="D46" t="s">
        <v>31</v>
      </c>
      <c r="E46">
        <v>200.00862902318471</v>
      </c>
      <c r="F46">
        <v>38730</v>
      </c>
      <c r="G46">
        <v>326.58552855896829</v>
      </c>
      <c r="H46">
        <v>-63.393692834108592</v>
      </c>
      <c r="I46">
        <v>64.833905897256741</v>
      </c>
      <c r="J46" t="s">
        <v>103</v>
      </c>
      <c r="K46">
        <v>79.099999999999994</v>
      </c>
      <c r="L46">
        <v>6165.0513398447274</v>
      </c>
      <c r="M46">
        <v>1.4630000000000001</v>
      </c>
      <c r="N46">
        <v>27.951000000000001</v>
      </c>
      <c r="O46">
        <v>0</v>
      </c>
      <c r="P46">
        <v>0</v>
      </c>
      <c r="Q46">
        <v>40.5</v>
      </c>
      <c r="R46">
        <v>2138</v>
      </c>
      <c r="S46">
        <v>135.4</v>
      </c>
      <c r="T46">
        <v>29764000</v>
      </c>
      <c r="U46">
        <v>0.2</v>
      </c>
      <c r="V46">
        <v>0.5</v>
      </c>
      <c r="W46">
        <v>2</v>
      </c>
      <c r="X46">
        <v>70</v>
      </c>
    </row>
    <row r="47" spans="1:24" x14ac:dyDescent="0.35">
      <c r="A47" s="1">
        <v>45</v>
      </c>
      <c r="B47">
        <v>23</v>
      </c>
      <c r="C47">
        <v>22</v>
      </c>
      <c r="E47">
        <v>202.5088115489387</v>
      </c>
      <c r="F47">
        <v>38732.5</v>
      </c>
      <c r="G47">
        <v>328.62622729319583</v>
      </c>
      <c r="H47">
        <v>-64.837837188709614</v>
      </c>
      <c r="I47">
        <v>64.803766765308808</v>
      </c>
      <c r="J47" t="s">
        <v>103</v>
      </c>
      <c r="K47">
        <v>79.099999999999994</v>
      </c>
      <c r="L47">
        <v>6165.0513398447274</v>
      </c>
      <c r="M47">
        <v>1.4630000000000001</v>
      </c>
      <c r="N47">
        <v>27.951000000000001</v>
      </c>
      <c r="O47">
        <v>0</v>
      </c>
      <c r="P47">
        <v>0</v>
      </c>
      <c r="Q47">
        <v>40.5</v>
      </c>
      <c r="R47">
        <v>2138</v>
      </c>
      <c r="S47">
        <v>135.4</v>
      </c>
      <c r="T47">
        <v>29764000</v>
      </c>
      <c r="U47">
        <v>0.2</v>
      </c>
      <c r="V47">
        <v>0.5</v>
      </c>
      <c r="W47">
        <v>2</v>
      </c>
      <c r="X47">
        <v>70</v>
      </c>
    </row>
    <row r="48" spans="1:24" x14ac:dyDescent="0.35">
      <c r="A48" s="1">
        <v>46</v>
      </c>
      <c r="B48">
        <v>23</v>
      </c>
      <c r="C48">
        <v>23</v>
      </c>
      <c r="E48">
        <v>202.5088115489387</v>
      </c>
      <c r="F48">
        <v>38732.5</v>
      </c>
      <c r="G48">
        <v>328.62622729319583</v>
      </c>
      <c r="H48">
        <v>-64.837837188709614</v>
      </c>
      <c r="I48">
        <v>64.803766765308808</v>
      </c>
      <c r="J48" t="s">
        <v>103</v>
      </c>
      <c r="K48">
        <v>79.099999999999994</v>
      </c>
      <c r="L48">
        <v>6165.0513398447274</v>
      </c>
      <c r="M48">
        <v>1.4630000000000001</v>
      </c>
      <c r="N48">
        <v>27.951000000000001</v>
      </c>
      <c r="O48">
        <v>0</v>
      </c>
      <c r="P48">
        <v>0</v>
      </c>
      <c r="Q48">
        <v>40.5</v>
      </c>
      <c r="R48">
        <v>2138</v>
      </c>
      <c r="S48">
        <v>135.4</v>
      </c>
      <c r="T48">
        <v>29764000</v>
      </c>
      <c r="U48">
        <v>0.2</v>
      </c>
      <c r="V48">
        <v>0.5</v>
      </c>
      <c r="W48">
        <v>2</v>
      </c>
      <c r="X48">
        <v>70</v>
      </c>
    </row>
    <row r="49" spans="1:24" x14ac:dyDescent="0.35">
      <c r="A49" s="1">
        <v>47</v>
      </c>
      <c r="B49">
        <v>24</v>
      </c>
      <c r="C49">
        <v>23</v>
      </c>
      <c r="D49" t="s">
        <v>32</v>
      </c>
      <c r="E49">
        <v>205.00899407469279</v>
      </c>
      <c r="F49">
        <v>38735</v>
      </c>
      <c r="G49">
        <v>330.66696138154367</v>
      </c>
      <c r="H49">
        <v>-66.28192864383567</v>
      </c>
      <c r="I49">
        <v>64.773486210937136</v>
      </c>
      <c r="J49" t="s">
        <v>103</v>
      </c>
      <c r="K49">
        <v>79.099999999999994</v>
      </c>
      <c r="L49">
        <v>6165.0513398447274</v>
      </c>
      <c r="M49">
        <v>1.4630000000000001</v>
      </c>
      <c r="N49">
        <v>27.951000000000001</v>
      </c>
      <c r="O49">
        <v>0</v>
      </c>
      <c r="P49">
        <v>0</v>
      </c>
      <c r="Q49">
        <v>40.5</v>
      </c>
      <c r="R49">
        <v>2138</v>
      </c>
      <c r="S49">
        <v>135.4</v>
      </c>
      <c r="T49">
        <v>29764000</v>
      </c>
      <c r="U49">
        <v>0.2</v>
      </c>
      <c r="V49">
        <v>0.5</v>
      </c>
      <c r="W49">
        <v>2</v>
      </c>
      <c r="X49">
        <v>70</v>
      </c>
    </row>
    <row r="50" spans="1:24" x14ac:dyDescent="0.35">
      <c r="A50" s="1">
        <v>48</v>
      </c>
      <c r="B50">
        <v>24</v>
      </c>
      <c r="C50">
        <v>24</v>
      </c>
      <c r="D50" t="s">
        <v>32</v>
      </c>
      <c r="E50">
        <v>205.00899407469279</v>
      </c>
      <c r="F50">
        <v>38735</v>
      </c>
      <c r="G50">
        <v>330.66696138154367</v>
      </c>
      <c r="H50">
        <v>-66.28192864383567</v>
      </c>
      <c r="I50">
        <v>64.773486210937136</v>
      </c>
      <c r="J50" t="s">
        <v>103</v>
      </c>
      <c r="K50">
        <v>79.099999999999994</v>
      </c>
      <c r="L50">
        <v>6165.0513398447274</v>
      </c>
      <c r="M50">
        <v>1.4630000000000001</v>
      </c>
      <c r="N50">
        <v>27.951000000000001</v>
      </c>
      <c r="O50">
        <v>0</v>
      </c>
      <c r="P50">
        <v>0</v>
      </c>
      <c r="Q50">
        <v>40.5</v>
      </c>
      <c r="R50">
        <v>2138</v>
      </c>
      <c r="S50">
        <v>135.4</v>
      </c>
      <c r="T50">
        <v>29764000</v>
      </c>
      <c r="U50">
        <v>0.2</v>
      </c>
      <c r="V50">
        <v>0.5</v>
      </c>
      <c r="W50">
        <v>2</v>
      </c>
      <c r="X50">
        <v>70</v>
      </c>
    </row>
    <row r="51" spans="1:24" x14ac:dyDescent="0.35">
      <c r="A51" s="1">
        <v>49</v>
      </c>
      <c r="B51">
        <v>25</v>
      </c>
      <c r="C51">
        <v>24</v>
      </c>
      <c r="E51">
        <v>207.50918059106829</v>
      </c>
      <c r="F51">
        <v>38737.5</v>
      </c>
      <c r="G51">
        <v>332.70768207388278</v>
      </c>
      <c r="H51">
        <v>-67.726044936465286</v>
      </c>
      <c r="I51">
        <v>64.743158351504803</v>
      </c>
      <c r="J51" t="s">
        <v>103</v>
      </c>
      <c r="K51">
        <v>79.099999999999994</v>
      </c>
      <c r="L51">
        <v>6165.0513398447274</v>
      </c>
      <c r="M51">
        <v>1.4630000000000001</v>
      </c>
      <c r="N51">
        <v>27.951000000000001</v>
      </c>
      <c r="O51">
        <v>0</v>
      </c>
      <c r="P51">
        <v>0</v>
      </c>
      <c r="Q51">
        <v>40.5</v>
      </c>
      <c r="R51">
        <v>2138</v>
      </c>
      <c r="S51">
        <v>135.4</v>
      </c>
      <c r="T51">
        <v>29764000</v>
      </c>
      <c r="U51">
        <v>0.2</v>
      </c>
      <c r="V51">
        <v>0.5</v>
      </c>
      <c r="W51">
        <v>2</v>
      </c>
      <c r="X51">
        <v>70</v>
      </c>
    </row>
    <row r="52" spans="1:24" x14ac:dyDescent="0.35">
      <c r="A52" s="1">
        <v>50</v>
      </c>
      <c r="B52">
        <v>25</v>
      </c>
      <c r="C52">
        <v>25</v>
      </c>
      <c r="E52">
        <v>207.50918059106829</v>
      </c>
      <c r="F52">
        <v>38737.5</v>
      </c>
      <c r="G52">
        <v>332.70768207388278</v>
      </c>
      <c r="H52">
        <v>-67.726044936465286</v>
      </c>
      <c r="I52">
        <v>64.743158351504803</v>
      </c>
      <c r="J52" t="s">
        <v>103</v>
      </c>
      <c r="K52">
        <v>79.099999999999994</v>
      </c>
      <c r="L52">
        <v>6165.0513398447274</v>
      </c>
      <c r="M52">
        <v>1.4630000000000001</v>
      </c>
      <c r="N52">
        <v>27.951000000000001</v>
      </c>
      <c r="O52">
        <v>0</v>
      </c>
      <c r="P52">
        <v>0</v>
      </c>
      <c r="Q52">
        <v>40.5</v>
      </c>
      <c r="R52">
        <v>2138</v>
      </c>
      <c r="S52">
        <v>135.4</v>
      </c>
      <c r="T52">
        <v>29764000</v>
      </c>
      <c r="U52">
        <v>0.2</v>
      </c>
      <c r="V52">
        <v>0.5</v>
      </c>
      <c r="W52">
        <v>2</v>
      </c>
      <c r="X52">
        <v>70</v>
      </c>
    </row>
    <row r="53" spans="1:24" x14ac:dyDescent="0.35">
      <c r="A53" s="1">
        <v>51</v>
      </c>
      <c r="B53">
        <v>26</v>
      </c>
      <c r="C53">
        <v>25</v>
      </c>
      <c r="D53" t="s">
        <v>33</v>
      </c>
      <c r="E53">
        <v>210.00936710744389</v>
      </c>
      <c r="F53">
        <v>38740</v>
      </c>
      <c r="G53">
        <v>334.74825473772552</v>
      </c>
      <c r="H53">
        <v>-69.170361517356284</v>
      </c>
      <c r="I53">
        <v>64.71241043437567</v>
      </c>
      <c r="J53" t="s">
        <v>103</v>
      </c>
      <c r="K53">
        <v>79.099999999999994</v>
      </c>
      <c r="L53">
        <v>6165.0513398447274</v>
      </c>
      <c r="M53">
        <v>1.4630000000000001</v>
      </c>
      <c r="N53">
        <v>27.951000000000001</v>
      </c>
      <c r="O53">
        <v>0</v>
      </c>
      <c r="P53">
        <v>0</v>
      </c>
      <c r="Q53">
        <v>40.5</v>
      </c>
      <c r="R53">
        <v>2138</v>
      </c>
      <c r="S53">
        <v>135.4</v>
      </c>
      <c r="T53">
        <v>29764000</v>
      </c>
      <c r="U53">
        <v>0.2</v>
      </c>
      <c r="V53">
        <v>0.5</v>
      </c>
      <c r="W53">
        <v>2</v>
      </c>
      <c r="X53">
        <v>70</v>
      </c>
    </row>
    <row r="54" spans="1:24" x14ac:dyDescent="0.35">
      <c r="A54" s="1">
        <v>52</v>
      </c>
      <c r="B54">
        <v>26</v>
      </c>
      <c r="C54">
        <v>26</v>
      </c>
      <c r="D54" t="s">
        <v>33</v>
      </c>
      <c r="E54">
        <v>210.00936710744389</v>
      </c>
      <c r="F54">
        <v>38740</v>
      </c>
      <c r="G54">
        <v>334.74825473772552</v>
      </c>
      <c r="H54">
        <v>-69.170361517356284</v>
      </c>
      <c r="I54">
        <v>64.71241043437567</v>
      </c>
      <c r="J54" t="s">
        <v>103</v>
      </c>
      <c r="K54">
        <v>79.099999999999994</v>
      </c>
      <c r="L54">
        <v>6165.0513398447274</v>
      </c>
      <c r="M54">
        <v>1.4630000000000001</v>
      </c>
      <c r="N54">
        <v>27.951000000000001</v>
      </c>
      <c r="O54">
        <v>0</v>
      </c>
      <c r="P54">
        <v>0</v>
      </c>
      <c r="Q54">
        <v>40.5</v>
      </c>
      <c r="R54">
        <v>2138</v>
      </c>
      <c r="S54">
        <v>135.4</v>
      </c>
      <c r="T54">
        <v>29764000</v>
      </c>
      <c r="U54">
        <v>0.2</v>
      </c>
      <c r="V54">
        <v>0.5</v>
      </c>
      <c r="W54">
        <v>2</v>
      </c>
      <c r="X54">
        <v>70</v>
      </c>
    </row>
    <row r="55" spans="1:24" x14ac:dyDescent="0.35">
      <c r="A55" s="1">
        <v>53</v>
      </c>
      <c r="B55">
        <v>27</v>
      </c>
      <c r="C55">
        <v>26</v>
      </c>
      <c r="E55">
        <v>215.00975237938681</v>
      </c>
      <c r="F55">
        <v>38745</v>
      </c>
      <c r="G55">
        <v>338.82949809964259</v>
      </c>
      <c r="H55">
        <v>-72.058872332539124</v>
      </c>
      <c r="I55">
        <v>64.650680953334827</v>
      </c>
      <c r="J55" t="s">
        <v>103</v>
      </c>
      <c r="K55">
        <v>79.099999999999994</v>
      </c>
      <c r="L55">
        <v>6165.0513398447274</v>
      </c>
      <c r="M55">
        <v>1.4630000000000001</v>
      </c>
      <c r="N55">
        <v>27.951000000000001</v>
      </c>
      <c r="O55">
        <v>0</v>
      </c>
      <c r="P55">
        <v>0</v>
      </c>
      <c r="Q55">
        <v>40.5</v>
      </c>
      <c r="R55">
        <v>2138</v>
      </c>
      <c r="S55">
        <v>135.4</v>
      </c>
      <c r="T55">
        <v>29764000</v>
      </c>
      <c r="U55">
        <v>0.2</v>
      </c>
      <c r="V55">
        <v>0.5</v>
      </c>
      <c r="W55">
        <v>2</v>
      </c>
      <c r="X55">
        <v>70</v>
      </c>
    </row>
    <row r="56" spans="1:24" x14ac:dyDescent="0.35">
      <c r="A56" s="1">
        <v>54</v>
      </c>
      <c r="B56">
        <v>27</v>
      </c>
      <c r="C56">
        <v>27</v>
      </c>
      <c r="E56">
        <v>215.00975237938681</v>
      </c>
      <c r="F56">
        <v>38745</v>
      </c>
      <c r="G56">
        <v>338.82949809964259</v>
      </c>
      <c r="H56">
        <v>-72.058872332539124</v>
      </c>
      <c r="I56">
        <v>64.650680953334827</v>
      </c>
      <c r="J56" t="s">
        <v>103</v>
      </c>
      <c r="K56">
        <v>79.099999999999994</v>
      </c>
      <c r="L56">
        <v>6165.0513398447274</v>
      </c>
      <c r="M56">
        <v>1.4630000000000001</v>
      </c>
      <c r="N56">
        <v>27.951000000000001</v>
      </c>
      <c r="O56">
        <v>0</v>
      </c>
      <c r="P56">
        <v>0</v>
      </c>
      <c r="Q56">
        <v>40.5</v>
      </c>
      <c r="R56">
        <v>2138</v>
      </c>
      <c r="S56">
        <v>135.4</v>
      </c>
      <c r="T56">
        <v>29764000</v>
      </c>
      <c r="U56">
        <v>0.2</v>
      </c>
      <c r="V56">
        <v>0.5</v>
      </c>
      <c r="W56">
        <v>2</v>
      </c>
      <c r="X56">
        <v>70</v>
      </c>
    </row>
    <row r="57" spans="1:24" x14ac:dyDescent="0.35">
      <c r="A57" s="1">
        <v>55</v>
      </c>
      <c r="B57">
        <v>28</v>
      </c>
      <c r="C57">
        <v>27</v>
      </c>
      <c r="D57" t="s">
        <v>34</v>
      </c>
      <c r="E57">
        <v>220.0101376513297</v>
      </c>
      <c r="F57">
        <v>38750</v>
      </c>
      <c r="G57">
        <v>342.91099818659518</v>
      </c>
      <c r="H57">
        <v>-74.947005788632239</v>
      </c>
      <c r="I57">
        <v>64.588270634758544</v>
      </c>
      <c r="J57" t="s">
        <v>103</v>
      </c>
      <c r="K57">
        <v>79.099999999999994</v>
      </c>
      <c r="L57">
        <v>6165.0513398447274</v>
      </c>
      <c r="M57">
        <v>1.4630000000000001</v>
      </c>
      <c r="N57">
        <v>27.951000000000001</v>
      </c>
      <c r="O57">
        <v>0</v>
      </c>
      <c r="P57">
        <v>0</v>
      </c>
      <c r="Q57">
        <v>40.5</v>
      </c>
      <c r="R57">
        <v>2138</v>
      </c>
      <c r="S57">
        <v>135.4</v>
      </c>
      <c r="T57">
        <v>29764000</v>
      </c>
      <c r="U57">
        <v>0.2</v>
      </c>
      <c r="V57">
        <v>0.5</v>
      </c>
      <c r="W57">
        <v>2</v>
      </c>
      <c r="X57">
        <v>70</v>
      </c>
    </row>
    <row r="58" spans="1:24" x14ac:dyDescent="0.35">
      <c r="A58" s="1">
        <v>56</v>
      </c>
      <c r="B58">
        <v>28</v>
      </c>
      <c r="C58">
        <v>28</v>
      </c>
      <c r="D58" t="s">
        <v>34</v>
      </c>
      <c r="E58">
        <v>220.0101376513297</v>
      </c>
      <c r="F58">
        <v>38750</v>
      </c>
      <c r="G58">
        <v>342.91099818659518</v>
      </c>
      <c r="H58">
        <v>-74.947005788632239</v>
      </c>
      <c r="I58">
        <v>64.588270634758544</v>
      </c>
      <c r="J58" t="s">
        <v>103</v>
      </c>
      <c r="K58">
        <v>79.099999999999994</v>
      </c>
      <c r="L58">
        <v>6165.0513398447274</v>
      </c>
      <c r="M58">
        <v>1.4630000000000001</v>
      </c>
      <c r="N58">
        <v>27.951000000000001</v>
      </c>
      <c r="O58">
        <v>0</v>
      </c>
      <c r="P58">
        <v>0</v>
      </c>
      <c r="Q58">
        <v>40.5</v>
      </c>
      <c r="R58">
        <v>2138</v>
      </c>
      <c r="S58">
        <v>135.4</v>
      </c>
      <c r="T58">
        <v>29764000</v>
      </c>
      <c r="U58">
        <v>0.2</v>
      </c>
      <c r="V58">
        <v>0.5</v>
      </c>
      <c r="W58">
        <v>2</v>
      </c>
      <c r="X58">
        <v>70</v>
      </c>
    </row>
    <row r="59" spans="1:24" x14ac:dyDescent="0.35">
      <c r="A59" s="1">
        <v>57</v>
      </c>
      <c r="B59">
        <v>29</v>
      </c>
      <c r="C59">
        <v>28</v>
      </c>
      <c r="E59">
        <v>225.01054255991761</v>
      </c>
      <c r="F59">
        <v>38755</v>
      </c>
      <c r="G59">
        <v>346.99219348648239</v>
      </c>
      <c r="H59">
        <v>-77.835584367163975</v>
      </c>
      <c r="I59">
        <v>64.524962468561682</v>
      </c>
      <c r="J59" t="s">
        <v>103</v>
      </c>
      <c r="K59">
        <v>79.099999999999994</v>
      </c>
      <c r="L59">
        <v>6165.0513398447274</v>
      </c>
      <c r="M59">
        <v>1.4630000000000001</v>
      </c>
      <c r="N59">
        <v>27.951000000000001</v>
      </c>
      <c r="O59">
        <v>0</v>
      </c>
      <c r="P59">
        <v>0</v>
      </c>
      <c r="Q59">
        <v>40.5</v>
      </c>
      <c r="R59">
        <v>2138</v>
      </c>
      <c r="S59">
        <v>135.4</v>
      </c>
      <c r="T59">
        <v>29764000</v>
      </c>
      <c r="U59">
        <v>0.2</v>
      </c>
      <c r="V59">
        <v>0.5</v>
      </c>
      <c r="W59">
        <v>2</v>
      </c>
      <c r="X59">
        <v>70</v>
      </c>
    </row>
    <row r="60" spans="1:24" x14ac:dyDescent="0.35">
      <c r="A60" s="1">
        <v>58</v>
      </c>
      <c r="B60">
        <v>29</v>
      </c>
      <c r="C60">
        <v>29</v>
      </c>
      <c r="E60">
        <v>225.01054255991761</v>
      </c>
      <c r="F60">
        <v>38755</v>
      </c>
      <c r="G60">
        <v>346.99219348648239</v>
      </c>
      <c r="H60">
        <v>-77.835584367163975</v>
      </c>
      <c r="I60">
        <v>64.524962468561682</v>
      </c>
      <c r="J60" t="s">
        <v>103</v>
      </c>
      <c r="K60">
        <v>79.099999999999994</v>
      </c>
      <c r="L60">
        <v>6165.0513398447274</v>
      </c>
      <c r="M60">
        <v>1.4630000000000001</v>
      </c>
      <c r="N60">
        <v>27.951000000000001</v>
      </c>
      <c r="O60">
        <v>0</v>
      </c>
      <c r="P60">
        <v>0</v>
      </c>
      <c r="Q60">
        <v>40.5</v>
      </c>
      <c r="R60">
        <v>2138</v>
      </c>
      <c r="S60">
        <v>135.4</v>
      </c>
      <c r="T60">
        <v>29764000</v>
      </c>
      <c r="U60">
        <v>0.2</v>
      </c>
      <c r="V60">
        <v>0.5</v>
      </c>
      <c r="W60">
        <v>2</v>
      </c>
      <c r="X60">
        <v>70</v>
      </c>
    </row>
    <row r="61" spans="1:24" x14ac:dyDescent="0.35">
      <c r="A61" s="1">
        <v>59</v>
      </c>
      <c r="B61">
        <v>30</v>
      </c>
      <c r="C61">
        <v>29</v>
      </c>
      <c r="D61" t="s">
        <v>35</v>
      </c>
      <c r="E61">
        <v>230.01094746850541</v>
      </c>
      <c r="F61">
        <v>38760</v>
      </c>
      <c r="G61">
        <v>351.07351877078253</v>
      </c>
      <c r="H61">
        <v>-80.723964985707852</v>
      </c>
      <c r="I61">
        <v>64.461006591191435</v>
      </c>
      <c r="J61" t="s">
        <v>103</v>
      </c>
      <c r="K61">
        <v>79.099999999999994</v>
      </c>
      <c r="L61">
        <v>6165.0513398447274</v>
      </c>
      <c r="M61">
        <v>1.4630000000000001</v>
      </c>
      <c r="N61">
        <v>27.951000000000001</v>
      </c>
      <c r="O61">
        <v>0</v>
      </c>
      <c r="P61">
        <v>0</v>
      </c>
      <c r="Q61">
        <v>40.5</v>
      </c>
      <c r="R61">
        <v>2138</v>
      </c>
      <c r="S61">
        <v>135.4</v>
      </c>
      <c r="T61">
        <v>29764000</v>
      </c>
      <c r="U61">
        <v>0.2</v>
      </c>
      <c r="V61">
        <v>0.5</v>
      </c>
      <c r="W61">
        <v>2</v>
      </c>
      <c r="X61">
        <v>70</v>
      </c>
    </row>
    <row r="62" spans="1:24" x14ac:dyDescent="0.35">
      <c r="A62" s="1">
        <v>60</v>
      </c>
      <c r="B62">
        <v>30</v>
      </c>
      <c r="C62">
        <v>30</v>
      </c>
      <c r="D62" t="s">
        <v>35</v>
      </c>
      <c r="E62">
        <v>230.01094746850541</v>
      </c>
      <c r="F62">
        <v>38760</v>
      </c>
      <c r="G62">
        <v>351.07351877078253</v>
      </c>
      <c r="H62">
        <v>-80.723964985707852</v>
      </c>
      <c r="I62">
        <v>64.461006591191435</v>
      </c>
      <c r="J62" t="s">
        <v>103</v>
      </c>
      <c r="K62">
        <v>79.099999999999994</v>
      </c>
      <c r="L62">
        <v>6165.0513398447274</v>
      </c>
      <c r="M62">
        <v>1.4630000000000001</v>
      </c>
      <c r="N62">
        <v>27.951000000000001</v>
      </c>
      <c r="O62">
        <v>0</v>
      </c>
      <c r="P62">
        <v>0</v>
      </c>
      <c r="Q62">
        <v>40.5</v>
      </c>
      <c r="R62">
        <v>2138</v>
      </c>
      <c r="S62">
        <v>135.4</v>
      </c>
      <c r="T62">
        <v>29764000</v>
      </c>
      <c r="U62">
        <v>0.2</v>
      </c>
      <c r="V62">
        <v>0.5</v>
      </c>
      <c r="W62">
        <v>2</v>
      </c>
      <c r="X62">
        <v>70</v>
      </c>
    </row>
    <row r="63" spans="1:24" x14ac:dyDescent="0.35">
      <c r="A63" s="1">
        <v>61</v>
      </c>
      <c r="B63">
        <v>31</v>
      </c>
      <c r="C63">
        <v>30</v>
      </c>
      <c r="E63">
        <v>235.01136911260511</v>
      </c>
      <c r="F63">
        <v>38765</v>
      </c>
      <c r="G63">
        <v>355.15489062987979</v>
      </c>
      <c r="H63">
        <v>-83.612294283603291</v>
      </c>
      <c r="I63">
        <v>64.396399886883771</v>
      </c>
      <c r="J63" t="s">
        <v>103</v>
      </c>
      <c r="K63">
        <v>79.099999999999994</v>
      </c>
      <c r="L63">
        <v>6165.0513398447274</v>
      </c>
      <c r="M63">
        <v>1.4630000000000001</v>
      </c>
      <c r="N63">
        <v>27.951000000000001</v>
      </c>
      <c r="O63">
        <v>0</v>
      </c>
      <c r="P63">
        <v>0</v>
      </c>
      <c r="Q63">
        <v>40.5</v>
      </c>
      <c r="R63">
        <v>2138</v>
      </c>
      <c r="S63">
        <v>135.4</v>
      </c>
      <c r="T63">
        <v>29764000</v>
      </c>
      <c r="U63">
        <v>0.2</v>
      </c>
      <c r="V63">
        <v>0.5</v>
      </c>
      <c r="W63">
        <v>2</v>
      </c>
      <c r="X63">
        <v>70</v>
      </c>
    </row>
    <row r="64" spans="1:24" x14ac:dyDescent="0.35">
      <c r="A64" s="1">
        <v>62</v>
      </c>
      <c r="B64">
        <v>31</v>
      </c>
      <c r="C64">
        <v>31</v>
      </c>
      <c r="E64">
        <v>235.01136911260511</v>
      </c>
      <c r="F64">
        <v>38765</v>
      </c>
      <c r="G64">
        <v>355.15489062987979</v>
      </c>
      <c r="H64">
        <v>-83.612294283603291</v>
      </c>
      <c r="I64">
        <v>64.396399886883771</v>
      </c>
      <c r="J64" t="s">
        <v>103</v>
      </c>
      <c r="K64">
        <v>79.099999999999994</v>
      </c>
      <c r="L64">
        <v>6165.0513398447274</v>
      </c>
      <c r="M64">
        <v>1.4630000000000001</v>
      </c>
      <c r="N64">
        <v>27.951000000000001</v>
      </c>
      <c r="O64">
        <v>0</v>
      </c>
      <c r="P64">
        <v>0</v>
      </c>
      <c r="Q64">
        <v>40.5</v>
      </c>
      <c r="R64">
        <v>2138</v>
      </c>
      <c r="S64">
        <v>135.4</v>
      </c>
      <c r="T64">
        <v>29764000</v>
      </c>
      <c r="U64">
        <v>0.2</v>
      </c>
      <c r="V64">
        <v>0.5</v>
      </c>
      <c r="W64">
        <v>2</v>
      </c>
      <c r="X64">
        <v>70</v>
      </c>
    </row>
    <row r="65" spans="1:24" x14ac:dyDescent="0.35">
      <c r="A65" s="1">
        <v>63</v>
      </c>
      <c r="B65">
        <v>32</v>
      </c>
      <c r="C65">
        <v>31</v>
      </c>
      <c r="D65" t="s">
        <v>36</v>
      </c>
      <c r="E65">
        <v>240.0117907567047</v>
      </c>
      <c r="F65">
        <v>38770</v>
      </c>
      <c r="G65">
        <v>359.23619059043608</v>
      </c>
      <c r="H65">
        <v>-86.500710500073239</v>
      </c>
      <c r="I65">
        <v>64.331139242895446</v>
      </c>
      <c r="J65" t="s">
        <v>103</v>
      </c>
      <c r="K65">
        <v>79.099999999999994</v>
      </c>
      <c r="L65">
        <v>6165.0513398447274</v>
      </c>
      <c r="M65">
        <v>1.4630000000000001</v>
      </c>
      <c r="N65">
        <v>27.951000000000001</v>
      </c>
      <c r="O65">
        <v>0</v>
      </c>
      <c r="P65">
        <v>0</v>
      </c>
      <c r="Q65">
        <v>40.5</v>
      </c>
      <c r="R65">
        <v>2138</v>
      </c>
      <c r="S65">
        <v>135.4</v>
      </c>
      <c r="T65">
        <v>29764000</v>
      </c>
      <c r="U65">
        <v>0.2</v>
      </c>
      <c r="V65">
        <v>0.5</v>
      </c>
      <c r="W65">
        <v>2</v>
      </c>
      <c r="X65">
        <v>70</v>
      </c>
    </row>
    <row r="66" spans="1:24" x14ac:dyDescent="0.35">
      <c r="A66" s="1">
        <v>64</v>
      </c>
      <c r="B66">
        <v>32</v>
      </c>
      <c r="C66">
        <v>32</v>
      </c>
      <c r="D66" t="s">
        <v>36</v>
      </c>
      <c r="E66">
        <v>240.0117907567047</v>
      </c>
      <c r="F66">
        <v>38770</v>
      </c>
      <c r="G66">
        <v>359.23619059043608</v>
      </c>
      <c r="H66">
        <v>-86.500710500073239</v>
      </c>
      <c r="I66">
        <v>64.331139242895446</v>
      </c>
      <c r="J66" t="s">
        <v>103</v>
      </c>
      <c r="K66">
        <v>79.099999999999994</v>
      </c>
      <c r="L66">
        <v>6165.0513398447274</v>
      </c>
      <c r="M66">
        <v>1.4630000000000001</v>
      </c>
      <c r="N66">
        <v>27.951000000000001</v>
      </c>
      <c r="O66">
        <v>0</v>
      </c>
      <c r="P66">
        <v>0</v>
      </c>
      <c r="Q66">
        <v>40.5</v>
      </c>
      <c r="R66">
        <v>2138</v>
      </c>
      <c r="S66">
        <v>135.4</v>
      </c>
      <c r="T66">
        <v>29764000</v>
      </c>
      <c r="U66">
        <v>0.2</v>
      </c>
      <c r="V66">
        <v>0.5</v>
      </c>
      <c r="W66">
        <v>2</v>
      </c>
      <c r="X66">
        <v>70</v>
      </c>
    </row>
    <row r="67" spans="1:24" x14ac:dyDescent="0.35">
      <c r="A67" s="1">
        <v>65</v>
      </c>
      <c r="B67">
        <v>33</v>
      </c>
      <c r="C67">
        <v>32</v>
      </c>
      <c r="E67">
        <v>245.01223267451911</v>
      </c>
      <c r="F67">
        <v>38775</v>
      </c>
      <c r="G67">
        <v>363.31744887478692</v>
      </c>
      <c r="H67">
        <v>-89.389201190357824</v>
      </c>
      <c r="I67">
        <v>64.265020244167502</v>
      </c>
      <c r="J67" t="s">
        <v>103</v>
      </c>
      <c r="K67">
        <v>79.099999999999994</v>
      </c>
      <c r="L67">
        <v>6165.0513398447274</v>
      </c>
      <c r="M67">
        <v>1.4630000000000001</v>
      </c>
      <c r="N67">
        <v>27.951000000000001</v>
      </c>
      <c r="O67">
        <v>0</v>
      </c>
      <c r="P67">
        <v>0</v>
      </c>
      <c r="Q67">
        <v>40.5</v>
      </c>
      <c r="R67">
        <v>2138</v>
      </c>
      <c r="S67">
        <v>135.4</v>
      </c>
      <c r="T67">
        <v>29764000</v>
      </c>
      <c r="U67">
        <v>0.2</v>
      </c>
      <c r="V67">
        <v>0.5</v>
      </c>
      <c r="W67">
        <v>2</v>
      </c>
      <c r="X67">
        <v>70</v>
      </c>
    </row>
    <row r="68" spans="1:24" x14ac:dyDescent="0.35">
      <c r="A68" s="1">
        <v>66</v>
      </c>
      <c r="B68">
        <v>33</v>
      </c>
      <c r="C68">
        <v>33</v>
      </c>
      <c r="E68">
        <v>245.01223267451911</v>
      </c>
      <c r="F68">
        <v>38775</v>
      </c>
      <c r="G68">
        <v>363.31744887478692</v>
      </c>
      <c r="H68">
        <v>-89.389201190357824</v>
      </c>
      <c r="I68">
        <v>64.265020244167502</v>
      </c>
      <c r="J68" t="s">
        <v>103</v>
      </c>
      <c r="K68">
        <v>79.099999999999994</v>
      </c>
      <c r="L68">
        <v>6165.0513398447274</v>
      </c>
      <c r="M68">
        <v>1.4630000000000001</v>
      </c>
      <c r="N68">
        <v>27.951000000000001</v>
      </c>
      <c r="O68">
        <v>0</v>
      </c>
      <c r="P68">
        <v>0</v>
      </c>
      <c r="Q68">
        <v>40.5</v>
      </c>
      <c r="R68">
        <v>2138</v>
      </c>
      <c r="S68">
        <v>135.4</v>
      </c>
      <c r="T68">
        <v>29764000</v>
      </c>
      <c r="U68">
        <v>0.2</v>
      </c>
      <c r="V68">
        <v>0.5</v>
      </c>
      <c r="W68">
        <v>2</v>
      </c>
      <c r="X68">
        <v>70</v>
      </c>
    </row>
    <row r="69" spans="1:24" x14ac:dyDescent="0.35">
      <c r="A69" s="1">
        <v>67</v>
      </c>
      <c r="B69">
        <v>34</v>
      </c>
      <c r="C69">
        <v>33</v>
      </c>
      <c r="D69" t="s">
        <v>37</v>
      </c>
      <c r="E69">
        <v>250.01267459233341</v>
      </c>
      <c r="F69">
        <v>38780</v>
      </c>
      <c r="G69">
        <v>367.3988453384805</v>
      </c>
      <c r="H69">
        <v>-92.277480130596388</v>
      </c>
      <c r="I69">
        <v>64.19818552743989</v>
      </c>
      <c r="J69" t="s">
        <v>103</v>
      </c>
      <c r="K69">
        <v>79.099999999999994</v>
      </c>
      <c r="L69">
        <v>6165.0513398447274</v>
      </c>
      <c r="M69">
        <v>1.4630000000000001</v>
      </c>
      <c r="N69">
        <v>27.951000000000001</v>
      </c>
      <c r="O69">
        <v>0</v>
      </c>
      <c r="P69">
        <v>0</v>
      </c>
      <c r="Q69">
        <v>40.5</v>
      </c>
      <c r="R69">
        <v>2138</v>
      </c>
      <c r="S69">
        <v>135.4</v>
      </c>
      <c r="T69">
        <v>29764000</v>
      </c>
      <c r="U69">
        <v>0.2</v>
      </c>
      <c r="V69">
        <v>0.5</v>
      </c>
      <c r="W69">
        <v>2</v>
      </c>
      <c r="X69">
        <v>70</v>
      </c>
    </row>
    <row r="70" spans="1:24" x14ac:dyDescent="0.35">
      <c r="A70" s="1">
        <v>68</v>
      </c>
      <c r="B70">
        <v>34</v>
      </c>
      <c r="C70">
        <v>34</v>
      </c>
      <c r="D70" t="s">
        <v>37</v>
      </c>
      <c r="E70">
        <v>250.01267459233341</v>
      </c>
      <c r="F70">
        <v>38780</v>
      </c>
      <c r="G70">
        <v>367.3988453384805</v>
      </c>
      <c r="H70">
        <v>-92.277480130596388</v>
      </c>
      <c r="I70">
        <v>64.19818552743989</v>
      </c>
      <c r="J70" t="s">
        <v>103</v>
      </c>
      <c r="K70">
        <v>79.099999999999994</v>
      </c>
      <c r="L70">
        <v>6165.0513398447274</v>
      </c>
      <c r="M70">
        <v>1.4630000000000001</v>
      </c>
      <c r="N70">
        <v>27.951000000000001</v>
      </c>
      <c r="O70">
        <v>0</v>
      </c>
      <c r="P70">
        <v>0</v>
      </c>
      <c r="Q70">
        <v>40.5</v>
      </c>
      <c r="R70">
        <v>2138</v>
      </c>
      <c r="S70">
        <v>135.4</v>
      </c>
      <c r="T70">
        <v>29764000</v>
      </c>
      <c r="U70">
        <v>0.2</v>
      </c>
      <c r="V70">
        <v>0.5</v>
      </c>
      <c r="W70">
        <v>2</v>
      </c>
      <c r="X70">
        <v>70</v>
      </c>
    </row>
    <row r="71" spans="1:24" x14ac:dyDescent="0.35">
      <c r="A71" s="1">
        <v>69</v>
      </c>
      <c r="B71">
        <v>35</v>
      </c>
      <c r="C71">
        <v>34</v>
      </c>
      <c r="E71">
        <v>255.01313451964771</v>
      </c>
      <c r="F71">
        <v>38785</v>
      </c>
      <c r="G71">
        <v>371.48016946836452</v>
      </c>
      <c r="H71">
        <v>-95.165877219798674</v>
      </c>
      <c r="I71">
        <v>64.130696106681768</v>
      </c>
      <c r="J71" t="s">
        <v>103</v>
      </c>
      <c r="K71">
        <v>79.099999999999994</v>
      </c>
      <c r="L71">
        <v>6165.0513398447274</v>
      </c>
      <c r="M71">
        <v>1.4630000000000001</v>
      </c>
      <c r="N71">
        <v>27.951000000000001</v>
      </c>
      <c r="O71">
        <v>0</v>
      </c>
      <c r="P71">
        <v>0</v>
      </c>
      <c r="Q71">
        <v>40.5</v>
      </c>
      <c r="R71">
        <v>2138</v>
      </c>
      <c r="S71">
        <v>135.4</v>
      </c>
      <c r="T71">
        <v>29764000</v>
      </c>
      <c r="U71">
        <v>0.2</v>
      </c>
      <c r="V71">
        <v>0.5</v>
      </c>
      <c r="W71">
        <v>2</v>
      </c>
      <c r="X71">
        <v>70</v>
      </c>
    </row>
    <row r="72" spans="1:24" x14ac:dyDescent="0.35">
      <c r="A72" s="1">
        <v>70</v>
      </c>
      <c r="B72">
        <v>35</v>
      </c>
      <c r="C72">
        <v>35</v>
      </c>
      <c r="E72">
        <v>255.01313451964771</v>
      </c>
      <c r="F72">
        <v>38785</v>
      </c>
      <c r="G72">
        <v>371.48016946836452</v>
      </c>
      <c r="H72">
        <v>-95.165877219798674</v>
      </c>
      <c r="I72">
        <v>64.130696106681768</v>
      </c>
      <c r="J72" t="s">
        <v>103</v>
      </c>
      <c r="K72">
        <v>79.099999999999994</v>
      </c>
      <c r="L72">
        <v>6165.0513398447274</v>
      </c>
      <c r="M72">
        <v>1.4630000000000001</v>
      </c>
      <c r="N72">
        <v>27.951000000000001</v>
      </c>
      <c r="O72">
        <v>0</v>
      </c>
      <c r="P72">
        <v>0</v>
      </c>
      <c r="Q72">
        <v>40.5</v>
      </c>
      <c r="R72">
        <v>2138</v>
      </c>
      <c r="S72">
        <v>135.4</v>
      </c>
      <c r="T72">
        <v>29764000</v>
      </c>
      <c r="U72">
        <v>0.2</v>
      </c>
      <c r="V72">
        <v>0.5</v>
      </c>
      <c r="W72">
        <v>2</v>
      </c>
      <c r="X72">
        <v>70</v>
      </c>
    </row>
    <row r="73" spans="1:24" x14ac:dyDescent="0.35">
      <c r="A73" s="1">
        <v>71</v>
      </c>
      <c r="B73">
        <v>36</v>
      </c>
      <c r="C73">
        <v>35</v>
      </c>
      <c r="D73" t="s">
        <v>38</v>
      </c>
      <c r="E73">
        <v>260.01359444696197</v>
      </c>
      <c r="F73">
        <v>38790</v>
      </c>
      <c r="G73">
        <v>375.56136370667662</v>
      </c>
      <c r="H73">
        <v>-98.05444245939411</v>
      </c>
      <c r="I73">
        <v>64.062550678611473</v>
      </c>
      <c r="J73" t="s">
        <v>103</v>
      </c>
      <c r="K73">
        <v>79.099999999999994</v>
      </c>
      <c r="L73">
        <v>6165.0513398447274</v>
      </c>
      <c r="M73">
        <v>1.4630000000000001</v>
      </c>
      <c r="N73">
        <v>27.951000000000001</v>
      </c>
      <c r="O73">
        <v>0</v>
      </c>
      <c r="P73">
        <v>0</v>
      </c>
      <c r="Q73">
        <v>40.5</v>
      </c>
      <c r="R73">
        <v>2138</v>
      </c>
      <c r="S73">
        <v>135.4</v>
      </c>
      <c r="T73">
        <v>29764000</v>
      </c>
      <c r="U73">
        <v>0.2</v>
      </c>
      <c r="V73">
        <v>0.5</v>
      </c>
      <c r="W73">
        <v>2</v>
      </c>
      <c r="X73">
        <v>70</v>
      </c>
    </row>
    <row r="74" spans="1:24" x14ac:dyDescent="0.35">
      <c r="A74" s="1">
        <v>72</v>
      </c>
      <c r="B74">
        <v>36</v>
      </c>
      <c r="C74">
        <v>36</v>
      </c>
      <c r="D74" t="s">
        <v>38</v>
      </c>
      <c r="E74">
        <v>260.01359444696197</v>
      </c>
      <c r="F74">
        <v>38790</v>
      </c>
      <c r="G74">
        <v>375.56136370667662</v>
      </c>
      <c r="H74">
        <v>-98.05444245939411</v>
      </c>
      <c r="I74">
        <v>64.062550678611473</v>
      </c>
      <c r="J74" t="s">
        <v>103</v>
      </c>
      <c r="K74">
        <v>79.099999999999994</v>
      </c>
      <c r="L74">
        <v>6165.0513398447274</v>
      </c>
      <c r="M74">
        <v>1.4630000000000001</v>
      </c>
      <c r="N74">
        <v>27.951000000000001</v>
      </c>
      <c r="O74">
        <v>0</v>
      </c>
      <c r="P74">
        <v>0</v>
      </c>
      <c r="Q74">
        <v>40.5</v>
      </c>
      <c r="R74">
        <v>2138</v>
      </c>
      <c r="S74">
        <v>135.4</v>
      </c>
      <c r="T74">
        <v>29764000</v>
      </c>
      <c r="U74">
        <v>0.2</v>
      </c>
      <c r="V74">
        <v>0.5</v>
      </c>
      <c r="W74">
        <v>2</v>
      </c>
      <c r="X74">
        <v>70</v>
      </c>
    </row>
    <row r="75" spans="1:24" x14ac:dyDescent="0.35">
      <c r="A75" s="1">
        <v>73</v>
      </c>
      <c r="B75">
        <v>37</v>
      </c>
      <c r="C75">
        <v>36</v>
      </c>
      <c r="E75">
        <v>262.51383948333489</v>
      </c>
      <c r="F75">
        <v>38792.5</v>
      </c>
      <c r="G75">
        <v>377.60198391626881</v>
      </c>
      <c r="H75">
        <v>-99.498709659646508</v>
      </c>
      <c r="I75">
        <v>64.028102799333283</v>
      </c>
      <c r="J75" t="s">
        <v>103</v>
      </c>
      <c r="K75">
        <v>79.099999999999994</v>
      </c>
      <c r="L75">
        <v>6165.0513398447274</v>
      </c>
      <c r="M75">
        <v>1.4630000000000001</v>
      </c>
      <c r="N75">
        <v>27.951000000000001</v>
      </c>
      <c r="O75">
        <v>0</v>
      </c>
      <c r="P75">
        <v>0</v>
      </c>
      <c r="Q75">
        <v>40.5</v>
      </c>
      <c r="R75">
        <v>2138</v>
      </c>
      <c r="S75">
        <v>135.4</v>
      </c>
      <c r="T75">
        <v>29764000</v>
      </c>
      <c r="U75">
        <v>0.2</v>
      </c>
      <c r="V75">
        <v>0.5</v>
      </c>
      <c r="W75">
        <v>2</v>
      </c>
      <c r="X75">
        <v>70</v>
      </c>
    </row>
    <row r="76" spans="1:24" x14ac:dyDescent="0.35">
      <c r="A76" s="1">
        <v>74</v>
      </c>
      <c r="B76">
        <v>37</v>
      </c>
      <c r="C76">
        <v>37</v>
      </c>
      <c r="E76">
        <v>262.51383948333489</v>
      </c>
      <c r="F76">
        <v>38792.5</v>
      </c>
      <c r="G76">
        <v>377.60198391626881</v>
      </c>
      <c r="H76">
        <v>-99.498709659646508</v>
      </c>
      <c r="I76">
        <v>64.028102799333283</v>
      </c>
      <c r="J76" t="s">
        <v>103</v>
      </c>
      <c r="K76">
        <v>79.099999999999994</v>
      </c>
      <c r="L76">
        <v>6165.0513398447274</v>
      </c>
      <c r="M76">
        <v>1.4630000000000001</v>
      </c>
      <c r="N76">
        <v>27.951000000000001</v>
      </c>
      <c r="O76">
        <v>0</v>
      </c>
      <c r="P76">
        <v>0</v>
      </c>
      <c r="Q76">
        <v>40.5</v>
      </c>
      <c r="R76">
        <v>2138</v>
      </c>
      <c r="S76">
        <v>135.4</v>
      </c>
      <c r="T76">
        <v>29764000</v>
      </c>
      <c r="U76">
        <v>0.2</v>
      </c>
      <c r="V76">
        <v>0.5</v>
      </c>
      <c r="W76">
        <v>2</v>
      </c>
      <c r="X76">
        <v>70</v>
      </c>
    </row>
    <row r="77" spans="1:24" x14ac:dyDescent="0.35">
      <c r="A77" s="1">
        <v>75</v>
      </c>
      <c r="B77">
        <v>38</v>
      </c>
      <c r="C77">
        <v>37</v>
      </c>
      <c r="E77">
        <v>265.01408451970792</v>
      </c>
      <c r="F77">
        <v>38795</v>
      </c>
      <c r="G77">
        <v>379.642604125861</v>
      </c>
      <c r="H77">
        <v>-100.94297685989891</v>
      </c>
      <c r="I77">
        <v>63.993654920055093</v>
      </c>
      <c r="J77" t="s">
        <v>103</v>
      </c>
      <c r="K77">
        <v>79.099999999999994</v>
      </c>
      <c r="L77">
        <v>6165.0513398447274</v>
      </c>
      <c r="M77">
        <v>1.4630000000000001</v>
      </c>
      <c r="N77">
        <v>27.951000000000001</v>
      </c>
      <c r="O77">
        <v>0</v>
      </c>
      <c r="P77">
        <v>0</v>
      </c>
      <c r="Q77">
        <v>40.5</v>
      </c>
      <c r="R77">
        <v>2138</v>
      </c>
      <c r="S77">
        <v>135.4</v>
      </c>
      <c r="T77">
        <v>29764000</v>
      </c>
      <c r="U77">
        <v>0.2</v>
      </c>
      <c r="V77">
        <v>0.5</v>
      </c>
      <c r="W77">
        <v>2</v>
      </c>
      <c r="X77">
        <v>70</v>
      </c>
    </row>
    <row r="78" spans="1:24" x14ac:dyDescent="0.35">
      <c r="A78" s="1">
        <v>76</v>
      </c>
      <c r="B78">
        <v>38</v>
      </c>
      <c r="C78">
        <v>38</v>
      </c>
      <c r="E78">
        <v>265.01408451970792</v>
      </c>
      <c r="F78">
        <v>38795</v>
      </c>
      <c r="G78">
        <v>379.642604125861</v>
      </c>
      <c r="H78">
        <v>-100.94297685989891</v>
      </c>
      <c r="I78">
        <v>63.993654920055093</v>
      </c>
      <c r="J78" t="s">
        <v>104</v>
      </c>
      <c r="K78">
        <v>19</v>
      </c>
      <c r="L78">
        <v>1348.6777178103321</v>
      </c>
      <c r="M78">
        <v>1.4630000000000001</v>
      </c>
      <c r="N78">
        <v>1.2969999999999999</v>
      </c>
      <c r="O78">
        <v>0.71089999999999998</v>
      </c>
      <c r="P78">
        <v>2.3199999999999998E-2</v>
      </c>
      <c r="Q78">
        <v>2.5339999999999998</v>
      </c>
      <c r="R78">
        <v>89.531000000000006</v>
      </c>
      <c r="S78">
        <v>6.6289999999999996</v>
      </c>
      <c r="T78">
        <v>210000000</v>
      </c>
      <c r="U78">
        <v>0.3</v>
      </c>
      <c r="V78">
        <v>0.5</v>
      </c>
      <c r="W78">
        <v>2</v>
      </c>
      <c r="X78">
        <v>70</v>
      </c>
    </row>
    <row r="79" spans="1:24" x14ac:dyDescent="0.35">
      <c r="A79" s="1">
        <v>77</v>
      </c>
      <c r="B79">
        <v>39</v>
      </c>
      <c r="C79">
        <v>38</v>
      </c>
      <c r="E79">
        <v>272.51481962882679</v>
      </c>
      <c r="F79">
        <v>38802.5</v>
      </c>
      <c r="G79">
        <v>385.76477106590153</v>
      </c>
      <c r="H79">
        <v>-105.2753127514578</v>
      </c>
      <c r="I79">
        <v>63.888943291978499</v>
      </c>
      <c r="J79" t="s">
        <v>104</v>
      </c>
      <c r="K79">
        <v>19</v>
      </c>
      <c r="L79">
        <v>1348.6777178103321</v>
      </c>
      <c r="M79">
        <v>1.4630000000000001</v>
      </c>
      <c r="N79">
        <v>1.2969999999999999</v>
      </c>
      <c r="O79">
        <v>0.71089999999999998</v>
      </c>
      <c r="P79">
        <v>2.3199999999999998E-2</v>
      </c>
      <c r="Q79">
        <v>2.5339999999999998</v>
      </c>
      <c r="R79">
        <v>89.531000000000006</v>
      </c>
      <c r="S79">
        <v>6.6289999999999996</v>
      </c>
      <c r="T79">
        <v>210000000</v>
      </c>
      <c r="U79">
        <v>0.3</v>
      </c>
      <c r="V79">
        <v>0.5</v>
      </c>
      <c r="W79">
        <v>2</v>
      </c>
      <c r="X79">
        <v>70</v>
      </c>
    </row>
    <row r="80" spans="1:24" x14ac:dyDescent="0.35">
      <c r="A80" s="1">
        <v>78</v>
      </c>
      <c r="B80">
        <v>39</v>
      </c>
      <c r="C80">
        <v>39</v>
      </c>
      <c r="E80">
        <v>272.51481962882679</v>
      </c>
      <c r="F80">
        <v>38802.5</v>
      </c>
      <c r="G80">
        <v>385.76477106590153</v>
      </c>
      <c r="H80">
        <v>-105.2753127514578</v>
      </c>
      <c r="I80">
        <v>63.888943291978499</v>
      </c>
      <c r="J80" t="s">
        <v>104</v>
      </c>
      <c r="K80">
        <v>19</v>
      </c>
      <c r="L80">
        <v>1348.6777178103321</v>
      </c>
      <c r="M80">
        <v>1.4630000000000001</v>
      </c>
      <c r="N80">
        <v>1.2969999999999999</v>
      </c>
      <c r="O80">
        <v>0.71089999999999998</v>
      </c>
      <c r="P80">
        <v>2.3199999999999998E-2</v>
      </c>
      <c r="Q80">
        <v>2.5339999999999998</v>
      </c>
      <c r="R80">
        <v>89.531000000000006</v>
      </c>
      <c r="S80">
        <v>6.6289999999999996</v>
      </c>
      <c r="T80">
        <v>210000000</v>
      </c>
      <c r="U80">
        <v>0.3</v>
      </c>
      <c r="V80">
        <v>0.5</v>
      </c>
      <c r="W80">
        <v>2</v>
      </c>
      <c r="X80">
        <v>70</v>
      </c>
    </row>
    <row r="81" spans="1:24" x14ac:dyDescent="0.35">
      <c r="A81" s="1">
        <v>79</v>
      </c>
      <c r="B81">
        <v>40</v>
      </c>
      <c r="C81">
        <v>39</v>
      </c>
      <c r="D81" t="s">
        <v>39</v>
      </c>
      <c r="E81">
        <v>280.01555473794571</v>
      </c>
      <c r="F81">
        <v>38810</v>
      </c>
      <c r="G81">
        <v>391.88658111323872</v>
      </c>
      <c r="H81">
        <v>-109.60811181311929</v>
      </c>
      <c r="I81">
        <v>63.782544153711363</v>
      </c>
      <c r="J81" t="s">
        <v>104</v>
      </c>
      <c r="K81">
        <v>19</v>
      </c>
      <c r="L81">
        <v>1348.6777178103321</v>
      </c>
      <c r="M81">
        <v>1.4630000000000001</v>
      </c>
      <c r="N81">
        <v>1.2969999999999999</v>
      </c>
      <c r="O81">
        <v>0.71089999999999998</v>
      </c>
      <c r="P81">
        <v>2.3199999999999998E-2</v>
      </c>
      <c r="Q81">
        <v>2.5339999999999998</v>
      </c>
      <c r="R81">
        <v>89.531000000000006</v>
      </c>
      <c r="S81">
        <v>6.6289999999999996</v>
      </c>
      <c r="T81">
        <v>210000000</v>
      </c>
      <c r="U81">
        <v>0.3</v>
      </c>
      <c r="V81">
        <v>0.5</v>
      </c>
      <c r="W81">
        <v>2</v>
      </c>
      <c r="X81">
        <v>70</v>
      </c>
    </row>
    <row r="82" spans="1:24" x14ac:dyDescent="0.35">
      <c r="A82" s="1">
        <v>80</v>
      </c>
      <c r="B82">
        <v>40</v>
      </c>
      <c r="C82">
        <v>40</v>
      </c>
      <c r="D82" t="s">
        <v>39</v>
      </c>
      <c r="E82">
        <v>280.01555473794571</v>
      </c>
      <c r="F82">
        <v>38810</v>
      </c>
      <c r="G82">
        <v>391.88658111323872</v>
      </c>
      <c r="H82">
        <v>-109.60811181311929</v>
      </c>
      <c r="I82">
        <v>63.782544153711363</v>
      </c>
      <c r="J82" t="s">
        <v>104</v>
      </c>
      <c r="K82">
        <v>19</v>
      </c>
      <c r="L82">
        <v>1348.6777178103321</v>
      </c>
      <c r="M82">
        <v>1.4630000000000001</v>
      </c>
      <c r="N82">
        <v>1.2969999999999999</v>
      </c>
      <c r="O82">
        <v>0.71089999999999998</v>
      </c>
      <c r="P82">
        <v>2.3199999999999998E-2</v>
      </c>
      <c r="Q82">
        <v>2.5339999999999998</v>
      </c>
      <c r="R82">
        <v>89.531000000000006</v>
      </c>
      <c r="S82">
        <v>6.6289999999999996</v>
      </c>
      <c r="T82">
        <v>210000000</v>
      </c>
      <c r="U82">
        <v>0.3</v>
      </c>
      <c r="V82">
        <v>0.5</v>
      </c>
      <c r="W82">
        <v>2</v>
      </c>
      <c r="X82">
        <v>70</v>
      </c>
    </row>
    <row r="83" spans="1:24" x14ac:dyDescent="0.35">
      <c r="A83" s="1">
        <v>81</v>
      </c>
      <c r="B83">
        <v>41</v>
      </c>
      <c r="C83">
        <v>40</v>
      </c>
      <c r="E83">
        <v>290.01661640830798</v>
      </c>
      <c r="F83">
        <v>38820</v>
      </c>
      <c r="G83">
        <v>400.04928381195958</v>
      </c>
      <c r="H83">
        <v>-115.3848500940904</v>
      </c>
      <c r="I83">
        <v>63.638277531932751</v>
      </c>
      <c r="J83" t="s">
        <v>104</v>
      </c>
      <c r="K83">
        <v>19</v>
      </c>
      <c r="L83">
        <v>1348.6777178103321</v>
      </c>
      <c r="M83">
        <v>1.4630000000000001</v>
      </c>
      <c r="N83">
        <v>1.2969999999999999</v>
      </c>
      <c r="O83">
        <v>0.71089999999999998</v>
      </c>
      <c r="P83">
        <v>2.3199999999999998E-2</v>
      </c>
      <c r="Q83">
        <v>2.5339999999999998</v>
      </c>
      <c r="R83">
        <v>89.531000000000006</v>
      </c>
      <c r="S83">
        <v>6.6289999999999996</v>
      </c>
      <c r="T83">
        <v>210000000</v>
      </c>
      <c r="U83">
        <v>0.3</v>
      </c>
      <c r="V83">
        <v>0.5</v>
      </c>
      <c r="W83">
        <v>2</v>
      </c>
      <c r="X83">
        <v>70</v>
      </c>
    </row>
    <row r="84" spans="1:24" x14ac:dyDescent="0.35">
      <c r="A84" s="1">
        <v>82</v>
      </c>
      <c r="B84">
        <v>41</v>
      </c>
      <c r="C84">
        <v>41</v>
      </c>
      <c r="E84">
        <v>290.01661640830798</v>
      </c>
      <c r="F84">
        <v>38820</v>
      </c>
      <c r="G84">
        <v>400.04928381195958</v>
      </c>
      <c r="H84">
        <v>-115.3848500940904</v>
      </c>
      <c r="I84">
        <v>63.638277531932751</v>
      </c>
      <c r="J84" t="s">
        <v>104</v>
      </c>
      <c r="K84">
        <v>19</v>
      </c>
      <c r="L84">
        <v>1348.6777178103321</v>
      </c>
      <c r="M84">
        <v>1.4630000000000001</v>
      </c>
      <c r="N84">
        <v>1.2969999999999999</v>
      </c>
      <c r="O84">
        <v>0.71089999999999998</v>
      </c>
      <c r="P84">
        <v>2.3199999999999998E-2</v>
      </c>
      <c r="Q84">
        <v>2.5339999999999998</v>
      </c>
      <c r="R84">
        <v>89.531000000000006</v>
      </c>
      <c r="S84">
        <v>6.6289999999999996</v>
      </c>
      <c r="T84">
        <v>210000000</v>
      </c>
      <c r="U84">
        <v>0.3</v>
      </c>
      <c r="V84">
        <v>0.5</v>
      </c>
      <c r="W84">
        <v>2</v>
      </c>
      <c r="X84">
        <v>70</v>
      </c>
    </row>
    <row r="85" spans="1:24" x14ac:dyDescent="0.35">
      <c r="A85" s="1">
        <v>83</v>
      </c>
      <c r="B85">
        <v>42</v>
      </c>
      <c r="C85">
        <v>41</v>
      </c>
      <c r="D85" t="s">
        <v>40</v>
      </c>
      <c r="E85">
        <v>300.0176780786702</v>
      </c>
      <c r="F85">
        <v>38830</v>
      </c>
      <c r="G85">
        <v>408.21195854421472</v>
      </c>
      <c r="H85">
        <v>-121.1615550683224</v>
      </c>
      <c r="I85">
        <v>63.491124052896417</v>
      </c>
      <c r="J85" t="s">
        <v>104</v>
      </c>
      <c r="K85">
        <v>19</v>
      </c>
      <c r="L85">
        <v>1348.6777178103321</v>
      </c>
      <c r="M85">
        <v>1.4630000000000001</v>
      </c>
      <c r="N85">
        <v>1.2969999999999999</v>
      </c>
      <c r="O85">
        <v>0.71089999999999998</v>
      </c>
      <c r="P85">
        <v>2.3199999999999998E-2</v>
      </c>
      <c r="Q85">
        <v>2.5339999999999998</v>
      </c>
      <c r="R85">
        <v>89.531000000000006</v>
      </c>
      <c r="S85">
        <v>6.6289999999999996</v>
      </c>
      <c r="T85">
        <v>210000000</v>
      </c>
      <c r="U85">
        <v>0.3</v>
      </c>
      <c r="V85">
        <v>0.5</v>
      </c>
      <c r="W85">
        <v>2</v>
      </c>
      <c r="X85">
        <v>70</v>
      </c>
    </row>
    <row r="86" spans="1:24" x14ac:dyDescent="0.35">
      <c r="A86" s="1">
        <v>84</v>
      </c>
      <c r="B86">
        <v>42</v>
      </c>
      <c r="C86">
        <v>42</v>
      </c>
      <c r="D86" t="s">
        <v>40</v>
      </c>
      <c r="E86">
        <v>300.0176780786702</v>
      </c>
      <c r="F86">
        <v>38830</v>
      </c>
      <c r="G86">
        <v>408.21195854421472</v>
      </c>
      <c r="H86">
        <v>-121.1615550683224</v>
      </c>
      <c r="I86">
        <v>63.491124052896417</v>
      </c>
      <c r="J86" t="s">
        <v>104</v>
      </c>
      <c r="K86">
        <v>19</v>
      </c>
      <c r="L86">
        <v>1348.6777178103321</v>
      </c>
      <c r="M86">
        <v>1.4630000000000001</v>
      </c>
      <c r="N86">
        <v>1.2969999999999999</v>
      </c>
      <c r="O86">
        <v>0.71089999999999998</v>
      </c>
      <c r="P86">
        <v>2.3199999999999998E-2</v>
      </c>
      <c r="Q86">
        <v>2.5339999999999998</v>
      </c>
      <c r="R86">
        <v>89.531000000000006</v>
      </c>
      <c r="S86">
        <v>6.6289999999999996</v>
      </c>
      <c r="T86">
        <v>210000000</v>
      </c>
      <c r="U86">
        <v>0.3</v>
      </c>
      <c r="V86">
        <v>0.5</v>
      </c>
      <c r="W86">
        <v>2</v>
      </c>
      <c r="X86">
        <v>70</v>
      </c>
    </row>
    <row r="87" spans="1:24" x14ac:dyDescent="0.35">
      <c r="A87" s="1">
        <v>85</v>
      </c>
      <c r="B87">
        <v>43</v>
      </c>
      <c r="C87">
        <v>42</v>
      </c>
      <c r="E87">
        <v>310.01882459650091</v>
      </c>
      <c r="F87">
        <v>38840</v>
      </c>
      <c r="G87">
        <v>416.37452895236561</v>
      </c>
      <c r="H87">
        <v>-126.9384830265049</v>
      </c>
      <c r="I87">
        <v>63.341195745523002</v>
      </c>
      <c r="J87" t="s">
        <v>104</v>
      </c>
      <c r="K87">
        <v>19</v>
      </c>
      <c r="L87">
        <v>1348.6777178103321</v>
      </c>
      <c r="M87">
        <v>1.4630000000000001</v>
      </c>
      <c r="N87">
        <v>1.2969999999999999</v>
      </c>
      <c r="O87">
        <v>0.71089999999999998</v>
      </c>
      <c r="P87">
        <v>2.3199999999999998E-2</v>
      </c>
      <c r="Q87">
        <v>2.5339999999999998</v>
      </c>
      <c r="R87">
        <v>89.531000000000006</v>
      </c>
      <c r="S87">
        <v>6.6289999999999996</v>
      </c>
      <c r="T87">
        <v>210000000</v>
      </c>
      <c r="U87">
        <v>0.3</v>
      </c>
      <c r="V87">
        <v>0.5</v>
      </c>
      <c r="W87">
        <v>2</v>
      </c>
      <c r="X87">
        <v>70</v>
      </c>
    </row>
    <row r="88" spans="1:24" x14ac:dyDescent="0.35">
      <c r="A88" s="1">
        <v>86</v>
      </c>
      <c r="B88">
        <v>43</v>
      </c>
      <c r="C88">
        <v>43</v>
      </c>
      <c r="E88">
        <v>310.01882459650091</v>
      </c>
      <c r="F88">
        <v>38840</v>
      </c>
      <c r="G88">
        <v>416.37452895236561</v>
      </c>
      <c r="H88">
        <v>-126.9384830265049</v>
      </c>
      <c r="I88">
        <v>63.341195745523002</v>
      </c>
      <c r="J88" t="s">
        <v>104</v>
      </c>
      <c r="K88">
        <v>19</v>
      </c>
      <c r="L88">
        <v>1348.6777178103321</v>
      </c>
      <c r="M88">
        <v>1.4630000000000001</v>
      </c>
      <c r="N88">
        <v>1.2969999999999999</v>
      </c>
      <c r="O88">
        <v>0.71089999999999998</v>
      </c>
      <c r="P88">
        <v>2.3199999999999998E-2</v>
      </c>
      <c r="Q88">
        <v>2.5339999999999998</v>
      </c>
      <c r="R88">
        <v>89.531000000000006</v>
      </c>
      <c r="S88">
        <v>6.6289999999999996</v>
      </c>
      <c r="T88">
        <v>210000000</v>
      </c>
      <c r="U88">
        <v>0.3</v>
      </c>
      <c r="V88">
        <v>0.5</v>
      </c>
      <c r="W88">
        <v>2</v>
      </c>
      <c r="X88">
        <v>70</v>
      </c>
    </row>
    <row r="89" spans="1:24" x14ac:dyDescent="0.35">
      <c r="A89" s="1">
        <v>87</v>
      </c>
      <c r="B89">
        <v>44</v>
      </c>
      <c r="C89">
        <v>43</v>
      </c>
      <c r="D89" t="s">
        <v>41</v>
      </c>
      <c r="E89">
        <v>320.01997111433161</v>
      </c>
      <c r="F89">
        <v>38850</v>
      </c>
      <c r="G89">
        <v>424.5372336248688</v>
      </c>
      <c r="H89">
        <v>-132.71514294954699</v>
      </c>
      <c r="I89">
        <v>63.188281113337133</v>
      </c>
      <c r="J89" t="s">
        <v>104</v>
      </c>
      <c r="K89">
        <v>19</v>
      </c>
      <c r="L89">
        <v>1348.6777178103321</v>
      </c>
      <c r="M89">
        <v>1.4630000000000001</v>
      </c>
      <c r="N89">
        <v>1.2969999999999999</v>
      </c>
      <c r="O89">
        <v>0.71089999999999998</v>
      </c>
      <c r="P89">
        <v>2.3199999999999998E-2</v>
      </c>
      <c r="Q89">
        <v>2.5339999999999998</v>
      </c>
      <c r="R89">
        <v>89.531000000000006</v>
      </c>
      <c r="S89">
        <v>6.6289999999999996</v>
      </c>
      <c r="T89">
        <v>210000000</v>
      </c>
      <c r="U89">
        <v>0.3</v>
      </c>
      <c r="V89">
        <v>0.5</v>
      </c>
      <c r="W89">
        <v>2</v>
      </c>
      <c r="X89">
        <v>70</v>
      </c>
    </row>
    <row r="90" spans="1:24" x14ac:dyDescent="0.35">
      <c r="A90" s="1">
        <v>88</v>
      </c>
      <c r="B90">
        <v>44</v>
      </c>
      <c r="C90">
        <v>44</v>
      </c>
      <c r="D90" t="s">
        <v>41</v>
      </c>
      <c r="E90">
        <v>320.01997111433161</v>
      </c>
      <c r="F90">
        <v>38850</v>
      </c>
      <c r="G90">
        <v>424.5372336248688</v>
      </c>
      <c r="H90">
        <v>-132.71514294954699</v>
      </c>
      <c r="I90">
        <v>63.188281113337133</v>
      </c>
      <c r="J90" t="s">
        <v>105</v>
      </c>
      <c r="K90">
        <v>19</v>
      </c>
      <c r="L90">
        <v>1342.582081246522</v>
      </c>
      <c r="M90">
        <v>1.633</v>
      </c>
      <c r="N90">
        <v>1.7969999999999999</v>
      </c>
      <c r="O90">
        <v>1.0057</v>
      </c>
      <c r="P90">
        <v>3.4200000000000001E-2</v>
      </c>
      <c r="Q90">
        <v>3.64</v>
      </c>
      <c r="R90">
        <v>123.34</v>
      </c>
      <c r="S90">
        <v>9.6630000000000003</v>
      </c>
      <c r="T90">
        <v>210000000</v>
      </c>
      <c r="U90">
        <v>0.3</v>
      </c>
      <c r="V90">
        <v>0.5</v>
      </c>
      <c r="W90">
        <v>2</v>
      </c>
      <c r="X90">
        <v>70</v>
      </c>
    </row>
    <row r="91" spans="1:24" x14ac:dyDescent="0.35">
      <c r="A91" s="1">
        <v>89</v>
      </c>
      <c r="B91">
        <v>45</v>
      </c>
      <c r="C91">
        <v>44</v>
      </c>
      <c r="E91">
        <v>330.02120571384211</v>
      </c>
      <c r="F91">
        <v>38860</v>
      </c>
      <c r="G91">
        <v>432.69999309192008</v>
      </c>
      <c r="H91">
        <v>-138.49180684014809</v>
      </c>
      <c r="I91">
        <v>63.03270299096242</v>
      </c>
      <c r="J91" t="s">
        <v>105</v>
      </c>
      <c r="K91">
        <v>19</v>
      </c>
      <c r="L91">
        <v>1342.582081246522</v>
      </c>
      <c r="M91">
        <v>1.633</v>
      </c>
      <c r="N91">
        <v>1.7969999999999999</v>
      </c>
      <c r="O91">
        <v>1.0057</v>
      </c>
      <c r="P91">
        <v>3.4200000000000001E-2</v>
      </c>
      <c r="Q91">
        <v>3.64</v>
      </c>
      <c r="R91">
        <v>123.34</v>
      </c>
      <c r="S91">
        <v>9.6630000000000003</v>
      </c>
      <c r="T91">
        <v>210000000</v>
      </c>
      <c r="U91">
        <v>0.3</v>
      </c>
      <c r="V91">
        <v>0.5</v>
      </c>
      <c r="W91">
        <v>2</v>
      </c>
      <c r="X91">
        <v>70</v>
      </c>
    </row>
    <row r="92" spans="1:24" x14ac:dyDescent="0.35">
      <c r="A92" s="1">
        <v>90</v>
      </c>
      <c r="B92">
        <v>45</v>
      </c>
      <c r="C92">
        <v>45</v>
      </c>
      <c r="E92">
        <v>330.02120571384211</v>
      </c>
      <c r="F92">
        <v>38860</v>
      </c>
      <c r="G92">
        <v>432.69999309192008</v>
      </c>
      <c r="H92">
        <v>-138.49180684014809</v>
      </c>
      <c r="I92">
        <v>63.03270299096242</v>
      </c>
      <c r="J92" t="s">
        <v>105</v>
      </c>
      <c r="K92">
        <v>19</v>
      </c>
      <c r="L92">
        <v>1342.582081246522</v>
      </c>
      <c r="M92">
        <v>1.633</v>
      </c>
      <c r="N92">
        <v>1.7969999999999999</v>
      </c>
      <c r="O92">
        <v>1.0057</v>
      </c>
      <c r="P92">
        <v>3.4200000000000001E-2</v>
      </c>
      <c r="Q92">
        <v>3.64</v>
      </c>
      <c r="R92">
        <v>123.34</v>
      </c>
      <c r="S92">
        <v>9.6630000000000003</v>
      </c>
      <c r="T92">
        <v>210000000</v>
      </c>
      <c r="U92">
        <v>0.3</v>
      </c>
      <c r="V92">
        <v>0.5</v>
      </c>
      <c r="W92">
        <v>2</v>
      </c>
      <c r="X92">
        <v>70</v>
      </c>
    </row>
    <row r="93" spans="1:24" x14ac:dyDescent="0.35">
      <c r="A93" s="1">
        <v>91</v>
      </c>
      <c r="B93">
        <v>46</v>
      </c>
      <c r="C93">
        <v>45</v>
      </c>
      <c r="D93" t="s">
        <v>42</v>
      </c>
      <c r="E93">
        <v>340.02244031335249</v>
      </c>
      <c r="F93">
        <v>38870</v>
      </c>
      <c r="G93">
        <v>440.86249307875488</v>
      </c>
      <c r="H93">
        <v>-144.26875288707939</v>
      </c>
      <c r="I93">
        <v>62.874018433799513</v>
      </c>
      <c r="J93" t="s">
        <v>105</v>
      </c>
      <c r="K93">
        <v>19</v>
      </c>
      <c r="L93">
        <v>1342.582081246522</v>
      </c>
      <c r="M93">
        <v>1.633</v>
      </c>
      <c r="N93">
        <v>1.7969999999999999</v>
      </c>
      <c r="O93">
        <v>1.0057</v>
      </c>
      <c r="P93">
        <v>3.4200000000000001E-2</v>
      </c>
      <c r="Q93">
        <v>3.64</v>
      </c>
      <c r="R93">
        <v>123.34</v>
      </c>
      <c r="S93">
        <v>9.6630000000000003</v>
      </c>
      <c r="T93">
        <v>210000000</v>
      </c>
      <c r="U93">
        <v>0.3</v>
      </c>
      <c r="V93">
        <v>0.5</v>
      </c>
      <c r="W93">
        <v>2</v>
      </c>
      <c r="X93">
        <v>70</v>
      </c>
    </row>
    <row r="94" spans="1:24" x14ac:dyDescent="0.35">
      <c r="A94" s="1">
        <v>92</v>
      </c>
      <c r="B94">
        <v>46</v>
      </c>
      <c r="C94">
        <v>46</v>
      </c>
      <c r="D94" t="s">
        <v>42</v>
      </c>
      <c r="E94">
        <v>340.02244031335249</v>
      </c>
      <c r="F94">
        <v>38870</v>
      </c>
      <c r="G94">
        <v>440.86249307875488</v>
      </c>
      <c r="H94">
        <v>-144.26875288707939</v>
      </c>
      <c r="I94">
        <v>62.874018433799513</v>
      </c>
      <c r="J94" t="s">
        <v>105</v>
      </c>
      <c r="K94">
        <v>19</v>
      </c>
      <c r="L94">
        <v>1342.582081246522</v>
      </c>
      <c r="M94">
        <v>1.633</v>
      </c>
      <c r="N94">
        <v>1.7969999999999999</v>
      </c>
      <c r="O94">
        <v>1.0057</v>
      </c>
      <c r="P94">
        <v>3.4200000000000001E-2</v>
      </c>
      <c r="Q94">
        <v>3.64</v>
      </c>
      <c r="R94">
        <v>123.34</v>
      </c>
      <c r="S94">
        <v>9.6630000000000003</v>
      </c>
      <c r="T94">
        <v>210000000</v>
      </c>
      <c r="U94">
        <v>0.3</v>
      </c>
      <c r="V94">
        <v>0.5</v>
      </c>
      <c r="W94">
        <v>2</v>
      </c>
      <c r="X94">
        <v>70</v>
      </c>
    </row>
    <row r="95" spans="1:24" x14ac:dyDescent="0.35">
      <c r="A95" s="1">
        <v>93</v>
      </c>
      <c r="B95">
        <v>47</v>
      </c>
      <c r="C95">
        <v>46</v>
      </c>
      <c r="E95">
        <v>350.02376623512549</v>
      </c>
      <c r="F95">
        <v>38880</v>
      </c>
      <c r="G95">
        <v>449.02523109671569</v>
      </c>
      <c r="H95">
        <v>-150.04544859496559</v>
      </c>
      <c r="I95">
        <v>62.712729821629637</v>
      </c>
      <c r="J95" t="s">
        <v>105</v>
      </c>
      <c r="K95">
        <v>19</v>
      </c>
      <c r="L95">
        <v>1342.582081246522</v>
      </c>
      <c r="M95">
        <v>1.633</v>
      </c>
      <c r="N95">
        <v>1.7969999999999999</v>
      </c>
      <c r="O95">
        <v>1.0057</v>
      </c>
      <c r="P95">
        <v>3.4200000000000001E-2</v>
      </c>
      <c r="Q95">
        <v>3.64</v>
      </c>
      <c r="R95">
        <v>123.34</v>
      </c>
      <c r="S95">
        <v>9.6630000000000003</v>
      </c>
      <c r="T95">
        <v>210000000</v>
      </c>
      <c r="U95">
        <v>0.3</v>
      </c>
      <c r="V95">
        <v>0.5</v>
      </c>
      <c r="W95">
        <v>2</v>
      </c>
      <c r="X95">
        <v>70</v>
      </c>
    </row>
    <row r="96" spans="1:24" x14ac:dyDescent="0.35">
      <c r="A96" s="1">
        <v>94</v>
      </c>
      <c r="B96">
        <v>47</v>
      </c>
      <c r="C96">
        <v>47</v>
      </c>
      <c r="E96">
        <v>350.02376623512549</v>
      </c>
      <c r="F96">
        <v>38880</v>
      </c>
      <c r="G96">
        <v>449.02523109671569</v>
      </c>
      <c r="H96">
        <v>-150.04544859496559</v>
      </c>
      <c r="I96">
        <v>62.712729821629637</v>
      </c>
      <c r="J96" t="s">
        <v>105</v>
      </c>
      <c r="K96">
        <v>19</v>
      </c>
      <c r="L96">
        <v>1342.582081246522</v>
      </c>
      <c r="M96">
        <v>1.633</v>
      </c>
      <c r="N96">
        <v>1.7969999999999999</v>
      </c>
      <c r="O96">
        <v>1.0057</v>
      </c>
      <c r="P96">
        <v>3.4200000000000001E-2</v>
      </c>
      <c r="Q96">
        <v>3.64</v>
      </c>
      <c r="R96">
        <v>123.34</v>
      </c>
      <c r="S96">
        <v>9.6630000000000003</v>
      </c>
      <c r="T96">
        <v>210000000</v>
      </c>
      <c r="U96">
        <v>0.3</v>
      </c>
      <c r="V96">
        <v>0.5</v>
      </c>
      <c r="W96">
        <v>2</v>
      </c>
      <c r="X96">
        <v>70</v>
      </c>
    </row>
    <row r="97" spans="1:24" x14ac:dyDescent="0.35">
      <c r="A97" s="1">
        <v>95</v>
      </c>
      <c r="B97">
        <v>48</v>
      </c>
      <c r="C97">
        <v>47</v>
      </c>
      <c r="D97" t="s">
        <v>43</v>
      </c>
      <c r="E97">
        <v>360.02509215689861</v>
      </c>
      <c r="F97">
        <v>38890</v>
      </c>
      <c r="G97">
        <v>457.18786707494672</v>
      </c>
      <c r="H97">
        <v>-155.8222010161268</v>
      </c>
      <c r="I97">
        <v>62.548338018912993</v>
      </c>
      <c r="J97" t="s">
        <v>105</v>
      </c>
      <c r="K97">
        <v>19</v>
      </c>
      <c r="L97">
        <v>1342.582081246522</v>
      </c>
      <c r="M97">
        <v>1.633</v>
      </c>
      <c r="N97">
        <v>1.7969999999999999</v>
      </c>
      <c r="O97">
        <v>1.0057</v>
      </c>
      <c r="P97">
        <v>3.4200000000000001E-2</v>
      </c>
      <c r="Q97">
        <v>3.64</v>
      </c>
      <c r="R97">
        <v>123.34</v>
      </c>
      <c r="S97">
        <v>9.6630000000000003</v>
      </c>
      <c r="T97">
        <v>210000000</v>
      </c>
      <c r="U97">
        <v>0.3</v>
      </c>
      <c r="V97">
        <v>0.5</v>
      </c>
      <c r="W97">
        <v>2</v>
      </c>
      <c r="X97">
        <v>70</v>
      </c>
    </row>
    <row r="98" spans="1:24" x14ac:dyDescent="0.35">
      <c r="A98" s="1">
        <v>96</v>
      </c>
      <c r="B98">
        <v>48</v>
      </c>
      <c r="C98">
        <v>48</v>
      </c>
      <c r="D98" t="s">
        <v>43</v>
      </c>
      <c r="E98">
        <v>360.02509215689861</v>
      </c>
      <c r="F98">
        <v>38890</v>
      </c>
      <c r="G98">
        <v>457.18786707494672</v>
      </c>
      <c r="H98">
        <v>-155.8222010161268</v>
      </c>
      <c r="I98">
        <v>62.548338018912993</v>
      </c>
      <c r="J98" t="s">
        <v>105</v>
      </c>
      <c r="K98">
        <v>19</v>
      </c>
      <c r="L98">
        <v>1342.582081246522</v>
      </c>
      <c r="M98">
        <v>1.633</v>
      </c>
      <c r="N98">
        <v>1.7969999999999999</v>
      </c>
      <c r="O98">
        <v>1.0057</v>
      </c>
      <c r="P98">
        <v>3.4200000000000001E-2</v>
      </c>
      <c r="Q98">
        <v>3.64</v>
      </c>
      <c r="R98">
        <v>123.34</v>
      </c>
      <c r="S98">
        <v>9.6630000000000003</v>
      </c>
      <c r="T98">
        <v>210000000</v>
      </c>
      <c r="U98">
        <v>0.3</v>
      </c>
      <c r="V98">
        <v>0.5</v>
      </c>
      <c r="W98">
        <v>2</v>
      </c>
      <c r="X98">
        <v>70</v>
      </c>
    </row>
    <row r="99" spans="1:24" x14ac:dyDescent="0.35">
      <c r="A99" s="1">
        <v>97</v>
      </c>
      <c r="B99">
        <v>49</v>
      </c>
      <c r="C99">
        <v>48</v>
      </c>
      <c r="E99">
        <v>370.02651270329358</v>
      </c>
      <c r="F99">
        <v>38900</v>
      </c>
      <c r="G99">
        <v>465.35040888489391</v>
      </c>
      <c r="H99">
        <v>-161.5991738509303</v>
      </c>
      <c r="I99">
        <v>62.381281832296352</v>
      </c>
      <c r="J99" t="s">
        <v>105</v>
      </c>
      <c r="K99">
        <v>19</v>
      </c>
      <c r="L99">
        <v>1342.582081246522</v>
      </c>
      <c r="M99">
        <v>1.633</v>
      </c>
      <c r="N99">
        <v>1.7969999999999999</v>
      </c>
      <c r="O99">
        <v>1.0057</v>
      </c>
      <c r="P99">
        <v>3.4200000000000001E-2</v>
      </c>
      <c r="Q99">
        <v>3.64</v>
      </c>
      <c r="R99">
        <v>123.34</v>
      </c>
      <c r="S99">
        <v>9.6630000000000003</v>
      </c>
      <c r="T99">
        <v>210000000</v>
      </c>
      <c r="U99">
        <v>0.3</v>
      </c>
      <c r="V99">
        <v>0.5</v>
      </c>
      <c r="W99">
        <v>2</v>
      </c>
      <c r="X99">
        <v>70</v>
      </c>
    </row>
    <row r="100" spans="1:24" x14ac:dyDescent="0.35">
      <c r="A100" s="1">
        <v>98</v>
      </c>
      <c r="B100">
        <v>49</v>
      </c>
      <c r="C100">
        <v>49</v>
      </c>
      <c r="E100">
        <v>370.02651270329358</v>
      </c>
      <c r="F100">
        <v>38900</v>
      </c>
      <c r="G100">
        <v>465.35040888489391</v>
      </c>
      <c r="H100">
        <v>-161.5991738509303</v>
      </c>
      <c r="I100">
        <v>62.381281832296352</v>
      </c>
      <c r="J100" t="s">
        <v>105</v>
      </c>
      <c r="K100">
        <v>19</v>
      </c>
      <c r="L100">
        <v>1342.582081246522</v>
      </c>
      <c r="M100">
        <v>1.633</v>
      </c>
      <c r="N100">
        <v>1.7969999999999999</v>
      </c>
      <c r="O100">
        <v>1.0057</v>
      </c>
      <c r="P100">
        <v>3.4200000000000001E-2</v>
      </c>
      <c r="Q100">
        <v>3.64</v>
      </c>
      <c r="R100">
        <v>123.34</v>
      </c>
      <c r="S100">
        <v>9.6630000000000003</v>
      </c>
      <c r="T100">
        <v>210000000</v>
      </c>
      <c r="U100">
        <v>0.3</v>
      </c>
      <c r="V100">
        <v>0.5</v>
      </c>
      <c r="W100">
        <v>2</v>
      </c>
      <c r="X100">
        <v>70</v>
      </c>
    </row>
    <row r="101" spans="1:24" x14ac:dyDescent="0.35">
      <c r="A101" s="1">
        <v>99</v>
      </c>
      <c r="B101">
        <v>50</v>
      </c>
      <c r="C101">
        <v>49</v>
      </c>
      <c r="D101" t="s">
        <v>44</v>
      </c>
      <c r="E101">
        <v>380.02793324968877</v>
      </c>
      <c r="F101">
        <v>38910</v>
      </c>
      <c r="G101">
        <v>473.51306745316288</v>
      </c>
      <c r="H101">
        <v>-167.37589444739959</v>
      </c>
      <c r="I101">
        <v>62.211234214220838</v>
      </c>
      <c r="J101" t="s">
        <v>105</v>
      </c>
      <c r="K101">
        <v>19</v>
      </c>
      <c r="L101">
        <v>1342.582081246522</v>
      </c>
      <c r="M101">
        <v>1.633</v>
      </c>
      <c r="N101">
        <v>1.7969999999999999</v>
      </c>
      <c r="O101">
        <v>1.0057</v>
      </c>
      <c r="P101">
        <v>3.4200000000000001E-2</v>
      </c>
      <c r="Q101">
        <v>3.64</v>
      </c>
      <c r="R101">
        <v>123.34</v>
      </c>
      <c r="S101">
        <v>9.6630000000000003</v>
      </c>
      <c r="T101">
        <v>210000000</v>
      </c>
      <c r="U101">
        <v>0.3</v>
      </c>
      <c r="V101">
        <v>0.5</v>
      </c>
      <c r="W101">
        <v>2</v>
      </c>
      <c r="X101">
        <v>70</v>
      </c>
    </row>
    <row r="102" spans="1:24" x14ac:dyDescent="0.35">
      <c r="A102" s="1">
        <v>100</v>
      </c>
      <c r="B102">
        <v>50</v>
      </c>
      <c r="C102">
        <v>50</v>
      </c>
      <c r="D102" t="s">
        <v>44</v>
      </c>
      <c r="E102">
        <v>380.02793324968877</v>
      </c>
      <c r="F102">
        <v>38910</v>
      </c>
      <c r="G102">
        <v>473.51306745316288</v>
      </c>
      <c r="H102">
        <v>-167.37589444739959</v>
      </c>
      <c r="I102">
        <v>62.211234214220838</v>
      </c>
      <c r="J102" t="s">
        <v>105</v>
      </c>
      <c r="K102">
        <v>19</v>
      </c>
      <c r="L102">
        <v>1342.582081246522</v>
      </c>
      <c r="M102">
        <v>1.633</v>
      </c>
      <c r="N102">
        <v>1.7969999999999999</v>
      </c>
      <c r="O102">
        <v>1.0057</v>
      </c>
      <c r="P102">
        <v>3.4200000000000001E-2</v>
      </c>
      <c r="Q102">
        <v>3.64</v>
      </c>
      <c r="R102">
        <v>123.34</v>
      </c>
      <c r="S102">
        <v>9.6630000000000003</v>
      </c>
      <c r="T102">
        <v>210000000</v>
      </c>
      <c r="U102">
        <v>0.3</v>
      </c>
      <c r="V102">
        <v>0.5</v>
      </c>
      <c r="W102">
        <v>2</v>
      </c>
      <c r="X102">
        <v>70</v>
      </c>
    </row>
    <row r="103" spans="1:24" x14ac:dyDescent="0.35">
      <c r="A103" s="1">
        <v>101</v>
      </c>
      <c r="B103">
        <v>51</v>
      </c>
      <c r="C103">
        <v>50</v>
      </c>
      <c r="E103">
        <v>390.02945163714998</v>
      </c>
      <c r="F103">
        <v>38920</v>
      </c>
      <c r="G103">
        <v>481.67562205778592</v>
      </c>
      <c r="H103">
        <v>-173.15284907039779</v>
      </c>
      <c r="I103">
        <v>62.038415941807372</v>
      </c>
      <c r="J103" t="s">
        <v>105</v>
      </c>
      <c r="K103">
        <v>19</v>
      </c>
      <c r="L103">
        <v>1342.582081246522</v>
      </c>
      <c r="M103">
        <v>1.633</v>
      </c>
      <c r="N103">
        <v>1.7969999999999999</v>
      </c>
      <c r="O103">
        <v>1.0057</v>
      </c>
      <c r="P103">
        <v>3.4200000000000001E-2</v>
      </c>
      <c r="Q103">
        <v>3.64</v>
      </c>
      <c r="R103">
        <v>123.34</v>
      </c>
      <c r="S103">
        <v>9.6630000000000003</v>
      </c>
      <c r="T103">
        <v>210000000</v>
      </c>
      <c r="U103">
        <v>0.3</v>
      </c>
      <c r="V103">
        <v>0.5</v>
      </c>
      <c r="W103">
        <v>2</v>
      </c>
      <c r="X103">
        <v>70</v>
      </c>
    </row>
    <row r="104" spans="1:24" x14ac:dyDescent="0.35">
      <c r="A104" s="1">
        <v>102</v>
      </c>
      <c r="B104">
        <v>51</v>
      </c>
      <c r="C104">
        <v>51</v>
      </c>
      <c r="E104">
        <v>390.02945163714998</v>
      </c>
      <c r="F104">
        <v>38920</v>
      </c>
      <c r="G104">
        <v>481.67562205778592</v>
      </c>
      <c r="H104">
        <v>-173.15284907039779</v>
      </c>
      <c r="I104">
        <v>62.038415941807372</v>
      </c>
      <c r="J104" t="s">
        <v>105</v>
      </c>
      <c r="K104">
        <v>19</v>
      </c>
      <c r="L104">
        <v>1342.582081246522</v>
      </c>
      <c r="M104">
        <v>1.633</v>
      </c>
      <c r="N104">
        <v>1.7969999999999999</v>
      </c>
      <c r="O104">
        <v>1.0057</v>
      </c>
      <c r="P104">
        <v>3.4200000000000001E-2</v>
      </c>
      <c r="Q104">
        <v>3.64</v>
      </c>
      <c r="R104">
        <v>123.34</v>
      </c>
      <c r="S104">
        <v>9.6630000000000003</v>
      </c>
      <c r="T104">
        <v>210000000</v>
      </c>
      <c r="U104">
        <v>0.3</v>
      </c>
      <c r="V104">
        <v>0.5</v>
      </c>
      <c r="W104">
        <v>2</v>
      </c>
      <c r="X104">
        <v>70</v>
      </c>
    </row>
    <row r="105" spans="1:24" x14ac:dyDescent="0.35">
      <c r="A105" s="1">
        <v>103</v>
      </c>
      <c r="B105">
        <v>52</v>
      </c>
      <c r="C105">
        <v>51</v>
      </c>
      <c r="D105" t="s">
        <v>45</v>
      </c>
      <c r="E105">
        <v>400.03097002461118</v>
      </c>
      <c r="F105">
        <v>38930</v>
      </c>
      <c r="G105">
        <v>489.83829120507949</v>
      </c>
      <c r="H105">
        <v>-178.92955482607891</v>
      </c>
      <c r="I105">
        <v>61.862711989517962</v>
      </c>
      <c r="J105" t="s">
        <v>105</v>
      </c>
      <c r="K105">
        <v>19</v>
      </c>
      <c r="L105">
        <v>1342.582081246522</v>
      </c>
      <c r="M105">
        <v>1.633</v>
      </c>
      <c r="N105">
        <v>1.7969999999999999</v>
      </c>
      <c r="O105">
        <v>1.0057</v>
      </c>
      <c r="P105">
        <v>3.4200000000000001E-2</v>
      </c>
      <c r="Q105">
        <v>3.64</v>
      </c>
      <c r="R105">
        <v>123.34</v>
      </c>
      <c r="S105">
        <v>9.6630000000000003</v>
      </c>
      <c r="T105">
        <v>210000000</v>
      </c>
      <c r="U105">
        <v>0.3</v>
      </c>
      <c r="V105">
        <v>0.5</v>
      </c>
      <c r="W105">
        <v>2</v>
      </c>
      <c r="X105">
        <v>70</v>
      </c>
    </row>
    <row r="106" spans="1:24" x14ac:dyDescent="0.35">
      <c r="A106" s="1">
        <v>104</v>
      </c>
      <c r="B106">
        <v>52</v>
      </c>
      <c r="C106">
        <v>52</v>
      </c>
      <c r="D106" t="s">
        <v>45</v>
      </c>
      <c r="E106">
        <v>400.03097002461118</v>
      </c>
      <c r="F106">
        <v>38930</v>
      </c>
      <c r="G106">
        <v>489.83829120507949</v>
      </c>
      <c r="H106">
        <v>-178.92955482607891</v>
      </c>
      <c r="I106">
        <v>61.862711989517962</v>
      </c>
      <c r="J106" t="s">
        <v>105</v>
      </c>
      <c r="K106">
        <v>19</v>
      </c>
      <c r="L106">
        <v>1342.582081246522</v>
      </c>
      <c r="M106">
        <v>1.633</v>
      </c>
      <c r="N106">
        <v>1.7969999999999999</v>
      </c>
      <c r="O106">
        <v>1.0057</v>
      </c>
      <c r="P106">
        <v>3.4200000000000001E-2</v>
      </c>
      <c r="Q106">
        <v>3.64</v>
      </c>
      <c r="R106">
        <v>123.34</v>
      </c>
      <c r="S106">
        <v>9.6630000000000003</v>
      </c>
      <c r="T106">
        <v>210000000</v>
      </c>
      <c r="U106">
        <v>0.3</v>
      </c>
      <c r="V106">
        <v>0.5</v>
      </c>
      <c r="W106">
        <v>2</v>
      </c>
      <c r="X106">
        <v>70</v>
      </c>
    </row>
    <row r="107" spans="1:24" x14ac:dyDescent="0.35">
      <c r="A107" s="1">
        <v>105</v>
      </c>
      <c r="B107">
        <v>53</v>
      </c>
      <c r="C107">
        <v>52</v>
      </c>
      <c r="E107">
        <v>410.03258950695601</v>
      </c>
      <c r="F107">
        <v>38940</v>
      </c>
      <c r="G107">
        <v>498.0010057697861</v>
      </c>
      <c r="H107">
        <v>-184.7062834270121</v>
      </c>
      <c r="I107">
        <v>61.684138155209489</v>
      </c>
      <c r="J107" t="s">
        <v>105</v>
      </c>
      <c r="K107">
        <v>19</v>
      </c>
      <c r="L107">
        <v>1342.582081246522</v>
      </c>
      <c r="M107">
        <v>1.633</v>
      </c>
      <c r="N107">
        <v>1.7969999999999999</v>
      </c>
      <c r="O107">
        <v>1.0057</v>
      </c>
      <c r="P107">
        <v>3.4200000000000001E-2</v>
      </c>
      <c r="Q107">
        <v>3.64</v>
      </c>
      <c r="R107">
        <v>123.34</v>
      </c>
      <c r="S107">
        <v>9.6630000000000003</v>
      </c>
      <c r="T107">
        <v>210000000</v>
      </c>
      <c r="U107">
        <v>0.3</v>
      </c>
      <c r="V107">
        <v>0.5</v>
      </c>
      <c r="W107">
        <v>2</v>
      </c>
      <c r="X107">
        <v>70</v>
      </c>
    </row>
    <row r="108" spans="1:24" x14ac:dyDescent="0.35">
      <c r="A108" s="1">
        <v>106</v>
      </c>
      <c r="B108">
        <v>53</v>
      </c>
      <c r="C108">
        <v>53</v>
      </c>
      <c r="E108">
        <v>410.03258950695601</v>
      </c>
      <c r="F108">
        <v>38940</v>
      </c>
      <c r="G108">
        <v>498.0010057697861</v>
      </c>
      <c r="H108">
        <v>-184.7062834270121</v>
      </c>
      <c r="I108">
        <v>61.684138155209489</v>
      </c>
      <c r="J108" t="s">
        <v>105</v>
      </c>
      <c r="K108">
        <v>19</v>
      </c>
      <c r="L108">
        <v>1342.582081246522</v>
      </c>
      <c r="M108">
        <v>1.633</v>
      </c>
      <c r="N108">
        <v>1.7969999999999999</v>
      </c>
      <c r="O108">
        <v>1.0057</v>
      </c>
      <c r="P108">
        <v>3.4200000000000001E-2</v>
      </c>
      <c r="Q108">
        <v>3.64</v>
      </c>
      <c r="R108">
        <v>123.34</v>
      </c>
      <c r="S108">
        <v>9.6630000000000003</v>
      </c>
      <c r="T108">
        <v>210000000</v>
      </c>
      <c r="U108">
        <v>0.3</v>
      </c>
      <c r="V108">
        <v>0.5</v>
      </c>
      <c r="W108">
        <v>2</v>
      </c>
      <c r="X108">
        <v>70</v>
      </c>
    </row>
    <row r="109" spans="1:24" x14ac:dyDescent="0.35">
      <c r="A109" s="1">
        <v>107</v>
      </c>
      <c r="B109">
        <v>54</v>
      </c>
      <c r="C109">
        <v>53</v>
      </c>
      <c r="D109" t="s">
        <v>46</v>
      </c>
      <c r="E109">
        <v>420.03420898930091</v>
      </c>
      <c r="F109">
        <v>38950</v>
      </c>
      <c r="G109">
        <v>506.16353946308573</v>
      </c>
      <c r="H109">
        <v>-190.48318062438941</v>
      </c>
      <c r="I109">
        <v>61.502771461913092</v>
      </c>
      <c r="J109" t="s">
        <v>105</v>
      </c>
      <c r="K109">
        <v>19</v>
      </c>
      <c r="L109">
        <v>1342.582081246522</v>
      </c>
      <c r="M109">
        <v>1.633</v>
      </c>
      <c r="N109">
        <v>1.7969999999999999</v>
      </c>
      <c r="O109">
        <v>1.0057</v>
      </c>
      <c r="P109">
        <v>3.4200000000000001E-2</v>
      </c>
      <c r="Q109">
        <v>3.64</v>
      </c>
      <c r="R109">
        <v>123.34</v>
      </c>
      <c r="S109">
        <v>9.6630000000000003</v>
      </c>
      <c r="T109">
        <v>210000000</v>
      </c>
      <c r="U109">
        <v>0.3</v>
      </c>
      <c r="V109">
        <v>0.5</v>
      </c>
      <c r="W109">
        <v>2</v>
      </c>
      <c r="X109">
        <v>70</v>
      </c>
    </row>
    <row r="110" spans="1:24" x14ac:dyDescent="0.35">
      <c r="A110" s="1">
        <v>108</v>
      </c>
      <c r="B110">
        <v>54</v>
      </c>
      <c r="C110">
        <v>54</v>
      </c>
      <c r="D110" t="s">
        <v>46</v>
      </c>
      <c r="E110">
        <v>420.03420898930091</v>
      </c>
      <c r="F110">
        <v>38950</v>
      </c>
      <c r="G110">
        <v>506.16353946308573</v>
      </c>
      <c r="H110">
        <v>-190.48318062438941</v>
      </c>
      <c r="I110">
        <v>61.502771461913092</v>
      </c>
      <c r="J110" t="s">
        <v>105</v>
      </c>
      <c r="K110">
        <v>19</v>
      </c>
      <c r="L110">
        <v>1342.582081246522</v>
      </c>
      <c r="M110">
        <v>1.633</v>
      </c>
      <c r="N110">
        <v>1.7969999999999999</v>
      </c>
      <c r="O110">
        <v>1.0057</v>
      </c>
      <c r="P110">
        <v>3.4200000000000001E-2</v>
      </c>
      <c r="Q110">
        <v>3.64</v>
      </c>
      <c r="R110">
        <v>123.34</v>
      </c>
      <c r="S110">
        <v>9.6630000000000003</v>
      </c>
      <c r="T110">
        <v>210000000</v>
      </c>
      <c r="U110">
        <v>0.3</v>
      </c>
      <c r="V110">
        <v>0.5</v>
      </c>
      <c r="W110">
        <v>2</v>
      </c>
      <c r="X110">
        <v>70</v>
      </c>
    </row>
    <row r="111" spans="1:24" x14ac:dyDescent="0.35">
      <c r="A111" s="1">
        <v>109</v>
      </c>
      <c r="B111">
        <v>55</v>
      </c>
      <c r="C111">
        <v>54</v>
      </c>
      <c r="E111">
        <v>430.03593274179298</v>
      </c>
      <c r="F111">
        <v>38960</v>
      </c>
      <c r="G111">
        <v>514.32627991730328</v>
      </c>
      <c r="H111">
        <v>-196.25987219864641</v>
      </c>
      <c r="I111">
        <v>61.318436451168353</v>
      </c>
      <c r="J111" t="s">
        <v>105</v>
      </c>
      <c r="K111">
        <v>19</v>
      </c>
      <c r="L111">
        <v>1342.582081246522</v>
      </c>
      <c r="M111">
        <v>1.633</v>
      </c>
      <c r="N111">
        <v>1.7969999999999999</v>
      </c>
      <c r="O111">
        <v>1.0057</v>
      </c>
      <c r="P111">
        <v>3.4200000000000001E-2</v>
      </c>
      <c r="Q111">
        <v>3.64</v>
      </c>
      <c r="R111">
        <v>123.34</v>
      </c>
      <c r="S111">
        <v>9.6630000000000003</v>
      </c>
      <c r="T111">
        <v>210000000</v>
      </c>
      <c r="U111">
        <v>0.3</v>
      </c>
      <c r="V111">
        <v>0.5</v>
      </c>
      <c r="W111">
        <v>2</v>
      </c>
      <c r="X111">
        <v>70</v>
      </c>
    </row>
    <row r="112" spans="1:24" x14ac:dyDescent="0.35">
      <c r="A112" s="1">
        <v>110</v>
      </c>
      <c r="B112">
        <v>55</v>
      </c>
      <c r="C112">
        <v>55</v>
      </c>
      <c r="E112">
        <v>430.03593274179298</v>
      </c>
      <c r="F112">
        <v>38960</v>
      </c>
      <c r="G112">
        <v>514.32627991730328</v>
      </c>
      <c r="H112">
        <v>-196.25987219864641</v>
      </c>
      <c r="I112">
        <v>61.318436451168353</v>
      </c>
      <c r="J112" t="s">
        <v>105</v>
      </c>
      <c r="K112">
        <v>19</v>
      </c>
      <c r="L112">
        <v>1342.582081246522</v>
      </c>
      <c r="M112">
        <v>1.633</v>
      </c>
      <c r="N112">
        <v>1.7969999999999999</v>
      </c>
      <c r="O112">
        <v>1.0057</v>
      </c>
      <c r="P112">
        <v>3.4200000000000001E-2</v>
      </c>
      <c r="Q112">
        <v>3.64</v>
      </c>
      <c r="R112">
        <v>123.34</v>
      </c>
      <c r="S112">
        <v>9.6630000000000003</v>
      </c>
      <c r="T112">
        <v>210000000</v>
      </c>
      <c r="U112">
        <v>0.3</v>
      </c>
      <c r="V112">
        <v>0.5</v>
      </c>
      <c r="W112">
        <v>2</v>
      </c>
      <c r="X112">
        <v>70</v>
      </c>
    </row>
    <row r="113" spans="1:24" x14ac:dyDescent="0.35">
      <c r="A113" s="1">
        <v>111</v>
      </c>
      <c r="B113">
        <v>56</v>
      </c>
      <c r="C113">
        <v>55</v>
      </c>
      <c r="D113" t="s">
        <v>47</v>
      </c>
      <c r="E113">
        <v>440.03765649428522</v>
      </c>
      <c r="F113">
        <v>38970</v>
      </c>
      <c r="G113">
        <v>522.48899508686225</v>
      </c>
      <c r="H113">
        <v>-202.0365133691964</v>
      </c>
      <c r="I113">
        <v>61.131421150324989</v>
      </c>
      <c r="J113" t="s">
        <v>105</v>
      </c>
      <c r="K113">
        <v>19</v>
      </c>
      <c r="L113">
        <v>1342.582081246522</v>
      </c>
      <c r="M113">
        <v>1.633</v>
      </c>
      <c r="N113">
        <v>1.7969999999999999</v>
      </c>
      <c r="O113">
        <v>1.0057</v>
      </c>
      <c r="P113">
        <v>3.4200000000000001E-2</v>
      </c>
      <c r="Q113">
        <v>3.64</v>
      </c>
      <c r="R113">
        <v>123.34</v>
      </c>
      <c r="S113">
        <v>9.6630000000000003</v>
      </c>
      <c r="T113">
        <v>210000000</v>
      </c>
      <c r="U113">
        <v>0.3</v>
      </c>
      <c r="V113">
        <v>0.5</v>
      </c>
      <c r="W113">
        <v>2</v>
      </c>
      <c r="X113">
        <v>70</v>
      </c>
    </row>
    <row r="114" spans="1:24" x14ac:dyDescent="0.35">
      <c r="A114" s="1">
        <v>112</v>
      </c>
      <c r="B114">
        <v>56</v>
      </c>
      <c r="C114">
        <v>56</v>
      </c>
      <c r="D114" t="s">
        <v>47</v>
      </c>
      <c r="E114">
        <v>440.03765649428522</v>
      </c>
      <c r="F114">
        <v>38970</v>
      </c>
      <c r="G114">
        <v>522.48899508686225</v>
      </c>
      <c r="H114">
        <v>-202.0365133691964</v>
      </c>
      <c r="I114">
        <v>61.131421150324989</v>
      </c>
      <c r="J114" t="s">
        <v>105</v>
      </c>
      <c r="K114">
        <v>19</v>
      </c>
      <c r="L114">
        <v>1342.582081246522</v>
      </c>
      <c r="M114">
        <v>1.633</v>
      </c>
      <c r="N114">
        <v>1.7969999999999999</v>
      </c>
      <c r="O114">
        <v>1.0057</v>
      </c>
      <c r="P114">
        <v>3.4200000000000001E-2</v>
      </c>
      <c r="Q114">
        <v>3.64</v>
      </c>
      <c r="R114">
        <v>123.34</v>
      </c>
      <c r="S114">
        <v>9.6630000000000003</v>
      </c>
      <c r="T114">
        <v>210000000</v>
      </c>
      <c r="U114">
        <v>0.3</v>
      </c>
      <c r="V114">
        <v>0.5</v>
      </c>
      <c r="W114">
        <v>2</v>
      </c>
      <c r="X114">
        <v>70</v>
      </c>
    </row>
    <row r="115" spans="1:24" x14ac:dyDescent="0.35">
      <c r="A115" s="1">
        <v>113</v>
      </c>
      <c r="B115">
        <v>57</v>
      </c>
      <c r="C115">
        <v>56</v>
      </c>
      <c r="E115">
        <v>450.0394882796698</v>
      </c>
      <c r="F115">
        <v>38980</v>
      </c>
      <c r="G115">
        <v>530.65153864901299</v>
      </c>
      <c r="H115">
        <v>-207.81348317175841</v>
      </c>
      <c r="I115">
        <v>60.941314767982547</v>
      </c>
      <c r="J115" t="s">
        <v>105</v>
      </c>
      <c r="K115">
        <v>19</v>
      </c>
      <c r="L115">
        <v>1342.582081246522</v>
      </c>
      <c r="M115">
        <v>1.633</v>
      </c>
      <c r="N115">
        <v>1.7969999999999999</v>
      </c>
      <c r="O115">
        <v>1.0057</v>
      </c>
      <c r="P115">
        <v>3.4200000000000001E-2</v>
      </c>
      <c r="Q115">
        <v>3.64</v>
      </c>
      <c r="R115">
        <v>123.34</v>
      </c>
      <c r="S115">
        <v>9.6630000000000003</v>
      </c>
      <c r="T115">
        <v>210000000</v>
      </c>
      <c r="U115">
        <v>0.3</v>
      </c>
      <c r="V115">
        <v>0.5</v>
      </c>
      <c r="W115">
        <v>2</v>
      </c>
      <c r="X115">
        <v>70</v>
      </c>
    </row>
    <row r="116" spans="1:24" x14ac:dyDescent="0.35">
      <c r="A116" s="1">
        <v>114</v>
      </c>
      <c r="B116">
        <v>57</v>
      </c>
      <c r="C116">
        <v>57</v>
      </c>
      <c r="E116">
        <v>450.0394882796698</v>
      </c>
      <c r="F116">
        <v>38980</v>
      </c>
      <c r="G116">
        <v>530.65153864901299</v>
      </c>
      <c r="H116">
        <v>-207.81348317175841</v>
      </c>
      <c r="I116">
        <v>60.941314767982547</v>
      </c>
      <c r="J116" t="s">
        <v>105</v>
      </c>
      <c r="K116">
        <v>19</v>
      </c>
      <c r="L116">
        <v>1342.582081246522</v>
      </c>
      <c r="M116">
        <v>1.633</v>
      </c>
      <c r="N116">
        <v>1.7969999999999999</v>
      </c>
      <c r="O116">
        <v>1.0057</v>
      </c>
      <c r="P116">
        <v>3.4200000000000001E-2</v>
      </c>
      <c r="Q116">
        <v>3.64</v>
      </c>
      <c r="R116">
        <v>123.34</v>
      </c>
      <c r="S116">
        <v>9.6630000000000003</v>
      </c>
      <c r="T116">
        <v>210000000</v>
      </c>
      <c r="U116">
        <v>0.3</v>
      </c>
      <c r="V116">
        <v>0.5</v>
      </c>
      <c r="W116">
        <v>2</v>
      </c>
      <c r="X116">
        <v>70</v>
      </c>
    </row>
    <row r="117" spans="1:24" x14ac:dyDescent="0.35">
      <c r="A117" s="1">
        <v>115</v>
      </c>
      <c r="B117">
        <v>58</v>
      </c>
      <c r="C117">
        <v>57</v>
      </c>
      <c r="D117" t="s">
        <v>48</v>
      </c>
      <c r="E117">
        <v>460.04132006505438</v>
      </c>
      <c r="F117">
        <v>38990</v>
      </c>
      <c r="G117">
        <v>538.81418638830735</v>
      </c>
      <c r="H117">
        <v>-213.59021963409799</v>
      </c>
      <c r="I117">
        <v>60.748608048059801</v>
      </c>
      <c r="J117" t="s">
        <v>105</v>
      </c>
      <c r="K117">
        <v>19</v>
      </c>
      <c r="L117">
        <v>1342.582081246522</v>
      </c>
      <c r="M117">
        <v>1.633</v>
      </c>
      <c r="N117">
        <v>1.7969999999999999</v>
      </c>
      <c r="O117">
        <v>1.0057</v>
      </c>
      <c r="P117">
        <v>3.4200000000000001E-2</v>
      </c>
      <c r="Q117">
        <v>3.64</v>
      </c>
      <c r="R117">
        <v>123.34</v>
      </c>
      <c r="S117">
        <v>9.6630000000000003</v>
      </c>
      <c r="T117">
        <v>210000000</v>
      </c>
      <c r="U117">
        <v>0.3</v>
      </c>
      <c r="V117">
        <v>0.5</v>
      </c>
      <c r="W117">
        <v>2</v>
      </c>
      <c r="X117">
        <v>70</v>
      </c>
    </row>
    <row r="118" spans="1:24" x14ac:dyDescent="0.35">
      <c r="A118" s="1">
        <v>116</v>
      </c>
      <c r="B118">
        <v>58</v>
      </c>
      <c r="C118">
        <v>58</v>
      </c>
      <c r="D118" t="s">
        <v>48</v>
      </c>
      <c r="E118">
        <v>460.04132006505438</v>
      </c>
      <c r="F118">
        <v>38990</v>
      </c>
      <c r="G118">
        <v>538.81418638830735</v>
      </c>
      <c r="H118">
        <v>-213.59021963409799</v>
      </c>
      <c r="I118">
        <v>60.748608048059801</v>
      </c>
      <c r="J118" t="s">
        <v>105</v>
      </c>
      <c r="K118">
        <v>19</v>
      </c>
      <c r="L118">
        <v>1342.582081246522</v>
      </c>
      <c r="M118">
        <v>1.633</v>
      </c>
      <c r="N118">
        <v>1.7969999999999999</v>
      </c>
      <c r="O118">
        <v>1.0057</v>
      </c>
      <c r="P118">
        <v>3.4200000000000001E-2</v>
      </c>
      <c r="Q118">
        <v>3.64</v>
      </c>
      <c r="R118">
        <v>123.34</v>
      </c>
      <c r="S118">
        <v>9.6630000000000003</v>
      </c>
      <c r="T118">
        <v>210000000</v>
      </c>
      <c r="U118">
        <v>0.3</v>
      </c>
      <c r="V118">
        <v>0.5</v>
      </c>
      <c r="W118">
        <v>2</v>
      </c>
      <c r="X118">
        <v>70</v>
      </c>
    </row>
    <row r="119" spans="1:24" x14ac:dyDescent="0.35">
      <c r="A119" s="1">
        <v>117</v>
      </c>
      <c r="B119">
        <v>59</v>
      </c>
      <c r="C119">
        <v>58</v>
      </c>
      <c r="E119">
        <v>470.04326348796309</v>
      </c>
      <c r="F119">
        <v>39000</v>
      </c>
      <c r="G119">
        <v>546.97686382217557</v>
      </c>
      <c r="H119">
        <v>-219.36700235965671</v>
      </c>
      <c r="I119">
        <v>60.552776918844771</v>
      </c>
      <c r="J119" t="s">
        <v>105</v>
      </c>
      <c r="K119">
        <v>19</v>
      </c>
      <c r="L119">
        <v>1342.582081246522</v>
      </c>
      <c r="M119">
        <v>1.633</v>
      </c>
      <c r="N119">
        <v>1.7969999999999999</v>
      </c>
      <c r="O119">
        <v>1.0057</v>
      </c>
      <c r="P119">
        <v>3.4200000000000001E-2</v>
      </c>
      <c r="Q119">
        <v>3.64</v>
      </c>
      <c r="R119">
        <v>123.34</v>
      </c>
      <c r="S119">
        <v>9.6630000000000003</v>
      </c>
      <c r="T119">
        <v>210000000</v>
      </c>
      <c r="U119">
        <v>0.3</v>
      </c>
      <c r="V119">
        <v>0.5</v>
      </c>
      <c r="W119">
        <v>2</v>
      </c>
      <c r="X119">
        <v>70</v>
      </c>
    </row>
    <row r="120" spans="1:24" x14ac:dyDescent="0.35">
      <c r="A120" s="1">
        <v>118</v>
      </c>
      <c r="B120">
        <v>59</v>
      </c>
      <c r="C120">
        <v>59</v>
      </c>
      <c r="E120">
        <v>470.04326348796309</v>
      </c>
      <c r="F120">
        <v>39000</v>
      </c>
      <c r="G120">
        <v>546.97686382217557</v>
      </c>
      <c r="H120">
        <v>-219.36700235965671</v>
      </c>
      <c r="I120">
        <v>60.552776918844771</v>
      </c>
      <c r="J120" t="s">
        <v>105</v>
      </c>
      <c r="K120">
        <v>19</v>
      </c>
      <c r="L120">
        <v>1342.582081246522</v>
      </c>
      <c r="M120">
        <v>1.633</v>
      </c>
      <c r="N120">
        <v>1.7969999999999999</v>
      </c>
      <c r="O120">
        <v>1.0057</v>
      </c>
      <c r="P120">
        <v>3.4200000000000001E-2</v>
      </c>
      <c r="Q120">
        <v>3.64</v>
      </c>
      <c r="R120">
        <v>123.34</v>
      </c>
      <c r="S120">
        <v>9.6630000000000003</v>
      </c>
      <c r="T120">
        <v>210000000</v>
      </c>
      <c r="U120">
        <v>0.3</v>
      </c>
      <c r="V120">
        <v>0.5</v>
      </c>
      <c r="W120">
        <v>2</v>
      </c>
      <c r="X120">
        <v>70</v>
      </c>
    </row>
    <row r="121" spans="1:24" x14ac:dyDescent="0.35">
      <c r="A121" s="1">
        <v>119</v>
      </c>
      <c r="B121">
        <v>60</v>
      </c>
      <c r="C121">
        <v>59</v>
      </c>
      <c r="D121" t="s">
        <v>49</v>
      </c>
      <c r="E121">
        <v>480.04520691087168</v>
      </c>
      <c r="F121">
        <v>39010</v>
      </c>
      <c r="G121">
        <v>555.13936561398509</v>
      </c>
      <c r="H121">
        <v>-225.14394296419829</v>
      </c>
      <c r="I121">
        <v>60.354300792926253</v>
      </c>
      <c r="J121" t="s">
        <v>105</v>
      </c>
      <c r="K121">
        <v>19</v>
      </c>
      <c r="L121">
        <v>1342.582081246522</v>
      </c>
      <c r="M121">
        <v>1.633</v>
      </c>
      <c r="N121">
        <v>1.7969999999999999</v>
      </c>
      <c r="O121">
        <v>1.0057</v>
      </c>
      <c r="P121">
        <v>3.4200000000000001E-2</v>
      </c>
      <c r="Q121">
        <v>3.64</v>
      </c>
      <c r="R121">
        <v>123.34</v>
      </c>
      <c r="S121">
        <v>9.6630000000000003</v>
      </c>
      <c r="T121">
        <v>210000000</v>
      </c>
      <c r="U121">
        <v>0.3</v>
      </c>
      <c r="V121">
        <v>0.5</v>
      </c>
      <c r="W121">
        <v>2</v>
      </c>
      <c r="X121">
        <v>70</v>
      </c>
    </row>
    <row r="122" spans="1:24" x14ac:dyDescent="0.35">
      <c r="A122" s="1">
        <v>120</v>
      </c>
      <c r="B122">
        <v>60</v>
      </c>
      <c r="C122">
        <v>60</v>
      </c>
      <c r="D122" t="s">
        <v>49</v>
      </c>
      <c r="E122">
        <v>480.04520691087168</v>
      </c>
      <c r="F122">
        <v>39010</v>
      </c>
      <c r="G122">
        <v>555.13936561398509</v>
      </c>
      <c r="H122">
        <v>-225.14394296419829</v>
      </c>
      <c r="I122">
        <v>60.354300792926253</v>
      </c>
      <c r="J122" t="s">
        <v>105</v>
      </c>
      <c r="K122">
        <v>19</v>
      </c>
      <c r="L122">
        <v>1342.582081246522</v>
      </c>
      <c r="M122">
        <v>1.633</v>
      </c>
      <c r="N122">
        <v>1.7969999999999999</v>
      </c>
      <c r="O122">
        <v>1.0057</v>
      </c>
      <c r="P122">
        <v>3.4200000000000001E-2</v>
      </c>
      <c r="Q122">
        <v>3.64</v>
      </c>
      <c r="R122">
        <v>123.34</v>
      </c>
      <c r="S122">
        <v>9.6630000000000003</v>
      </c>
      <c r="T122">
        <v>210000000</v>
      </c>
      <c r="U122">
        <v>0.3</v>
      </c>
      <c r="V122">
        <v>0.5</v>
      </c>
      <c r="W122">
        <v>2</v>
      </c>
      <c r="X122">
        <v>70</v>
      </c>
    </row>
    <row r="123" spans="1:24" x14ac:dyDescent="0.35">
      <c r="A123" s="1">
        <v>121</v>
      </c>
      <c r="B123">
        <v>61</v>
      </c>
      <c r="C123">
        <v>60</v>
      </c>
      <c r="E123">
        <v>490.04726450604488</v>
      </c>
      <c r="F123">
        <v>39020</v>
      </c>
      <c r="G123">
        <v>563.30206400153065</v>
      </c>
      <c r="H123">
        <v>-230.92069924689309</v>
      </c>
      <c r="I123">
        <v>60.152813718833443</v>
      </c>
      <c r="J123" t="s">
        <v>105</v>
      </c>
      <c r="K123">
        <v>19</v>
      </c>
      <c r="L123">
        <v>1342.582081246522</v>
      </c>
      <c r="M123">
        <v>1.633</v>
      </c>
      <c r="N123">
        <v>1.7969999999999999</v>
      </c>
      <c r="O123">
        <v>1.0057</v>
      </c>
      <c r="P123">
        <v>3.4200000000000001E-2</v>
      </c>
      <c r="Q123">
        <v>3.64</v>
      </c>
      <c r="R123">
        <v>123.34</v>
      </c>
      <c r="S123">
        <v>9.6630000000000003</v>
      </c>
      <c r="T123">
        <v>210000000</v>
      </c>
      <c r="U123">
        <v>0.3</v>
      </c>
      <c r="V123">
        <v>0.5</v>
      </c>
      <c r="W123">
        <v>2</v>
      </c>
      <c r="X123">
        <v>70</v>
      </c>
    </row>
    <row r="124" spans="1:24" x14ac:dyDescent="0.35">
      <c r="A124" s="1">
        <v>122</v>
      </c>
      <c r="B124">
        <v>61</v>
      </c>
      <c r="C124">
        <v>61</v>
      </c>
      <c r="E124">
        <v>490.04726450604488</v>
      </c>
      <c r="F124">
        <v>39020</v>
      </c>
      <c r="G124">
        <v>563.30206400153065</v>
      </c>
      <c r="H124">
        <v>-230.92069924689309</v>
      </c>
      <c r="I124">
        <v>60.152813718833443</v>
      </c>
      <c r="J124" t="s">
        <v>105</v>
      </c>
      <c r="K124">
        <v>19</v>
      </c>
      <c r="L124">
        <v>1342.582081246522</v>
      </c>
      <c r="M124">
        <v>1.633</v>
      </c>
      <c r="N124">
        <v>1.7969999999999999</v>
      </c>
      <c r="O124">
        <v>1.0057</v>
      </c>
      <c r="P124">
        <v>3.4200000000000001E-2</v>
      </c>
      <c r="Q124">
        <v>3.64</v>
      </c>
      <c r="R124">
        <v>123.34</v>
      </c>
      <c r="S124">
        <v>9.6630000000000003</v>
      </c>
      <c r="T124">
        <v>210000000</v>
      </c>
      <c r="U124">
        <v>0.3</v>
      </c>
      <c r="V124">
        <v>0.5</v>
      </c>
      <c r="W124">
        <v>2</v>
      </c>
      <c r="X124">
        <v>70</v>
      </c>
    </row>
    <row r="125" spans="1:24" x14ac:dyDescent="0.35">
      <c r="A125" s="1">
        <v>123</v>
      </c>
      <c r="B125">
        <v>62</v>
      </c>
      <c r="C125">
        <v>61</v>
      </c>
      <c r="D125" t="s">
        <v>50</v>
      </c>
      <c r="E125">
        <v>500.04932210121808</v>
      </c>
      <c r="F125">
        <v>39030</v>
      </c>
      <c r="G125">
        <v>571.4645748077113</v>
      </c>
      <c r="H125">
        <v>-236.69762392621581</v>
      </c>
      <c r="I125">
        <v>59.948575544995293</v>
      </c>
      <c r="J125" t="s">
        <v>105</v>
      </c>
      <c r="K125">
        <v>19</v>
      </c>
      <c r="L125">
        <v>1342.582081246522</v>
      </c>
      <c r="M125">
        <v>1.633</v>
      </c>
      <c r="N125">
        <v>1.7969999999999999</v>
      </c>
      <c r="O125">
        <v>1.0057</v>
      </c>
      <c r="P125">
        <v>3.4200000000000001E-2</v>
      </c>
      <c r="Q125">
        <v>3.64</v>
      </c>
      <c r="R125">
        <v>123.34</v>
      </c>
      <c r="S125">
        <v>9.6630000000000003</v>
      </c>
      <c r="T125">
        <v>210000000</v>
      </c>
      <c r="U125">
        <v>0.3</v>
      </c>
      <c r="V125">
        <v>0.5</v>
      </c>
      <c r="W125">
        <v>2</v>
      </c>
      <c r="X125">
        <v>70</v>
      </c>
    </row>
    <row r="126" spans="1:24" x14ac:dyDescent="0.35">
      <c r="A126" s="1">
        <v>124</v>
      </c>
      <c r="B126">
        <v>62</v>
      </c>
      <c r="C126">
        <v>62</v>
      </c>
      <c r="D126" t="s">
        <v>50</v>
      </c>
      <c r="E126">
        <v>500.04932210121808</v>
      </c>
      <c r="F126">
        <v>39030</v>
      </c>
      <c r="G126">
        <v>571.4645748077113</v>
      </c>
      <c r="H126">
        <v>-236.69762392621581</v>
      </c>
      <c r="I126">
        <v>59.948575544995293</v>
      </c>
      <c r="J126" t="s">
        <v>105</v>
      </c>
      <c r="K126">
        <v>19</v>
      </c>
      <c r="L126">
        <v>1342.582081246522</v>
      </c>
      <c r="M126">
        <v>1.633</v>
      </c>
      <c r="N126">
        <v>1.7969999999999999</v>
      </c>
      <c r="O126">
        <v>1.0057</v>
      </c>
      <c r="P126">
        <v>3.4200000000000001E-2</v>
      </c>
      <c r="Q126">
        <v>3.64</v>
      </c>
      <c r="R126">
        <v>123.34</v>
      </c>
      <c r="S126">
        <v>9.6630000000000003</v>
      </c>
      <c r="T126">
        <v>210000000</v>
      </c>
      <c r="U126">
        <v>0.3</v>
      </c>
      <c r="V126">
        <v>0.5</v>
      </c>
      <c r="W126">
        <v>2</v>
      </c>
      <c r="X126">
        <v>70</v>
      </c>
    </row>
    <row r="127" spans="1:24" x14ac:dyDescent="0.35">
      <c r="A127" s="1">
        <v>125</v>
      </c>
      <c r="B127">
        <v>63</v>
      </c>
      <c r="C127">
        <v>62</v>
      </c>
      <c r="E127">
        <v>510.05149704135067</v>
      </c>
      <c r="F127">
        <v>39040</v>
      </c>
      <c r="G127">
        <v>579.62729310855377</v>
      </c>
      <c r="H127">
        <v>-242.47435518669849</v>
      </c>
      <c r="I127">
        <v>59.741432546525253</v>
      </c>
      <c r="J127" t="s">
        <v>105</v>
      </c>
      <c r="K127">
        <v>19</v>
      </c>
      <c r="L127">
        <v>1342.582081246522</v>
      </c>
      <c r="M127">
        <v>1.633</v>
      </c>
      <c r="N127">
        <v>1.7969999999999999</v>
      </c>
      <c r="O127">
        <v>1.0057</v>
      </c>
      <c r="P127">
        <v>3.4200000000000001E-2</v>
      </c>
      <c r="Q127">
        <v>3.64</v>
      </c>
      <c r="R127">
        <v>123.34</v>
      </c>
      <c r="S127">
        <v>9.6630000000000003</v>
      </c>
      <c r="T127">
        <v>210000000</v>
      </c>
      <c r="U127">
        <v>0.3</v>
      </c>
      <c r="V127">
        <v>0.5</v>
      </c>
      <c r="W127">
        <v>2</v>
      </c>
      <c r="X127">
        <v>70</v>
      </c>
    </row>
    <row r="128" spans="1:24" x14ac:dyDescent="0.35">
      <c r="A128" s="1">
        <v>126</v>
      </c>
      <c r="B128">
        <v>63</v>
      </c>
      <c r="C128">
        <v>63</v>
      </c>
      <c r="E128">
        <v>510.05149704135067</v>
      </c>
      <c r="F128">
        <v>39040</v>
      </c>
      <c r="G128">
        <v>579.62729310855377</v>
      </c>
      <c r="H128">
        <v>-242.47435518669849</v>
      </c>
      <c r="I128">
        <v>59.741432546525253</v>
      </c>
      <c r="J128" t="s">
        <v>104</v>
      </c>
      <c r="K128">
        <v>19</v>
      </c>
      <c r="L128">
        <v>1348.6777178103321</v>
      </c>
      <c r="M128">
        <v>1.4630000000000001</v>
      </c>
      <c r="N128">
        <v>1.2969999999999999</v>
      </c>
      <c r="O128">
        <v>0.71089999999999998</v>
      </c>
      <c r="P128">
        <v>2.3199999999999998E-2</v>
      </c>
      <c r="Q128">
        <v>2.5339999999999998</v>
      </c>
      <c r="R128">
        <v>89.531000000000006</v>
      </c>
      <c r="S128">
        <v>6.6289999999999996</v>
      </c>
      <c r="T128">
        <v>210000000</v>
      </c>
      <c r="U128">
        <v>0.3</v>
      </c>
      <c r="V128">
        <v>0.5</v>
      </c>
      <c r="W128">
        <v>2</v>
      </c>
      <c r="X128">
        <v>70</v>
      </c>
    </row>
    <row r="129" spans="1:24" x14ac:dyDescent="0.35">
      <c r="A129" s="1">
        <v>127</v>
      </c>
      <c r="B129">
        <v>64</v>
      </c>
      <c r="C129">
        <v>63</v>
      </c>
      <c r="D129" t="s">
        <v>51</v>
      </c>
      <c r="E129">
        <v>520.05367198148326</v>
      </c>
      <c r="F129">
        <v>39050</v>
      </c>
      <c r="G129">
        <v>587.78996498873607</v>
      </c>
      <c r="H129">
        <v>-248.25104916090791</v>
      </c>
      <c r="I129">
        <v>59.531440258611653</v>
      </c>
      <c r="J129" t="s">
        <v>104</v>
      </c>
      <c r="K129">
        <v>19</v>
      </c>
      <c r="L129">
        <v>1348.6777178103321</v>
      </c>
      <c r="M129">
        <v>1.4630000000000001</v>
      </c>
      <c r="N129">
        <v>1.2969999999999999</v>
      </c>
      <c r="O129">
        <v>0.71089999999999998</v>
      </c>
      <c r="P129">
        <v>2.3199999999999998E-2</v>
      </c>
      <c r="Q129">
        <v>2.5339999999999998</v>
      </c>
      <c r="R129">
        <v>89.531000000000006</v>
      </c>
      <c r="S129">
        <v>6.6289999999999996</v>
      </c>
      <c r="T129">
        <v>210000000</v>
      </c>
      <c r="U129">
        <v>0.3</v>
      </c>
      <c r="V129">
        <v>0.5</v>
      </c>
      <c r="W129">
        <v>2</v>
      </c>
      <c r="X129">
        <v>70</v>
      </c>
    </row>
    <row r="130" spans="1:24" x14ac:dyDescent="0.35">
      <c r="A130" s="1">
        <v>128</v>
      </c>
      <c r="B130">
        <v>64</v>
      </c>
      <c r="C130">
        <v>64</v>
      </c>
      <c r="D130" t="s">
        <v>51</v>
      </c>
      <c r="E130">
        <v>520.05367198148326</v>
      </c>
      <c r="F130">
        <v>39050</v>
      </c>
      <c r="G130">
        <v>587.78996498873607</v>
      </c>
      <c r="H130">
        <v>-248.25104916090791</v>
      </c>
      <c r="I130">
        <v>59.531440258611653</v>
      </c>
      <c r="J130" t="s">
        <v>104</v>
      </c>
      <c r="K130">
        <v>19</v>
      </c>
      <c r="L130">
        <v>1348.6777178103321</v>
      </c>
      <c r="M130">
        <v>1.4630000000000001</v>
      </c>
      <c r="N130">
        <v>1.2969999999999999</v>
      </c>
      <c r="O130">
        <v>0.71089999999999998</v>
      </c>
      <c r="P130">
        <v>2.3199999999999998E-2</v>
      </c>
      <c r="Q130">
        <v>2.5339999999999998</v>
      </c>
      <c r="R130">
        <v>89.531000000000006</v>
      </c>
      <c r="S130">
        <v>6.6289999999999996</v>
      </c>
      <c r="T130">
        <v>210000000</v>
      </c>
      <c r="U130">
        <v>0.3</v>
      </c>
      <c r="V130">
        <v>0.5</v>
      </c>
      <c r="W130">
        <v>2</v>
      </c>
      <c r="X130">
        <v>70</v>
      </c>
    </row>
    <row r="131" spans="1:24" x14ac:dyDescent="0.35">
      <c r="A131" s="1">
        <v>129</v>
      </c>
      <c r="B131">
        <v>65</v>
      </c>
      <c r="C131">
        <v>64</v>
      </c>
      <c r="E131">
        <v>530.05596769182785</v>
      </c>
      <c r="F131">
        <v>39060</v>
      </c>
      <c r="G131">
        <v>595.9525540680595</v>
      </c>
      <c r="H131">
        <v>-254.02796626658491</v>
      </c>
      <c r="I131">
        <v>59.318633094824442</v>
      </c>
      <c r="J131" t="s">
        <v>104</v>
      </c>
      <c r="K131">
        <v>19</v>
      </c>
      <c r="L131">
        <v>1348.6777178103321</v>
      </c>
      <c r="M131">
        <v>1.4630000000000001</v>
      </c>
      <c r="N131">
        <v>1.2969999999999999</v>
      </c>
      <c r="O131">
        <v>0.71089999999999998</v>
      </c>
      <c r="P131">
        <v>2.3199999999999998E-2</v>
      </c>
      <c r="Q131">
        <v>2.5339999999999998</v>
      </c>
      <c r="R131">
        <v>89.531000000000006</v>
      </c>
      <c r="S131">
        <v>6.6289999999999996</v>
      </c>
      <c r="T131">
        <v>210000000</v>
      </c>
      <c r="U131">
        <v>0.3</v>
      </c>
      <c r="V131">
        <v>0.5</v>
      </c>
      <c r="W131">
        <v>2</v>
      </c>
      <c r="X131">
        <v>70</v>
      </c>
    </row>
    <row r="132" spans="1:24" x14ac:dyDescent="0.35">
      <c r="A132" s="1">
        <v>130</v>
      </c>
      <c r="B132">
        <v>65</v>
      </c>
      <c r="C132">
        <v>65</v>
      </c>
      <c r="E132">
        <v>530.05596769182785</v>
      </c>
      <c r="F132">
        <v>39060</v>
      </c>
      <c r="G132">
        <v>595.9525540680595</v>
      </c>
      <c r="H132">
        <v>-254.02796626658491</v>
      </c>
      <c r="I132">
        <v>59.318633094824442</v>
      </c>
      <c r="J132" t="s">
        <v>104</v>
      </c>
      <c r="K132">
        <v>19</v>
      </c>
      <c r="L132">
        <v>1348.6777178103321</v>
      </c>
      <c r="M132">
        <v>1.4630000000000001</v>
      </c>
      <c r="N132">
        <v>1.2969999999999999</v>
      </c>
      <c r="O132">
        <v>0.71089999999999998</v>
      </c>
      <c r="P132">
        <v>2.3199999999999998E-2</v>
      </c>
      <c r="Q132">
        <v>2.5339999999999998</v>
      </c>
      <c r="R132">
        <v>89.531000000000006</v>
      </c>
      <c r="S132">
        <v>6.6289999999999996</v>
      </c>
      <c r="T132">
        <v>210000000</v>
      </c>
      <c r="U132">
        <v>0.3</v>
      </c>
      <c r="V132">
        <v>0.5</v>
      </c>
      <c r="W132">
        <v>2</v>
      </c>
      <c r="X132">
        <v>70</v>
      </c>
    </row>
    <row r="133" spans="1:24" x14ac:dyDescent="0.35">
      <c r="A133" s="1">
        <v>131</v>
      </c>
      <c r="B133">
        <v>66</v>
      </c>
      <c r="C133">
        <v>65</v>
      </c>
      <c r="D133" t="s">
        <v>52</v>
      </c>
      <c r="E133">
        <v>540.05826340217243</v>
      </c>
      <c r="F133">
        <v>39070</v>
      </c>
      <c r="G133">
        <v>604.11528823500009</v>
      </c>
      <c r="H133">
        <v>-259.80456898153187</v>
      </c>
      <c r="I133">
        <v>59.102878482771352</v>
      </c>
      <c r="J133" t="s">
        <v>104</v>
      </c>
      <c r="K133">
        <v>19</v>
      </c>
      <c r="L133">
        <v>1348.6777178103321</v>
      </c>
      <c r="M133">
        <v>1.4630000000000001</v>
      </c>
      <c r="N133">
        <v>1.2969999999999999</v>
      </c>
      <c r="O133">
        <v>0.71089999999999998</v>
      </c>
      <c r="P133">
        <v>2.3199999999999998E-2</v>
      </c>
      <c r="Q133">
        <v>2.5339999999999998</v>
      </c>
      <c r="R133">
        <v>89.531000000000006</v>
      </c>
      <c r="S133">
        <v>6.6289999999999996</v>
      </c>
      <c r="T133">
        <v>210000000</v>
      </c>
      <c r="U133">
        <v>0.3</v>
      </c>
      <c r="V133">
        <v>0.5</v>
      </c>
      <c r="W133">
        <v>2</v>
      </c>
      <c r="X133">
        <v>70</v>
      </c>
    </row>
    <row r="134" spans="1:24" x14ac:dyDescent="0.35">
      <c r="A134" s="1">
        <v>132</v>
      </c>
      <c r="B134">
        <v>66</v>
      </c>
      <c r="C134">
        <v>66</v>
      </c>
      <c r="D134" t="s">
        <v>52</v>
      </c>
      <c r="E134">
        <v>540.05826340217243</v>
      </c>
      <c r="F134">
        <v>39070</v>
      </c>
      <c r="G134">
        <v>604.11528823500009</v>
      </c>
      <c r="H134">
        <v>-259.80456898153187</v>
      </c>
      <c r="I134">
        <v>59.102878482771352</v>
      </c>
      <c r="J134" t="s">
        <v>104</v>
      </c>
      <c r="K134">
        <v>19</v>
      </c>
      <c r="L134">
        <v>1348.6777178103321</v>
      </c>
      <c r="M134">
        <v>1.4630000000000001</v>
      </c>
      <c r="N134">
        <v>1.2969999999999999</v>
      </c>
      <c r="O134">
        <v>0.71089999999999998</v>
      </c>
      <c r="P134">
        <v>2.3199999999999998E-2</v>
      </c>
      <c r="Q134">
        <v>2.5339999999999998</v>
      </c>
      <c r="R134">
        <v>89.531000000000006</v>
      </c>
      <c r="S134">
        <v>6.6289999999999996</v>
      </c>
      <c r="T134">
        <v>210000000</v>
      </c>
      <c r="U134">
        <v>0.3</v>
      </c>
      <c r="V134">
        <v>0.5</v>
      </c>
      <c r="W134">
        <v>2</v>
      </c>
      <c r="X134">
        <v>70</v>
      </c>
    </row>
    <row r="135" spans="1:24" x14ac:dyDescent="0.35">
      <c r="A135" s="1">
        <v>133</v>
      </c>
      <c r="B135">
        <v>67</v>
      </c>
      <c r="C135">
        <v>66</v>
      </c>
      <c r="E135">
        <v>550.06068305830922</v>
      </c>
      <c r="F135">
        <v>39080</v>
      </c>
      <c r="G135">
        <v>612.27804419996357</v>
      </c>
      <c r="H135">
        <v>-265.58125405963659</v>
      </c>
      <c r="I135">
        <v>58.884423946973342</v>
      </c>
      <c r="J135" t="s">
        <v>104</v>
      </c>
      <c r="K135">
        <v>19</v>
      </c>
      <c r="L135">
        <v>1348.6777178103321</v>
      </c>
      <c r="M135">
        <v>1.4630000000000001</v>
      </c>
      <c r="N135">
        <v>1.2969999999999999</v>
      </c>
      <c r="O135">
        <v>0.71089999999999998</v>
      </c>
      <c r="P135">
        <v>2.3199999999999998E-2</v>
      </c>
      <c r="Q135">
        <v>2.5339999999999998</v>
      </c>
      <c r="R135">
        <v>89.531000000000006</v>
      </c>
      <c r="S135">
        <v>6.6289999999999996</v>
      </c>
      <c r="T135">
        <v>210000000</v>
      </c>
      <c r="U135">
        <v>0.3</v>
      </c>
      <c r="V135">
        <v>0.5</v>
      </c>
      <c r="W135">
        <v>2</v>
      </c>
      <c r="X135">
        <v>70</v>
      </c>
    </row>
    <row r="136" spans="1:24" x14ac:dyDescent="0.35">
      <c r="A136" s="1">
        <v>134</v>
      </c>
      <c r="B136">
        <v>67</v>
      </c>
      <c r="C136">
        <v>67</v>
      </c>
      <c r="E136">
        <v>550.06068305830922</v>
      </c>
      <c r="F136">
        <v>39080</v>
      </c>
      <c r="G136">
        <v>612.27804419996357</v>
      </c>
      <c r="H136">
        <v>-265.58125405963659</v>
      </c>
      <c r="I136">
        <v>58.884423946973342</v>
      </c>
      <c r="J136" t="s">
        <v>104</v>
      </c>
      <c r="K136">
        <v>19</v>
      </c>
      <c r="L136">
        <v>1348.6777178103321</v>
      </c>
      <c r="M136">
        <v>1.4630000000000001</v>
      </c>
      <c r="N136">
        <v>1.2969999999999999</v>
      </c>
      <c r="O136">
        <v>0.71089999999999998</v>
      </c>
      <c r="P136">
        <v>2.3199999999999998E-2</v>
      </c>
      <c r="Q136">
        <v>2.5339999999999998</v>
      </c>
      <c r="R136">
        <v>89.531000000000006</v>
      </c>
      <c r="S136">
        <v>6.6289999999999996</v>
      </c>
      <c r="T136">
        <v>210000000</v>
      </c>
      <c r="U136">
        <v>0.3</v>
      </c>
      <c r="V136">
        <v>0.5</v>
      </c>
      <c r="W136">
        <v>2</v>
      </c>
      <c r="X136">
        <v>70</v>
      </c>
    </row>
    <row r="137" spans="1:24" x14ac:dyDescent="0.35">
      <c r="A137" s="1">
        <v>135</v>
      </c>
      <c r="B137">
        <v>68</v>
      </c>
      <c r="C137">
        <v>67</v>
      </c>
      <c r="D137" t="s">
        <v>53</v>
      </c>
      <c r="E137">
        <v>560.06310271444602</v>
      </c>
      <c r="F137">
        <v>39090</v>
      </c>
      <c r="G137">
        <v>620.44054131226596</v>
      </c>
      <c r="H137">
        <v>-271.35818792541932</v>
      </c>
      <c r="I137">
        <v>58.662897865096902</v>
      </c>
      <c r="J137" t="s">
        <v>104</v>
      </c>
      <c r="K137">
        <v>19</v>
      </c>
      <c r="L137">
        <v>1348.6777178103321</v>
      </c>
      <c r="M137">
        <v>1.4630000000000001</v>
      </c>
      <c r="N137">
        <v>1.2969999999999999</v>
      </c>
      <c r="O137">
        <v>0.71089999999999998</v>
      </c>
      <c r="P137">
        <v>2.3199999999999998E-2</v>
      </c>
      <c r="Q137">
        <v>2.5339999999999998</v>
      </c>
      <c r="R137">
        <v>89.531000000000006</v>
      </c>
      <c r="S137">
        <v>6.6289999999999996</v>
      </c>
      <c r="T137">
        <v>210000000</v>
      </c>
      <c r="U137">
        <v>0.3</v>
      </c>
      <c r="V137">
        <v>0.5</v>
      </c>
      <c r="W137">
        <v>2</v>
      </c>
      <c r="X137">
        <v>70</v>
      </c>
    </row>
    <row r="138" spans="1:24" x14ac:dyDescent="0.35">
      <c r="A138" s="1">
        <v>136</v>
      </c>
      <c r="B138">
        <v>68</v>
      </c>
      <c r="C138">
        <v>68</v>
      </c>
      <c r="D138" t="s">
        <v>53</v>
      </c>
      <c r="E138">
        <v>560.06310271444602</v>
      </c>
      <c r="F138">
        <v>39090</v>
      </c>
      <c r="G138">
        <v>620.44054131226596</v>
      </c>
      <c r="H138">
        <v>-271.35818792541932</v>
      </c>
      <c r="I138">
        <v>58.662897865096902</v>
      </c>
      <c r="J138" t="s">
        <v>104</v>
      </c>
      <c r="K138">
        <v>19</v>
      </c>
      <c r="L138">
        <v>1348.6777178103321</v>
      </c>
      <c r="M138">
        <v>1.4630000000000001</v>
      </c>
      <c r="N138">
        <v>1.2969999999999999</v>
      </c>
      <c r="O138">
        <v>0.71089999999999998</v>
      </c>
      <c r="P138">
        <v>2.3199999999999998E-2</v>
      </c>
      <c r="Q138">
        <v>2.5339999999999998</v>
      </c>
      <c r="R138">
        <v>89.531000000000006</v>
      </c>
      <c r="S138">
        <v>6.6289999999999996</v>
      </c>
      <c r="T138">
        <v>210000000</v>
      </c>
      <c r="U138">
        <v>0.3</v>
      </c>
      <c r="V138">
        <v>0.5</v>
      </c>
      <c r="W138">
        <v>2</v>
      </c>
      <c r="X138">
        <v>70</v>
      </c>
    </row>
    <row r="139" spans="1:24" x14ac:dyDescent="0.35">
      <c r="A139" s="1">
        <v>137</v>
      </c>
      <c r="B139">
        <v>69</v>
      </c>
      <c r="C139">
        <v>68</v>
      </c>
      <c r="E139">
        <v>570.0656495348403</v>
      </c>
      <c r="F139">
        <v>39100</v>
      </c>
      <c r="G139">
        <v>628.60323633952362</v>
      </c>
      <c r="H139">
        <v>-277.13496198696771</v>
      </c>
      <c r="I139">
        <v>58.438769892929344</v>
      </c>
      <c r="J139" t="s">
        <v>104</v>
      </c>
      <c r="K139">
        <v>19</v>
      </c>
      <c r="L139">
        <v>1348.6777178103321</v>
      </c>
      <c r="M139">
        <v>1.4630000000000001</v>
      </c>
      <c r="N139">
        <v>1.2969999999999999</v>
      </c>
      <c r="O139">
        <v>0.71089999999999998</v>
      </c>
      <c r="P139">
        <v>2.3199999999999998E-2</v>
      </c>
      <c r="Q139">
        <v>2.5339999999999998</v>
      </c>
      <c r="R139">
        <v>89.531000000000006</v>
      </c>
      <c r="S139">
        <v>6.6289999999999996</v>
      </c>
      <c r="T139">
        <v>210000000</v>
      </c>
      <c r="U139">
        <v>0.3</v>
      </c>
      <c r="V139">
        <v>0.5</v>
      </c>
      <c r="W139">
        <v>2</v>
      </c>
      <c r="X139">
        <v>70</v>
      </c>
    </row>
    <row r="140" spans="1:24" x14ac:dyDescent="0.35">
      <c r="A140" s="1">
        <v>138</v>
      </c>
      <c r="B140">
        <v>69</v>
      </c>
      <c r="C140">
        <v>69</v>
      </c>
      <c r="E140">
        <v>570.0656495348403</v>
      </c>
      <c r="F140">
        <v>39100</v>
      </c>
      <c r="G140">
        <v>628.60323633952362</v>
      </c>
      <c r="H140">
        <v>-277.13496198696771</v>
      </c>
      <c r="I140">
        <v>58.438769892929344</v>
      </c>
      <c r="J140" t="s">
        <v>104</v>
      </c>
      <c r="K140">
        <v>19</v>
      </c>
      <c r="L140">
        <v>1348.6777178103321</v>
      </c>
      <c r="M140">
        <v>1.4630000000000001</v>
      </c>
      <c r="N140">
        <v>1.2969999999999999</v>
      </c>
      <c r="O140">
        <v>0.71089999999999998</v>
      </c>
      <c r="P140">
        <v>2.3199999999999998E-2</v>
      </c>
      <c r="Q140">
        <v>2.5339999999999998</v>
      </c>
      <c r="R140">
        <v>89.531000000000006</v>
      </c>
      <c r="S140">
        <v>6.6289999999999996</v>
      </c>
      <c r="T140">
        <v>210000000</v>
      </c>
      <c r="U140">
        <v>0.3</v>
      </c>
      <c r="V140">
        <v>0.5</v>
      </c>
      <c r="W140">
        <v>2</v>
      </c>
      <c r="X140">
        <v>70</v>
      </c>
    </row>
    <row r="141" spans="1:24" x14ac:dyDescent="0.35">
      <c r="A141" s="1">
        <v>139</v>
      </c>
      <c r="B141">
        <v>70</v>
      </c>
      <c r="C141">
        <v>69</v>
      </c>
      <c r="D141" t="s">
        <v>54</v>
      </c>
      <c r="E141">
        <v>580.06819635523459</v>
      </c>
      <c r="F141">
        <v>39110</v>
      </c>
      <c r="G141">
        <v>636.76586509772721</v>
      </c>
      <c r="H141">
        <v>-282.91170700294339</v>
      </c>
      <c r="I141">
        <v>58.211501688591149</v>
      </c>
      <c r="J141" t="s">
        <v>104</v>
      </c>
      <c r="K141">
        <v>19</v>
      </c>
      <c r="L141">
        <v>1348.6777178103321</v>
      </c>
      <c r="M141">
        <v>1.4630000000000001</v>
      </c>
      <c r="N141">
        <v>1.2969999999999999</v>
      </c>
      <c r="O141">
        <v>0.71089999999999998</v>
      </c>
      <c r="P141">
        <v>2.3199999999999998E-2</v>
      </c>
      <c r="Q141">
        <v>2.5339999999999998</v>
      </c>
      <c r="R141">
        <v>89.531000000000006</v>
      </c>
      <c r="S141">
        <v>6.6289999999999996</v>
      </c>
      <c r="T141">
        <v>210000000</v>
      </c>
      <c r="U141">
        <v>0.3</v>
      </c>
      <c r="V141">
        <v>0.5</v>
      </c>
      <c r="W141">
        <v>2</v>
      </c>
      <c r="X141">
        <v>70</v>
      </c>
    </row>
    <row r="142" spans="1:24" x14ac:dyDescent="0.35">
      <c r="A142" s="1">
        <v>140</v>
      </c>
      <c r="B142">
        <v>70</v>
      </c>
      <c r="C142">
        <v>70</v>
      </c>
      <c r="D142" t="s">
        <v>54</v>
      </c>
      <c r="E142">
        <v>580.06819635523459</v>
      </c>
      <c r="F142">
        <v>39110</v>
      </c>
      <c r="G142">
        <v>636.76586509772721</v>
      </c>
      <c r="H142">
        <v>-282.91170700294339</v>
      </c>
      <c r="I142">
        <v>58.211501688591149</v>
      </c>
      <c r="J142" t="s">
        <v>104</v>
      </c>
      <c r="K142">
        <v>19</v>
      </c>
      <c r="L142">
        <v>1348.6777178103321</v>
      </c>
      <c r="M142">
        <v>1.4630000000000001</v>
      </c>
      <c r="N142">
        <v>1.2969999999999999</v>
      </c>
      <c r="O142">
        <v>0.71089999999999998</v>
      </c>
      <c r="P142">
        <v>2.3199999999999998E-2</v>
      </c>
      <c r="Q142">
        <v>2.5339999999999998</v>
      </c>
      <c r="R142">
        <v>89.531000000000006</v>
      </c>
      <c r="S142">
        <v>6.6289999999999996</v>
      </c>
      <c r="T142">
        <v>210000000</v>
      </c>
      <c r="U142">
        <v>0.3</v>
      </c>
      <c r="V142">
        <v>0.5</v>
      </c>
      <c r="W142">
        <v>2</v>
      </c>
      <c r="X142">
        <v>70</v>
      </c>
    </row>
    <row r="143" spans="1:24" x14ac:dyDescent="0.35">
      <c r="A143" s="1">
        <v>141</v>
      </c>
      <c r="B143">
        <v>71</v>
      </c>
      <c r="C143">
        <v>70</v>
      </c>
      <c r="E143">
        <v>590.07087371673038</v>
      </c>
      <c r="F143">
        <v>39120</v>
      </c>
      <c r="G143">
        <v>644.92841838370555</v>
      </c>
      <c r="H143">
        <v>-288.68868058971049</v>
      </c>
      <c r="I143">
        <v>57.981603344426958</v>
      </c>
      <c r="J143" t="s">
        <v>104</v>
      </c>
      <c r="K143">
        <v>19</v>
      </c>
      <c r="L143">
        <v>1348.6777178103321</v>
      </c>
      <c r="M143">
        <v>1.4630000000000001</v>
      </c>
      <c r="N143">
        <v>1.2969999999999999</v>
      </c>
      <c r="O143">
        <v>0.71089999999999998</v>
      </c>
      <c r="P143">
        <v>2.3199999999999998E-2</v>
      </c>
      <c r="Q143">
        <v>2.5339999999999998</v>
      </c>
      <c r="R143">
        <v>89.531000000000006</v>
      </c>
      <c r="S143">
        <v>6.6289999999999996</v>
      </c>
      <c r="T143">
        <v>210000000</v>
      </c>
      <c r="U143">
        <v>0.3</v>
      </c>
      <c r="V143">
        <v>0.5</v>
      </c>
      <c r="W143">
        <v>2</v>
      </c>
      <c r="X143">
        <v>70</v>
      </c>
    </row>
    <row r="144" spans="1:24" x14ac:dyDescent="0.35">
      <c r="A144" s="1">
        <v>142</v>
      </c>
      <c r="B144">
        <v>71</v>
      </c>
      <c r="C144">
        <v>71</v>
      </c>
      <c r="E144">
        <v>590.07087371673038</v>
      </c>
      <c r="F144">
        <v>39120</v>
      </c>
      <c r="G144">
        <v>644.92841838370555</v>
      </c>
      <c r="H144">
        <v>-288.68868058971049</v>
      </c>
      <c r="I144">
        <v>57.981603344426958</v>
      </c>
      <c r="J144" t="s">
        <v>104</v>
      </c>
      <c r="K144">
        <v>19</v>
      </c>
      <c r="L144">
        <v>1348.6777178103321</v>
      </c>
      <c r="M144">
        <v>1.4630000000000001</v>
      </c>
      <c r="N144">
        <v>1.2969999999999999</v>
      </c>
      <c r="O144">
        <v>0.71089999999999998</v>
      </c>
      <c r="P144">
        <v>2.3199999999999998E-2</v>
      </c>
      <c r="Q144">
        <v>2.5339999999999998</v>
      </c>
      <c r="R144">
        <v>89.531000000000006</v>
      </c>
      <c r="S144">
        <v>6.6289999999999996</v>
      </c>
      <c r="T144">
        <v>210000000</v>
      </c>
      <c r="U144">
        <v>0.3</v>
      </c>
      <c r="V144">
        <v>0.5</v>
      </c>
      <c r="W144">
        <v>2</v>
      </c>
      <c r="X144">
        <v>70</v>
      </c>
    </row>
    <row r="145" spans="1:24" x14ac:dyDescent="0.35">
      <c r="A145" s="1">
        <v>143</v>
      </c>
      <c r="B145">
        <v>72</v>
      </c>
      <c r="C145">
        <v>71</v>
      </c>
      <c r="D145" t="s">
        <v>55</v>
      </c>
      <c r="E145">
        <v>600.07355107822616</v>
      </c>
      <c r="F145">
        <v>39130</v>
      </c>
      <c r="G145">
        <v>653.09106228929488</v>
      </c>
      <c r="H145">
        <v>-294.46540494069342</v>
      </c>
      <c r="I145">
        <v>57.74867914478196</v>
      </c>
      <c r="J145" t="s">
        <v>104</v>
      </c>
      <c r="K145">
        <v>19</v>
      </c>
      <c r="L145">
        <v>1348.6777178103321</v>
      </c>
      <c r="M145">
        <v>1.4630000000000001</v>
      </c>
      <c r="N145">
        <v>1.2969999999999999</v>
      </c>
      <c r="O145">
        <v>0.71089999999999998</v>
      </c>
      <c r="P145">
        <v>2.3199999999999998E-2</v>
      </c>
      <c r="Q145">
        <v>2.5339999999999998</v>
      </c>
      <c r="R145">
        <v>89.531000000000006</v>
      </c>
      <c r="S145">
        <v>6.6289999999999996</v>
      </c>
      <c r="T145">
        <v>210000000</v>
      </c>
      <c r="U145">
        <v>0.3</v>
      </c>
      <c r="V145">
        <v>0.5</v>
      </c>
      <c r="W145">
        <v>2</v>
      </c>
      <c r="X145">
        <v>70</v>
      </c>
    </row>
    <row r="146" spans="1:24" x14ac:dyDescent="0.35">
      <c r="A146" s="1">
        <v>144</v>
      </c>
      <c r="B146">
        <v>72</v>
      </c>
      <c r="C146">
        <v>72</v>
      </c>
      <c r="D146" t="s">
        <v>55</v>
      </c>
      <c r="E146">
        <v>600.07355107822616</v>
      </c>
      <c r="F146">
        <v>39130</v>
      </c>
      <c r="G146">
        <v>653.09106228929488</v>
      </c>
      <c r="H146">
        <v>-294.46540494069342</v>
      </c>
      <c r="I146">
        <v>57.74867914478196</v>
      </c>
      <c r="J146" t="s">
        <v>104</v>
      </c>
      <c r="K146">
        <v>19</v>
      </c>
      <c r="L146">
        <v>1348.6777178103321</v>
      </c>
      <c r="M146">
        <v>1.4630000000000001</v>
      </c>
      <c r="N146">
        <v>1.2969999999999999</v>
      </c>
      <c r="O146">
        <v>0.71089999999999998</v>
      </c>
      <c r="P146">
        <v>2.3199999999999998E-2</v>
      </c>
      <c r="Q146">
        <v>2.5339999999999998</v>
      </c>
      <c r="R146">
        <v>89.531000000000006</v>
      </c>
      <c r="S146">
        <v>6.6289999999999996</v>
      </c>
      <c r="T146">
        <v>210000000</v>
      </c>
      <c r="U146">
        <v>0.3</v>
      </c>
      <c r="V146">
        <v>0.5</v>
      </c>
      <c r="W146">
        <v>2</v>
      </c>
      <c r="X146">
        <v>70</v>
      </c>
    </row>
    <row r="147" spans="1:24" x14ac:dyDescent="0.35">
      <c r="A147" s="1">
        <v>145</v>
      </c>
      <c r="B147">
        <v>73</v>
      </c>
      <c r="C147">
        <v>72</v>
      </c>
      <c r="E147">
        <v>610.076362135919</v>
      </c>
      <c r="F147">
        <v>39140</v>
      </c>
      <c r="G147">
        <v>661.25362350138994</v>
      </c>
      <c r="H147">
        <v>-300.24236661329371</v>
      </c>
      <c r="I147">
        <v>57.513018639145102</v>
      </c>
      <c r="J147" t="s">
        <v>104</v>
      </c>
      <c r="K147">
        <v>19</v>
      </c>
      <c r="L147">
        <v>1348.6777178103321</v>
      </c>
      <c r="M147">
        <v>1.4630000000000001</v>
      </c>
      <c r="N147">
        <v>1.2969999999999999</v>
      </c>
      <c r="O147">
        <v>0.71089999999999998</v>
      </c>
      <c r="P147">
        <v>2.3199999999999998E-2</v>
      </c>
      <c r="Q147">
        <v>2.5339999999999998</v>
      </c>
      <c r="R147">
        <v>89.531000000000006</v>
      </c>
      <c r="S147">
        <v>6.6289999999999996</v>
      </c>
      <c r="T147">
        <v>210000000</v>
      </c>
      <c r="U147">
        <v>0.3</v>
      </c>
      <c r="V147">
        <v>0.5</v>
      </c>
      <c r="W147">
        <v>2</v>
      </c>
      <c r="X147">
        <v>70</v>
      </c>
    </row>
    <row r="148" spans="1:24" x14ac:dyDescent="0.35">
      <c r="A148" s="1">
        <v>146</v>
      </c>
      <c r="B148">
        <v>73</v>
      </c>
      <c r="C148">
        <v>73</v>
      </c>
      <c r="E148">
        <v>610.076362135919</v>
      </c>
      <c r="F148">
        <v>39140</v>
      </c>
      <c r="G148">
        <v>661.25362350138994</v>
      </c>
      <c r="H148">
        <v>-300.24236661329371</v>
      </c>
      <c r="I148">
        <v>57.513018639145102</v>
      </c>
      <c r="J148" t="s">
        <v>104</v>
      </c>
      <c r="K148">
        <v>19</v>
      </c>
      <c r="L148">
        <v>1348.6777178103321</v>
      </c>
      <c r="M148">
        <v>1.4630000000000001</v>
      </c>
      <c r="N148">
        <v>1.2969999999999999</v>
      </c>
      <c r="O148">
        <v>0.71089999999999998</v>
      </c>
      <c r="P148">
        <v>2.3199999999999998E-2</v>
      </c>
      <c r="Q148">
        <v>2.5339999999999998</v>
      </c>
      <c r="R148">
        <v>89.531000000000006</v>
      </c>
      <c r="S148">
        <v>6.6289999999999996</v>
      </c>
      <c r="T148">
        <v>210000000</v>
      </c>
      <c r="U148">
        <v>0.3</v>
      </c>
      <c r="V148">
        <v>0.5</v>
      </c>
      <c r="W148">
        <v>2</v>
      </c>
      <c r="X148">
        <v>70</v>
      </c>
    </row>
    <row r="149" spans="1:24" x14ac:dyDescent="0.35">
      <c r="A149" s="1">
        <v>147</v>
      </c>
      <c r="B149">
        <v>74</v>
      </c>
      <c r="C149">
        <v>73</v>
      </c>
      <c r="D149" t="s">
        <v>56</v>
      </c>
      <c r="E149">
        <v>620.07917319361184</v>
      </c>
      <c r="F149">
        <v>39150</v>
      </c>
      <c r="G149">
        <v>669.41629371818942</v>
      </c>
      <c r="H149">
        <v>-306.0190544707163</v>
      </c>
      <c r="I149">
        <v>57.274439146490181</v>
      </c>
      <c r="J149" t="s">
        <v>104</v>
      </c>
      <c r="K149">
        <v>19</v>
      </c>
      <c r="L149">
        <v>1348.6777178103321</v>
      </c>
      <c r="M149">
        <v>1.4630000000000001</v>
      </c>
      <c r="N149">
        <v>1.2969999999999999</v>
      </c>
      <c r="O149">
        <v>0.71089999999999998</v>
      </c>
      <c r="P149">
        <v>2.3199999999999998E-2</v>
      </c>
      <c r="Q149">
        <v>2.5339999999999998</v>
      </c>
      <c r="R149">
        <v>89.531000000000006</v>
      </c>
      <c r="S149">
        <v>6.6289999999999996</v>
      </c>
      <c r="T149">
        <v>210000000</v>
      </c>
      <c r="U149">
        <v>0.3</v>
      </c>
      <c r="V149">
        <v>0.5</v>
      </c>
      <c r="W149">
        <v>2</v>
      </c>
      <c r="X149">
        <v>70</v>
      </c>
    </row>
    <row r="150" spans="1:24" x14ac:dyDescent="0.35">
      <c r="A150" s="1">
        <v>148</v>
      </c>
      <c r="B150">
        <v>74</v>
      </c>
      <c r="C150">
        <v>74</v>
      </c>
      <c r="D150" t="s">
        <v>56</v>
      </c>
      <c r="E150">
        <v>620.07917319361184</v>
      </c>
      <c r="F150">
        <v>39150</v>
      </c>
      <c r="G150">
        <v>669.41629371818942</v>
      </c>
      <c r="H150">
        <v>-306.0190544707163</v>
      </c>
      <c r="I150">
        <v>57.274439146490181</v>
      </c>
      <c r="J150" t="s">
        <v>104</v>
      </c>
      <c r="K150">
        <v>19</v>
      </c>
      <c r="L150">
        <v>1348.6777178103321</v>
      </c>
      <c r="M150">
        <v>1.4630000000000001</v>
      </c>
      <c r="N150">
        <v>1.2969999999999999</v>
      </c>
      <c r="O150">
        <v>0.71089999999999998</v>
      </c>
      <c r="P150">
        <v>2.3199999999999998E-2</v>
      </c>
      <c r="Q150">
        <v>2.5339999999999998</v>
      </c>
      <c r="R150">
        <v>89.531000000000006</v>
      </c>
      <c r="S150">
        <v>6.6289999999999996</v>
      </c>
      <c r="T150">
        <v>210000000</v>
      </c>
      <c r="U150">
        <v>0.3</v>
      </c>
      <c r="V150">
        <v>0.5</v>
      </c>
      <c r="W150">
        <v>2</v>
      </c>
      <c r="X150">
        <v>70</v>
      </c>
    </row>
    <row r="151" spans="1:24" x14ac:dyDescent="0.35">
      <c r="A151" s="1">
        <v>149</v>
      </c>
      <c r="B151">
        <v>75</v>
      </c>
      <c r="C151">
        <v>74</v>
      </c>
      <c r="E151">
        <v>630.08212120539667</v>
      </c>
      <c r="F151">
        <v>39160</v>
      </c>
      <c r="G151">
        <v>677.57902035935183</v>
      </c>
      <c r="H151">
        <v>-311.79578200927148</v>
      </c>
      <c r="I151">
        <v>57.033025885687508</v>
      </c>
      <c r="J151" t="s">
        <v>104</v>
      </c>
      <c r="K151">
        <v>19</v>
      </c>
      <c r="L151">
        <v>1348.6777178103321</v>
      </c>
      <c r="M151">
        <v>1.4630000000000001</v>
      </c>
      <c r="N151">
        <v>1.2969999999999999</v>
      </c>
      <c r="O151">
        <v>0.71089999999999998</v>
      </c>
      <c r="P151">
        <v>2.3199999999999998E-2</v>
      </c>
      <c r="Q151">
        <v>2.5339999999999998</v>
      </c>
      <c r="R151">
        <v>89.531000000000006</v>
      </c>
      <c r="S151">
        <v>6.6289999999999996</v>
      </c>
      <c r="T151">
        <v>210000000</v>
      </c>
      <c r="U151">
        <v>0.3</v>
      </c>
      <c r="V151">
        <v>0.5</v>
      </c>
      <c r="W151">
        <v>2</v>
      </c>
      <c r="X151">
        <v>70</v>
      </c>
    </row>
    <row r="152" spans="1:24" x14ac:dyDescent="0.35">
      <c r="A152" s="1">
        <v>150</v>
      </c>
      <c r="B152">
        <v>75</v>
      </c>
      <c r="C152">
        <v>75</v>
      </c>
      <c r="E152">
        <v>630.08212120539667</v>
      </c>
      <c r="F152">
        <v>39160</v>
      </c>
      <c r="G152">
        <v>677.57902035935183</v>
      </c>
      <c r="H152">
        <v>-311.79578200927148</v>
      </c>
      <c r="I152">
        <v>57.033025885687508</v>
      </c>
      <c r="J152" t="s">
        <v>104</v>
      </c>
      <c r="K152">
        <v>19</v>
      </c>
      <c r="L152">
        <v>1348.6777178103321</v>
      </c>
      <c r="M152">
        <v>1.4630000000000001</v>
      </c>
      <c r="N152">
        <v>1.2969999999999999</v>
      </c>
      <c r="O152">
        <v>0.71089999999999998</v>
      </c>
      <c r="P152">
        <v>2.3199999999999998E-2</v>
      </c>
      <c r="Q152">
        <v>2.5339999999999998</v>
      </c>
      <c r="R152">
        <v>89.531000000000006</v>
      </c>
      <c r="S152">
        <v>6.6289999999999996</v>
      </c>
      <c r="T152">
        <v>210000000</v>
      </c>
      <c r="U152">
        <v>0.3</v>
      </c>
      <c r="V152">
        <v>0.5</v>
      </c>
      <c r="W152">
        <v>2</v>
      </c>
      <c r="X152">
        <v>70</v>
      </c>
    </row>
    <row r="153" spans="1:24" x14ac:dyDescent="0.35">
      <c r="A153" s="1">
        <v>151</v>
      </c>
      <c r="B153">
        <v>76</v>
      </c>
      <c r="C153">
        <v>75</v>
      </c>
      <c r="D153" t="s">
        <v>57</v>
      </c>
      <c r="E153">
        <v>640.08506921718151</v>
      </c>
      <c r="F153">
        <v>39170</v>
      </c>
      <c r="G153">
        <v>685.74154983088818</v>
      </c>
      <c r="H153">
        <v>-317.57266916890279</v>
      </c>
      <c r="I153">
        <v>56.788781265403678</v>
      </c>
      <c r="J153" t="s">
        <v>104</v>
      </c>
      <c r="K153">
        <v>19</v>
      </c>
      <c r="L153">
        <v>1348.6777178103321</v>
      </c>
      <c r="M153">
        <v>1.4630000000000001</v>
      </c>
      <c r="N153">
        <v>1.2969999999999999</v>
      </c>
      <c r="O153">
        <v>0.71089999999999998</v>
      </c>
      <c r="P153">
        <v>2.3199999999999998E-2</v>
      </c>
      <c r="Q153">
        <v>2.5339999999999998</v>
      </c>
      <c r="R153">
        <v>89.531000000000006</v>
      </c>
      <c r="S153">
        <v>6.6289999999999996</v>
      </c>
      <c r="T153">
        <v>210000000</v>
      </c>
      <c r="U153">
        <v>0.3</v>
      </c>
      <c r="V153">
        <v>0.5</v>
      </c>
      <c r="W153">
        <v>2</v>
      </c>
      <c r="X153">
        <v>70</v>
      </c>
    </row>
    <row r="154" spans="1:24" x14ac:dyDescent="0.35">
      <c r="A154" s="1">
        <v>152</v>
      </c>
      <c r="B154">
        <v>76</v>
      </c>
      <c r="C154">
        <v>76</v>
      </c>
      <c r="D154" t="s">
        <v>57</v>
      </c>
      <c r="E154">
        <v>640.08506921718151</v>
      </c>
      <c r="F154">
        <v>39170</v>
      </c>
      <c r="G154">
        <v>685.74154983088818</v>
      </c>
      <c r="H154">
        <v>-317.57266916890279</v>
      </c>
      <c r="I154">
        <v>56.788781265403678</v>
      </c>
      <c r="J154" t="s">
        <v>104</v>
      </c>
      <c r="K154">
        <v>19</v>
      </c>
      <c r="L154">
        <v>1348.6777178103321</v>
      </c>
      <c r="M154">
        <v>1.4630000000000001</v>
      </c>
      <c r="N154">
        <v>1.2969999999999999</v>
      </c>
      <c r="O154">
        <v>0.71089999999999998</v>
      </c>
      <c r="P154">
        <v>2.3199999999999998E-2</v>
      </c>
      <c r="Q154">
        <v>2.5339999999999998</v>
      </c>
      <c r="R154">
        <v>89.531000000000006</v>
      </c>
      <c r="S154">
        <v>6.6289999999999996</v>
      </c>
      <c r="T154">
        <v>210000000</v>
      </c>
      <c r="U154">
        <v>0.3</v>
      </c>
      <c r="V154">
        <v>0.5</v>
      </c>
      <c r="W154">
        <v>2</v>
      </c>
      <c r="X154">
        <v>70</v>
      </c>
    </row>
    <row r="155" spans="1:24" x14ac:dyDescent="0.35">
      <c r="A155" s="1">
        <v>153</v>
      </c>
      <c r="B155">
        <v>77</v>
      </c>
      <c r="C155">
        <v>76</v>
      </c>
      <c r="E155">
        <v>650.08815731234051</v>
      </c>
      <c r="F155">
        <v>39180</v>
      </c>
      <c r="G155">
        <v>693.90429174089195</v>
      </c>
      <c r="H155">
        <v>-323.34937404974801</v>
      </c>
      <c r="I155">
        <v>56.541606620940449</v>
      </c>
      <c r="J155" t="s">
        <v>104</v>
      </c>
      <c r="K155">
        <v>19</v>
      </c>
      <c r="L155">
        <v>1348.6777178103321</v>
      </c>
      <c r="M155">
        <v>1.4630000000000001</v>
      </c>
      <c r="N155">
        <v>1.2969999999999999</v>
      </c>
      <c r="O155">
        <v>0.71089999999999998</v>
      </c>
      <c r="P155">
        <v>2.3199999999999998E-2</v>
      </c>
      <c r="Q155">
        <v>2.5339999999999998</v>
      </c>
      <c r="R155">
        <v>89.531000000000006</v>
      </c>
      <c r="S155">
        <v>6.6289999999999996</v>
      </c>
      <c r="T155">
        <v>210000000</v>
      </c>
      <c r="U155">
        <v>0.3</v>
      </c>
      <c r="V155">
        <v>0.5</v>
      </c>
      <c r="W155">
        <v>2</v>
      </c>
      <c r="X155">
        <v>70</v>
      </c>
    </row>
    <row r="156" spans="1:24" x14ac:dyDescent="0.35">
      <c r="A156" s="1">
        <v>154</v>
      </c>
      <c r="B156">
        <v>77</v>
      </c>
      <c r="C156">
        <v>77</v>
      </c>
      <c r="E156">
        <v>650.08815731234051</v>
      </c>
      <c r="F156">
        <v>39180</v>
      </c>
      <c r="G156">
        <v>693.90429174089195</v>
      </c>
      <c r="H156">
        <v>-323.34937404974801</v>
      </c>
      <c r="I156">
        <v>56.541606620940449</v>
      </c>
      <c r="J156" t="s">
        <v>104</v>
      </c>
      <c r="K156">
        <v>19</v>
      </c>
      <c r="L156">
        <v>1348.6777178103321</v>
      </c>
      <c r="M156">
        <v>1.4630000000000001</v>
      </c>
      <c r="N156">
        <v>1.2969999999999999</v>
      </c>
      <c r="O156">
        <v>0.71089999999999998</v>
      </c>
      <c r="P156">
        <v>2.3199999999999998E-2</v>
      </c>
      <c r="Q156">
        <v>2.5339999999999998</v>
      </c>
      <c r="R156">
        <v>89.531000000000006</v>
      </c>
      <c r="S156">
        <v>6.6289999999999996</v>
      </c>
      <c r="T156">
        <v>210000000</v>
      </c>
      <c r="U156">
        <v>0.3</v>
      </c>
      <c r="V156">
        <v>0.5</v>
      </c>
      <c r="W156">
        <v>2</v>
      </c>
      <c r="X156">
        <v>70</v>
      </c>
    </row>
    <row r="157" spans="1:24" x14ac:dyDescent="0.35">
      <c r="A157" s="1">
        <v>155</v>
      </c>
      <c r="B157">
        <v>78</v>
      </c>
      <c r="C157">
        <v>77</v>
      </c>
      <c r="D157" t="s">
        <v>58</v>
      </c>
      <c r="E157">
        <v>660.09124540749951</v>
      </c>
      <c r="F157">
        <v>39190</v>
      </c>
      <c r="G157">
        <v>702.06699092395911</v>
      </c>
      <c r="H157">
        <v>-329.12602244909777</v>
      </c>
      <c r="I157">
        <v>56.291715431276053</v>
      </c>
      <c r="J157" t="s">
        <v>104</v>
      </c>
      <c r="K157">
        <v>19</v>
      </c>
      <c r="L157">
        <v>1348.6777178103321</v>
      </c>
      <c r="M157">
        <v>1.4630000000000001</v>
      </c>
      <c r="N157">
        <v>1.2969999999999999</v>
      </c>
      <c r="O157">
        <v>0.71089999999999998</v>
      </c>
      <c r="P157">
        <v>2.3199999999999998E-2</v>
      </c>
      <c r="Q157">
        <v>2.5339999999999998</v>
      </c>
      <c r="R157">
        <v>89.531000000000006</v>
      </c>
      <c r="S157">
        <v>6.6289999999999996</v>
      </c>
      <c r="T157">
        <v>210000000</v>
      </c>
      <c r="U157">
        <v>0.3</v>
      </c>
      <c r="V157">
        <v>0.5</v>
      </c>
      <c r="W157">
        <v>2</v>
      </c>
      <c r="X157">
        <v>70</v>
      </c>
    </row>
    <row r="158" spans="1:24" x14ac:dyDescent="0.35">
      <c r="A158" s="1">
        <v>156</v>
      </c>
      <c r="B158">
        <v>78</v>
      </c>
      <c r="C158">
        <v>78</v>
      </c>
      <c r="D158" t="s">
        <v>58</v>
      </c>
      <c r="E158">
        <v>660.09124540749951</v>
      </c>
      <c r="F158">
        <v>39190</v>
      </c>
      <c r="G158">
        <v>702.06699092395911</v>
      </c>
      <c r="H158">
        <v>-329.12602244909777</v>
      </c>
      <c r="I158">
        <v>56.291715431276053</v>
      </c>
      <c r="J158" t="s">
        <v>104</v>
      </c>
      <c r="K158">
        <v>19</v>
      </c>
      <c r="L158">
        <v>1348.6777178103321</v>
      </c>
      <c r="M158">
        <v>1.4630000000000001</v>
      </c>
      <c r="N158">
        <v>1.2969999999999999</v>
      </c>
      <c r="O158">
        <v>0.71089999999999998</v>
      </c>
      <c r="P158">
        <v>2.3199999999999998E-2</v>
      </c>
      <c r="Q158">
        <v>2.5339999999999998</v>
      </c>
      <c r="R158">
        <v>89.531000000000006</v>
      </c>
      <c r="S158">
        <v>6.6289999999999996</v>
      </c>
      <c r="T158">
        <v>210000000</v>
      </c>
      <c r="U158">
        <v>0.3</v>
      </c>
      <c r="V158">
        <v>0.5</v>
      </c>
      <c r="W158">
        <v>2</v>
      </c>
      <c r="X158">
        <v>70</v>
      </c>
    </row>
    <row r="159" spans="1:24" x14ac:dyDescent="0.35">
      <c r="A159" s="1">
        <v>157</v>
      </c>
      <c r="B159">
        <v>79</v>
      </c>
      <c r="C159">
        <v>78</v>
      </c>
      <c r="E159">
        <v>670.09447717290618</v>
      </c>
      <c r="F159">
        <v>39200</v>
      </c>
      <c r="G159">
        <v>710.22954387020229</v>
      </c>
      <c r="H159">
        <v>-334.90299319256172</v>
      </c>
      <c r="I159">
        <v>56.038766902887907</v>
      </c>
      <c r="J159" t="s">
        <v>104</v>
      </c>
      <c r="K159">
        <v>19</v>
      </c>
      <c r="L159">
        <v>1348.6777178103321</v>
      </c>
      <c r="M159">
        <v>1.4630000000000001</v>
      </c>
      <c r="N159">
        <v>1.2969999999999999</v>
      </c>
      <c r="O159">
        <v>0.71089999999999998</v>
      </c>
      <c r="P159">
        <v>2.3199999999999998E-2</v>
      </c>
      <c r="Q159">
        <v>2.5339999999999998</v>
      </c>
      <c r="R159">
        <v>89.531000000000006</v>
      </c>
      <c r="S159">
        <v>6.6289999999999996</v>
      </c>
      <c r="T159">
        <v>210000000</v>
      </c>
      <c r="U159">
        <v>0.3</v>
      </c>
      <c r="V159">
        <v>0.5</v>
      </c>
      <c r="W159">
        <v>2</v>
      </c>
      <c r="X159">
        <v>70</v>
      </c>
    </row>
    <row r="160" spans="1:24" x14ac:dyDescent="0.35">
      <c r="A160" s="1">
        <v>158</v>
      </c>
      <c r="B160">
        <v>79</v>
      </c>
      <c r="C160">
        <v>79</v>
      </c>
      <c r="E160">
        <v>670.09447717290618</v>
      </c>
      <c r="F160">
        <v>39200</v>
      </c>
      <c r="G160">
        <v>710.22954387020229</v>
      </c>
      <c r="H160">
        <v>-334.90299319256172</v>
      </c>
      <c r="I160">
        <v>56.038766902887907</v>
      </c>
      <c r="J160" t="s">
        <v>104</v>
      </c>
      <c r="K160">
        <v>19</v>
      </c>
      <c r="L160">
        <v>1348.6777178103321</v>
      </c>
      <c r="M160">
        <v>1.4630000000000001</v>
      </c>
      <c r="N160">
        <v>1.2969999999999999</v>
      </c>
      <c r="O160">
        <v>0.71089999999999998</v>
      </c>
      <c r="P160">
        <v>2.3199999999999998E-2</v>
      </c>
      <c r="Q160">
        <v>2.5339999999999998</v>
      </c>
      <c r="R160">
        <v>89.531000000000006</v>
      </c>
      <c r="S160">
        <v>6.6289999999999996</v>
      </c>
      <c r="T160">
        <v>210000000</v>
      </c>
      <c r="U160">
        <v>0.3</v>
      </c>
      <c r="V160">
        <v>0.5</v>
      </c>
      <c r="W160">
        <v>2</v>
      </c>
      <c r="X160">
        <v>70</v>
      </c>
    </row>
    <row r="161" spans="1:24" x14ac:dyDescent="0.35">
      <c r="A161" s="1">
        <v>159</v>
      </c>
      <c r="B161">
        <v>80</v>
      </c>
      <c r="C161">
        <v>79</v>
      </c>
      <c r="D161" t="s">
        <v>59</v>
      </c>
      <c r="E161">
        <v>680.09770893831285</v>
      </c>
      <c r="F161">
        <v>39210</v>
      </c>
      <c r="G161">
        <v>718.39218102760208</v>
      </c>
      <c r="H161">
        <v>-340.67973040187718</v>
      </c>
      <c r="I161">
        <v>55.783215070867463</v>
      </c>
      <c r="J161" t="s">
        <v>104</v>
      </c>
      <c r="K161">
        <v>19</v>
      </c>
      <c r="L161">
        <v>1348.6777178103321</v>
      </c>
      <c r="M161">
        <v>1.4630000000000001</v>
      </c>
      <c r="N161">
        <v>1.2969999999999999</v>
      </c>
      <c r="O161">
        <v>0.71089999999999998</v>
      </c>
      <c r="P161">
        <v>2.3199999999999998E-2</v>
      </c>
      <c r="Q161">
        <v>2.5339999999999998</v>
      </c>
      <c r="R161">
        <v>89.531000000000006</v>
      </c>
      <c r="S161">
        <v>6.6289999999999996</v>
      </c>
      <c r="T161">
        <v>210000000</v>
      </c>
      <c r="U161">
        <v>0.3</v>
      </c>
      <c r="V161">
        <v>0.5</v>
      </c>
      <c r="W161">
        <v>2</v>
      </c>
      <c r="X161">
        <v>70</v>
      </c>
    </row>
    <row r="162" spans="1:24" x14ac:dyDescent="0.35">
      <c r="A162" s="1">
        <v>160</v>
      </c>
      <c r="B162">
        <v>80</v>
      </c>
      <c r="C162">
        <v>80</v>
      </c>
      <c r="D162" t="s">
        <v>59</v>
      </c>
      <c r="E162">
        <v>680.09770893831285</v>
      </c>
      <c r="F162">
        <v>39210</v>
      </c>
      <c r="G162">
        <v>718.39218102760208</v>
      </c>
      <c r="H162">
        <v>-340.67973040187718</v>
      </c>
      <c r="I162">
        <v>55.783215070867463</v>
      </c>
      <c r="J162" t="s">
        <v>104</v>
      </c>
      <c r="K162">
        <v>19</v>
      </c>
      <c r="L162">
        <v>1348.6777178103321</v>
      </c>
      <c r="M162">
        <v>1.4630000000000001</v>
      </c>
      <c r="N162">
        <v>1.2969999999999999</v>
      </c>
      <c r="O162">
        <v>0.71089999999999998</v>
      </c>
      <c r="P162">
        <v>2.3199999999999998E-2</v>
      </c>
      <c r="Q162">
        <v>2.5339999999999998</v>
      </c>
      <c r="R162">
        <v>89.531000000000006</v>
      </c>
      <c r="S162">
        <v>6.6289999999999996</v>
      </c>
      <c r="T162">
        <v>210000000</v>
      </c>
      <c r="U162">
        <v>0.3</v>
      </c>
      <c r="V162">
        <v>0.5</v>
      </c>
      <c r="W162">
        <v>2</v>
      </c>
      <c r="X162">
        <v>70</v>
      </c>
    </row>
    <row r="163" spans="1:24" x14ac:dyDescent="0.35">
      <c r="A163" s="1">
        <v>161</v>
      </c>
      <c r="B163">
        <v>81</v>
      </c>
      <c r="C163">
        <v>80</v>
      </c>
      <c r="E163">
        <v>690.10108876072991</v>
      </c>
      <c r="F163">
        <v>39220</v>
      </c>
      <c r="G163">
        <v>726.55486858349889</v>
      </c>
      <c r="H163">
        <v>-346.45651253520282</v>
      </c>
      <c r="I163">
        <v>55.524512362640941</v>
      </c>
      <c r="J163" t="s">
        <v>104</v>
      </c>
      <c r="K163">
        <v>19</v>
      </c>
      <c r="L163">
        <v>1348.6777178103321</v>
      </c>
      <c r="M163">
        <v>1.4630000000000001</v>
      </c>
      <c r="N163">
        <v>1.2969999999999999</v>
      </c>
      <c r="O163">
        <v>0.71089999999999998</v>
      </c>
      <c r="P163">
        <v>2.3199999999999998E-2</v>
      </c>
      <c r="Q163">
        <v>2.5339999999999998</v>
      </c>
      <c r="R163">
        <v>89.531000000000006</v>
      </c>
      <c r="S163">
        <v>6.6289999999999996</v>
      </c>
      <c r="T163">
        <v>210000000</v>
      </c>
      <c r="U163">
        <v>0.3</v>
      </c>
      <c r="V163">
        <v>0.5</v>
      </c>
      <c r="W163">
        <v>2</v>
      </c>
      <c r="X163">
        <v>70</v>
      </c>
    </row>
    <row r="164" spans="1:24" x14ac:dyDescent="0.35">
      <c r="A164" s="1">
        <v>162</v>
      </c>
      <c r="B164">
        <v>81</v>
      </c>
      <c r="C164">
        <v>81</v>
      </c>
      <c r="E164">
        <v>690.10108876072991</v>
      </c>
      <c r="F164">
        <v>39220</v>
      </c>
      <c r="G164">
        <v>726.55486858349889</v>
      </c>
      <c r="H164">
        <v>-346.45651253520282</v>
      </c>
      <c r="I164">
        <v>55.524512362640941</v>
      </c>
      <c r="J164" t="s">
        <v>104</v>
      </c>
      <c r="K164">
        <v>19</v>
      </c>
      <c r="L164">
        <v>1348.6777178103321</v>
      </c>
      <c r="M164">
        <v>1.4630000000000001</v>
      </c>
      <c r="N164">
        <v>1.2969999999999999</v>
      </c>
      <c r="O164">
        <v>0.71089999999999998</v>
      </c>
      <c r="P164">
        <v>2.3199999999999998E-2</v>
      </c>
      <c r="Q164">
        <v>2.5339999999999998</v>
      </c>
      <c r="R164">
        <v>89.531000000000006</v>
      </c>
      <c r="S164">
        <v>6.6289999999999996</v>
      </c>
      <c r="T164">
        <v>210000000</v>
      </c>
      <c r="U164">
        <v>0.3</v>
      </c>
      <c r="V164">
        <v>0.5</v>
      </c>
      <c r="W164">
        <v>2</v>
      </c>
      <c r="X164">
        <v>70</v>
      </c>
    </row>
    <row r="165" spans="1:24" x14ac:dyDescent="0.35">
      <c r="A165" s="1">
        <v>163</v>
      </c>
      <c r="B165">
        <v>82</v>
      </c>
      <c r="C165">
        <v>81</v>
      </c>
      <c r="D165" t="s">
        <v>60</v>
      </c>
      <c r="E165">
        <v>700.10446858314697</v>
      </c>
      <c r="F165">
        <v>39230</v>
      </c>
      <c r="G165">
        <v>734.71736628665269</v>
      </c>
      <c r="H165">
        <v>-352.23344520979799</v>
      </c>
      <c r="I165">
        <v>55.263194845604922</v>
      </c>
      <c r="J165" t="s">
        <v>104</v>
      </c>
      <c r="K165">
        <v>19</v>
      </c>
      <c r="L165">
        <v>1348.6777178103321</v>
      </c>
      <c r="M165">
        <v>1.4630000000000001</v>
      </c>
      <c r="N165">
        <v>1.2969999999999999</v>
      </c>
      <c r="O165">
        <v>0.71089999999999998</v>
      </c>
      <c r="P165">
        <v>2.3199999999999998E-2</v>
      </c>
      <c r="Q165">
        <v>2.5339999999999998</v>
      </c>
      <c r="R165">
        <v>89.531000000000006</v>
      </c>
      <c r="S165">
        <v>6.6289999999999996</v>
      </c>
      <c r="T165">
        <v>210000000</v>
      </c>
      <c r="U165">
        <v>0.3</v>
      </c>
      <c r="V165">
        <v>0.5</v>
      </c>
      <c r="W165">
        <v>2</v>
      </c>
      <c r="X165">
        <v>70</v>
      </c>
    </row>
    <row r="166" spans="1:24" x14ac:dyDescent="0.35">
      <c r="A166" s="1">
        <v>164</v>
      </c>
      <c r="B166">
        <v>82</v>
      </c>
      <c r="C166">
        <v>82</v>
      </c>
      <c r="D166" t="s">
        <v>60</v>
      </c>
      <c r="E166">
        <v>700.10446858314697</v>
      </c>
      <c r="F166">
        <v>39230</v>
      </c>
      <c r="G166">
        <v>734.71736628665269</v>
      </c>
      <c r="H166">
        <v>-352.23344520979799</v>
      </c>
      <c r="I166">
        <v>55.263194845604922</v>
      </c>
      <c r="J166" t="s">
        <v>104</v>
      </c>
      <c r="K166">
        <v>19</v>
      </c>
      <c r="L166">
        <v>1348.6777178103321</v>
      </c>
      <c r="M166">
        <v>1.4630000000000001</v>
      </c>
      <c r="N166">
        <v>1.2969999999999999</v>
      </c>
      <c r="O166">
        <v>0.71089999999999998</v>
      </c>
      <c r="P166">
        <v>2.3199999999999998E-2</v>
      </c>
      <c r="Q166">
        <v>2.5339999999999998</v>
      </c>
      <c r="R166">
        <v>89.531000000000006</v>
      </c>
      <c r="S166">
        <v>6.6289999999999996</v>
      </c>
      <c r="T166">
        <v>210000000</v>
      </c>
      <c r="U166">
        <v>0.3</v>
      </c>
      <c r="V166">
        <v>0.5</v>
      </c>
      <c r="W166">
        <v>2</v>
      </c>
      <c r="X166">
        <v>70</v>
      </c>
    </row>
    <row r="167" spans="1:24" x14ac:dyDescent="0.35">
      <c r="A167" s="1">
        <v>165</v>
      </c>
      <c r="B167">
        <v>83</v>
      </c>
      <c r="C167">
        <v>82</v>
      </c>
      <c r="E167">
        <v>710.10799853405501</v>
      </c>
      <c r="F167">
        <v>39240</v>
      </c>
      <c r="G167">
        <v>742.88007934387531</v>
      </c>
      <c r="H167">
        <v>-358.01019492222463</v>
      </c>
      <c r="I167">
        <v>54.998829908681493</v>
      </c>
      <c r="J167" t="s">
        <v>104</v>
      </c>
      <c r="K167">
        <v>19</v>
      </c>
      <c r="L167">
        <v>1348.6777178103321</v>
      </c>
      <c r="M167">
        <v>1.4630000000000001</v>
      </c>
      <c r="N167">
        <v>1.2969999999999999</v>
      </c>
      <c r="O167">
        <v>0.71089999999999998</v>
      </c>
      <c r="P167">
        <v>2.3199999999999998E-2</v>
      </c>
      <c r="Q167">
        <v>2.5339999999999998</v>
      </c>
      <c r="R167">
        <v>89.531000000000006</v>
      </c>
      <c r="S167">
        <v>6.6289999999999996</v>
      </c>
      <c r="T167">
        <v>210000000</v>
      </c>
      <c r="U167">
        <v>0.3</v>
      </c>
      <c r="V167">
        <v>0.5</v>
      </c>
      <c r="W167">
        <v>2</v>
      </c>
      <c r="X167">
        <v>70</v>
      </c>
    </row>
    <row r="168" spans="1:24" x14ac:dyDescent="0.35">
      <c r="A168" s="1">
        <v>166</v>
      </c>
      <c r="B168">
        <v>83</v>
      </c>
      <c r="C168">
        <v>83</v>
      </c>
      <c r="E168">
        <v>710.10799853405501</v>
      </c>
      <c r="F168">
        <v>39240</v>
      </c>
      <c r="G168">
        <v>742.88007934387531</v>
      </c>
      <c r="H168">
        <v>-358.01019492222463</v>
      </c>
      <c r="I168">
        <v>54.998829908681493</v>
      </c>
      <c r="J168" t="s">
        <v>104</v>
      </c>
      <c r="K168">
        <v>19</v>
      </c>
      <c r="L168">
        <v>1348.6777178103321</v>
      </c>
      <c r="M168">
        <v>1.4630000000000001</v>
      </c>
      <c r="N168">
        <v>1.2969999999999999</v>
      </c>
      <c r="O168">
        <v>0.71089999999999998</v>
      </c>
      <c r="P168">
        <v>2.3199999999999998E-2</v>
      </c>
      <c r="Q168">
        <v>2.5339999999999998</v>
      </c>
      <c r="R168">
        <v>89.531000000000006</v>
      </c>
      <c r="S168">
        <v>6.6289999999999996</v>
      </c>
      <c r="T168">
        <v>210000000</v>
      </c>
      <c r="U168">
        <v>0.3</v>
      </c>
      <c r="V168">
        <v>0.5</v>
      </c>
      <c r="W168">
        <v>2</v>
      </c>
      <c r="X168">
        <v>70</v>
      </c>
    </row>
    <row r="169" spans="1:24" x14ac:dyDescent="0.35">
      <c r="A169" s="1">
        <v>167</v>
      </c>
      <c r="B169">
        <v>84</v>
      </c>
      <c r="C169">
        <v>83</v>
      </c>
      <c r="D169" t="s">
        <v>61</v>
      </c>
      <c r="E169">
        <v>720.11152848496295</v>
      </c>
      <c r="F169">
        <v>39250</v>
      </c>
      <c r="G169">
        <v>751.04261763830641</v>
      </c>
      <c r="H169">
        <v>-363.78706660690989</v>
      </c>
      <c r="I169">
        <v>54.731749068006764</v>
      </c>
      <c r="J169" t="s">
        <v>104</v>
      </c>
      <c r="K169">
        <v>19</v>
      </c>
      <c r="L169">
        <v>1348.6777178103321</v>
      </c>
      <c r="M169">
        <v>1.4630000000000001</v>
      </c>
      <c r="N169">
        <v>1.2969999999999999</v>
      </c>
      <c r="O169">
        <v>0.71089999999999998</v>
      </c>
      <c r="P169">
        <v>2.3199999999999998E-2</v>
      </c>
      <c r="Q169">
        <v>2.5339999999999998</v>
      </c>
      <c r="R169">
        <v>89.531000000000006</v>
      </c>
      <c r="S169">
        <v>6.6289999999999996</v>
      </c>
      <c r="T169">
        <v>210000000</v>
      </c>
      <c r="U169">
        <v>0.3</v>
      </c>
      <c r="V169">
        <v>0.5</v>
      </c>
      <c r="W169">
        <v>2</v>
      </c>
      <c r="X169">
        <v>70</v>
      </c>
    </row>
    <row r="170" spans="1:24" x14ac:dyDescent="0.35">
      <c r="A170" s="1">
        <v>168</v>
      </c>
      <c r="B170">
        <v>84</v>
      </c>
      <c r="C170">
        <v>84</v>
      </c>
      <c r="D170" t="s">
        <v>61</v>
      </c>
      <c r="E170">
        <v>720.11152848496295</v>
      </c>
      <c r="F170">
        <v>39250</v>
      </c>
      <c r="G170">
        <v>751.04261763830641</v>
      </c>
      <c r="H170">
        <v>-363.78706660690989</v>
      </c>
      <c r="I170">
        <v>54.731749068006764</v>
      </c>
      <c r="J170" t="s">
        <v>104</v>
      </c>
      <c r="K170">
        <v>19</v>
      </c>
      <c r="L170">
        <v>1348.6777178103321</v>
      </c>
      <c r="M170">
        <v>1.4630000000000001</v>
      </c>
      <c r="N170">
        <v>1.2969999999999999</v>
      </c>
      <c r="O170">
        <v>0.71089999999999998</v>
      </c>
      <c r="P170">
        <v>2.3199999999999998E-2</v>
      </c>
      <c r="Q170">
        <v>2.5339999999999998</v>
      </c>
      <c r="R170">
        <v>89.531000000000006</v>
      </c>
      <c r="S170">
        <v>6.6289999999999996</v>
      </c>
      <c r="T170">
        <v>210000000</v>
      </c>
      <c r="U170">
        <v>0.3</v>
      </c>
      <c r="V170">
        <v>0.5</v>
      </c>
      <c r="W170">
        <v>2</v>
      </c>
      <c r="X170">
        <v>70</v>
      </c>
    </row>
    <row r="171" spans="1:24" x14ac:dyDescent="0.35">
      <c r="A171" s="1">
        <v>169</v>
      </c>
      <c r="B171">
        <v>85</v>
      </c>
      <c r="C171">
        <v>84</v>
      </c>
      <c r="E171">
        <v>730.11521153388856</v>
      </c>
      <c r="F171">
        <v>39260</v>
      </c>
      <c r="G171">
        <v>759.20534961246528</v>
      </c>
      <c r="H171">
        <v>-369.56379316295278</v>
      </c>
      <c r="I171">
        <v>54.461729927803077</v>
      </c>
      <c r="J171" t="s">
        <v>104</v>
      </c>
      <c r="K171">
        <v>19</v>
      </c>
      <c r="L171">
        <v>1348.6777178103321</v>
      </c>
      <c r="M171">
        <v>1.4630000000000001</v>
      </c>
      <c r="N171">
        <v>1.2969999999999999</v>
      </c>
      <c r="O171">
        <v>0.71089999999999998</v>
      </c>
      <c r="P171">
        <v>2.3199999999999998E-2</v>
      </c>
      <c r="Q171">
        <v>2.5339999999999998</v>
      </c>
      <c r="R171">
        <v>89.531000000000006</v>
      </c>
      <c r="S171">
        <v>6.6289999999999996</v>
      </c>
      <c r="T171">
        <v>210000000</v>
      </c>
      <c r="U171">
        <v>0.3</v>
      </c>
      <c r="V171">
        <v>0.5</v>
      </c>
      <c r="W171">
        <v>2</v>
      </c>
      <c r="X171">
        <v>70</v>
      </c>
    </row>
    <row r="172" spans="1:24" x14ac:dyDescent="0.35">
      <c r="A172" s="1">
        <v>170</v>
      </c>
      <c r="B172">
        <v>85</v>
      </c>
      <c r="C172">
        <v>85</v>
      </c>
      <c r="E172">
        <v>730.11521153388856</v>
      </c>
      <c r="F172">
        <v>39260</v>
      </c>
      <c r="G172">
        <v>759.20534961246528</v>
      </c>
      <c r="H172">
        <v>-369.56379316295278</v>
      </c>
      <c r="I172">
        <v>54.461729927803077</v>
      </c>
      <c r="J172" t="s">
        <v>104</v>
      </c>
      <c r="K172">
        <v>19</v>
      </c>
      <c r="L172">
        <v>1348.6777178103321</v>
      </c>
      <c r="M172">
        <v>1.4630000000000001</v>
      </c>
      <c r="N172">
        <v>1.2969999999999999</v>
      </c>
      <c r="O172">
        <v>0.71089999999999998</v>
      </c>
      <c r="P172">
        <v>2.3199999999999998E-2</v>
      </c>
      <c r="Q172">
        <v>2.5339999999999998</v>
      </c>
      <c r="R172">
        <v>89.531000000000006</v>
      </c>
      <c r="S172">
        <v>6.6289999999999996</v>
      </c>
      <c r="T172">
        <v>210000000</v>
      </c>
      <c r="U172">
        <v>0.3</v>
      </c>
      <c r="V172">
        <v>0.5</v>
      </c>
      <c r="W172">
        <v>2</v>
      </c>
      <c r="X172">
        <v>70</v>
      </c>
    </row>
    <row r="173" spans="1:24" x14ac:dyDescent="0.35">
      <c r="A173" s="1">
        <v>171</v>
      </c>
      <c r="B173">
        <v>86</v>
      </c>
      <c r="C173">
        <v>85</v>
      </c>
      <c r="D173" t="s">
        <v>62</v>
      </c>
      <c r="E173">
        <v>740.11889458281416</v>
      </c>
      <c r="F173">
        <v>39270</v>
      </c>
      <c r="G173">
        <v>767.36802092955827</v>
      </c>
      <c r="H173">
        <v>-375.34047331199127</v>
      </c>
      <c r="I173">
        <v>54.188899096700901</v>
      </c>
      <c r="J173" t="s">
        <v>104</v>
      </c>
      <c r="K173">
        <v>19</v>
      </c>
      <c r="L173">
        <v>1348.6777178103321</v>
      </c>
      <c r="M173">
        <v>1.4630000000000001</v>
      </c>
      <c r="N173">
        <v>1.2969999999999999</v>
      </c>
      <c r="O173">
        <v>0.71089999999999998</v>
      </c>
      <c r="P173">
        <v>2.3199999999999998E-2</v>
      </c>
      <c r="Q173">
        <v>2.5339999999999998</v>
      </c>
      <c r="R173">
        <v>89.531000000000006</v>
      </c>
      <c r="S173">
        <v>6.6289999999999996</v>
      </c>
      <c r="T173">
        <v>210000000</v>
      </c>
      <c r="U173">
        <v>0.3</v>
      </c>
      <c r="V173">
        <v>0.5</v>
      </c>
      <c r="W173">
        <v>2</v>
      </c>
      <c r="X173">
        <v>70</v>
      </c>
    </row>
    <row r="174" spans="1:24" x14ac:dyDescent="0.35">
      <c r="A174" s="1">
        <v>172</v>
      </c>
      <c r="B174">
        <v>86</v>
      </c>
      <c r="C174">
        <v>86</v>
      </c>
      <c r="D174" t="s">
        <v>62</v>
      </c>
      <c r="E174">
        <v>740.11889458281416</v>
      </c>
      <c r="F174">
        <v>39270</v>
      </c>
      <c r="G174">
        <v>767.36802092955827</v>
      </c>
      <c r="H174">
        <v>-375.34047331199127</v>
      </c>
      <c r="I174">
        <v>54.188899096700901</v>
      </c>
      <c r="J174" t="s">
        <v>105</v>
      </c>
      <c r="K174">
        <v>19</v>
      </c>
      <c r="L174">
        <v>1342.582081246522</v>
      </c>
      <c r="M174">
        <v>1.633</v>
      </c>
      <c r="N174">
        <v>1.7969999999999999</v>
      </c>
      <c r="O174">
        <v>1.0057</v>
      </c>
      <c r="P174">
        <v>3.4200000000000001E-2</v>
      </c>
      <c r="Q174">
        <v>3.64</v>
      </c>
      <c r="R174">
        <v>123.34</v>
      </c>
      <c r="S174">
        <v>9.6630000000000003</v>
      </c>
      <c r="T174">
        <v>210000000</v>
      </c>
      <c r="U174">
        <v>0.3</v>
      </c>
      <c r="V174">
        <v>0.5</v>
      </c>
      <c r="W174">
        <v>2</v>
      </c>
      <c r="X174">
        <v>70</v>
      </c>
    </row>
    <row r="175" spans="1:24" x14ac:dyDescent="0.35">
      <c r="A175" s="1">
        <v>173</v>
      </c>
      <c r="B175">
        <v>87</v>
      </c>
      <c r="C175">
        <v>86</v>
      </c>
      <c r="E175">
        <v>750.12273433307678</v>
      </c>
      <c r="F175">
        <v>39280</v>
      </c>
      <c r="G175">
        <v>775.53056631438881</v>
      </c>
      <c r="H175">
        <v>-381.11746720481068</v>
      </c>
      <c r="I175">
        <v>53.913212175691918</v>
      </c>
      <c r="J175" t="s">
        <v>105</v>
      </c>
      <c r="K175">
        <v>19</v>
      </c>
      <c r="L175">
        <v>1342.582081246522</v>
      </c>
      <c r="M175">
        <v>1.633</v>
      </c>
      <c r="N175">
        <v>1.7969999999999999</v>
      </c>
      <c r="O175">
        <v>1.0057</v>
      </c>
      <c r="P175">
        <v>3.4200000000000001E-2</v>
      </c>
      <c r="Q175">
        <v>3.64</v>
      </c>
      <c r="R175">
        <v>123.34</v>
      </c>
      <c r="S175">
        <v>9.6630000000000003</v>
      </c>
      <c r="T175">
        <v>210000000</v>
      </c>
      <c r="U175">
        <v>0.3</v>
      </c>
      <c r="V175">
        <v>0.5</v>
      </c>
      <c r="W175">
        <v>2</v>
      </c>
      <c r="X175">
        <v>70</v>
      </c>
    </row>
    <row r="176" spans="1:24" x14ac:dyDescent="0.35">
      <c r="A176" s="1">
        <v>174</v>
      </c>
      <c r="B176">
        <v>87</v>
      </c>
      <c r="C176">
        <v>87</v>
      </c>
      <c r="E176">
        <v>750.12273433307678</v>
      </c>
      <c r="F176">
        <v>39280</v>
      </c>
      <c r="G176">
        <v>775.53056631438881</v>
      </c>
      <c r="H176">
        <v>-381.11746720481068</v>
      </c>
      <c r="I176">
        <v>53.913212175691918</v>
      </c>
      <c r="J176" t="s">
        <v>105</v>
      </c>
      <c r="K176">
        <v>19</v>
      </c>
      <c r="L176">
        <v>1342.582081246522</v>
      </c>
      <c r="M176">
        <v>1.633</v>
      </c>
      <c r="N176">
        <v>1.7969999999999999</v>
      </c>
      <c r="O176">
        <v>1.0057</v>
      </c>
      <c r="P176">
        <v>3.4200000000000001E-2</v>
      </c>
      <c r="Q176">
        <v>3.64</v>
      </c>
      <c r="R176">
        <v>123.34</v>
      </c>
      <c r="S176">
        <v>9.6630000000000003</v>
      </c>
      <c r="T176">
        <v>210000000</v>
      </c>
      <c r="U176">
        <v>0.3</v>
      </c>
      <c r="V176">
        <v>0.5</v>
      </c>
      <c r="W176">
        <v>2</v>
      </c>
      <c r="X176">
        <v>70</v>
      </c>
    </row>
    <row r="177" spans="1:24" x14ac:dyDescent="0.35">
      <c r="A177" s="1">
        <v>175</v>
      </c>
      <c r="B177">
        <v>88</v>
      </c>
      <c r="C177">
        <v>87</v>
      </c>
      <c r="D177" t="s">
        <v>63</v>
      </c>
      <c r="E177">
        <v>760.12657408333928</v>
      </c>
      <c r="F177">
        <v>39290</v>
      </c>
      <c r="G177">
        <v>783.69689755153354</v>
      </c>
      <c r="H177">
        <v>-386.88896584340489</v>
      </c>
      <c r="I177">
        <v>53.634618951501473</v>
      </c>
      <c r="J177" t="s">
        <v>105</v>
      </c>
      <c r="K177">
        <v>19</v>
      </c>
      <c r="L177">
        <v>1342.582081246522</v>
      </c>
      <c r="M177">
        <v>1.633</v>
      </c>
      <c r="N177">
        <v>1.7969999999999999</v>
      </c>
      <c r="O177">
        <v>1.0057</v>
      </c>
      <c r="P177">
        <v>3.4200000000000001E-2</v>
      </c>
      <c r="Q177">
        <v>3.64</v>
      </c>
      <c r="R177">
        <v>123.34</v>
      </c>
      <c r="S177">
        <v>9.6630000000000003</v>
      </c>
      <c r="T177">
        <v>210000000</v>
      </c>
      <c r="U177">
        <v>0.3</v>
      </c>
      <c r="V177">
        <v>0.5</v>
      </c>
      <c r="W177">
        <v>2</v>
      </c>
      <c r="X177">
        <v>70</v>
      </c>
    </row>
    <row r="178" spans="1:24" x14ac:dyDescent="0.35">
      <c r="A178" s="1">
        <v>176</v>
      </c>
      <c r="B178">
        <v>88</v>
      </c>
      <c r="C178">
        <v>88</v>
      </c>
      <c r="D178" t="s">
        <v>63</v>
      </c>
      <c r="E178">
        <v>760.12657408333928</v>
      </c>
      <c r="F178">
        <v>39290</v>
      </c>
      <c r="G178">
        <v>783.69689755153354</v>
      </c>
      <c r="H178">
        <v>-386.88896584340489</v>
      </c>
      <c r="I178">
        <v>53.634618951501473</v>
      </c>
      <c r="J178" t="s">
        <v>105</v>
      </c>
      <c r="K178">
        <v>19</v>
      </c>
      <c r="L178">
        <v>1342.582081246522</v>
      </c>
      <c r="M178">
        <v>1.633</v>
      </c>
      <c r="N178">
        <v>1.7969999999999999</v>
      </c>
      <c r="O178">
        <v>1.0057</v>
      </c>
      <c r="P178">
        <v>3.4200000000000001E-2</v>
      </c>
      <c r="Q178">
        <v>3.64</v>
      </c>
      <c r="R178">
        <v>123.34</v>
      </c>
      <c r="S178">
        <v>9.6630000000000003</v>
      </c>
      <c r="T178">
        <v>210000000</v>
      </c>
      <c r="U178">
        <v>0.3</v>
      </c>
      <c r="V178">
        <v>0.5</v>
      </c>
      <c r="W178">
        <v>2</v>
      </c>
      <c r="X178">
        <v>70</v>
      </c>
    </row>
    <row r="179" spans="1:24" x14ac:dyDescent="0.35">
      <c r="A179" s="1">
        <v>177</v>
      </c>
      <c r="B179">
        <v>89</v>
      </c>
      <c r="C179">
        <v>88</v>
      </c>
      <c r="E179">
        <v>765.12855244313471</v>
      </c>
      <c r="F179">
        <v>39295</v>
      </c>
      <c r="G179">
        <v>787.78359967932556</v>
      </c>
      <c r="H179">
        <v>-389.76975901012861</v>
      </c>
      <c r="I179">
        <v>53.49434046693802</v>
      </c>
      <c r="J179" t="s">
        <v>105</v>
      </c>
      <c r="K179">
        <v>19</v>
      </c>
      <c r="L179">
        <v>1342.582081246522</v>
      </c>
      <c r="M179">
        <v>1.633</v>
      </c>
      <c r="N179">
        <v>1.7969999999999999</v>
      </c>
      <c r="O179">
        <v>1.0057</v>
      </c>
      <c r="P179">
        <v>3.4200000000000001E-2</v>
      </c>
      <c r="Q179">
        <v>3.64</v>
      </c>
      <c r="R179">
        <v>123.34</v>
      </c>
      <c r="S179">
        <v>9.6630000000000003</v>
      </c>
      <c r="T179">
        <v>210000000</v>
      </c>
      <c r="U179">
        <v>0.3</v>
      </c>
      <c r="V179">
        <v>0.5</v>
      </c>
      <c r="W179">
        <v>2</v>
      </c>
      <c r="X179">
        <v>70</v>
      </c>
    </row>
    <row r="180" spans="1:24" x14ac:dyDescent="0.35">
      <c r="A180" s="1">
        <v>178</v>
      </c>
      <c r="B180">
        <v>89</v>
      </c>
      <c r="C180">
        <v>89</v>
      </c>
      <c r="E180">
        <v>765.12855244313471</v>
      </c>
      <c r="F180">
        <v>39295</v>
      </c>
      <c r="G180">
        <v>787.78359967932556</v>
      </c>
      <c r="H180">
        <v>-389.76975901012861</v>
      </c>
      <c r="I180">
        <v>53.49434046693802</v>
      </c>
      <c r="J180" t="s">
        <v>106</v>
      </c>
      <c r="K180">
        <v>19</v>
      </c>
      <c r="L180">
        <v>1278</v>
      </c>
      <c r="M180">
        <v>2.0409999999999999</v>
      </c>
      <c r="N180">
        <v>1.8829</v>
      </c>
      <c r="O180">
        <v>0.93516999999999995</v>
      </c>
      <c r="P180">
        <v>0.16434000000000001</v>
      </c>
      <c r="Q180">
        <v>3.7850000000000001</v>
      </c>
      <c r="R180">
        <v>121.83</v>
      </c>
      <c r="S180">
        <v>12.01</v>
      </c>
      <c r="T180">
        <v>210000000</v>
      </c>
      <c r="U180">
        <v>0.3</v>
      </c>
      <c r="V180">
        <v>0.5</v>
      </c>
      <c r="W180">
        <v>2</v>
      </c>
      <c r="X180">
        <v>70</v>
      </c>
    </row>
    <row r="181" spans="1:24" x14ac:dyDescent="0.35">
      <c r="A181" s="1">
        <v>179</v>
      </c>
      <c r="B181">
        <v>90</v>
      </c>
      <c r="C181">
        <v>89</v>
      </c>
      <c r="E181">
        <v>770.13053080293014</v>
      </c>
      <c r="F181">
        <v>39300</v>
      </c>
      <c r="G181">
        <v>791.87351773115336</v>
      </c>
      <c r="H181">
        <v>-392.64594763088792</v>
      </c>
      <c r="I181">
        <v>53.353284240528737</v>
      </c>
      <c r="J181" t="s">
        <v>106</v>
      </c>
      <c r="K181">
        <v>19</v>
      </c>
      <c r="L181">
        <v>1278</v>
      </c>
      <c r="M181">
        <v>2.0409999999999999</v>
      </c>
      <c r="N181">
        <v>1.8829</v>
      </c>
      <c r="O181">
        <v>0.93516999999999995</v>
      </c>
      <c r="P181">
        <v>0.16434000000000001</v>
      </c>
      <c r="Q181">
        <v>3.7850000000000001</v>
      </c>
      <c r="R181">
        <v>121.83</v>
      </c>
      <c r="S181">
        <v>12.01</v>
      </c>
      <c r="T181">
        <v>210000000</v>
      </c>
      <c r="U181">
        <v>0.3</v>
      </c>
      <c r="V181">
        <v>0.5</v>
      </c>
      <c r="W181">
        <v>2</v>
      </c>
      <c r="X181">
        <v>70</v>
      </c>
    </row>
    <row r="182" spans="1:24" x14ac:dyDescent="0.35">
      <c r="A182" s="1">
        <v>180</v>
      </c>
      <c r="B182">
        <v>90</v>
      </c>
      <c r="C182">
        <v>90</v>
      </c>
      <c r="E182">
        <v>770.13053080293014</v>
      </c>
      <c r="F182">
        <v>39300</v>
      </c>
      <c r="G182">
        <v>791.87351773115336</v>
      </c>
      <c r="H182">
        <v>-392.64594763088792</v>
      </c>
      <c r="I182">
        <v>53.353284240528737</v>
      </c>
      <c r="J182" t="s">
        <v>106</v>
      </c>
      <c r="K182">
        <v>19</v>
      </c>
      <c r="L182">
        <v>1278</v>
      </c>
      <c r="M182">
        <v>2.0409999999999999</v>
      </c>
      <c r="N182">
        <v>1.8829</v>
      </c>
      <c r="O182">
        <v>0.93516999999999995</v>
      </c>
      <c r="P182">
        <v>0.16434000000000001</v>
      </c>
      <c r="Q182">
        <v>3.7850000000000001</v>
      </c>
      <c r="R182">
        <v>121.83</v>
      </c>
      <c r="S182">
        <v>12.01</v>
      </c>
      <c r="T182">
        <v>210000000</v>
      </c>
      <c r="U182">
        <v>0.3</v>
      </c>
      <c r="V182">
        <v>0.5</v>
      </c>
      <c r="W182">
        <v>2</v>
      </c>
      <c r="X182">
        <v>70</v>
      </c>
    </row>
    <row r="183" spans="1:24" x14ac:dyDescent="0.35">
      <c r="A183" s="1">
        <v>181</v>
      </c>
      <c r="B183">
        <v>91</v>
      </c>
      <c r="C183">
        <v>90</v>
      </c>
      <c r="E183">
        <v>775.13255196229875</v>
      </c>
      <c r="F183">
        <v>39305</v>
      </c>
      <c r="G183">
        <v>795.96655728755616</v>
      </c>
      <c r="H183">
        <v>-395.51772669157691</v>
      </c>
      <c r="I183">
        <v>53.211428551584092</v>
      </c>
      <c r="J183" t="s">
        <v>106</v>
      </c>
      <c r="K183">
        <v>19</v>
      </c>
      <c r="L183">
        <v>1278</v>
      </c>
      <c r="M183">
        <v>2.0409999999999999</v>
      </c>
      <c r="N183">
        <v>1.8829</v>
      </c>
      <c r="O183">
        <v>0.93516999999999995</v>
      </c>
      <c r="P183">
        <v>0.16434000000000001</v>
      </c>
      <c r="Q183">
        <v>3.7850000000000001</v>
      </c>
      <c r="R183">
        <v>121.83</v>
      </c>
      <c r="S183">
        <v>12.01</v>
      </c>
      <c r="T183">
        <v>210000000</v>
      </c>
      <c r="U183">
        <v>0.3</v>
      </c>
      <c r="V183">
        <v>0.5</v>
      </c>
      <c r="W183">
        <v>2</v>
      </c>
      <c r="X183">
        <v>70</v>
      </c>
    </row>
    <row r="184" spans="1:24" x14ac:dyDescent="0.35">
      <c r="A184" s="1">
        <v>182</v>
      </c>
      <c r="B184">
        <v>91</v>
      </c>
      <c r="C184">
        <v>91</v>
      </c>
      <c r="E184">
        <v>775.13255196229875</v>
      </c>
      <c r="F184">
        <v>39305</v>
      </c>
      <c r="G184">
        <v>795.96655728755616</v>
      </c>
      <c r="H184">
        <v>-395.51772669157691</v>
      </c>
      <c r="I184">
        <v>53.211428551584092</v>
      </c>
      <c r="J184" t="s">
        <v>106</v>
      </c>
      <c r="K184">
        <v>19</v>
      </c>
      <c r="L184">
        <v>1278</v>
      </c>
      <c r="M184">
        <v>2.0409999999999999</v>
      </c>
      <c r="N184">
        <v>1.8829</v>
      </c>
      <c r="O184">
        <v>0.93516999999999995</v>
      </c>
      <c r="P184">
        <v>0.16434000000000001</v>
      </c>
      <c r="Q184">
        <v>3.7850000000000001</v>
      </c>
      <c r="R184">
        <v>121.83</v>
      </c>
      <c r="S184">
        <v>12.01</v>
      </c>
      <c r="T184">
        <v>210000000</v>
      </c>
      <c r="U184">
        <v>0.3</v>
      </c>
      <c r="V184">
        <v>0.5</v>
      </c>
      <c r="W184">
        <v>2</v>
      </c>
      <c r="X184">
        <v>70</v>
      </c>
    </row>
    <row r="185" spans="1:24" x14ac:dyDescent="0.35">
      <c r="A185" s="1">
        <v>183</v>
      </c>
      <c r="B185">
        <v>92</v>
      </c>
      <c r="C185">
        <v>91</v>
      </c>
      <c r="D185" t="s">
        <v>64</v>
      </c>
      <c r="E185">
        <v>780.13457312166724</v>
      </c>
      <c r="F185">
        <v>39310</v>
      </c>
      <c r="G185">
        <v>800.06220921414194</v>
      </c>
      <c r="H185">
        <v>-398.38574555676291</v>
      </c>
      <c r="I185">
        <v>53.068922383357027</v>
      </c>
      <c r="J185" t="s">
        <v>106</v>
      </c>
      <c r="K185">
        <v>19</v>
      </c>
      <c r="L185">
        <v>1278</v>
      </c>
      <c r="M185">
        <v>2.0409999999999999</v>
      </c>
      <c r="N185">
        <v>1.8829</v>
      </c>
      <c r="O185">
        <v>0.93516999999999995</v>
      </c>
      <c r="P185">
        <v>0.16434000000000001</v>
      </c>
      <c r="Q185">
        <v>3.7850000000000001</v>
      </c>
      <c r="R185">
        <v>121.83</v>
      </c>
      <c r="S185">
        <v>12.01</v>
      </c>
      <c r="T185">
        <v>210000000</v>
      </c>
      <c r="U185">
        <v>0.3</v>
      </c>
      <c r="V185">
        <v>0.5</v>
      </c>
      <c r="W185">
        <v>2</v>
      </c>
      <c r="X185">
        <v>70</v>
      </c>
    </row>
    <row r="186" spans="1:24" x14ac:dyDescent="0.35">
      <c r="A186" s="1">
        <v>184</v>
      </c>
      <c r="B186">
        <v>92</v>
      </c>
      <c r="C186">
        <v>92</v>
      </c>
      <c r="D186" t="s">
        <v>64</v>
      </c>
      <c r="E186">
        <v>780.13457312166724</v>
      </c>
      <c r="F186">
        <v>39310</v>
      </c>
      <c r="G186">
        <v>800.06220921414194</v>
      </c>
      <c r="H186">
        <v>-398.38574555676291</v>
      </c>
      <c r="I186">
        <v>53.068922383357027</v>
      </c>
      <c r="J186" t="s">
        <v>106</v>
      </c>
      <c r="K186">
        <v>19</v>
      </c>
      <c r="L186">
        <v>1278</v>
      </c>
      <c r="M186">
        <v>2.0409999999999999</v>
      </c>
      <c r="N186">
        <v>1.8829</v>
      </c>
      <c r="O186">
        <v>0.93516999999999995</v>
      </c>
      <c r="P186">
        <v>0.16434000000000001</v>
      </c>
      <c r="Q186">
        <v>3.7850000000000001</v>
      </c>
      <c r="R186">
        <v>121.83</v>
      </c>
      <c r="S186">
        <v>12.01</v>
      </c>
      <c r="T186">
        <v>210000000</v>
      </c>
      <c r="U186">
        <v>0.3</v>
      </c>
      <c r="V186">
        <v>0.5</v>
      </c>
      <c r="W186">
        <v>2</v>
      </c>
      <c r="X186">
        <v>70</v>
      </c>
    </row>
    <row r="187" spans="1:24" x14ac:dyDescent="0.35">
      <c r="A187" s="1">
        <v>185</v>
      </c>
      <c r="B187">
        <v>93</v>
      </c>
      <c r="C187">
        <v>92</v>
      </c>
      <c r="E187">
        <v>787.95052167079791</v>
      </c>
      <c r="F187">
        <v>39317.8125</v>
      </c>
      <c r="G187">
        <v>806.46748820263144</v>
      </c>
      <c r="H187">
        <v>-402.85913545635202</v>
      </c>
      <c r="I187">
        <v>52.844846566361838</v>
      </c>
      <c r="J187" t="s">
        <v>106</v>
      </c>
      <c r="K187">
        <v>19</v>
      </c>
      <c r="L187">
        <v>1278</v>
      </c>
      <c r="M187">
        <v>2.0409999999999999</v>
      </c>
      <c r="N187">
        <v>1.8829</v>
      </c>
      <c r="O187">
        <v>0.93516999999999995</v>
      </c>
      <c r="P187">
        <v>0.16434000000000001</v>
      </c>
      <c r="Q187">
        <v>3.7850000000000001</v>
      </c>
      <c r="R187">
        <v>121.83</v>
      </c>
      <c r="S187">
        <v>12.01</v>
      </c>
      <c r="T187">
        <v>210000000</v>
      </c>
      <c r="U187">
        <v>0.3</v>
      </c>
      <c r="V187">
        <v>0.5</v>
      </c>
      <c r="W187">
        <v>2</v>
      </c>
      <c r="X187">
        <v>70</v>
      </c>
    </row>
    <row r="188" spans="1:24" x14ac:dyDescent="0.35">
      <c r="A188" s="1">
        <v>186</v>
      </c>
      <c r="B188">
        <v>93</v>
      </c>
      <c r="C188">
        <v>93</v>
      </c>
      <c r="E188">
        <v>787.95052167079791</v>
      </c>
      <c r="F188">
        <v>39317.8125</v>
      </c>
      <c r="G188">
        <v>806.46748820263144</v>
      </c>
      <c r="H188">
        <v>-402.85913545635202</v>
      </c>
      <c r="I188">
        <v>52.844846566361838</v>
      </c>
      <c r="J188" t="s">
        <v>106</v>
      </c>
      <c r="K188">
        <v>19</v>
      </c>
      <c r="L188">
        <v>1278</v>
      </c>
      <c r="M188">
        <v>2.0409999999999999</v>
      </c>
      <c r="N188">
        <v>1.8829</v>
      </c>
      <c r="O188">
        <v>0.93516999999999995</v>
      </c>
      <c r="P188">
        <v>0.16434000000000001</v>
      </c>
      <c r="Q188">
        <v>3.7850000000000001</v>
      </c>
      <c r="R188">
        <v>121.83</v>
      </c>
      <c r="S188">
        <v>12.01</v>
      </c>
      <c r="T188">
        <v>210000000</v>
      </c>
      <c r="U188">
        <v>0.3</v>
      </c>
      <c r="V188">
        <v>0.5</v>
      </c>
      <c r="W188">
        <v>2</v>
      </c>
      <c r="X188">
        <v>70</v>
      </c>
    </row>
    <row r="189" spans="1:24" x14ac:dyDescent="0.35">
      <c r="A189" s="1">
        <v>187</v>
      </c>
      <c r="B189">
        <v>94</v>
      </c>
      <c r="C189">
        <v>93</v>
      </c>
      <c r="E189">
        <v>795.76647021992858</v>
      </c>
      <c r="F189">
        <v>39325.625</v>
      </c>
      <c r="G189">
        <v>812.87943958725782</v>
      </c>
      <c r="H189">
        <v>-407.32287127891232</v>
      </c>
      <c r="I189">
        <v>52.619076002552383</v>
      </c>
      <c r="J189" t="s">
        <v>106</v>
      </c>
      <c r="K189">
        <v>19</v>
      </c>
      <c r="L189">
        <v>1278</v>
      </c>
      <c r="M189">
        <v>2.0409999999999999</v>
      </c>
      <c r="N189">
        <v>1.8829</v>
      </c>
      <c r="O189">
        <v>0.93516999999999995</v>
      </c>
      <c r="P189">
        <v>0.16434000000000001</v>
      </c>
      <c r="Q189">
        <v>3.7850000000000001</v>
      </c>
      <c r="R189">
        <v>121.83</v>
      </c>
      <c r="S189">
        <v>12.01</v>
      </c>
      <c r="T189">
        <v>210000000</v>
      </c>
      <c r="U189">
        <v>0.3</v>
      </c>
      <c r="V189">
        <v>0.5</v>
      </c>
      <c r="W189">
        <v>2</v>
      </c>
      <c r="X189">
        <v>70</v>
      </c>
    </row>
    <row r="190" spans="1:24" x14ac:dyDescent="0.35">
      <c r="A190" s="1">
        <v>188</v>
      </c>
      <c r="B190">
        <v>94</v>
      </c>
      <c r="C190">
        <v>94</v>
      </c>
      <c r="E190">
        <v>795.76647021992858</v>
      </c>
      <c r="F190">
        <v>39325.625</v>
      </c>
      <c r="G190">
        <v>812.87943958725782</v>
      </c>
      <c r="H190">
        <v>-407.32287127891232</v>
      </c>
      <c r="I190">
        <v>52.619076002552383</v>
      </c>
      <c r="J190" t="s">
        <v>106</v>
      </c>
      <c r="K190">
        <v>19</v>
      </c>
      <c r="L190">
        <v>1278</v>
      </c>
      <c r="M190">
        <v>2.0409999999999999</v>
      </c>
      <c r="N190">
        <v>1.8829</v>
      </c>
      <c r="O190">
        <v>0.93516999999999995</v>
      </c>
      <c r="P190">
        <v>0.16434000000000001</v>
      </c>
      <c r="Q190">
        <v>3.7850000000000001</v>
      </c>
      <c r="R190">
        <v>121.83</v>
      </c>
      <c r="S190">
        <v>12.01</v>
      </c>
      <c r="T190">
        <v>210000000</v>
      </c>
      <c r="U190">
        <v>0.3</v>
      </c>
      <c r="V190">
        <v>0.5</v>
      </c>
      <c r="W190">
        <v>2</v>
      </c>
      <c r="X190">
        <v>70</v>
      </c>
    </row>
    <row r="191" spans="1:24" x14ac:dyDescent="0.35">
      <c r="A191" s="1">
        <v>189</v>
      </c>
      <c r="B191">
        <v>95</v>
      </c>
      <c r="C191">
        <v>94</v>
      </c>
      <c r="E191">
        <v>803.58241876905925</v>
      </c>
      <c r="F191">
        <v>39333.4375</v>
      </c>
      <c r="G191">
        <v>819.29843615665868</v>
      </c>
      <c r="H191">
        <v>-411.7763812729641</v>
      </c>
      <c r="I191">
        <v>52.391555240168813</v>
      </c>
      <c r="J191" t="s">
        <v>106</v>
      </c>
      <c r="K191">
        <v>19</v>
      </c>
      <c r="L191">
        <v>1278</v>
      </c>
      <c r="M191">
        <v>2.0409999999999999</v>
      </c>
      <c r="N191">
        <v>1.8829</v>
      </c>
      <c r="O191">
        <v>0.93516999999999995</v>
      </c>
      <c r="P191">
        <v>0.16434000000000001</v>
      </c>
      <c r="Q191">
        <v>3.7850000000000001</v>
      </c>
      <c r="R191">
        <v>121.83</v>
      </c>
      <c r="S191">
        <v>12.01</v>
      </c>
      <c r="T191">
        <v>210000000</v>
      </c>
      <c r="U191">
        <v>0.3</v>
      </c>
      <c r="V191">
        <v>0.5</v>
      </c>
      <c r="W191">
        <v>2</v>
      </c>
      <c r="X191">
        <v>70</v>
      </c>
    </row>
    <row r="192" spans="1:24" x14ac:dyDescent="0.35">
      <c r="A192" s="1">
        <v>190</v>
      </c>
      <c r="B192">
        <v>95</v>
      </c>
      <c r="C192">
        <v>95</v>
      </c>
      <c r="E192">
        <v>803.58241876905925</v>
      </c>
      <c r="F192">
        <v>39333.4375</v>
      </c>
      <c r="G192">
        <v>819.29843615665868</v>
      </c>
      <c r="H192">
        <v>-411.7763812729641</v>
      </c>
      <c r="I192">
        <v>52.391555240168813</v>
      </c>
      <c r="J192" t="s">
        <v>107</v>
      </c>
      <c r="K192">
        <v>19</v>
      </c>
      <c r="L192">
        <v>1278</v>
      </c>
      <c r="M192">
        <v>1.8779999999999999</v>
      </c>
      <c r="N192">
        <v>1.5209999999999999</v>
      </c>
      <c r="O192">
        <v>0.79723999999999995</v>
      </c>
      <c r="P192">
        <v>5.4467000000000002E-2</v>
      </c>
      <c r="Q192">
        <v>3.3109999999999999</v>
      </c>
      <c r="R192">
        <v>98.582999999999998</v>
      </c>
      <c r="S192">
        <v>10.105</v>
      </c>
      <c r="T192">
        <v>210000000</v>
      </c>
      <c r="U192">
        <v>0.3</v>
      </c>
      <c r="V192">
        <v>0.5</v>
      </c>
      <c r="W192">
        <v>2</v>
      </c>
      <c r="X192">
        <v>70</v>
      </c>
    </row>
    <row r="193" spans="1:24" x14ac:dyDescent="0.35">
      <c r="A193" s="1">
        <v>191</v>
      </c>
      <c r="B193">
        <v>96</v>
      </c>
      <c r="C193">
        <v>95</v>
      </c>
      <c r="E193">
        <v>811.39836731818991</v>
      </c>
      <c r="F193">
        <v>39341.25</v>
      </c>
      <c r="G193">
        <v>825.72501912187113</v>
      </c>
      <c r="H193">
        <v>-416.2188408240707</v>
      </c>
      <c r="I193">
        <v>52.162168771685039</v>
      </c>
      <c r="J193" t="s">
        <v>107</v>
      </c>
      <c r="K193">
        <v>19</v>
      </c>
      <c r="L193">
        <v>1278</v>
      </c>
      <c r="M193">
        <v>1.8779999999999999</v>
      </c>
      <c r="N193">
        <v>1.5209999999999999</v>
      </c>
      <c r="O193">
        <v>0.79723999999999995</v>
      </c>
      <c r="P193">
        <v>5.4467000000000002E-2</v>
      </c>
      <c r="Q193">
        <v>3.3109999999999999</v>
      </c>
      <c r="R193">
        <v>98.582999999999998</v>
      </c>
      <c r="S193">
        <v>10.105</v>
      </c>
      <c r="T193">
        <v>210000000</v>
      </c>
      <c r="U193">
        <v>0.3</v>
      </c>
      <c r="V193">
        <v>0.5</v>
      </c>
      <c r="W193">
        <v>2</v>
      </c>
      <c r="X193">
        <v>70</v>
      </c>
    </row>
    <row r="194" spans="1:24" x14ac:dyDescent="0.35">
      <c r="A194" s="1">
        <v>192</v>
      </c>
      <c r="B194">
        <v>96</v>
      </c>
      <c r="C194">
        <v>96</v>
      </c>
      <c r="E194">
        <v>811.39836731818991</v>
      </c>
      <c r="F194">
        <v>39341.25</v>
      </c>
      <c r="G194">
        <v>825.72501912187113</v>
      </c>
      <c r="H194">
        <v>-416.2188408240707</v>
      </c>
      <c r="I194">
        <v>52.162168771685039</v>
      </c>
      <c r="J194" t="s">
        <v>107</v>
      </c>
      <c r="K194">
        <v>19</v>
      </c>
      <c r="L194">
        <v>1278</v>
      </c>
      <c r="M194">
        <v>1.8779999999999999</v>
      </c>
      <c r="N194">
        <v>1.5209999999999999</v>
      </c>
      <c r="O194">
        <v>0.79723999999999995</v>
      </c>
      <c r="P194">
        <v>5.4467000000000002E-2</v>
      </c>
      <c r="Q194">
        <v>3.3109999999999999</v>
      </c>
      <c r="R194">
        <v>98.582999999999998</v>
      </c>
      <c r="S194">
        <v>10.105</v>
      </c>
      <c r="T194">
        <v>210000000</v>
      </c>
      <c r="U194">
        <v>0.3</v>
      </c>
      <c r="V194">
        <v>0.5</v>
      </c>
      <c r="W194">
        <v>2</v>
      </c>
      <c r="X194">
        <v>70</v>
      </c>
    </row>
    <row r="195" spans="1:24" x14ac:dyDescent="0.35">
      <c r="A195" s="1">
        <v>193</v>
      </c>
      <c r="B195">
        <v>97</v>
      </c>
      <c r="C195">
        <v>96</v>
      </c>
      <c r="E195">
        <v>819.21431586732058</v>
      </c>
      <c r="F195">
        <v>39349.0625</v>
      </c>
      <c r="G195">
        <v>832.1581421383022</v>
      </c>
      <c r="H195">
        <v>-420.65173598307859</v>
      </c>
      <c r="I195">
        <v>51.931084814039238</v>
      </c>
      <c r="J195" t="s">
        <v>107</v>
      </c>
      <c r="K195">
        <v>19</v>
      </c>
      <c r="L195">
        <v>1278</v>
      </c>
      <c r="M195">
        <v>1.8779999999999999</v>
      </c>
      <c r="N195">
        <v>1.5209999999999999</v>
      </c>
      <c r="O195">
        <v>0.79723999999999995</v>
      </c>
      <c r="P195">
        <v>5.4467000000000002E-2</v>
      </c>
      <c r="Q195">
        <v>3.3109999999999999</v>
      </c>
      <c r="R195">
        <v>98.582999999999998</v>
      </c>
      <c r="S195">
        <v>10.105</v>
      </c>
      <c r="T195">
        <v>210000000</v>
      </c>
      <c r="U195">
        <v>0.3</v>
      </c>
      <c r="V195">
        <v>0.5</v>
      </c>
      <c r="W195">
        <v>2</v>
      </c>
      <c r="X195">
        <v>70</v>
      </c>
    </row>
    <row r="196" spans="1:24" x14ac:dyDescent="0.35">
      <c r="A196" s="1">
        <v>194</v>
      </c>
      <c r="B196">
        <v>97</v>
      </c>
      <c r="C196">
        <v>97</v>
      </c>
      <c r="E196">
        <v>819.21431586732058</v>
      </c>
      <c r="F196">
        <v>39349.0625</v>
      </c>
      <c r="G196">
        <v>832.1581421383022</v>
      </c>
      <c r="H196">
        <v>-420.65173598307859</v>
      </c>
      <c r="I196">
        <v>51.931084814039238</v>
      </c>
      <c r="J196" t="s">
        <v>108</v>
      </c>
      <c r="K196">
        <v>19</v>
      </c>
      <c r="L196">
        <v>1320</v>
      </c>
      <c r="M196">
        <v>1.7629999999999999</v>
      </c>
      <c r="N196">
        <v>1.331</v>
      </c>
      <c r="O196">
        <v>0.72024999999999995</v>
      </c>
      <c r="P196">
        <v>3.1157000000000001E-2</v>
      </c>
      <c r="Q196">
        <v>2.7810000000000001</v>
      </c>
      <c r="R196">
        <v>89.596999999999994</v>
      </c>
      <c r="S196">
        <v>9.4228000000000005</v>
      </c>
      <c r="T196">
        <v>210000000</v>
      </c>
      <c r="U196">
        <v>0.3</v>
      </c>
      <c r="V196">
        <v>0.5</v>
      </c>
      <c r="W196">
        <v>2</v>
      </c>
      <c r="X196">
        <v>70</v>
      </c>
    </row>
    <row r="197" spans="1:24" x14ac:dyDescent="0.35">
      <c r="A197" s="1">
        <v>195</v>
      </c>
      <c r="B197">
        <v>98</v>
      </c>
      <c r="C197">
        <v>97</v>
      </c>
      <c r="E197">
        <v>827.03026441645125</v>
      </c>
      <c r="F197">
        <v>39356.875</v>
      </c>
      <c r="G197">
        <v>838.59802575339518</v>
      </c>
      <c r="H197">
        <v>-425.0747136022722</v>
      </c>
      <c r="I197">
        <v>51.698303136176563</v>
      </c>
      <c r="J197" t="s">
        <v>108</v>
      </c>
      <c r="K197">
        <v>19</v>
      </c>
      <c r="L197">
        <v>1320</v>
      </c>
      <c r="M197">
        <v>1.7629999999999999</v>
      </c>
      <c r="N197">
        <v>1.331</v>
      </c>
      <c r="O197">
        <v>0.72024999999999995</v>
      </c>
      <c r="P197">
        <v>3.1157000000000001E-2</v>
      </c>
      <c r="Q197">
        <v>2.7810000000000001</v>
      </c>
      <c r="R197">
        <v>89.596999999999994</v>
      </c>
      <c r="S197">
        <v>9.4228000000000005</v>
      </c>
      <c r="T197">
        <v>210000000</v>
      </c>
      <c r="U197">
        <v>0.3</v>
      </c>
      <c r="V197">
        <v>0.5</v>
      </c>
      <c r="W197">
        <v>2</v>
      </c>
      <c r="X197">
        <v>70</v>
      </c>
    </row>
    <row r="198" spans="1:24" x14ac:dyDescent="0.35">
      <c r="A198" s="1">
        <v>196</v>
      </c>
      <c r="B198">
        <v>98</v>
      </c>
      <c r="C198">
        <v>98</v>
      </c>
      <c r="E198">
        <v>827.03026441645125</v>
      </c>
      <c r="F198">
        <v>39356.875</v>
      </c>
      <c r="G198">
        <v>838.59802575339518</v>
      </c>
      <c r="H198">
        <v>-425.0747136022722</v>
      </c>
      <c r="I198">
        <v>51.698303136176563</v>
      </c>
      <c r="J198" t="s">
        <v>108</v>
      </c>
      <c r="K198">
        <v>19</v>
      </c>
      <c r="L198">
        <v>1320</v>
      </c>
      <c r="M198">
        <v>1.7629999999999999</v>
      </c>
      <c r="N198">
        <v>1.331</v>
      </c>
      <c r="O198">
        <v>0.72024999999999995</v>
      </c>
      <c r="P198">
        <v>3.1157000000000001E-2</v>
      </c>
      <c r="Q198">
        <v>2.7810000000000001</v>
      </c>
      <c r="R198">
        <v>89.596999999999994</v>
      </c>
      <c r="S198">
        <v>9.4228000000000005</v>
      </c>
      <c r="T198">
        <v>210000000</v>
      </c>
      <c r="U198">
        <v>0.3</v>
      </c>
      <c r="V198">
        <v>0.5</v>
      </c>
      <c r="W198">
        <v>2</v>
      </c>
      <c r="X198">
        <v>70</v>
      </c>
    </row>
    <row r="199" spans="1:24" x14ac:dyDescent="0.35">
      <c r="A199" s="1">
        <v>197</v>
      </c>
      <c r="B199">
        <v>99</v>
      </c>
      <c r="C199">
        <v>98</v>
      </c>
      <c r="E199">
        <v>834.84621296558191</v>
      </c>
      <c r="F199">
        <v>39364.6875</v>
      </c>
      <c r="G199">
        <v>845.04434239799207</v>
      </c>
      <c r="H199">
        <v>-429.48824183998278</v>
      </c>
      <c r="I199">
        <v>51.464195205028993</v>
      </c>
      <c r="J199" t="s">
        <v>108</v>
      </c>
      <c r="K199">
        <v>19</v>
      </c>
      <c r="L199">
        <v>1320</v>
      </c>
      <c r="M199">
        <v>1.7629999999999999</v>
      </c>
      <c r="N199">
        <v>1.331</v>
      </c>
      <c r="O199">
        <v>0.72024999999999995</v>
      </c>
      <c r="P199">
        <v>3.1157000000000001E-2</v>
      </c>
      <c r="Q199">
        <v>2.7810000000000001</v>
      </c>
      <c r="R199">
        <v>89.596999999999994</v>
      </c>
      <c r="S199">
        <v>9.4228000000000005</v>
      </c>
      <c r="T199">
        <v>210000000</v>
      </c>
      <c r="U199">
        <v>0.3</v>
      </c>
      <c r="V199">
        <v>0.5</v>
      </c>
      <c r="W199">
        <v>2</v>
      </c>
      <c r="X199">
        <v>70</v>
      </c>
    </row>
    <row r="200" spans="1:24" x14ac:dyDescent="0.35">
      <c r="A200" s="1">
        <v>198</v>
      </c>
      <c r="B200">
        <v>99</v>
      </c>
      <c r="C200">
        <v>99</v>
      </c>
      <c r="E200">
        <v>834.84621296558191</v>
      </c>
      <c r="F200">
        <v>39364.6875</v>
      </c>
      <c r="G200">
        <v>845.04434239799207</v>
      </c>
      <c r="H200">
        <v>-429.48824183998278</v>
      </c>
      <c r="I200">
        <v>51.464195205028993</v>
      </c>
      <c r="J200" t="s">
        <v>108</v>
      </c>
      <c r="K200">
        <v>19</v>
      </c>
      <c r="L200">
        <v>1320</v>
      </c>
      <c r="M200">
        <v>1.7629999999999999</v>
      </c>
      <c r="N200">
        <v>1.331</v>
      </c>
      <c r="O200">
        <v>0.72024999999999995</v>
      </c>
      <c r="P200">
        <v>3.1157000000000001E-2</v>
      </c>
      <c r="Q200">
        <v>2.7810000000000001</v>
      </c>
      <c r="R200">
        <v>89.596999999999994</v>
      </c>
      <c r="S200">
        <v>9.4228000000000005</v>
      </c>
      <c r="T200">
        <v>210000000</v>
      </c>
      <c r="U200">
        <v>0.3</v>
      </c>
      <c r="V200">
        <v>0.5</v>
      </c>
      <c r="W200">
        <v>2</v>
      </c>
      <c r="X200">
        <v>70</v>
      </c>
    </row>
    <row r="201" spans="1:24" x14ac:dyDescent="0.35">
      <c r="A201" s="1">
        <v>199</v>
      </c>
      <c r="B201">
        <v>100</v>
      </c>
      <c r="C201">
        <v>99</v>
      </c>
      <c r="E201">
        <v>842.66216151471258</v>
      </c>
      <c r="F201">
        <v>39372.5</v>
      </c>
      <c r="G201">
        <v>851.49806660756133</v>
      </c>
      <c r="H201">
        <v>-433.89091762362108</v>
      </c>
      <c r="I201">
        <v>51.229839509400342</v>
      </c>
      <c r="J201" t="s">
        <v>108</v>
      </c>
      <c r="K201">
        <v>19</v>
      </c>
      <c r="L201">
        <v>1320</v>
      </c>
      <c r="M201">
        <v>1.7629999999999999</v>
      </c>
      <c r="N201">
        <v>1.331</v>
      </c>
      <c r="O201">
        <v>0.72024999999999995</v>
      </c>
      <c r="P201">
        <v>3.1157000000000001E-2</v>
      </c>
      <c r="Q201">
        <v>2.7810000000000001</v>
      </c>
      <c r="R201">
        <v>89.596999999999994</v>
      </c>
      <c r="S201">
        <v>9.4228000000000005</v>
      </c>
      <c r="T201">
        <v>210000000</v>
      </c>
      <c r="U201">
        <v>0.3</v>
      </c>
      <c r="V201">
        <v>0.5</v>
      </c>
      <c r="W201">
        <v>2</v>
      </c>
      <c r="X201">
        <v>70</v>
      </c>
    </row>
    <row r="202" spans="1:24" x14ac:dyDescent="0.35">
      <c r="A202" s="1">
        <v>200</v>
      </c>
      <c r="B202">
        <v>100</v>
      </c>
      <c r="C202">
        <v>100</v>
      </c>
      <c r="E202">
        <v>842.66216151471258</v>
      </c>
      <c r="F202">
        <v>39372.5</v>
      </c>
      <c r="G202">
        <v>851.49806660756133</v>
      </c>
      <c r="H202">
        <v>-433.89091762362108</v>
      </c>
      <c r="I202">
        <v>51.229839509400342</v>
      </c>
      <c r="J202" t="s">
        <v>108</v>
      </c>
      <c r="K202">
        <v>19</v>
      </c>
      <c r="L202">
        <v>1320</v>
      </c>
      <c r="M202">
        <v>1.7629999999999999</v>
      </c>
      <c r="N202">
        <v>1.331</v>
      </c>
      <c r="O202">
        <v>0.72024999999999995</v>
      </c>
      <c r="P202">
        <v>3.1157000000000001E-2</v>
      </c>
      <c r="Q202">
        <v>2.7810000000000001</v>
      </c>
      <c r="R202">
        <v>89.596999999999994</v>
      </c>
      <c r="S202">
        <v>9.4228000000000005</v>
      </c>
      <c r="T202">
        <v>210000000</v>
      </c>
      <c r="U202">
        <v>0.3</v>
      </c>
      <c r="V202">
        <v>0.5</v>
      </c>
      <c r="W202">
        <v>2</v>
      </c>
      <c r="X202">
        <v>70</v>
      </c>
    </row>
    <row r="203" spans="1:24" x14ac:dyDescent="0.35">
      <c r="A203" s="1">
        <v>201</v>
      </c>
      <c r="B203">
        <v>101</v>
      </c>
      <c r="C203">
        <v>100</v>
      </c>
      <c r="E203">
        <v>850.47811006384336</v>
      </c>
      <c r="F203">
        <v>39380.3125</v>
      </c>
      <c r="G203">
        <v>857.95881548111299</v>
      </c>
      <c r="H203">
        <v>-438.28327744782513</v>
      </c>
      <c r="I203">
        <v>50.995462525707062</v>
      </c>
      <c r="J203" t="s">
        <v>108</v>
      </c>
      <c r="K203">
        <v>19</v>
      </c>
      <c r="L203">
        <v>1320</v>
      </c>
      <c r="M203">
        <v>1.7629999999999999</v>
      </c>
      <c r="N203">
        <v>1.331</v>
      </c>
      <c r="O203">
        <v>0.72024999999999995</v>
      </c>
      <c r="P203">
        <v>3.1157000000000001E-2</v>
      </c>
      <c r="Q203">
        <v>2.7810000000000001</v>
      </c>
      <c r="R203">
        <v>89.596999999999994</v>
      </c>
      <c r="S203">
        <v>9.4228000000000005</v>
      </c>
      <c r="T203">
        <v>210000000</v>
      </c>
      <c r="U203">
        <v>0.3</v>
      </c>
      <c r="V203">
        <v>0.5</v>
      </c>
      <c r="W203">
        <v>2</v>
      </c>
      <c r="X203">
        <v>70</v>
      </c>
    </row>
    <row r="204" spans="1:24" x14ac:dyDescent="0.35">
      <c r="A204" s="1">
        <v>202</v>
      </c>
      <c r="B204">
        <v>101</v>
      </c>
      <c r="C204">
        <v>101</v>
      </c>
      <c r="E204">
        <v>850.47811006384336</v>
      </c>
      <c r="F204">
        <v>39380.3125</v>
      </c>
      <c r="G204">
        <v>857.95881548111299</v>
      </c>
      <c r="H204">
        <v>-438.28327744782513</v>
      </c>
      <c r="I204">
        <v>50.995462525707062</v>
      </c>
      <c r="J204" t="s">
        <v>108</v>
      </c>
      <c r="K204">
        <v>19</v>
      </c>
      <c r="L204">
        <v>1320</v>
      </c>
      <c r="M204">
        <v>1.7629999999999999</v>
      </c>
      <c r="N204">
        <v>1.331</v>
      </c>
      <c r="O204">
        <v>0.72024999999999995</v>
      </c>
      <c r="P204">
        <v>3.1157000000000001E-2</v>
      </c>
      <c r="Q204">
        <v>2.7810000000000001</v>
      </c>
      <c r="R204">
        <v>89.596999999999994</v>
      </c>
      <c r="S204">
        <v>9.4228000000000005</v>
      </c>
      <c r="T204">
        <v>210000000</v>
      </c>
      <c r="U204">
        <v>0.3</v>
      </c>
      <c r="V204">
        <v>0.5</v>
      </c>
      <c r="W204">
        <v>2</v>
      </c>
      <c r="X204">
        <v>70</v>
      </c>
    </row>
    <row r="205" spans="1:24" x14ac:dyDescent="0.35">
      <c r="A205" s="1">
        <v>203</v>
      </c>
      <c r="B205">
        <v>102</v>
      </c>
      <c r="C205">
        <v>101</v>
      </c>
      <c r="E205">
        <v>858.29405861297403</v>
      </c>
      <c r="F205">
        <v>39388.125</v>
      </c>
      <c r="G205">
        <v>864.42621360711018</v>
      </c>
      <c r="H205">
        <v>-442.66583995248533</v>
      </c>
      <c r="I205">
        <v>50.761084282468921</v>
      </c>
      <c r="J205" t="s">
        <v>108</v>
      </c>
      <c r="K205">
        <v>19</v>
      </c>
      <c r="L205">
        <v>1320</v>
      </c>
      <c r="M205">
        <v>1.7629999999999999</v>
      </c>
      <c r="N205">
        <v>1.331</v>
      </c>
      <c r="O205">
        <v>0.72024999999999995</v>
      </c>
      <c r="P205">
        <v>3.1157000000000001E-2</v>
      </c>
      <c r="Q205">
        <v>2.7810000000000001</v>
      </c>
      <c r="R205">
        <v>89.596999999999994</v>
      </c>
      <c r="S205">
        <v>9.4228000000000005</v>
      </c>
      <c r="T205">
        <v>210000000</v>
      </c>
      <c r="U205">
        <v>0.3</v>
      </c>
      <c r="V205">
        <v>0.5</v>
      </c>
      <c r="W205">
        <v>2</v>
      </c>
      <c r="X205">
        <v>70</v>
      </c>
    </row>
    <row r="206" spans="1:24" x14ac:dyDescent="0.35">
      <c r="A206" s="1">
        <v>204</v>
      </c>
      <c r="B206">
        <v>102</v>
      </c>
      <c r="C206">
        <v>102</v>
      </c>
      <c r="E206">
        <v>858.29405861297403</v>
      </c>
      <c r="F206">
        <v>39388.125</v>
      </c>
      <c r="G206">
        <v>864.42621360711018</v>
      </c>
      <c r="H206">
        <v>-442.66583995248533</v>
      </c>
      <c r="I206">
        <v>50.761084282468921</v>
      </c>
      <c r="J206" t="s">
        <v>108</v>
      </c>
      <c r="K206">
        <v>19</v>
      </c>
      <c r="L206">
        <v>1320</v>
      </c>
      <c r="M206">
        <v>1.7629999999999999</v>
      </c>
      <c r="N206">
        <v>1.331</v>
      </c>
      <c r="O206">
        <v>0.72024999999999995</v>
      </c>
      <c r="P206">
        <v>3.1157000000000001E-2</v>
      </c>
      <c r="Q206">
        <v>2.7810000000000001</v>
      </c>
      <c r="R206">
        <v>89.596999999999994</v>
      </c>
      <c r="S206">
        <v>9.4228000000000005</v>
      </c>
      <c r="T206">
        <v>210000000</v>
      </c>
      <c r="U206">
        <v>0.3</v>
      </c>
      <c r="V206">
        <v>0.5</v>
      </c>
      <c r="W206">
        <v>2</v>
      </c>
      <c r="X206">
        <v>70</v>
      </c>
    </row>
    <row r="207" spans="1:24" x14ac:dyDescent="0.35">
      <c r="A207" s="1">
        <v>205</v>
      </c>
      <c r="B207">
        <v>103</v>
      </c>
      <c r="C207">
        <v>102</v>
      </c>
      <c r="E207">
        <v>866.11000716210469</v>
      </c>
      <c r="F207">
        <v>39395.9375</v>
      </c>
      <c r="G207">
        <v>870.90044041746057</v>
      </c>
      <c r="H207">
        <v>-447.03830900338329</v>
      </c>
      <c r="I207">
        <v>50.526719838227542</v>
      </c>
      <c r="J207" t="s">
        <v>108</v>
      </c>
      <c r="K207">
        <v>19</v>
      </c>
      <c r="L207">
        <v>1320</v>
      </c>
      <c r="M207">
        <v>1.7629999999999999</v>
      </c>
      <c r="N207">
        <v>1.331</v>
      </c>
      <c r="O207">
        <v>0.72024999999999995</v>
      </c>
      <c r="P207">
        <v>3.1157000000000001E-2</v>
      </c>
      <c r="Q207">
        <v>2.7810000000000001</v>
      </c>
      <c r="R207">
        <v>89.596999999999994</v>
      </c>
      <c r="S207">
        <v>9.4228000000000005</v>
      </c>
      <c r="T207">
        <v>210000000</v>
      </c>
      <c r="U207">
        <v>0.3</v>
      </c>
      <c r="V207">
        <v>0.5</v>
      </c>
      <c r="W207">
        <v>2</v>
      </c>
      <c r="X207">
        <v>70</v>
      </c>
    </row>
    <row r="208" spans="1:24" x14ac:dyDescent="0.35">
      <c r="A208" s="1">
        <v>206</v>
      </c>
      <c r="B208">
        <v>103</v>
      </c>
      <c r="C208">
        <v>103</v>
      </c>
      <c r="E208">
        <v>866.11000716210469</v>
      </c>
      <c r="F208">
        <v>39395.9375</v>
      </c>
      <c r="G208">
        <v>870.90044041746057</v>
      </c>
      <c r="H208">
        <v>-447.03830900338329</v>
      </c>
      <c r="I208">
        <v>50.526719838227542</v>
      </c>
      <c r="J208" t="s">
        <v>107</v>
      </c>
      <c r="K208">
        <v>19</v>
      </c>
      <c r="L208">
        <v>1278</v>
      </c>
      <c r="M208">
        <v>1.8779999999999999</v>
      </c>
      <c r="N208">
        <v>1.5209999999999999</v>
      </c>
      <c r="O208">
        <v>0.79723999999999995</v>
      </c>
      <c r="P208">
        <v>5.4467000000000002E-2</v>
      </c>
      <c r="Q208">
        <v>3.3109999999999999</v>
      </c>
      <c r="R208">
        <v>98.582999999999998</v>
      </c>
      <c r="S208">
        <v>10.105</v>
      </c>
      <c r="T208">
        <v>210000000</v>
      </c>
      <c r="U208">
        <v>0.3</v>
      </c>
      <c r="V208">
        <v>0.5</v>
      </c>
      <c r="W208">
        <v>2</v>
      </c>
      <c r="X208">
        <v>70</v>
      </c>
    </row>
    <row r="209" spans="1:24" x14ac:dyDescent="0.35">
      <c r="A209" s="1">
        <v>207</v>
      </c>
      <c r="B209">
        <v>104</v>
      </c>
      <c r="C209">
        <v>103</v>
      </c>
      <c r="E209">
        <v>873.92595571123536</v>
      </c>
      <c r="F209">
        <v>39403.75</v>
      </c>
      <c r="G209">
        <v>877.38113838747586</v>
      </c>
      <c r="H209">
        <v>-451.40118166434632</v>
      </c>
      <c r="I209">
        <v>50.292346621854023</v>
      </c>
      <c r="J209" t="s">
        <v>107</v>
      </c>
      <c r="K209">
        <v>19</v>
      </c>
      <c r="L209">
        <v>1278</v>
      </c>
      <c r="M209">
        <v>1.8779999999999999</v>
      </c>
      <c r="N209">
        <v>1.5209999999999999</v>
      </c>
      <c r="O209">
        <v>0.79723999999999995</v>
      </c>
      <c r="P209">
        <v>5.4467000000000002E-2</v>
      </c>
      <c r="Q209">
        <v>3.3109999999999999</v>
      </c>
      <c r="R209">
        <v>98.582999999999998</v>
      </c>
      <c r="S209">
        <v>10.105</v>
      </c>
      <c r="T209">
        <v>210000000</v>
      </c>
      <c r="U209">
        <v>0.3</v>
      </c>
      <c r="V209">
        <v>0.5</v>
      </c>
      <c r="W209">
        <v>2</v>
      </c>
      <c r="X209">
        <v>70</v>
      </c>
    </row>
    <row r="210" spans="1:24" x14ac:dyDescent="0.35">
      <c r="A210" s="1">
        <v>208</v>
      </c>
      <c r="B210">
        <v>104</v>
      </c>
      <c r="C210">
        <v>104</v>
      </c>
      <c r="E210">
        <v>873.92595571123536</v>
      </c>
      <c r="F210">
        <v>39403.75</v>
      </c>
      <c r="G210">
        <v>877.38113838747586</v>
      </c>
      <c r="H210">
        <v>-451.40118166434632</v>
      </c>
      <c r="I210">
        <v>50.292346621854023</v>
      </c>
      <c r="J210" t="s">
        <v>107</v>
      </c>
      <c r="K210">
        <v>19</v>
      </c>
      <c r="L210">
        <v>1278</v>
      </c>
      <c r="M210">
        <v>1.8779999999999999</v>
      </c>
      <c r="N210">
        <v>1.5209999999999999</v>
      </c>
      <c r="O210">
        <v>0.79723999999999995</v>
      </c>
      <c r="P210">
        <v>5.4467000000000002E-2</v>
      </c>
      <c r="Q210">
        <v>3.3109999999999999</v>
      </c>
      <c r="R210">
        <v>98.582999999999998</v>
      </c>
      <c r="S210">
        <v>10.105</v>
      </c>
      <c r="T210">
        <v>210000000</v>
      </c>
      <c r="U210">
        <v>0.3</v>
      </c>
      <c r="V210">
        <v>0.5</v>
      </c>
      <c r="W210">
        <v>2</v>
      </c>
      <c r="X210">
        <v>70</v>
      </c>
    </row>
    <row r="211" spans="1:24" x14ac:dyDescent="0.35">
      <c r="A211" s="1">
        <v>209</v>
      </c>
      <c r="B211">
        <v>105</v>
      </c>
      <c r="C211">
        <v>104</v>
      </c>
      <c r="E211">
        <v>881.74190426036603</v>
      </c>
      <c r="F211">
        <v>39411.5625</v>
      </c>
      <c r="G211">
        <v>883.86895677748521</v>
      </c>
      <c r="H211">
        <v>-455.75345840390071</v>
      </c>
      <c r="I211">
        <v>50.057968240310089</v>
      </c>
      <c r="J211" t="s">
        <v>107</v>
      </c>
      <c r="K211">
        <v>19</v>
      </c>
      <c r="L211">
        <v>1278</v>
      </c>
      <c r="M211">
        <v>1.8779999999999999</v>
      </c>
      <c r="N211">
        <v>1.5209999999999999</v>
      </c>
      <c r="O211">
        <v>0.79723999999999995</v>
      </c>
      <c r="P211">
        <v>5.4467000000000002E-2</v>
      </c>
      <c r="Q211">
        <v>3.3109999999999999</v>
      </c>
      <c r="R211">
        <v>98.582999999999998</v>
      </c>
      <c r="S211">
        <v>10.105</v>
      </c>
      <c r="T211">
        <v>210000000</v>
      </c>
      <c r="U211">
        <v>0.3</v>
      </c>
      <c r="V211">
        <v>0.5</v>
      </c>
      <c r="W211">
        <v>2</v>
      </c>
      <c r="X211">
        <v>70</v>
      </c>
    </row>
    <row r="212" spans="1:24" x14ac:dyDescent="0.35">
      <c r="A212" s="1">
        <v>210</v>
      </c>
      <c r="B212">
        <v>105</v>
      </c>
      <c r="C212">
        <v>105</v>
      </c>
      <c r="E212">
        <v>881.74190426036603</v>
      </c>
      <c r="F212">
        <v>39411.5625</v>
      </c>
      <c r="G212">
        <v>883.86895677748521</v>
      </c>
      <c r="H212">
        <v>-455.75345840390071</v>
      </c>
      <c r="I212">
        <v>50.057968240310089</v>
      </c>
      <c r="J212" t="s">
        <v>106</v>
      </c>
      <c r="K212">
        <v>19</v>
      </c>
      <c r="L212">
        <v>1278</v>
      </c>
      <c r="M212">
        <v>2.0409999999999999</v>
      </c>
      <c r="N212">
        <v>1.8829</v>
      </c>
      <c r="O212">
        <v>0.93516999999999995</v>
      </c>
      <c r="P212">
        <v>0.16434000000000001</v>
      </c>
      <c r="Q212">
        <v>3.7850000000000001</v>
      </c>
      <c r="R212">
        <v>121.83</v>
      </c>
      <c r="S212">
        <v>12.01</v>
      </c>
      <c r="T212">
        <v>210000000</v>
      </c>
      <c r="U212">
        <v>0.3</v>
      </c>
      <c r="V212">
        <v>0.5</v>
      </c>
      <c r="W212">
        <v>2</v>
      </c>
      <c r="X212">
        <v>70</v>
      </c>
    </row>
    <row r="213" spans="1:24" x14ac:dyDescent="0.35">
      <c r="A213" s="1">
        <v>211</v>
      </c>
      <c r="B213">
        <v>106</v>
      </c>
      <c r="C213">
        <v>105</v>
      </c>
      <c r="E213">
        <v>889.55785280949669</v>
      </c>
      <c r="F213">
        <v>39419.375</v>
      </c>
      <c r="G213">
        <v>890.36390059973985</v>
      </c>
      <c r="H213">
        <v>-460.09509500586131</v>
      </c>
      <c r="I213">
        <v>49.823597407079063</v>
      </c>
      <c r="J213" t="s">
        <v>106</v>
      </c>
      <c r="K213">
        <v>19</v>
      </c>
      <c r="L213">
        <v>1278</v>
      </c>
      <c r="M213">
        <v>2.0409999999999999</v>
      </c>
      <c r="N213">
        <v>1.8829</v>
      </c>
      <c r="O213">
        <v>0.93516999999999995</v>
      </c>
      <c r="P213">
        <v>0.16434000000000001</v>
      </c>
      <c r="Q213">
        <v>3.7850000000000001</v>
      </c>
      <c r="R213">
        <v>121.83</v>
      </c>
      <c r="S213">
        <v>12.01</v>
      </c>
      <c r="T213">
        <v>210000000</v>
      </c>
      <c r="U213">
        <v>0.3</v>
      </c>
      <c r="V213">
        <v>0.5</v>
      </c>
      <c r="W213">
        <v>2</v>
      </c>
      <c r="X213">
        <v>70</v>
      </c>
    </row>
    <row r="214" spans="1:24" x14ac:dyDescent="0.35">
      <c r="A214" s="1">
        <v>212</v>
      </c>
      <c r="B214">
        <v>106</v>
      </c>
      <c r="C214">
        <v>106</v>
      </c>
      <c r="E214">
        <v>889.55785280949669</v>
      </c>
      <c r="F214">
        <v>39419.375</v>
      </c>
      <c r="G214">
        <v>890.36390059973985</v>
      </c>
      <c r="H214">
        <v>-460.09509500586131</v>
      </c>
      <c r="I214">
        <v>49.823597407079063</v>
      </c>
      <c r="J214" t="s">
        <v>106</v>
      </c>
      <c r="K214">
        <v>19</v>
      </c>
      <c r="L214">
        <v>1278</v>
      </c>
      <c r="M214">
        <v>2.0409999999999999</v>
      </c>
      <c r="N214">
        <v>1.8829</v>
      </c>
      <c r="O214">
        <v>0.93516999999999995</v>
      </c>
      <c r="P214">
        <v>0.16434000000000001</v>
      </c>
      <c r="Q214">
        <v>3.7850000000000001</v>
      </c>
      <c r="R214">
        <v>121.83</v>
      </c>
      <c r="S214">
        <v>12.01</v>
      </c>
      <c r="T214">
        <v>210000000</v>
      </c>
      <c r="U214">
        <v>0.3</v>
      </c>
      <c r="V214">
        <v>0.5</v>
      </c>
      <c r="W214">
        <v>2</v>
      </c>
      <c r="X214">
        <v>70</v>
      </c>
    </row>
    <row r="215" spans="1:24" x14ac:dyDescent="0.35">
      <c r="A215" s="1">
        <v>213</v>
      </c>
      <c r="B215">
        <v>107</v>
      </c>
      <c r="C215">
        <v>106</v>
      </c>
      <c r="E215">
        <v>897.37380135862736</v>
      </c>
      <c r="F215">
        <v>39427.1875</v>
      </c>
      <c r="G215">
        <v>896.86540659961179</v>
      </c>
      <c r="H215">
        <v>-464.42689757466161</v>
      </c>
      <c r="I215">
        <v>49.589227459325997</v>
      </c>
      <c r="J215" t="s">
        <v>106</v>
      </c>
      <c r="K215">
        <v>19</v>
      </c>
      <c r="L215">
        <v>1278</v>
      </c>
      <c r="M215">
        <v>2.0409999999999999</v>
      </c>
      <c r="N215">
        <v>1.8829</v>
      </c>
      <c r="O215">
        <v>0.93516999999999995</v>
      </c>
      <c r="P215">
        <v>0.16434000000000001</v>
      </c>
      <c r="Q215">
        <v>3.7850000000000001</v>
      </c>
      <c r="R215">
        <v>121.83</v>
      </c>
      <c r="S215">
        <v>12.01</v>
      </c>
      <c r="T215">
        <v>210000000</v>
      </c>
      <c r="U215">
        <v>0.3</v>
      </c>
      <c r="V215">
        <v>0.5</v>
      </c>
      <c r="W215">
        <v>2</v>
      </c>
      <c r="X215">
        <v>70</v>
      </c>
    </row>
    <row r="216" spans="1:24" x14ac:dyDescent="0.35">
      <c r="A216" s="1">
        <v>214</v>
      </c>
      <c r="B216">
        <v>107</v>
      </c>
      <c r="C216">
        <v>107</v>
      </c>
      <c r="E216">
        <v>897.37380135862736</v>
      </c>
      <c r="F216">
        <v>39427.1875</v>
      </c>
      <c r="G216">
        <v>896.86540659961179</v>
      </c>
      <c r="H216">
        <v>-464.42689757466161</v>
      </c>
      <c r="I216">
        <v>49.589227459325997</v>
      </c>
      <c r="J216" t="s">
        <v>106</v>
      </c>
      <c r="K216">
        <v>19</v>
      </c>
      <c r="L216">
        <v>1278</v>
      </c>
      <c r="M216">
        <v>2.0409999999999999</v>
      </c>
      <c r="N216">
        <v>1.8829</v>
      </c>
      <c r="O216">
        <v>0.93516999999999995</v>
      </c>
      <c r="P216">
        <v>0.16434000000000001</v>
      </c>
      <c r="Q216">
        <v>3.7850000000000001</v>
      </c>
      <c r="R216">
        <v>121.83</v>
      </c>
      <c r="S216">
        <v>12.01</v>
      </c>
      <c r="T216">
        <v>210000000</v>
      </c>
      <c r="U216">
        <v>0.3</v>
      </c>
      <c r="V216">
        <v>0.5</v>
      </c>
      <c r="W216">
        <v>2</v>
      </c>
      <c r="X216">
        <v>70</v>
      </c>
    </row>
    <row r="217" spans="1:24" x14ac:dyDescent="0.35">
      <c r="A217" s="1">
        <v>215</v>
      </c>
      <c r="B217">
        <v>108</v>
      </c>
      <c r="C217">
        <v>107</v>
      </c>
      <c r="D217" t="s">
        <v>65</v>
      </c>
      <c r="E217">
        <v>905.18974990775803</v>
      </c>
      <c r="F217">
        <v>39435</v>
      </c>
      <c r="G217">
        <v>903.37354468761816</v>
      </c>
      <c r="H217">
        <v>-468.74873065747641</v>
      </c>
      <c r="I217">
        <v>49.354862896440061</v>
      </c>
      <c r="J217" t="s">
        <v>106</v>
      </c>
      <c r="K217">
        <v>19</v>
      </c>
      <c r="L217">
        <v>1278</v>
      </c>
      <c r="M217">
        <v>2.0409999999999999</v>
      </c>
      <c r="N217">
        <v>1.8829</v>
      </c>
      <c r="O217">
        <v>0.93516999999999995</v>
      </c>
      <c r="P217">
        <v>0.16434000000000001</v>
      </c>
      <c r="Q217">
        <v>3.7850000000000001</v>
      </c>
      <c r="R217">
        <v>121.83</v>
      </c>
      <c r="S217">
        <v>12.01</v>
      </c>
      <c r="T217">
        <v>210000000</v>
      </c>
      <c r="U217">
        <v>0.3</v>
      </c>
      <c r="V217">
        <v>0.5</v>
      </c>
      <c r="W217">
        <v>2</v>
      </c>
      <c r="X217">
        <v>70</v>
      </c>
    </row>
    <row r="218" spans="1:24" x14ac:dyDescent="0.35">
      <c r="A218" s="1">
        <v>216</v>
      </c>
      <c r="B218">
        <v>108</v>
      </c>
      <c r="C218">
        <v>108</v>
      </c>
      <c r="D218" t="s">
        <v>65</v>
      </c>
      <c r="E218">
        <v>905.18974990775803</v>
      </c>
      <c r="F218">
        <v>39435</v>
      </c>
      <c r="G218">
        <v>903.37354468761816</v>
      </c>
      <c r="H218">
        <v>-468.74873065747641</v>
      </c>
      <c r="I218">
        <v>49.354862896440061</v>
      </c>
      <c r="J218" t="s">
        <v>106</v>
      </c>
      <c r="K218">
        <v>19</v>
      </c>
      <c r="L218">
        <v>1278</v>
      </c>
      <c r="M218">
        <v>2.0409999999999999</v>
      </c>
      <c r="N218">
        <v>1.8829</v>
      </c>
      <c r="O218">
        <v>0.93516999999999995</v>
      </c>
      <c r="P218">
        <v>0.16434000000000001</v>
      </c>
      <c r="Q218">
        <v>3.7850000000000001</v>
      </c>
      <c r="R218">
        <v>121.83</v>
      </c>
      <c r="S218">
        <v>12.01</v>
      </c>
      <c r="T218">
        <v>210000000</v>
      </c>
      <c r="U218">
        <v>0.3</v>
      </c>
      <c r="V218">
        <v>0.5</v>
      </c>
      <c r="W218">
        <v>2</v>
      </c>
      <c r="X218">
        <v>70</v>
      </c>
    </row>
    <row r="219" spans="1:24" x14ac:dyDescent="0.35">
      <c r="A219" s="1">
        <v>217</v>
      </c>
      <c r="B219">
        <v>109</v>
      </c>
      <c r="C219">
        <v>108</v>
      </c>
      <c r="E219">
        <v>913.00576474376624</v>
      </c>
      <c r="F219">
        <v>39442.8125</v>
      </c>
      <c r="G219">
        <v>909.8881326561152</v>
      </c>
      <c r="H219">
        <v>-473.06095524063733</v>
      </c>
      <c r="I219">
        <v>49.120483520929412</v>
      </c>
      <c r="J219" t="s">
        <v>106</v>
      </c>
      <c r="K219">
        <v>19</v>
      </c>
      <c r="L219">
        <v>1278</v>
      </c>
      <c r="M219">
        <v>2.0409999999999999</v>
      </c>
      <c r="N219">
        <v>1.8829</v>
      </c>
      <c r="O219">
        <v>0.93516999999999995</v>
      </c>
      <c r="P219">
        <v>0.16434000000000001</v>
      </c>
      <c r="Q219">
        <v>3.7850000000000001</v>
      </c>
      <c r="R219">
        <v>121.83</v>
      </c>
      <c r="S219">
        <v>12.01</v>
      </c>
      <c r="T219">
        <v>210000000</v>
      </c>
      <c r="U219">
        <v>0.3</v>
      </c>
      <c r="V219">
        <v>0.5</v>
      </c>
      <c r="W219">
        <v>2</v>
      </c>
      <c r="X219">
        <v>70</v>
      </c>
    </row>
    <row r="220" spans="1:24" x14ac:dyDescent="0.35">
      <c r="A220" s="1">
        <v>218</v>
      </c>
      <c r="B220">
        <v>109</v>
      </c>
      <c r="C220">
        <v>109</v>
      </c>
      <c r="E220">
        <v>913.00576474376624</v>
      </c>
      <c r="F220">
        <v>39442.8125</v>
      </c>
      <c r="G220">
        <v>909.8881326561152</v>
      </c>
      <c r="H220">
        <v>-473.06095524063733</v>
      </c>
      <c r="I220">
        <v>49.120483520929412</v>
      </c>
      <c r="J220" t="s">
        <v>106</v>
      </c>
      <c r="K220">
        <v>19</v>
      </c>
      <c r="L220">
        <v>1278</v>
      </c>
      <c r="M220">
        <v>2.0409999999999999</v>
      </c>
      <c r="N220">
        <v>1.8829</v>
      </c>
      <c r="O220">
        <v>0.93516999999999995</v>
      </c>
      <c r="P220">
        <v>0.16434000000000001</v>
      </c>
      <c r="Q220">
        <v>3.7850000000000001</v>
      </c>
      <c r="R220">
        <v>121.83</v>
      </c>
      <c r="S220">
        <v>12.01</v>
      </c>
      <c r="T220">
        <v>210000000</v>
      </c>
      <c r="U220">
        <v>0.3</v>
      </c>
      <c r="V220">
        <v>0.5</v>
      </c>
      <c r="W220">
        <v>2</v>
      </c>
      <c r="X220">
        <v>70</v>
      </c>
    </row>
    <row r="221" spans="1:24" x14ac:dyDescent="0.35">
      <c r="A221" s="1">
        <v>219</v>
      </c>
      <c r="B221">
        <v>110</v>
      </c>
      <c r="C221">
        <v>109</v>
      </c>
      <c r="E221">
        <v>920.82177957977444</v>
      </c>
      <c r="F221">
        <v>39450.625</v>
      </c>
      <c r="G221">
        <v>916.40981159843602</v>
      </c>
      <c r="H221">
        <v>-477.36244754377032</v>
      </c>
      <c r="I221">
        <v>48.886094676873121</v>
      </c>
      <c r="J221" t="s">
        <v>106</v>
      </c>
      <c r="K221">
        <v>19</v>
      </c>
      <c r="L221">
        <v>1278</v>
      </c>
      <c r="M221">
        <v>2.0409999999999999</v>
      </c>
      <c r="N221">
        <v>1.8829</v>
      </c>
      <c r="O221">
        <v>0.93516999999999995</v>
      </c>
      <c r="P221">
        <v>0.16434000000000001</v>
      </c>
      <c r="Q221">
        <v>3.7850000000000001</v>
      </c>
      <c r="R221">
        <v>121.83</v>
      </c>
      <c r="S221">
        <v>12.01</v>
      </c>
      <c r="T221">
        <v>210000000</v>
      </c>
      <c r="U221">
        <v>0.3</v>
      </c>
      <c r="V221">
        <v>0.5</v>
      </c>
      <c r="W221">
        <v>2</v>
      </c>
      <c r="X221">
        <v>70</v>
      </c>
    </row>
    <row r="222" spans="1:24" x14ac:dyDescent="0.35">
      <c r="A222" s="1">
        <v>220</v>
      </c>
      <c r="B222">
        <v>110</v>
      </c>
      <c r="C222">
        <v>110</v>
      </c>
      <c r="E222">
        <v>920.82177957977444</v>
      </c>
      <c r="F222">
        <v>39450.625</v>
      </c>
      <c r="G222">
        <v>916.40981159843602</v>
      </c>
      <c r="H222">
        <v>-477.36244754377032</v>
      </c>
      <c r="I222">
        <v>48.886094676873121</v>
      </c>
      <c r="J222" t="s">
        <v>106</v>
      </c>
      <c r="K222">
        <v>19</v>
      </c>
      <c r="L222">
        <v>1278</v>
      </c>
      <c r="M222">
        <v>2.0409999999999999</v>
      </c>
      <c r="N222">
        <v>1.8829</v>
      </c>
      <c r="O222">
        <v>0.93516999999999995</v>
      </c>
      <c r="P222">
        <v>0.16434000000000001</v>
      </c>
      <c r="Q222">
        <v>3.7850000000000001</v>
      </c>
      <c r="R222">
        <v>121.83</v>
      </c>
      <c r="S222">
        <v>12.01</v>
      </c>
      <c r="T222">
        <v>210000000</v>
      </c>
      <c r="U222">
        <v>0.3</v>
      </c>
      <c r="V222">
        <v>0.5</v>
      </c>
      <c r="W222">
        <v>2</v>
      </c>
      <c r="X222">
        <v>70</v>
      </c>
    </row>
    <row r="223" spans="1:24" x14ac:dyDescent="0.35">
      <c r="A223" s="1">
        <v>221</v>
      </c>
      <c r="B223">
        <v>111</v>
      </c>
      <c r="C223">
        <v>110</v>
      </c>
      <c r="E223">
        <v>928.63779441578265</v>
      </c>
      <c r="F223">
        <v>39458.4375</v>
      </c>
      <c r="G223">
        <v>922.9384974128252</v>
      </c>
      <c r="H223">
        <v>-481.65329783006479</v>
      </c>
      <c r="I223">
        <v>48.651721985050109</v>
      </c>
      <c r="J223" t="s">
        <v>106</v>
      </c>
      <c r="K223">
        <v>19</v>
      </c>
      <c r="L223">
        <v>1278</v>
      </c>
      <c r="M223">
        <v>2.0409999999999999</v>
      </c>
      <c r="N223">
        <v>1.8829</v>
      </c>
      <c r="O223">
        <v>0.93516999999999995</v>
      </c>
      <c r="P223">
        <v>0.16434000000000001</v>
      </c>
      <c r="Q223">
        <v>3.7850000000000001</v>
      </c>
      <c r="R223">
        <v>121.83</v>
      </c>
      <c r="S223">
        <v>12.01</v>
      </c>
      <c r="T223">
        <v>210000000</v>
      </c>
      <c r="U223">
        <v>0.3</v>
      </c>
      <c r="V223">
        <v>0.5</v>
      </c>
      <c r="W223">
        <v>2</v>
      </c>
      <c r="X223">
        <v>70</v>
      </c>
    </row>
    <row r="224" spans="1:24" x14ac:dyDescent="0.35">
      <c r="A224" s="1">
        <v>222</v>
      </c>
      <c r="B224">
        <v>111</v>
      </c>
      <c r="C224">
        <v>111</v>
      </c>
      <c r="E224">
        <v>928.63779441578265</v>
      </c>
      <c r="F224">
        <v>39458.4375</v>
      </c>
      <c r="G224">
        <v>922.9384974128252</v>
      </c>
      <c r="H224">
        <v>-481.65329783006479</v>
      </c>
      <c r="I224">
        <v>48.651721985050109</v>
      </c>
      <c r="J224" t="s">
        <v>107</v>
      </c>
      <c r="K224">
        <v>19</v>
      </c>
      <c r="L224">
        <v>1278</v>
      </c>
      <c r="M224">
        <v>1.8779999999999999</v>
      </c>
      <c r="N224">
        <v>1.5209999999999999</v>
      </c>
      <c r="O224">
        <v>0.79723999999999995</v>
      </c>
      <c r="P224">
        <v>5.4467000000000002E-2</v>
      </c>
      <c r="Q224">
        <v>3.3109999999999999</v>
      </c>
      <c r="R224">
        <v>98.582999999999998</v>
      </c>
      <c r="S224">
        <v>10.105</v>
      </c>
      <c r="T224">
        <v>210000000</v>
      </c>
      <c r="U224">
        <v>0.3</v>
      </c>
      <c r="V224">
        <v>0.5</v>
      </c>
      <c r="W224">
        <v>2</v>
      </c>
      <c r="X224">
        <v>70</v>
      </c>
    </row>
    <row r="225" spans="1:24" x14ac:dyDescent="0.35">
      <c r="A225" s="1">
        <v>223</v>
      </c>
      <c r="B225">
        <v>112</v>
      </c>
      <c r="C225">
        <v>111</v>
      </c>
      <c r="E225">
        <v>936.45380925179086</v>
      </c>
      <c r="F225">
        <v>39466.25</v>
      </c>
      <c r="G225">
        <v>929.47370726843633</v>
      </c>
      <c r="H225">
        <v>-485.93420525144938</v>
      </c>
      <c r="I225">
        <v>48.417354153979623</v>
      </c>
      <c r="J225" t="s">
        <v>107</v>
      </c>
      <c r="K225">
        <v>19</v>
      </c>
      <c r="L225">
        <v>1278</v>
      </c>
      <c r="M225">
        <v>1.8779999999999999</v>
      </c>
      <c r="N225">
        <v>1.5209999999999999</v>
      </c>
      <c r="O225">
        <v>0.79723999999999995</v>
      </c>
      <c r="P225">
        <v>5.4467000000000002E-2</v>
      </c>
      <c r="Q225">
        <v>3.3109999999999999</v>
      </c>
      <c r="R225">
        <v>98.582999999999998</v>
      </c>
      <c r="S225">
        <v>10.105</v>
      </c>
      <c r="T225">
        <v>210000000</v>
      </c>
      <c r="U225">
        <v>0.3</v>
      </c>
      <c r="V225">
        <v>0.5</v>
      </c>
      <c r="W225">
        <v>2</v>
      </c>
      <c r="X225">
        <v>70</v>
      </c>
    </row>
    <row r="226" spans="1:24" x14ac:dyDescent="0.35">
      <c r="A226" s="1">
        <v>224</v>
      </c>
      <c r="B226">
        <v>112</v>
      </c>
      <c r="C226">
        <v>112</v>
      </c>
      <c r="E226">
        <v>936.45380925179086</v>
      </c>
      <c r="F226">
        <v>39466.25</v>
      </c>
      <c r="G226">
        <v>929.47370726843633</v>
      </c>
      <c r="H226">
        <v>-485.93420525144938</v>
      </c>
      <c r="I226">
        <v>48.417354153979623</v>
      </c>
      <c r="J226" t="s">
        <v>107</v>
      </c>
      <c r="K226">
        <v>19</v>
      </c>
      <c r="L226">
        <v>1278</v>
      </c>
      <c r="M226">
        <v>1.8779999999999999</v>
      </c>
      <c r="N226">
        <v>1.5209999999999999</v>
      </c>
      <c r="O226">
        <v>0.79723999999999995</v>
      </c>
      <c r="P226">
        <v>5.4467000000000002E-2</v>
      </c>
      <c r="Q226">
        <v>3.3109999999999999</v>
      </c>
      <c r="R226">
        <v>98.582999999999998</v>
      </c>
      <c r="S226">
        <v>10.105</v>
      </c>
      <c r="T226">
        <v>210000000</v>
      </c>
      <c r="U226">
        <v>0.3</v>
      </c>
      <c r="V226">
        <v>0.5</v>
      </c>
      <c r="W226">
        <v>2</v>
      </c>
      <c r="X226">
        <v>70</v>
      </c>
    </row>
    <row r="227" spans="1:24" x14ac:dyDescent="0.35">
      <c r="A227" s="1">
        <v>225</v>
      </c>
      <c r="B227">
        <v>113</v>
      </c>
      <c r="C227">
        <v>112</v>
      </c>
      <c r="E227">
        <v>944.26982408779907</v>
      </c>
      <c r="F227">
        <v>39474.0625</v>
      </c>
      <c r="G227">
        <v>936.01533729500215</v>
      </c>
      <c r="H227">
        <v>-490.20529496629712</v>
      </c>
      <c r="I227">
        <v>48.182976873808833</v>
      </c>
      <c r="J227" t="s">
        <v>107</v>
      </c>
      <c r="K227">
        <v>19</v>
      </c>
      <c r="L227">
        <v>1278</v>
      </c>
      <c r="M227">
        <v>1.8779999999999999</v>
      </c>
      <c r="N227">
        <v>1.5209999999999999</v>
      </c>
      <c r="O227">
        <v>0.79723999999999995</v>
      </c>
      <c r="P227">
        <v>5.4467000000000002E-2</v>
      </c>
      <c r="Q227">
        <v>3.3109999999999999</v>
      </c>
      <c r="R227">
        <v>98.582999999999998</v>
      </c>
      <c r="S227">
        <v>10.105</v>
      </c>
      <c r="T227">
        <v>210000000</v>
      </c>
      <c r="U227">
        <v>0.3</v>
      </c>
      <c r="V227">
        <v>0.5</v>
      </c>
      <c r="W227">
        <v>2</v>
      </c>
      <c r="X227">
        <v>70</v>
      </c>
    </row>
    <row r="228" spans="1:24" x14ac:dyDescent="0.35">
      <c r="A228" s="1">
        <v>226</v>
      </c>
      <c r="B228">
        <v>113</v>
      </c>
      <c r="C228">
        <v>113</v>
      </c>
      <c r="E228">
        <v>944.26982408779907</v>
      </c>
      <c r="F228">
        <v>39474.0625</v>
      </c>
      <c r="G228">
        <v>936.01533729500215</v>
      </c>
      <c r="H228">
        <v>-490.20529496629712</v>
      </c>
      <c r="I228">
        <v>48.182976873808833</v>
      </c>
      <c r="J228" t="s">
        <v>108</v>
      </c>
      <c r="K228">
        <v>19</v>
      </c>
      <c r="L228">
        <v>1320</v>
      </c>
      <c r="M228">
        <v>1.7629999999999999</v>
      </c>
      <c r="N228">
        <v>1.331</v>
      </c>
      <c r="O228">
        <v>0.72024999999999995</v>
      </c>
      <c r="P228">
        <v>3.1157000000000001E-2</v>
      </c>
      <c r="Q228">
        <v>2.7810000000000001</v>
      </c>
      <c r="R228">
        <v>89.596999999999994</v>
      </c>
      <c r="S228">
        <v>9.4228000000000005</v>
      </c>
      <c r="T228">
        <v>210000000</v>
      </c>
      <c r="U228">
        <v>0.3</v>
      </c>
      <c r="V228">
        <v>0.5</v>
      </c>
      <c r="W228">
        <v>2</v>
      </c>
      <c r="X228">
        <v>70</v>
      </c>
    </row>
    <row r="229" spans="1:24" x14ac:dyDescent="0.35">
      <c r="A229" s="1">
        <v>227</v>
      </c>
      <c r="B229">
        <v>114</v>
      </c>
      <c r="C229">
        <v>113</v>
      </c>
      <c r="E229">
        <v>952.08583892380727</v>
      </c>
      <c r="F229">
        <v>39481.875</v>
      </c>
      <c r="G229">
        <v>942.56342171095798</v>
      </c>
      <c r="H229">
        <v>-494.46648381429583</v>
      </c>
      <c r="I229">
        <v>47.948600168512613</v>
      </c>
      <c r="J229" t="s">
        <v>108</v>
      </c>
      <c r="K229">
        <v>19</v>
      </c>
      <c r="L229">
        <v>1320</v>
      </c>
      <c r="M229">
        <v>1.7629999999999999</v>
      </c>
      <c r="N229">
        <v>1.331</v>
      </c>
      <c r="O229">
        <v>0.72024999999999995</v>
      </c>
      <c r="P229">
        <v>3.1157000000000001E-2</v>
      </c>
      <c r="Q229">
        <v>2.7810000000000001</v>
      </c>
      <c r="R229">
        <v>89.596999999999994</v>
      </c>
      <c r="S229">
        <v>9.4228000000000005</v>
      </c>
      <c r="T229">
        <v>210000000</v>
      </c>
      <c r="U229">
        <v>0.3</v>
      </c>
      <c r="V229">
        <v>0.5</v>
      </c>
      <c r="W229">
        <v>2</v>
      </c>
      <c r="X229">
        <v>70</v>
      </c>
    </row>
    <row r="230" spans="1:24" x14ac:dyDescent="0.35">
      <c r="A230" s="1">
        <v>228</v>
      </c>
      <c r="B230">
        <v>114</v>
      </c>
      <c r="C230">
        <v>114</v>
      </c>
      <c r="E230">
        <v>952.08583892380727</v>
      </c>
      <c r="F230">
        <v>39481.875</v>
      </c>
      <c r="G230">
        <v>942.56342171095798</v>
      </c>
      <c r="H230">
        <v>-494.46648381429583</v>
      </c>
      <c r="I230">
        <v>47.948600168512613</v>
      </c>
      <c r="J230" t="s">
        <v>108</v>
      </c>
      <c r="K230">
        <v>19</v>
      </c>
      <c r="L230">
        <v>1320</v>
      </c>
      <c r="M230">
        <v>1.7629999999999999</v>
      </c>
      <c r="N230">
        <v>1.331</v>
      </c>
      <c r="O230">
        <v>0.72024999999999995</v>
      </c>
      <c r="P230">
        <v>3.1157000000000001E-2</v>
      </c>
      <c r="Q230">
        <v>2.7810000000000001</v>
      </c>
      <c r="R230">
        <v>89.596999999999994</v>
      </c>
      <c r="S230">
        <v>9.4228000000000005</v>
      </c>
      <c r="T230">
        <v>210000000</v>
      </c>
      <c r="U230">
        <v>0.3</v>
      </c>
      <c r="V230">
        <v>0.5</v>
      </c>
      <c r="W230">
        <v>2</v>
      </c>
      <c r="X230">
        <v>70</v>
      </c>
    </row>
    <row r="231" spans="1:24" x14ac:dyDescent="0.35">
      <c r="A231" s="1">
        <v>229</v>
      </c>
      <c r="B231">
        <v>115</v>
      </c>
      <c r="C231">
        <v>114</v>
      </c>
      <c r="E231">
        <v>959.90185375981548</v>
      </c>
      <c r="F231">
        <v>39489.6875</v>
      </c>
      <c r="G231">
        <v>949.1188928301716</v>
      </c>
      <c r="H231">
        <v>-498.71630080895659</v>
      </c>
      <c r="I231">
        <v>47.714232601420399</v>
      </c>
      <c r="J231" t="s">
        <v>108</v>
      </c>
      <c r="K231">
        <v>19</v>
      </c>
      <c r="L231">
        <v>1320</v>
      </c>
      <c r="M231">
        <v>1.7629999999999999</v>
      </c>
      <c r="N231">
        <v>1.331</v>
      </c>
      <c r="O231">
        <v>0.72024999999999995</v>
      </c>
      <c r="P231">
        <v>3.1157000000000001E-2</v>
      </c>
      <c r="Q231">
        <v>2.7810000000000001</v>
      </c>
      <c r="R231">
        <v>89.596999999999994</v>
      </c>
      <c r="S231">
        <v>9.4228000000000005</v>
      </c>
      <c r="T231">
        <v>210000000</v>
      </c>
      <c r="U231">
        <v>0.3</v>
      </c>
      <c r="V231">
        <v>0.5</v>
      </c>
      <c r="W231">
        <v>2</v>
      </c>
      <c r="X231">
        <v>70</v>
      </c>
    </row>
    <row r="232" spans="1:24" x14ac:dyDescent="0.35">
      <c r="A232" s="1">
        <v>230</v>
      </c>
      <c r="B232">
        <v>115</v>
      </c>
      <c r="C232">
        <v>115</v>
      </c>
      <c r="E232">
        <v>959.90185375981548</v>
      </c>
      <c r="F232">
        <v>39489.6875</v>
      </c>
      <c r="G232">
        <v>949.1188928301716</v>
      </c>
      <c r="H232">
        <v>-498.71630080895659</v>
      </c>
      <c r="I232">
        <v>47.714232601420399</v>
      </c>
      <c r="J232" t="s">
        <v>108</v>
      </c>
      <c r="K232">
        <v>19</v>
      </c>
      <c r="L232">
        <v>1320</v>
      </c>
      <c r="M232">
        <v>1.7629999999999999</v>
      </c>
      <c r="N232">
        <v>1.331</v>
      </c>
      <c r="O232">
        <v>0.72024999999999995</v>
      </c>
      <c r="P232">
        <v>3.1157000000000001E-2</v>
      </c>
      <c r="Q232">
        <v>2.7810000000000001</v>
      </c>
      <c r="R232">
        <v>89.596999999999994</v>
      </c>
      <c r="S232">
        <v>9.4228000000000005</v>
      </c>
      <c r="T232">
        <v>210000000</v>
      </c>
      <c r="U232">
        <v>0.3</v>
      </c>
      <c r="V232">
        <v>0.5</v>
      </c>
      <c r="W232">
        <v>2</v>
      </c>
      <c r="X232">
        <v>70</v>
      </c>
    </row>
    <row r="233" spans="1:24" x14ac:dyDescent="0.35">
      <c r="A233" s="1">
        <v>231</v>
      </c>
      <c r="B233">
        <v>116</v>
      </c>
      <c r="C233">
        <v>115</v>
      </c>
      <c r="E233">
        <v>967.7178685958238</v>
      </c>
      <c r="F233">
        <v>39497.5</v>
      </c>
      <c r="G233">
        <v>955.6806475785927</v>
      </c>
      <c r="H233">
        <v>-502.95640686325157</v>
      </c>
      <c r="I233">
        <v>47.479846298585286</v>
      </c>
      <c r="J233" t="s">
        <v>108</v>
      </c>
      <c r="K233">
        <v>19</v>
      </c>
      <c r="L233">
        <v>1320</v>
      </c>
      <c r="M233">
        <v>1.7629999999999999</v>
      </c>
      <c r="N233">
        <v>1.331</v>
      </c>
      <c r="O233">
        <v>0.72024999999999995</v>
      </c>
      <c r="P233">
        <v>3.1157000000000001E-2</v>
      </c>
      <c r="Q233">
        <v>2.7810000000000001</v>
      </c>
      <c r="R233">
        <v>89.596999999999994</v>
      </c>
      <c r="S233">
        <v>9.4228000000000005</v>
      </c>
      <c r="T233">
        <v>210000000</v>
      </c>
      <c r="U233">
        <v>0.3</v>
      </c>
      <c r="V233">
        <v>0.5</v>
      </c>
      <c r="W233">
        <v>2</v>
      </c>
      <c r="X233">
        <v>70</v>
      </c>
    </row>
    <row r="234" spans="1:24" x14ac:dyDescent="0.35">
      <c r="A234" s="1">
        <v>232</v>
      </c>
      <c r="B234">
        <v>116</v>
      </c>
      <c r="C234">
        <v>116</v>
      </c>
      <c r="E234">
        <v>967.7178685958238</v>
      </c>
      <c r="F234">
        <v>39497.5</v>
      </c>
      <c r="G234">
        <v>955.6806475785927</v>
      </c>
      <c r="H234">
        <v>-502.95640686325157</v>
      </c>
      <c r="I234">
        <v>47.479846298585286</v>
      </c>
      <c r="J234" t="s">
        <v>108</v>
      </c>
      <c r="K234">
        <v>19</v>
      </c>
      <c r="L234">
        <v>1320</v>
      </c>
      <c r="M234">
        <v>1.7629999999999999</v>
      </c>
      <c r="N234">
        <v>1.331</v>
      </c>
      <c r="O234">
        <v>0.72024999999999995</v>
      </c>
      <c r="P234">
        <v>3.1157000000000001E-2</v>
      </c>
      <c r="Q234">
        <v>2.7810000000000001</v>
      </c>
      <c r="R234">
        <v>89.596999999999994</v>
      </c>
      <c r="S234">
        <v>9.4228000000000005</v>
      </c>
      <c r="T234">
        <v>210000000</v>
      </c>
      <c r="U234">
        <v>0.3</v>
      </c>
      <c r="V234">
        <v>0.5</v>
      </c>
      <c r="W234">
        <v>2</v>
      </c>
      <c r="X234">
        <v>70</v>
      </c>
    </row>
    <row r="235" spans="1:24" x14ac:dyDescent="0.35">
      <c r="A235" s="1">
        <v>233</v>
      </c>
      <c r="B235">
        <v>117</v>
      </c>
      <c r="C235">
        <v>116</v>
      </c>
      <c r="E235">
        <v>975.53388343183201</v>
      </c>
      <c r="F235">
        <v>39505.3125</v>
      </c>
      <c r="G235">
        <v>962.24900561634956</v>
      </c>
      <c r="H235">
        <v>-507.1862774964751</v>
      </c>
      <c r="I235">
        <v>47.245470631199723</v>
      </c>
      <c r="J235" t="s">
        <v>108</v>
      </c>
      <c r="K235">
        <v>19</v>
      </c>
      <c r="L235">
        <v>1320</v>
      </c>
      <c r="M235">
        <v>1.7629999999999999</v>
      </c>
      <c r="N235">
        <v>1.331</v>
      </c>
      <c r="O235">
        <v>0.72024999999999995</v>
      </c>
      <c r="P235">
        <v>3.1157000000000001E-2</v>
      </c>
      <c r="Q235">
        <v>2.7810000000000001</v>
      </c>
      <c r="R235">
        <v>89.596999999999994</v>
      </c>
      <c r="S235">
        <v>9.4228000000000005</v>
      </c>
      <c r="T235">
        <v>210000000</v>
      </c>
      <c r="U235">
        <v>0.3</v>
      </c>
      <c r="V235">
        <v>0.5</v>
      </c>
      <c r="W235">
        <v>2</v>
      </c>
      <c r="X235">
        <v>70</v>
      </c>
    </row>
    <row r="236" spans="1:24" x14ac:dyDescent="0.35">
      <c r="A236" s="1">
        <v>234</v>
      </c>
      <c r="B236">
        <v>117</v>
      </c>
      <c r="C236">
        <v>117</v>
      </c>
      <c r="E236">
        <v>975.53388343183201</v>
      </c>
      <c r="F236">
        <v>39505.3125</v>
      </c>
      <c r="G236">
        <v>962.24900561634956</v>
      </c>
      <c r="H236">
        <v>-507.1862774964751</v>
      </c>
      <c r="I236">
        <v>47.245470631199723</v>
      </c>
      <c r="J236" t="s">
        <v>108</v>
      </c>
      <c r="K236">
        <v>19</v>
      </c>
      <c r="L236">
        <v>1320</v>
      </c>
      <c r="M236">
        <v>1.7629999999999999</v>
      </c>
      <c r="N236">
        <v>1.331</v>
      </c>
      <c r="O236">
        <v>0.72024999999999995</v>
      </c>
      <c r="P236">
        <v>3.1157000000000001E-2</v>
      </c>
      <c r="Q236">
        <v>2.7810000000000001</v>
      </c>
      <c r="R236">
        <v>89.596999999999994</v>
      </c>
      <c r="S236">
        <v>9.4228000000000005</v>
      </c>
      <c r="T236">
        <v>210000000</v>
      </c>
      <c r="U236">
        <v>0.3</v>
      </c>
      <c r="V236">
        <v>0.5</v>
      </c>
      <c r="W236">
        <v>2</v>
      </c>
      <c r="X236">
        <v>70</v>
      </c>
    </row>
    <row r="237" spans="1:24" x14ac:dyDescent="0.35">
      <c r="A237" s="1">
        <v>235</v>
      </c>
      <c r="B237">
        <v>118</v>
      </c>
      <c r="C237">
        <v>117</v>
      </c>
      <c r="E237">
        <v>983.34989826784022</v>
      </c>
      <c r="F237">
        <v>39513.125</v>
      </c>
      <c r="G237">
        <v>968.82378081349941</v>
      </c>
      <c r="H237">
        <v>-511.40616646894267</v>
      </c>
      <c r="I237">
        <v>47.011096407955193</v>
      </c>
      <c r="J237" t="s">
        <v>108</v>
      </c>
      <c r="K237">
        <v>19</v>
      </c>
      <c r="L237">
        <v>1320</v>
      </c>
      <c r="M237">
        <v>1.7629999999999999</v>
      </c>
      <c r="N237">
        <v>1.331</v>
      </c>
      <c r="O237">
        <v>0.72024999999999995</v>
      </c>
      <c r="P237">
        <v>3.1157000000000001E-2</v>
      </c>
      <c r="Q237">
        <v>2.7810000000000001</v>
      </c>
      <c r="R237">
        <v>89.596999999999994</v>
      </c>
      <c r="S237">
        <v>9.4228000000000005</v>
      </c>
      <c r="T237">
        <v>210000000</v>
      </c>
      <c r="U237">
        <v>0.3</v>
      </c>
      <c r="V237">
        <v>0.5</v>
      </c>
      <c r="W237">
        <v>2</v>
      </c>
      <c r="X237">
        <v>70</v>
      </c>
    </row>
    <row r="238" spans="1:24" x14ac:dyDescent="0.35">
      <c r="A238" s="1">
        <v>236</v>
      </c>
      <c r="B238">
        <v>118</v>
      </c>
      <c r="C238">
        <v>118</v>
      </c>
      <c r="E238">
        <v>983.34989826784022</v>
      </c>
      <c r="F238">
        <v>39513.125</v>
      </c>
      <c r="G238">
        <v>968.82378081349941</v>
      </c>
      <c r="H238">
        <v>-511.40616646894267</v>
      </c>
      <c r="I238">
        <v>47.011096407955193</v>
      </c>
      <c r="J238" t="s">
        <v>108</v>
      </c>
      <c r="K238">
        <v>19</v>
      </c>
      <c r="L238">
        <v>1320</v>
      </c>
      <c r="M238">
        <v>1.7629999999999999</v>
      </c>
      <c r="N238">
        <v>1.331</v>
      </c>
      <c r="O238">
        <v>0.72024999999999995</v>
      </c>
      <c r="P238">
        <v>3.1157000000000001E-2</v>
      </c>
      <c r="Q238">
        <v>2.7810000000000001</v>
      </c>
      <c r="R238">
        <v>89.596999999999994</v>
      </c>
      <c r="S238">
        <v>9.4228000000000005</v>
      </c>
      <c r="T238">
        <v>210000000</v>
      </c>
      <c r="U238">
        <v>0.3</v>
      </c>
      <c r="V238">
        <v>0.5</v>
      </c>
      <c r="W238">
        <v>2</v>
      </c>
      <c r="X238">
        <v>70</v>
      </c>
    </row>
    <row r="239" spans="1:24" x14ac:dyDescent="0.35">
      <c r="A239" s="1">
        <v>237</v>
      </c>
      <c r="B239">
        <v>119</v>
      </c>
      <c r="C239">
        <v>118</v>
      </c>
      <c r="E239">
        <v>991.16591310384842</v>
      </c>
      <c r="F239">
        <v>39520.9375</v>
      </c>
      <c r="G239">
        <v>975.4051601342411</v>
      </c>
      <c r="H239">
        <v>-515.61575019558643</v>
      </c>
      <c r="I239">
        <v>46.776738750046881</v>
      </c>
      <c r="J239" t="s">
        <v>108</v>
      </c>
      <c r="K239">
        <v>19</v>
      </c>
      <c r="L239">
        <v>1320</v>
      </c>
      <c r="M239">
        <v>1.7629999999999999</v>
      </c>
      <c r="N239">
        <v>1.331</v>
      </c>
      <c r="O239">
        <v>0.72024999999999995</v>
      </c>
      <c r="P239">
        <v>3.1157000000000001E-2</v>
      </c>
      <c r="Q239">
        <v>2.7810000000000001</v>
      </c>
      <c r="R239">
        <v>89.596999999999994</v>
      </c>
      <c r="S239">
        <v>9.4228000000000005</v>
      </c>
      <c r="T239">
        <v>210000000</v>
      </c>
      <c r="U239">
        <v>0.3</v>
      </c>
      <c r="V239">
        <v>0.5</v>
      </c>
      <c r="W239">
        <v>2</v>
      </c>
      <c r="X239">
        <v>70</v>
      </c>
    </row>
    <row r="240" spans="1:24" x14ac:dyDescent="0.35">
      <c r="A240" s="1">
        <v>238</v>
      </c>
      <c r="B240">
        <v>119</v>
      </c>
      <c r="C240">
        <v>119</v>
      </c>
      <c r="E240">
        <v>991.16591310384842</v>
      </c>
      <c r="F240">
        <v>39520.9375</v>
      </c>
      <c r="G240">
        <v>975.4051601342411</v>
      </c>
      <c r="H240">
        <v>-515.61575019558643</v>
      </c>
      <c r="I240">
        <v>46.776738750046881</v>
      </c>
      <c r="J240" t="s">
        <v>107</v>
      </c>
      <c r="K240">
        <v>19</v>
      </c>
      <c r="L240">
        <v>1278</v>
      </c>
      <c r="M240">
        <v>1.8779999999999999</v>
      </c>
      <c r="N240">
        <v>1.5209999999999999</v>
      </c>
      <c r="O240">
        <v>0.79723999999999995</v>
      </c>
      <c r="P240">
        <v>5.4467000000000002E-2</v>
      </c>
      <c r="Q240">
        <v>3.3109999999999999</v>
      </c>
      <c r="R240">
        <v>98.582999999999998</v>
      </c>
      <c r="S240">
        <v>10.105</v>
      </c>
      <c r="T240">
        <v>210000000</v>
      </c>
      <c r="U240">
        <v>0.3</v>
      </c>
      <c r="V240">
        <v>0.5</v>
      </c>
      <c r="W240">
        <v>2</v>
      </c>
      <c r="X240">
        <v>70</v>
      </c>
    </row>
    <row r="241" spans="1:24" x14ac:dyDescent="0.35">
      <c r="A241" s="1">
        <v>239</v>
      </c>
      <c r="B241">
        <v>120</v>
      </c>
      <c r="C241">
        <v>119</v>
      </c>
      <c r="E241">
        <v>998.98192793985663</v>
      </c>
      <c r="F241">
        <v>39528.75</v>
      </c>
      <c r="G241">
        <v>981.99361810946903</v>
      </c>
      <c r="H241">
        <v>-519.81424542170669</v>
      </c>
      <c r="I241">
        <v>46.542360738020562</v>
      </c>
      <c r="J241" t="s">
        <v>107</v>
      </c>
      <c r="K241">
        <v>19</v>
      </c>
      <c r="L241">
        <v>1278</v>
      </c>
      <c r="M241">
        <v>1.8779999999999999</v>
      </c>
      <c r="N241">
        <v>1.5209999999999999</v>
      </c>
      <c r="O241">
        <v>0.79723999999999995</v>
      </c>
      <c r="P241">
        <v>5.4467000000000002E-2</v>
      </c>
      <c r="Q241">
        <v>3.3109999999999999</v>
      </c>
      <c r="R241">
        <v>98.582999999999998</v>
      </c>
      <c r="S241">
        <v>10.105</v>
      </c>
      <c r="T241">
        <v>210000000</v>
      </c>
      <c r="U241">
        <v>0.3</v>
      </c>
      <c r="V241">
        <v>0.5</v>
      </c>
      <c r="W241">
        <v>2</v>
      </c>
      <c r="X241">
        <v>70</v>
      </c>
    </row>
    <row r="242" spans="1:24" x14ac:dyDescent="0.35">
      <c r="A242" s="1">
        <v>240</v>
      </c>
      <c r="B242">
        <v>120</v>
      </c>
      <c r="C242">
        <v>120</v>
      </c>
      <c r="E242">
        <v>998.98192793985663</v>
      </c>
      <c r="F242">
        <v>39528.75</v>
      </c>
      <c r="G242">
        <v>981.99361810946903</v>
      </c>
      <c r="H242">
        <v>-519.81424542170669</v>
      </c>
      <c r="I242">
        <v>46.542360738020562</v>
      </c>
      <c r="J242" t="s">
        <v>107</v>
      </c>
      <c r="K242">
        <v>19</v>
      </c>
      <c r="L242">
        <v>1278</v>
      </c>
      <c r="M242">
        <v>1.8779999999999999</v>
      </c>
      <c r="N242">
        <v>1.5209999999999999</v>
      </c>
      <c r="O242">
        <v>0.79723999999999995</v>
      </c>
      <c r="P242">
        <v>5.4467000000000002E-2</v>
      </c>
      <c r="Q242">
        <v>3.3109999999999999</v>
      </c>
      <c r="R242">
        <v>98.582999999999998</v>
      </c>
      <c r="S242">
        <v>10.105</v>
      </c>
      <c r="T242">
        <v>210000000</v>
      </c>
      <c r="U242">
        <v>0.3</v>
      </c>
      <c r="V242">
        <v>0.5</v>
      </c>
      <c r="W242">
        <v>2</v>
      </c>
      <c r="X242">
        <v>70</v>
      </c>
    </row>
    <row r="243" spans="1:24" x14ac:dyDescent="0.35">
      <c r="A243" s="1">
        <v>241</v>
      </c>
      <c r="B243">
        <v>121</v>
      </c>
      <c r="C243">
        <v>120</v>
      </c>
      <c r="E243">
        <v>1006.797942775865</v>
      </c>
      <c r="F243">
        <v>39536.5625</v>
      </c>
      <c r="G243">
        <v>988.58834570239389</v>
      </c>
      <c r="H243">
        <v>-524.00288442608144</v>
      </c>
      <c r="I243">
        <v>46.307976687079098</v>
      </c>
      <c r="J243" t="s">
        <v>107</v>
      </c>
      <c r="K243">
        <v>19</v>
      </c>
      <c r="L243">
        <v>1278</v>
      </c>
      <c r="M243">
        <v>1.8779999999999999</v>
      </c>
      <c r="N243">
        <v>1.5209999999999999</v>
      </c>
      <c r="O243">
        <v>0.79723999999999995</v>
      </c>
      <c r="P243">
        <v>5.4467000000000002E-2</v>
      </c>
      <c r="Q243">
        <v>3.3109999999999999</v>
      </c>
      <c r="R243">
        <v>98.582999999999998</v>
      </c>
      <c r="S243">
        <v>10.105</v>
      </c>
      <c r="T243">
        <v>210000000</v>
      </c>
      <c r="U243">
        <v>0.3</v>
      </c>
      <c r="V243">
        <v>0.5</v>
      </c>
      <c r="W243">
        <v>2</v>
      </c>
      <c r="X243">
        <v>70</v>
      </c>
    </row>
    <row r="244" spans="1:24" x14ac:dyDescent="0.35">
      <c r="A244" s="1">
        <v>242</v>
      </c>
      <c r="B244">
        <v>121</v>
      </c>
      <c r="C244">
        <v>121</v>
      </c>
      <c r="E244">
        <v>1006.797942775865</v>
      </c>
      <c r="F244">
        <v>39536.5625</v>
      </c>
      <c r="G244">
        <v>988.58834570239389</v>
      </c>
      <c r="H244">
        <v>-524.00288442608144</v>
      </c>
      <c r="I244">
        <v>46.307976687079098</v>
      </c>
      <c r="J244" t="s">
        <v>106</v>
      </c>
      <c r="K244">
        <v>19</v>
      </c>
      <c r="L244">
        <v>1278</v>
      </c>
      <c r="M244">
        <v>2.0409999999999999</v>
      </c>
      <c r="N244">
        <v>1.8829</v>
      </c>
      <c r="O244">
        <v>0.93516999999999995</v>
      </c>
      <c r="P244">
        <v>0.16434000000000001</v>
      </c>
      <c r="Q244">
        <v>3.7850000000000001</v>
      </c>
      <c r="R244">
        <v>121.83</v>
      </c>
      <c r="S244">
        <v>12.01</v>
      </c>
      <c r="T244">
        <v>210000000</v>
      </c>
      <c r="U244">
        <v>0.3</v>
      </c>
      <c r="V244">
        <v>0.5</v>
      </c>
      <c r="W244">
        <v>2</v>
      </c>
      <c r="X244">
        <v>70</v>
      </c>
    </row>
    <row r="245" spans="1:24" x14ac:dyDescent="0.35">
      <c r="A245" s="1">
        <v>243</v>
      </c>
      <c r="B245">
        <v>122</v>
      </c>
      <c r="C245">
        <v>121</v>
      </c>
      <c r="E245">
        <v>1014.613957611873</v>
      </c>
      <c r="F245">
        <v>39544.375</v>
      </c>
      <c r="G245">
        <v>995.1895288168264</v>
      </c>
      <c r="H245">
        <v>-528.1813423775103</v>
      </c>
      <c r="I245">
        <v>46.07360284599978</v>
      </c>
      <c r="J245" t="s">
        <v>106</v>
      </c>
      <c r="K245">
        <v>19</v>
      </c>
      <c r="L245">
        <v>1278</v>
      </c>
      <c r="M245">
        <v>2.0409999999999999</v>
      </c>
      <c r="N245">
        <v>1.8829</v>
      </c>
      <c r="O245">
        <v>0.93516999999999995</v>
      </c>
      <c r="P245">
        <v>0.16434000000000001</v>
      </c>
      <c r="Q245">
        <v>3.7850000000000001</v>
      </c>
      <c r="R245">
        <v>121.83</v>
      </c>
      <c r="S245">
        <v>12.01</v>
      </c>
      <c r="T245">
        <v>210000000</v>
      </c>
      <c r="U245">
        <v>0.3</v>
      </c>
      <c r="V245">
        <v>0.5</v>
      </c>
      <c r="W245">
        <v>2</v>
      </c>
      <c r="X245">
        <v>70</v>
      </c>
    </row>
    <row r="246" spans="1:24" x14ac:dyDescent="0.35">
      <c r="A246" s="1">
        <v>244</v>
      </c>
      <c r="B246">
        <v>122</v>
      </c>
      <c r="C246">
        <v>122</v>
      </c>
      <c r="E246">
        <v>1014.613957611873</v>
      </c>
      <c r="F246">
        <v>39544.375</v>
      </c>
      <c r="G246">
        <v>995.1895288168264</v>
      </c>
      <c r="H246">
        <v>-528.1813423775103</v>
      </c>
      <c r="I246">
        <v>46.07360284599978</v>
      </c>
      <c r="J246" t="s">
        <v>106</v>
      </c>
      <c r="K246">
        <v>19</v>
      </c>
      <c r="L246">
        <v>1278</v>
      </c>
      <c r="M246">
        <v>2.0409999999999999</v>
      </c>
      <c r="N246">
        <v>1.8829</v>
      </c>
      <c r="O246">
        <v>0.93516999999999995</v>
      </c>
      <c r="P246">
        <v>0.16434000000000001</v>
      </c>
      <c r="Q246">
        <v>3.7850000000000001</v>
      </c>
      <c r="R246">
        <v>121.83</v>
      </c>
      <c r="S246">
        <v>12.01</v>
      </c>
      <c r="T246">
        <v>210000000</v>
      </c>
      <c r="U246">
        <v>0.3</v>
      </c>
      <c r="V246">
        <v>0.5</v>
      </c>
      <c r="W246">
        <v>2</v>
      </c>
      <c r="X246">
        <v>70</v>
      </c>
    </row>
    <row r="247" spans="1:24" x14ac:dyDescent="0.35">
      <c r="A247" s="1">
        <v>245</v>
      </c>
      <c r="B247">
        <v>123</v>
      </c>
      <c r="C247">
        <v>122</v>
      </c>
      <c r="E247">
        <v>1022.429972447881</v>
      </c>
      <c r="F247">
        <v>39552.1875</v>
      </c>
      <c r="G247">
        <v>1001.797099776966</v>
      </c>
      <c r="H247">
        <v>-532.34969264835343</v>
      </c>
      <c r="I247">
        <v>45.839234701630978</v>
      </c>
      <c r="J247" t="s">
        <v>106</v>
      </c>
      <c r="K247">
        <v>19</v>
      </c>
      <c r="L247">
        <v>1278</v>
      </c>
      <c r="M247">
        <v>2.0409999999999999</v>
      </c>
      <c r="N247">
        <v>1.8829</v>
      </c>
      <c r="O247">
        <v>0.93516999999999995</v>
      </c>
      <c r="P247">
        <v>0.16434000000000001</v>
      </c>
      <c r="Q247">
        <v>3.7850000000000001</v>
      </c>
      <c r="R247">
        <v>121.83</v>
      </c>
      <c r="S247">
        <v>12.01</v>
      </c>
      <c r="T247">
        <v>210000000</v>
      </c>
      <c r="U247">
        <v>0.3</v>
      </c>
      <c r="V247">
        <v>0.5</v>
      </c>
      <c r="W247">
        <v>2</v>
      </c>
      <c r="X247">
        <v>70</v>
      </c>
    </row>
    <row r="248" spans="1:24" x14ac:dyDescent="0.35">
      <c r="A248" s="1">
        <v>246</v>
      </c>
      <c r="B248">
        <v>123</v>
      </c>
      <c r="C248">
        <v>123</v>
      </c>
      <c r="E248">
        <v>1022.429972447881</v>
      </c>
      <c r="F248">
        <v>39552.1875</v>
      </c>
      <c r="G248">
        <v>1001.797099776966</v>
      </c>
      <c r="H248">
        <v>-532.34969264835343</v>
      </c>
      <c r="I248">
        <v>45.839234701630978</v>
      </c>
      <c r="J248" t="s">
        <v>106</v>
      </c>
      <c r="K248">
        <v>19</v>
      </c>
      <c r="L248">
        <v>1278</v>
      </c>
      <c r="M248">
        <v>2.0409999999999999</v>
      </c>
      <c r="N248">
        <v>1.8829</v>
      </c>
      <c r="O248">
        <v>0.93516999999999995</v>
      </c>
      <c r="P248">
        <v>0.16434000000000001</v>
      </c>
      <c r="Q248">
        <v>3.7850000000000001</v>
      </c>
      <c r="R248">
        <v>121.83</v>
      </c>
      <c r="S248">
        <v>12.01</v>
      </c>
      <c r="T248">
        <v>210000000</v>
      </c>
      <c r="U248">
        <v>0.3</v>
      </c>
      <c r="V248">
        <v>0.5</v>
      </c>
      <c r="W248">
        <v>2</v>
      </c>
      <c r="X248">
        <v>70</v>
      </c>
    </row>
    <row r="249" spans="1:24" x14ac:dyDescent="0.35">
      <c r="A249" s="1">
        <v>247</v>
      </c>
      <c r="B249">
        <v>124</v>
      </c>
      <c r="C249">
        <v>123</v>
      </c>
      <c r="D249" t="s">
        <v>66</v>
      </c>
      <c r="E249">
        <v>1030.245987283889</v>
      </c>
      <c r="F249">
        <v>39560</v>
      </c>
      <c r="G249">
        <v>1008.411117189469</v>
      </c>
      <c r="H249">
        <v>-536.50780702016664</v>
      </c>
      <c r="I249">
        <v>45.60486201021606</v>
      </c>
      <c r="J249" t="s">
        <v>106</v>
      </c>
      <c r="K249">
        <v>19</v>
      </c>
      <c r="L249">
        <v>1278</v>
      </c>
      <c r="M249">
        <v>2.0409999999999999</v>
      </c>
      <c r="N249">
        <v>1.8829</v>
      </c>
      <c r="O249">
        <v>0.93516999999999995</v>
      </c>
      <c r="P249">
        <v>0.16434000000000001</v>
      </c>
      <c r="Q249">
        <v>3.7850000000000001</v>
      </c>
      <c r="R249">
        <v>121.83</v>
      </c>
      <c r="S249">
        <v>12.01</v>
      </c>
      <c r="T249">
        <v>210000000</v>
      </c>
      <c r="U249">
        <v>0.3</v>
      </c>
      <c r="V249">
        <v>0.5</v>
      </c>
      <c r="W249">
        <v>2</v>
      </c>
      <c r="X249">
        <v>70</v>
      </c>
    </row>
    <row r="250" spans="1:24" x14ac:dyDescent="0.35">
      <c r="A250" s="1">
        <v>248</v>
      </c>
      <c r="B250">
        <v>124</v>
      </c>
      <c r="C250">
        <v>124</v>
      </c>
      <c r="D250" t="s">
        <v>66</v>
      </c>
      <c r="E250">
        <v>1030.245987283889</v>
      </c>
      <c r="F250">
        <v>39560</v>
      </c>
      <c r="G250">
        <v>1008.411117189469</v>
      </c>
      <c r="H250">
        <v>-536.50780702016664</v>
      </c>
      <c r="I250">
        <v>45.60486201021606</v>
      </c>
      <c r="J250" t="s">
        <v>106</v>
      </c>
      <c r="K250">
        <v>19</v>
      </c>
      <c r="L250">
        <v>1278</v>
      </c>
      <c r="M250">
        <v>2.0409999999999999</v>
      </c>
      <c r="N250">
        <v>1.8829</v>
      </c>
      <c r="O250">
        <v>0.93516999999999995</v>
      </c>
      <c r="P250">
        <v>0.16434000000000001</v>
      </c>
      <c r="Q250">
        <v>3.7850000000000001</v>
      </c>
      <c r="R250">
        <v>121.83</v>
      </c>
      <c r="S250">
        <v>12.01</v>
      </c>
      <c r="T250">
        <v>210000000</v>
      </c>
      <c r="U250">
        <v>0.3</v>
      </c>
      <c r="V250">
        <v>0.5</v>
      </c>
      <c r="W250">
        <v>2</v>
      </c>
      <c r="X250">
        <v>70</v>
      </c>
    </row>
    <row r="251" spans="1:24" x14ac:dyDescent="0.35">
      <c r="A251" s="1">
        <v>249</v>
      </c>
      <c r="B251">
        <v>125</v>
      </c>
      <c r="C251">
        <v>124</v>
      </c>
      <c r="E251">
        <v>1038.062002117704</v>
      </c>
      <c r="F251">
        <v>39567.8125</v>
      </c>
      <c r="G251">
        <v>1015.031975697915</v>
      </c>
      <c r="H251">
        <v>-540.65501863820271</v>
      </c>
      <c r="I251">
        <v>45.370472638785493</v>
      </c>
      <c r="J251" t="s">
        <v>106</v>
      </c>
      <c r="K251">
        <v>19</v>
      </c>
      <c r="L251">
        <v>1278</v>
      </c>
      <c r="M251">
        <v>2.0409999999999999</v>
      </c>
      <c r="N251">
        <v>1.8829</v>
      </c>
      <c r="O251">
        <v>0.93516999999999995</v>
      </c>
      <c r="P251">
        <v>0.16434000000000001</v>
      </c>
      <c r="Q251">
        <v>3.7850000000000001</v>
      </c>
      <c r="R251">
        <v>121.83</v>
      </c>
      <c r="S251">
        <v>12.01</v>
      </c>
      <c r="T251">
        <v>210000000</v>
      </c>
      <c r="U251">
        <v>0.3</v>
      </c>
      <c r="V251">
        <v>0.5</v>
      </c>
      <c r="W251">
        <v>2</v>
      </c>
      <c r="X251">
        <v>70</v>
      </c>
    </row>
    <row r="252" spans="1:24" x14ac:dyDescent="0.35">
      <c r="A252" s="1">
        <v>250</v>
      </c>
      <c r="B252">
        <v>125</v>
      </c>
      <c r="C252">
        <v>125</v>
      </c>
      <c r="E252">
        <v>1038.062002117704</v>
      </c>
      <c r="F252">
        <v>39567.8125</v>
      </c>
      <c r="G252">
        <v>1015.031975697915</v>
      </c>
      <c r="H252">
        <v>-540.65501863820271</v>
      </c>
      <c r="I252">
        <v>45.370472638785493</v>
      </c>
      <c r="J252" t="s">
        <v>106</v>
      </c>
      <c r="K252">
        <v>19</v>
      </c>
      <c r="L252">
        <v>1278</v>
      </c>
      <c r="M252">
        <v>2.0409999999999999</v>
      </c>
      <c r="N252">
        <v>1.8829</v>
      </c>
      <c r="O252">
        <v>0.93516999999999995</v>
      </c>
      <c r="P252">
        <v>0.16434000000000001</v>
      </c>
      <c r="Q252">
        <v>3.7850000000000001</v>
      </c>
      <c r="R252">
        <v>121.83</v>
      </c>
      <c r="S252">
        <v>12.01</v>
      </c>
      <c r="T252">
        <v>210000000</v>
      </c>
      <c r="U252">
        <v>0.3</v>
      </c>
      <c r="V252">
        <v>0.5</v>
      </c>
      <c r="W252">
        <v>2</v>
      </c>
      <c r="X252">
        <v>70</v>
      </c>
    </row>
    <row r="253" spans="1:24" x14ac:dyDescent="0.35">
      <c r="A253" s="1">
        <v>251</v>
      </c>
      <c r="B253">
        <v>126</v>
      </c>
      <c r="C253">
        <v>125</v>
      </c>
      <c r="E253">
        <v>1045.8780169515189</v>
      </c>
      <c r="F253">
        <v>39575.625</v>
      </c>
      <c r="G253">
        <v>1021.659378928239</v>
      </c>
      <c r="H253">
        <v>-544.79176369606569</v>
      </c>
      <c r="I253">
        <v>45.136103961695547</v>
      </c>
      <c r="J253" t="s">
        <v>106</v>
      </c>
      <c r="K253">
        <v>19</v>
      </c>
      <c r="L253">
        <v>1278</v>
      </c>
      <c r="M253">
        <v>2.0409999999999999</v>
      </c>
      <c r="N253">
        <v>1.8829</v>
      </c>
      <c r="O253">
        <v>0.93516999999999995</v>
      </c>
      <c r="P253">
        <v>0.16434000000000001</v>
      </c>
      <c r="Q253">
        <v>3.7850000000000001</v>
      </c>
      <c r="R253">
        <v>121.83</v>
      </c>
      <c r="S253">
        <v>12.01</v>
      </c>
      <c r="T253">
        <v>210000000</v>
      </c>
      <c r="U253">
        <v>0.3</v>
      </c>
      <c r="V253">
        <v>0.5</v>
      </c>
      <c r="W253">
        <v>2</v>
      </c>
      <c r="X253">
        <v>70</v>
      </c>
    </row>
    <row r="254" spans="1:24" x14ac:dyDescent="0.35">
      <c r="A254" s="1">
        <v>252</v>
      </c>
      <c r="B254">
        <v>126</v>
      </c>
      <c r="C254">
        <v>126</v>
      </c>
      <c r="E254">
        <v>1045.8780169515189</v>
      </c>
      <c r="F254">
        <v>39575.625</v>
      </c>
      <c r="G254">
        <v>1021.659378928239</v>
      </c>
      <c r="H254">
        <v>-544.79176369606569</v>
      </c>
      <c r="I254">
        <v>45.136103961695547</v>
      </c>
      <c r="J254" t="s">
        <v>106</v>
      </c>
      <c r="K254">
        <v>19</v>
      </c>
      <c r="L254">
        <v>1278</v>
      </c>
      <c r="M254">
        <v>2.0409999999999999</v>
      </c>
      <c r="N254">
        <v>1.8829</v>
      </c>
      <c r="O254">
        <v>0.93516999999999995</v>
      </c>
      <c r="P254">
        <v>0.16434000000000001</v>
      </c>
      <c r="Q254">
        <v>3.7850000000000001</v>
      </c>
      <c r="R254">
        <v>121.83</v>
      </c>
      <c r="S254">
        <v>12.01</v>
      </c>
      <c r="T254">
        <v>210000000</v>
      </c>
      <c r="U254">
        <v>0.3</v>
      </c>
      <c r="V254">
        <v>0.5</v>
      </c>
      <c r="W254">
        <v>2</v>
      </c>
      <c r="X254">
        <v>70</v>
      </c>
    </row>
    <row r="255" spans="1:24" x14ac:dyDescent="0.35">
      <c r="A255" s="1">
        <v>253</v>
      </c>
      <c r="B255">
        <v>127</v>
      </c>
      <c r="C255">
        <v>126</v>
      </c>
      <c r="E255">
        <v>1053.694031785335</v>
      </c>
      <c r="F255">
        <v>39583.4375</v>
      </c>
      <c r="G255">
        <v>1028.293041959776</v>
      </c>
      <c r="H255">
        <v>-548.91846347189119</v>
      </c>
      <c r="I255">
        <v>44.901735255410621</v>
      </c>
      <c r="J255" t="s">
        <v>106</v>
      </c>
      <c r="K255">
        <v>19</v>
      </c>
      <c r="L255">
        <v>1278</v>
      </c>
      <c r="M255">
        <v>2.0409999999999999</v>
      </c>
      <c r="N255">
        <v>1.8829</v>
      </c>
      <c r="O255">
        <v>0.93516999999999995</v>
      </c>
      <c r="P255">
        <v>0.16434000000000001</v>
      </c>
      <c r="Q255">
        <v>3.7850000000000001</v>
      </c>
      <c r="R255">
        <v>121.83</v>
      </c>
      <c r="S255">
        <v>12.01</v>
      </c>
      <c r="T255">
        <v>210000000</v>
      </c>
      <c r="U255">
        <v>0.3</v>
      </c>
      <c r="V255">
        <v>0.5</v>
      </c>
      <c r="W255">
        <v>2</v>
      </c>
      <c r="X255">
        <v>70</v>
      </c>
    </row>
    <row r="256" spans="1:24" x14ac:dyDescent="0.35">
      <c r="A256" s="1">
        <v>254</v>
      </c>
      <c r="B256">
        <v>127</v>
      </c>
      <c r="C256">
        <v>127</v>
      </c>
      <c r="E256">
        <v>1053.694031785335</v>
      </c>
      <c r="F256">
        <v>39583.4375</v>
      </c>
      <c r="G256">
        <v>1028.293041959776</v>
      </c>
      <c r="H256">
        <v>-548.91846347189119</v>
      </c>
      <c r="I256">
        <v>44.901735255410621</v>
      </c>
      <c r="J256" t="s">
        <v>107</v>
      </c>
      <c r="K256">
        <v>19</v>
      </c>
      <c r="L256">
        <v>1278</v>
      </c>
      <c r="M256">
        <v>1.8779999999999999</v>
      </c>
      <c r="N256">
        <v>1.5209999999999999</v>
      </c>
      <c r="O256">
        <v>0.79723999999999995</v>
      </c>
      <c r="P256">
        <v>5.4467000000000002E-2</v>
      </c>
      <c r="Q256">
        <v>3.3109999999999999</v>
      </c>
      <c r="R256">
        <v>98.582999999999998</v>
      </c>
      <c r="S256">
        <v>10.105</v>
      </c>
      <c r="T256">
        <v>210000000</v>
      </c>
      <c r="U256">
        <v>0.3</v>
      </c>
      <c r="V256">
        <v>0.5</v>
      </c>
      <c r="W256">
        <v>2</v>
      </c>
      <c r="X256">
        <v>70</v>
      </c>
    </row>
    <row r="257" spans="1:24" x14ac:dyDescent="0.35">
      <c r="A257" s="1">
        <v>255</v>
      </c>
      <c r="B257">
        <v>128</v>
      </c>
      <c r="C257">
        <v>127</v>
      </c>
      <c r="E257">
        <v>1061.51004661915</v>
      </c>
      <c r="F257">
        <v>39591.25</v>
      </c>
      <c r="G257">
        <v>1034.9327572855891</v>
      </c>
      <c r="H257">
        <v>-553.03541761767804</v>
      </c>
      <c r="I257">
        <v>44.667349234981543</v>
      </c>
      <c r="J257" t="s">
        <v>107</v>
      </c>
      <c r="K257">
        <v>19</v>
      </c>
      <c r="L257">
        <v>1278</v>
      </c>
      <c r="M257">
        <v>1.8779999999999999</v>
      </c>
      <c r="N257">
        <v>1.5209999999999999</v>
      </c>
      <c r="O257">
        <v>0.79723999999999995</v>
      </c>
      <c r="P257">
        <v>5.4467000000000002E-2</v>
      </c>
      <c r="Q257">
        <v>3.3109999999999999</v>
      </c>
      <c r="R257">
        <v>98.582999999999998</v>
      </c>
      <c r="S257">
        <v>10.105</v>
      </c>
      <c r="T257">
        <v>210000000</v>
      </c>
      <c r="U257">
        <v>0.3</v>
      </c>
      <c r="V257">
        <v>0.5</v>
      </c>
      <c r="W257">
        <v>2</v>
      </c>
      <c r="X257">
        <v>70</v>
      </c>
    </row>
    <row r="258" spans="1:24" x14ac:dyDescent="0.35">
      <c r="A258" s="1">
        <v>256</v>
      </c>
      <c r="B258">
        <v>128</v>
      </c>
      <c r="C258">
        <v>128</v>
      </c>
      <c r="E258">
        <v>1061.51004661915</v>
      </c>
      <c r="F258">
        <v>39591.25</v>
      </c>
      <c r="G258">
        <v>1034.9327572855891</v>
      </c>
      <c r="H258">
        <v>-553.03541761767804</v>
      </c>
      <c r="I258">
        <v>44.667349234981543</v>
      </c>
      <c r="J258" t="s">
        <v>107</v>
      </c>
      <c r="K258">
        <v>19</v>
      </c>
      <c r="L258">
        <v>1278</v>
      </c>
      <c r="M258">
        <v>1.8779999999999999</v>
      </c>
      <c r="N258">
        <v>1.5209999999999999</v>
      </c>
      <c r="O258">
        <v>0.79723999999999995</v>
      </c>
      <c r="P258">
        <v>5.4467000000000002E-2</v>
      </c>
      <c r="Q258">
        <v>3.3109999999999999</v>
      </c>
      <c r="R258">
        <v>98.582999999999998</v>
      </c>
      <c r="S258">
        <v>10.105</v>
      </c>
      <c r="T258">
        <v>210000000</v>
      </c>
      <c r="U258">
        <v>0.3</v>
      </c>
      <c r="V258">
        <v>0.5</v>
      </c>
      <c r="W258">
        <v>2</v>
      </c>
      <c r="X258">
        <v>70</v>
      </c>
    </row>
    <row r="259" spans="1:24" x14ac:dyDescent="0.35">
      <c r="A259" s="1">
        <v>257</v>
      </c>
      <c r="B259">
        <v>129</v>
      </c>
      <c r="C259">
        <v>128</v>
      </c>
      <c r="E259">
        <v>1069.326061452964</v>
      </c>
      <c r="F259">
        <v>39599.0625</v>
      </c>
      <c r="G259">
        <v>1041.5792818543291</v>
      </c>
      <c r="H259">
        <v>-557.14137128658444</v>
      </c>
      <c r="I259">
        <v>44.432986615172553</v>
      </c>
      <c r="J259" t="s">
        <v>107</v>
      </c>
      <c r="K259">
        <v>19</v>
      </c>
      <c r="L259">
        <v>1278</v>
      </c>
      <c r="M259">
        <v>1.8779999999999999</v>
      </c>
      <c r="N259">
        <v>1.5209999999999999</v>
      </c>
      <c r="O259">
        <v>0.79723999999999995</v>
      </c>
      <c r="P259">
        <v>5.4467000000000002E-2</v>
      </c>
      <c r="Q259">
        <v>3.3109999999999999</v>
      </c>
      <c r="R259">
        <v>98.582999999999998</v>
      </c>
      <c r="S259">
        <v>10.105</v>
      </c>
      <c r="T259">
        <v>210000000</v>
      </c>
      <c r="U259">
        <v>0.3</v>
      </c>
      <c r="V259">
        <v>0.5</v>
      </c>
      <c r="W259">
        <v>2</v>
      </c>
      <c r="X259">
        <v>70</v>
      </c>
    </row>
    <row r="260" spans="1:24" x14ac:dyDescent="0.35">
      <c r="A260" s="1">
        <v>258</v>
      </c>
      <c r="B260">
        <v>129</v>
      </c>
      <c r="C260">
        <v>129</v>
      </c>
      <c r="E260">
        <v>1069.326061452964</v>
      </c>
      <c r="F260">
        <v>39599.0625</v>
      </c>
      <c r="G260">
        <v>1041.5792818543291</v>
      </c>
      <c r="H260">
        <v>-557.14137128658444</v>
      </c>
      <c r="I260">
        <v>44.432986615172553</v>
      </c>
      <c r="J260" t="s">
        <v>108</v>
      </c>
      <c r="K260">
        <v>19</v>
      </c>
      <c r="L260">
        <v>1320</v>
      </c>
      <c r="M260">
        <v>1.7629999999999999</v>
      </c>
      <c r="N260">
        <v>1.331</v>
      </c>
      <c r="O260">
        <v>0.72024999999999995</v>
      </c>
      <c r="P260">
        <v>3.1157000000000001E-2</v>
      </c>
      <c r="Q260">
        <v>2.7810000000000001</v>
      </c>
      <c r="R260">
        <v>89.596999999999994</v>
      </c>
      <c r="S260">
        <v>9.4228000000000005</v>
      </c>
      <c r="T260">
        <v>210000000</v>
      </c>
      <c r="U260">
        <v>0.3</v>
      </c>
      <c r="V260">
        <v>0.5</v>
      </c>
      <c r="W260">
        <v>2</v>
      </c>
      <c r="X260">
        <v>70</v>
      </c>
    </row>
    <row r="261" spans="1:24" x14ac:dyDescent="0.35">
      <c r="A261" s="1">
        <v>259</v>
      </c>
      <c r="B261">
        <v>130</v>
      </c>
      <c r="C261">
        <v>129</v>
      </c>
      <c r="E261">
        <v>1077.1420762867799</v>
      </c>
      <c r="F261">
        <v>39606.875</v>
      </c>
      <c r="G261">
        <v>1048.2323259443831</v>
      </c>
      <c r="H261">
        <v>-561.23675075951394</v>
      </c>
      <c r="I261">
        <v>44.198598355176557</v>
      </c>
      <c r="J261" t="s">
        <v>108</v>
      </c>
      <c r="K261">
        <v>19</v>
      </c>
      <c r="L261">
        <v>1320</v>
      </c>
      <c r="M261">
        <v>1.7629999999999999</v>
      </c>
      <c r="N261">
        <v>1.331</v>
      </c>
      <c r="O261">
        <v>0.72024999999999995</v>
      </c>
      <c r="P261">
        <v>3.1157000000000001E-2</v>
      </c>
      <c r="Q261">
        <v>2.7810000000000001</v>
      </c>
      <c r="R261">
        <v>89.596999999999994</v>
      </c>
      <c r="S261">
        <v>9.4228000000000005</v>
      </c>
      <c r="T261">
        <v>210000000</v>
      </c>
      <c r="U261">
        <v>0.3</v>
      </c>
      <c r="V261">
        <v>0.5</v>
      </c>
      <c r="W261">
        <v>2</v>
      </c>
      <c r="X261">
        <v>70</v>
      </c>
    </row>
    <row r="262" spans="1:24" x14ac:dyDescent="0.35">
      <c r="A262" s="1">
        <v>260</v>
      </c>
      <c r="B262">
        <v>130</v>
      </c>
      <c r="C262">
        <v>130</v>
      </c>
      <c r="E262">
        <v>1077.1420762867799</v>
      </c>
      <c r="F262">
        <v>39606.875</v>
      </c>
      <c r="G262">
        <v>1048.2323259443831</v>
      </c>
      <c r="H262">
        <v>-561.23675075951394</v>
      </c>
      <c r="I262">
        <v>44.198598355176557</v>
      </c>
      <c r="J262" t="s">
        <v>108</v>
      </c>
      <c r="K262">
        <v>19</v>
      </c>
      <c r="L262">
        <v>1320</v>
      </c>
      <c r="M262">
        <v>1.7629999999999999</v>
      </c>
      <c r="N262">
        <v>1.331</v>
      </c>
      <c r="O262">
        <v>0.72024999999999995</v>
      </c>
      <c r="P262">
        <v>3.1157000000000001E-2</v>
      </c>
      <c r="Q262">
        <v>2.7810000000000001</v>
      </c>
      <c r="R262">
        <v>89.596999999999994</v>
      </c>
      <c r="S262">
        <v>9.4228000000000005</v>
      </c>
      <c r="T262">
        <v>210000000</v>
      </c>
      <c r="U262">
        <v>0.3</v>
      </c>
      <c r="V262">
        <v>0.5</v>
      </c>
      <c r="W262">
        <v>2</v>
      </c>
      <c r="X262">
        <v>70</v>
      </c>
    </row>
    <row r="263" spans="1:24" x14ac:dyDescent="0.35">
      <c r="A263" s="1">
        <v>261</v>
      </c>
      <c r="B263">
        <v>131</v>
      </c>
      <c r="C263">
        <v>130</v>
      </c>
      <c r="E263">
        <v>1084.9580911205951</v>
      </c>
      <c r="F263">
        <v>39614.6875</v>
      </c>
      <c r="G263">
        <v>1054.8917948654839</v>
      </c>
      <c r="H263">
        <v>-565.32167563215569</v>
      </c>
      <c r="I263">
        <v>43.964229117565473</v>
      </c>
      <c r="J263" t="s">
        <v>108</v>
      </c>
      <c r="K263">
        <v>19</v>
      </c>
      <c r="L263">
        <v>1320</v>
      </c>
      <c r="M263">
        <v>1.7629999999999999</v>
      </c>
      <c r="N263">
        <v>1.331</v>
      </c>
      <c r="O263">
        <v>0.72024999999999995</v>
      </c>
      <c r="P263">
        <v>3.1157000000000001E-2</v>
      </c>
      <c r="Q263">
        <v>2.7810000000000001</v>
      </c>
      <c r="R263">
        <v>89.596999999999994</v>
      </c>
      <c r="S263">
        <v>9.4228000000000005</v>
      </c>
      <c r="T263">
        <v>210000000</v>
      </c>
      <c r="U263">
        <v>0.3</v>
      </c>
      <c r="V263">
        <v>0.5</v>
      </c>
      <c r="W263">
        <v>2</v>
      </c>
      <c r="X263">
        <v>70</v>
      </c>
    </row>
    <row r="264" spans="1:24" x14ac:dyDescent="0.35">
      <c r="A264" s="1">
        <v>262</v>
      </c>
      <c r="B264">
        <v>131</v>
      </c>
      <c r="C264">
        <v>131</v>
      </c>
      <c r="E264">
        <v>1084.9580911205951</v>
      </c>
      <c r="F264">
        <v>39614.6875</v>
      </c>
      <c r="G264">
        <v>1054.8917948654839</v>
      </c>
      <c r="H264">
        <v>-565.32167563215569</v>
      </c>
      <c r="I264">
        <v>43.964229117565473</v>
      </c>
      <c r="J264" t="s">
        <v>108</v>
      </c>
      <c r="K264">
        <v>19</v>
      </c>
      <c r="L264">
        <v>1320</v>
      </c>
      <c r="M264">
        <v>1.7629999999999999</v>
      </c>
      <c r="N264">
        <v>1.331</v>
      </c>
      <c r="O264">
        <v>0.72024999999999995</v>
      </c>
      <c r="P264">
        <v>3.1157000000000001E-2</v>
      </c>
      <c r="Q264">
        <v>2.7810000000000001</v>
      </c>
      <c r="R264">
        <v>89.596999999999994</v>
      </c>
      <c r="S264">
        <v>9.4228000000000005</v>
      </c>
      <c r="T264">
        <v>210000000</v>
      </c>
      <c r="U264">
        <v>0.3</v>
      </c>
      <c r="V264">
        <v>0.5</v>
      </c>
      <c r="W264">
        <v>2</v>
      </c>
      <c r="X264">
        <v>70</v>
      </c>
    </row>
    <row r="265" spans="1:24" x14ac:dyDescent="0.35">
      <c r="A265" s="1">
        <v>263</v>
      </c>
      <c r="B265">
        <v>132</v>
      </c>
      <c r="C265">
        <v>131</v>
      </c>
      <c r="E265">
        <v>1092.7741059544101</v>
      </c>
      <c r="F265">
        <v>39622.5</v>
      </c>
      <c r="G265">
        <v>1061.557378438458</v>
      </c>
      <c r="H265">
        <v>-569.39661410716803</v>
      </c>
      <c r="I265">
        <v>43.729852254674491</v>
      </c>
      <c r="J265" t="s">
        <v>108</v>
      </c>
      <c r="K265">
        <v>19</v>
      </c>
      <c r="L265">
        <v>1320</v>
      </c>
      <c r="M265">
        <v>1.7629999999999999</v>
      </c>
      <c r="N265">
        <v>1.331</v>
      </c>
      <c r="O265">
        <v>0.72024999999999995</v>
      </c>
      <c r="P265">
        <v>3.1157000000000001E-2</v>
      </c>
      <c r="Q265">
        <v>2.7810000000000001</v>
      </c>
      <c r="R265">
        <v>89.596999999999994</v>
      </c>
      <c r="S265">
        <v>9.4228000000000005</v>
      </c>
      <c r="T265">
        <v>210000000</v>
      </c>
      <c r="U265">
        <v>0.3</v>
      </c>
      <c r="V265">
        <v>0.5</v>
      </c>
      <c r="W265">
        <v>2</v>
      </c>
      <c r="X265">
        <v>70</v>
      </c>
    </row>
    <row r="266" spans="1:24" x14ac:dyDescent="0.35">
      <c r="A266" s="1">
        <v>264</v>
      </c>
      <c r="B266">
        <v>132</v>
      </c>
      <c r="C266">
        <v>132</v>
      </c>
      <c r="E266">
        <v>1092.7741059544101</v>
      </c>
      <c r="F266">
        <v>39622.5</v>
      </c>
      <c r="G266">
        <v>1061.557378438458</v>
      </c>
      <c r="H266">
        <v>-569.39661410716803</v>
      </c>
      <c r="I266">
        <v>43.729852254674491</v>
      </c>
      <c r="J266" t="s">
        <v>108</v>
      </c>
      <c r="K266">
        <v>19</v>
      </c>
      <c r="L266">
        <v>1320</v>
      </c>
      <c r="M266">
        <v>1.7629999999999999</v>
      </c>
      <c r="N266">
        <v>1.331</v>
      </c>
      <c r="O266">
        <v>0.72024999999999995</v>
      </c>
      <c r="P266">
        <v>3.1157000000000001E-2</v>
      </c>
      <c r="Q266">
        <v>2.7810000000000001</v>
      </c>
      <c r="R266">
        <v>89.596999999999994</v>
      </c>
      <c r="S266">
        <v>9.4228000000000005</v>
      </c>
      <c r="T266">
        <v>210000000</v>
      </c>
      <c r="U266">
        <v>0.3</v>
      </c>
      <c r="V266">
        <v>0.5</v>
      </c>
      <c r="W266">
        <v>2</v>
      </c>
      <c r="X266">
        <v>70</v>
      </c>
    </row>
    <row r="267" spans="1:24" x14ac:dyDescent="0.35">
      <c r="A267" s="1">
        <v>265</v>
      </c>
      <c r="B267">
        <v>133</v>
      </c>
      <c r="C267">
        <v>132</v>
      </c>
      <c r="E267">
        <v>1100.590120788225</v>
      </c>
      <c r="F267">
        <v>39630.3125</v>
      </c>
      <c r="G267">
        <v>1068.229231954612</v>
      </c>
      <c r="H267">
        <v>-573.46128033874311</v>
      </c>
      <c r="I267">
        <v>43.495486357269691</v>
      </c>
      <c r="J267" t="s">
        <v>108</v>
      </c>
      <c r="K267">
        <v>19</v>
      </c>
      <c r="L267">
        <v>1320</v>
      </c>
      <c r="M267">
        <v>1.7629999999999999</v>
      </c>
      <c r="N267">
        <v>1.331</v>
      </c>
      <c r="O267">
        <v>0.72024999999999995</v>
      </c>
      <c r="P267">
        <v>3.1157000000000001E-2</v>
      </c>
      <c r="Q267">
        <v>2.7810000000000001</v>
      </c>
      <c r="R267">
        <v>89.596999999999994</v>
      </c>
      <c r="S267">
        <v>9.4228000000000005</v>
      </c>
      <c r="T267">
        <v>210000000</v>
      </c>
      <c r="U267">
        <v>0.3</v>
      </c>
      <c r="V267">
        <v>0.5</v>
      </c>
      <c r="W267">
        <v>2</v>
      </c>
      <c r="X267">
        <v>70</v>
      </c>
    </row>
    <row r="268" spans="1:24" x14ac:dyDescent="0.35">
      <c r="A268" s="1">
        <v>266</v>
      </c>
      <c r="B268">
        <v>133</v>
      </c>
      <c r="C268">
        <v>133</v>
      </c>
      <c r="E268">
        <v>1100.590120788225</v>
      </c>
      <c r="F268">
        <v>39630.3125</v>
      </c>
      <c r="G268">
        <v>1068.229231954612</v>
      </c>
      <c r="H268">
        <v>-573.46128033874311</v>
      </c>
      <c r="I268">
        <v>43.495486357269691</v>
      </c>
      <c r="J268" t="s">
        <v>108</v>
      </c>
      <c r="K268">
        <v>19</v>
      </c>
      <c r="L268">
        <v>1320</v>
      </c>
      <c r="M268">
        <v>1.7629999999999999</v>
      </c>
      <c r="N268">
        <v>1.331</v>
      </c>
      <c r="O268">
        <v>0.72024999999999995</v>
      </c>
      <c r="P268">
        <v>3.1157000000000001E-2</v>
      </c>
      <c r="Q268">
        <v>2.7810000000000001</v>
      </c>
      <c r="R268">
        <v>89.596999999999994</v>
      </c>
      <c r="S268">
        <v>9.4228000000000005</v>
      </c>
      <c r="T268">
        <v>210000000</v>
      </c>
      <c r="U268">
        <v>0.3</v>
      </c>
      <c r="V268">
        <v>0.5</v>
      </c>
      <c r="W268">
        <v>2</v>
      </c>
      <c r="X268">
        <v>70</v>
      </c>
    </row>
    <row r="269" spans="1:24" x14ac:dyDescent="0.35">
      <c r="A269" s="1">
        <v>267</v>
      </c>
      <c r="B269">
        <v>134</v>
      </c>
      <c r="C269">
        <v>133</v>
      </c>
      <c r="E269">
        <v>1108.40613562204</v>
      </c>
      <c r="F269">
        <v>39638.125</v>
      </c>
      <c r="G269">
        <v>1074.9075506627059</v>
      </c>
      <c r="H269">
        <v>-577.51531491513015</v>
      </c>
      <c r="I269">
        <v>43.261106873549473</v>
      </c>
      <c r="J269" t="s">
        <v>108</v>
      </c>
      <c r="K269">
        <v>19</v>
      </c>
      <c r="L269">
        <v>1320</v>
      </c>
      <c r="M269">
        <v>1.7629999999999999</v>
      </c>
      <c r="N269">
        <v>1.331</v>
      </c>
      <c r="O269">
        <v>0.72024999999999995</v>
      </c>
      <c r="P269">
        <v>3.1157000000000001E-2</v>
      </c>
      <c r="Q269">
        <v>2.7810000000000001</v>
      </c>
      <c r="R269">
        <v>89.596999999999994</v>
      </c>
      <c r="S269">
        <v>9.4228000000000005</v>
      </c>
      <c r="T269">
        <v>210000000</v>
      </c>
      <c r="U269">
        <v>0.3</v>
      </c>
      <c r="V269">
        <v>0.5</v>
      </c>
      <c r="W269">
        <v>2</v>
      </c>
      <c r="X269">
        <v>70</v>
      </c>
    </row>
    <row r="270" spans="1:24" x14ac:dyDescent="0.35">
      <c r="A270" s="1">
        <v>268</v>
      </c>
      <c r="B270">
        <v>134</v>
      </c>
      <c r="C270">
        <v>134</v>
      </c>
      <c r="E270">
        <v>1108.40613562204</v>
      </c>
      <c r="F270">
        <v>39638.125</v>
      </c>
      <c r="G270">
        <v>1074.9075506627059</v>
      </c>
      <c r="H270">
        <v>-577.51531491513015</v>
      </c>
      <c r="I270">
        <v>43.261106873549473</v>
      </c>
      <c r="J270" t="s">
        <v>108</v>
      </c>
      <c r="K270">
        <v>19</v>
      </c>
      <c r="L270">
        <v>1320</v>
      </c>
      <c r="M270">
        <v>1.7629999999999999</v>
      </c>
      <c r="N270">
        <v>1.331</v>
      </c>
      <c r="O270">
        <v>0.72024999999999995</v>
      </c>
      <c r="P270">
        <v>3.1157000000000001E-2</v>
      </c>
      <c r="Q270">
        <v>2.7810000000000001</v>
      </c>
      <c r="R270">
        <v>89.596999999999994</v>
      </c>
      <c r="S270">
        <v>9.4228000000000005</v>
      </c>
      <c r="T270">
        <v>210000000</v>
      </c>
      <c r="U270">
        <v>0.3</v>
      </c>
      <c r="V270">
        <v>0.5</v>
      </c>
      <c r="W270">
        <v>2</v>
      </c>
      <c r="X270">
        <v>70</v>
      </c>
    </row>
    <row r="271" spans="1:24" x14ac:dyDescent="0.35">
      <c r="A271" s="1">
        <v>269</v>
      </c>
      <c r="B271">
        <v>135</v>
      </c>
      <c r="C271">
        <v>134</v>
      </c>
      <c r="E271">
        <v>1116.2221504558549</v>
      </c>
      <c r="F271">
        <v>39645.9375</v>
      </c>
      <c r="G271">
        <v>1081.5924558778311</v>
      </c>
      <c r="H271">
        <v>-581.55847894261706</v>
      </c>
      <c r="I271">
        <v>43.026724000528382</v>
      </c>
      <c r="J271" t="s">
        <v>108</v>
      </c>
      <c r="K271">
        <v>19</v>
      </c>
      <c r="L271">
        <v>1320</v>
      </c>
      <c r="M271">
        <v>1.7629999999999999</v>
      </c>
      <c r="N271">
        <v>1.331</v>
      </c>
      <c r="O271">
        <v>0.72024999999999995</v>
      </c>
      <c r="P271">
        <v>3.1157000000000001E-2</v>
      </c>
      <c r="Q271">
        <v>2.7810000000000001</v>
      </c>
      <c r="R271">
        <v>89.596999999999994</v>
      </c>
      <c r="S271">
        <v>9.4228000000000005</v>
      </c>
      <c r="T271">
        <v>210000000</v>
      </c>
      <c r="U271">
        <v>0.3</v>
      </c>
      <c r="V271">
        <v>0.5</v>
      </c>
      <c r="W271">
        <v>2</v>
      </c>
      <c r="X271">
        <v>70</v>
      </c>
    </row>
    <row r="272" spans="1:24" x14ac:dyDescent="0.35">
      <c r="A272" s="1">
        <v>270</v>
      </c>
      <c r="B272">
        <v>135</v>
      </c>
      <c r="C272">
        <v>135</v>
      </c>
      <c r="E272">
        <v>1116.2221504558549</v>
      </c>
      <c r="F272">
        <v>39645.9375</v>
      </c>
      <c r="G272">
        <v>1081.5924558778311</v>
      </c>
      <c r="H272">
        <v>-581.55847894261706</v>
      </c>
      <c r="I272">
        <v>43.026724000528382</v>
      </c>
      <c r="J272" t="s">
        <v>107</v>
      </c>
      <c r="K272">
        <v>19</v>
      </c>
      <c r="L272">
        <v>1278</v>
      </c>
      <c r="M272">
        <v>1.8779999999999999</v>
      </c>
      <c r="N272">
        <v>1.5209999999999999</v>
      </c>
      <c r="O272">
        <v>0.79723999999999995</v>
      </c>
      <c r="P272">
        <v>5.4467000000000002E-2</v>
      </c>
      <c r="Q272">
        <v>3.3109999999999999</v>
      </c>
      <c r="R272">
        <v>98.582999999999998</v>
      </c>
      <c r="S272">
        <v>10.105</v>
      </c>
      <c r="T272">
        <v>210000000</v>
      </c>
      <c r="U272">
        <v>0.3</v>
      </c>
      <c r="V272">
        <v>0.5</v>
      </c>
      <c r="W272">
        <v>2</v>
      </c>
      <c r="X272">
        <v>70</v>
      </c>
    </row>
    <row r="273" spans="1:24" x14ac:dyDescent="0.35">
      <c r="A273" s="1">
        <v>271</v>
      </c>
      <c r="B273">
        <v>136</v>
      </c>
      <c r="C273">
        <v>135</v>
      </c>
      <c r="E273">
        <v>1124.0381652896699</v>
      </c>
      <c r="F273">
        <v>39653.75</v>
      </c>
      <c r="G273">
        <v>1088.2835505378321</v>
      </c>
      <c r="H273">
        <v>-585.59139145139409</v>
      </c>
      <c r="I273">
        <v>42.7923514934932</v>
      </c>
      <c r="J273" t="s">
        <v>107</v>
      </c>
      <c r="K273">
        <v>19</v>
      </c>
      <c r="L273">
        <v>1278</v>
      </c>
      <c r="M273">
        <v>1.8779999999999999</v>
      </c>
      <c r="N273">
        <v>1.5209999999999999</v>
      </c>
      <c r="O273">
        <v>0.79723999999999995</v>
      </c>
      <c r="P273">
        <v>5.4467000000000002E-2</v>
      </c>
      <c r="Q273">
        <v>3.3109999999999999</v>
      </c>
      <c r="R273">
        <v>98.582999999999998</v>
      </c>
      <c r="S273">
        <v>10.105</v>
      </c>
      <c r="T273">
        <v>210000000</v>
      </c>
      <c r="U273">
        <v>0.3</v>
      </c>
      <c r="V273">
        <v>0.5</v>
      </c>
      <c r="W273">
        <v>2</v>
      </c>
      <c r="X273">
        <v>70</v>
      </c>
    </row>
    <row r="274" spans="1:24" x14ac:dyDescent="0.35">
      <c r="A274" s="1">
        <v>272</v>
      </c>
      <c r="B274">
        <v>136</v>
      </c>
      <c r="C274">
        <v>136</v>
      </c>
      <c r="E274">
        <v>1124.0381652896699</v>
      </c>
      <c r="F274">
        <v>39653.75</v>
      </c>
      <c r="G274">
        <v>1088.2835505378321</v>
      </c>
      <c r="H274">
        <v>-585.59139145139409</v>
      </c>
      <c r="I274">
        <v>42.7923514934932</v>
      </c>
      <c r="J274" t="s">
        <v>107</v>
      </c>
      <c r="K274">
        <v>19</v>
      </c>
      <c r="L274">
        <v>1278</v>
      </c>
      <c r="M274">
        <v>1.8779999999999999</v>
      </c>
      <c r="N274">
        <v>1.5209999999999999</v>
      </c>
      <c r="O274">
        <v>0.79723999999999995</v>
      </c>
      <c r="P274">
        <v>5.4467000000000002E-2</v>
      </c>
      <c r="Q274">
        <v>3.3109999999999999</v>
      </c>
      <c r="R274">
        <v>98.582999999999998</v>
      </c>
      <c r="S274">
        <v>10.105</v>
      </c>
      <c r="T274">
        <v>210000000</v>
      </c>
      <c r="U274">
        <v>0.3</v>
      </c>
      <c r="V274">
        <v>0.5</v>
      </c>
      <c r="W274">
        <v>2</v>
      </c>
      <c r="X274">
        <v>70</v>
      </c>
    </row>
    <row r="275" spans="1:24" x14ac:dyDescent="0.35">
      <c r="A275" s="1">
        <v>273</v>
      </c>
      <c r="B275">
        <v>137</v>
      </c>
      <c r="C275">
        <v>136</v>
      </c>
      <c r="E275">
        <v>1131.8541801234851</v>
      </c>
      <c r="F275">
        <v>39661.5625</v>
      </c>
      <c r="G275">
        <v>1094.980792599149</v>
      </c>
      <c r="H275">
        <v>-589.61408745484459</v>
      </c>
      <c r="I275">
        <v>42.557981051185003</v>
      </c>
      <c r="J275" t="s">
        <v>107</v>
      </c>
      <c r="K275">
        <v>19</v>
      </c>
      <c r="L275">
        <v>1278</v>
      </c>
      <c r="M275">
        <v>1.8779999999999999</v>
      </c>
      <c r="N275">
        <v>1.5209999999999999</v>
      </c>
      <c r="O275">
        <v>0.79723999999999995</v>
      </c>
      <c r="P275">
        <v>5.4467000000000002E-2</v>
      </c>
      <c r="Q275">
        <v>3.3109999999999999</v>
      </c>
      <c r="R275">
        <v>98.582999999999998</v>
      </c>
      <c r="S275">
        <v>10.105</v>
      </c>
      <c r="T275">
        <v>210000000</v>
      </c>
      <c r="U275">
        <v>0.3</v>
      </c>
      <c r="V275">
        <v>0.5</v>
      </c>
      <c r="W275">
        <v>2</v>
      </c>
      <c r="X275">
        <v>70</v>
      </c>
    </row>
    <row r="276" spans="1:24" x14ac:dyDescent="0.35">
      <c r="A276" s="1">
        <v>274</v>
      </c>
      <c r="B276">
        <v>137</v>
      </c>
      <c r="C276">
        <v>137</v>
      </c>
      <c r="E276">
        <v>1131.8541801234851</v>
      </c>
      <c r="F276">
        <v>39661.5625</v>
      </c>
      <c r="G276">
        <v>1094.980792599149</v>
      </c>
      <c r="H276">
        <v>-589.61408745484459</v>
      </c>
      <c r="I276">
        <v>42.557981051185003</v>
      </c>
      <c r="J276" t="s">
        <v>106</v>
      </c>
      <c r="K276">
        <v>19</v>
      </c>
      <c r="L276">
        <v>1278</v>
      </c>
      <c r="M276">
        <v>2.0409999999999999</v>
      </c>
      <c r="N276">
        <v>1.8829</v>
      </c>
      <c r="O276">
        <v>0.93516999999999995</v>
      </c>
      <c r="P276">
        <v>0.16434000000000001</v>
      </c>
      <c r="Q276">
        <v>3.7850000000000001</v>
      </c>
      <c r="R276">
        <v>121.83</v>
      </c>
      <c r="S276">
        <v>12.01</v>
      </c>
      <c r="T276">
        <v>210000000</v>
      </c>
      <c r="U276">
        <v>0.3</v>
      </c>
      <c r="V276">
        <v>0.5</v>
      </c>
      <c r="W276">
        <v>2</v>
      </c>
      <c r="X276">
        <v>70</v>
      </c>
    </row>
    <row r="277" spans="1:24" x14ac:dyDescent="0.35">
      <c r="A277" s="1">
        <v>275</v>
      </c>
      <c r="B277">
        <v>138</v>
      </c>
      <c r="C277">
        <v>137</v>
      </c>
      <c r="E277">
        <v>1139.6701949573001</v>
      </c>
      <c r="F277">
        <v>39669.375</v>
      </c>
      <c r="G277">
        <v>1101.6840322852829</v>
      </c>
      <c r="H277">
        <v>-593.62678146777171</v>
      </c>
      <c r="I277">
        <v>42.32359957978354</v>
      </c>
      <c r="J277" t="s">
        <v>106</v>
      </c>
      <c r="K277">
        <v>19</v>
      </c>
      <c r="L277">
        <v>1278</v>
      </c>
      <c r="M277">
        <v>2.0409999999999999</v>
      </c>
      <c r="N277">
        <v>1.8829</v>
      </c>
      <c r="O277">
        <v>0.93516999999999995</v>
      </c>
      <c r="P277">
        <v>0.16434000000000001</v>
      </c>
      <c r="Q277">
        <v>3.7850000000000001</v>
      </c>
      <c r="R277">
        <v>121.83</v>
      </c>
      <c r="S277">
        <v>12.01</v>
      </c>
      <c r="T277">
        <v>210000000</v>
      </c>
      <c r="U277">
        <v>0.3</v>
      </c>
      <c r="V277">
        <v>0.5</v>
      </c>
      <c r="W277">
        <v>2</v>
      </c>
      <c r="X277">
        <v>70</v>
      </c>
    </row>
    <row r="278" spans="1:24" x14ac:dyDescent="0.35">
      <c r="A278" s="1">
        <v>276</v>
      </c>
      <c r="B278">
        <v>138</v>
      </c>
      <c r="C278">
        <v>138</v>
      </c>
      <c r="E278">
        <v>1139.6701949573001</v>
      </c>
      <c r="F278">
        <v>39669.375</v>
      </c>
      <c r="G278">
        <v>1101.6840322852829</v>
      </c>
      <c r="H278">
        <v>-593.62678146777171</v>
      </c>
      <c r="I278">
        <v>42.32359957978354</v>
      </c>
      <c r="J278" t="s">
        <v>106</v>
      </c>
      <c r="K278">
        <v>19</v>
      </c>
      <c r="L278">
        <v>1278</v>
      </c>
      <c r="M278">
        <v>2.0409999999999999</v>
      </c>
      <c r="N278">
        <v>1.8829</v>
      </c>
      <c r="O278">
        <v>0.93516999999999995</v>
      </c>
      <c r="P278">
        <v>0.16434000000000001</v>
      </c>
      <c r="Q278">
        <v>3.7850000000000001</v>
      </c>
      <c r="R278">
        <v>121.83</v>
      </c>
      <c r="S278">
        <v>12.01</v>
      </c>
      <c r="T278">
        <v>210000000</v>
      </c>
      <c r="U278">
        <v>0.3</v>
      </c>
      <c r="V278">
        <v>0.5</v>
      </c>
      <c r="W278">
        <v>2</v>
      </c>
      <c r="X278">
        <v>70</v>
      </c>
    </row>
    <row r="279" spans="1:24" x14ac:dyDescent="0.35">
      <c r="A279" s="1">
        <v>277</v>
      </c>
      <c r="B279">
        <v>139</v>
      </c>
      <c r="C279">
        <v>138</v>
      </c>
      <c r="E279">
        <v>1147.486209791115</v>
      </c>
      <c r="F279">
        <v>39677.1875</v>
      </c>
      <c r="G279">
        <v>1108.3940597536321</v>
      </c>
      <c r="H279">
        <v>-597.62811534274817</v>
      </c>
      <c r="I279">
        <v>42.089231165349823</v>
      </c>
      <c r="J279" t="s">
        <v>106</v>
      </c>
      <c r="K279">
        <v>19</v>
      </c>
      <c r="L279">
        <v>1278</v>
      </c>
      <c r="M279">
        <v>2.0409999999999999</v>
      </c>
      <c r="N279">
        <v>1.8829</v>
      </c>
      <c r="O279">
        <v>0.93516999999999995</v>
      </c>
      <c r="P279">
        <v>0.16434000000000001</v>
      </c>
      <c r="Q279">
        <v>3.7850000000000001</v>
      </c>
      <c r="R279">
        <v>121.83</v>
      </c>
      <c r="S279">
        <v>12.01</v>
      </c>
      <c r="T279">
        <v>210000000</v>
      </c>
      <c r="U279">
        <v>0.3</v>
      </c>
      <c r="V279">
        <v>0.5</v>
      </c>
      <c r="W279">
        <v>2</v>
      </c>
      <c r="X279">
        <v>70</v>
      </c>
    </row>
    <row r="280" spans="1:24" x14ac:dyDescent="0.35">
      <c r="A280" s="1">
        <v>278</v>
      </c>
      <c r="B280">
        <v>139</v>
      </c>
      <c r="C280">
        <v>139</v>
      </c>
      <c r="E280">
        <v>1147.486209791115</v>
      </c>
      <c r="F280">
        <v>39677.1875</v>
      </c>
      <c r="G280">
        <v>1108.3940597536321</v>
      </c>
      <c r="H280">
        <v>-597.62811534274817</v>
      </c>
      <c r="I280">
        <v>42.089231165349823</v>
      </c>
      <c r="J280" t="s">
        <v>106</v>
      </c>
      <c r="K280">
        <v>19</v>
      </c>
      <c r="L280">
        <v>1278</v>
      </c>
      <c r="M280">
        <v>2.0409999999999999</v>
      </c>
      <c r="N280">
        <v>1.8829</v>
      </c>
      <c r="O280">
        <v>0.93516999999999995</v>
      </c>
      <c r="P280">
        <v>0.16434000000000001</v>
      </c>
      <c r="Q280">
        <v>3.7850000000000001</v>
      </c>
      <c r="R280">
        <v>121.83</v>
      </c>
      <c r="S280">
        <v>12.01</v>
      </c>
      <c r="T280">
        <v>210000000</v>
      </c>
      <c r="U280">
        <v>0.3</v>
      </c>
      <c r="V280">
        <v>0.5</v>
      </c>
      <c r="W280">
        <v>2</v>
      </c>
      <c r="X280">
        <v>70</v>
      </c>
    </row>
    <row r="281" spans="1:24" x14ac:dyDescent="0.35">
      <c r="A281" s="1">
        <v>279</v>
      </c>
      <c r="B281">
        <v>140</v>
      </c>
      <c r="C281">
        <v>139</v>
      </c>
      <c r="D281" t="s">
        <v>67</v>
      </c>
      <c r="E281">
        <v>1155.30222462493</v>
      </c>
      <c r="F281">
        <v>39685</v>
      </c>
      <c r="G281">
        <v>1115.1104294495749</v>
      </c>
      <c r="H281">
        <v>-601.61879437503194</v>
      </c>
      <c r="I281">
        <v>41.854862295622667</v>
      </c>
      <c r="J281" t="s">
        <v>106</v>
      </c>
      <c r="K281">
        <v>19</v>
      </c>
      <c r="L281">
        <v>1278</v>
      </c>
      <c r="M281">
        <v>2.0409999999999999</v>
      </c>
      <c r="N281">
        <v>1.8829</v>
      </c>
      <c r="O281">
        <v>0.93516999999999995</v>
      </c>
      <c r="P281">
        <v>0.16434000000000001</v>
      </c>
      <c r="Q281">
        <v>3.7850000000000001</v>
      </c>
      <c r="R281">
        <v>121.83</v>
      </c>
      <c r="S281">
        <v>12.01</v>
      </c>
      <c r="T281">
        <v>210000000</v>
      </c>
      <c r="U281">
        <v>0.3</v>
      </c>
      <c r="V281">
        <v>0.5</v>
      </c>
      <c r="W281">
        <v>2</v>
      </c>
      <c r="X281">
        <v>70</v>
      </c>
    </row>
    <row r="282" spans="1:24" x14ac:dyDescent="0.35">
      <c r="A282" s="1">
        <v>280</v>
      </c>
      <c r="B282">
        <v>140</v>
      </c>
      <c r="C282">
        <v>140</v>
      </c>
      <c r="D282" t="s">
        <v>67</v>
      </c>
      <c r="E282">
        <v>1155.30222462493</v>
      </c>
      <c r="F282">
        <v>39685</v>
      </c>
      <c r="G282">
        <v>1115.1104294495749</v>
      </c>
      <c r="H282">
        <v>-601.61879437503194</v>
      </c>
      <c r="I282">
        <v>41.854862295622667</v>
      </c>
      <c r="J282" t="s">
        <v>106</v>
      </c>
      <c r="K282">
        <v>19</v>
      </c>
      <c r="L282">
        <v>1278</v>
      </c>
      <c r="M282">
        <v>2.0409999999999999</v>
      </c>
      <c r="N282">
        <v>1.8829</v>
      </c>
      <c r="O282">
        <v>0.93516999999999995</v>
      </c>
      <c r="P282">
        <v>0.16434000000000001</v>
      </c>
      <c r="Q282">
        <v>3.7850000000000001</v>
      </c>
      <c r="R282">
        <v>121.83</v>
      </c>
      <c r="S282">
        <v>12.01</v>
      </c>
      <c r="T282">
        <v>210000000</v>
      </c>
      <c r="U282">
        <v>0.3</v>
      </c>
      <c r="V282">
        <v>0.5</v>
      </c>
      <c r="W282">
        <v>2</v>
      </c>
      <c r="X282">
        <v>70</v>
      </c>
    </row>
    <row r="283" spans="1:24" x14ac:dyDescent="0.35">
      <c r="A283" s="1">
        <v>281</v>
      </c>
      <c r="B283">
        <v>141</v>
      </c>
      <c r="C283">
        <v>140</v>
      </c>
      <c r="E283">
        <v>1163.118239467972</v>
      </c>
      <c r="F283">
        <v>39692.8125</v>
      </c>
      <c r="G283">
        <v>1121.83268249252</v>
      </c>
      <c r="H283">
        <v>-605.59955279387282</v>
      </c>
      <c r="I283">
        <v>41.620474971896627</v>
      </c>
      <c r="J283" t="s">
        <v>106</v>
      </c>
      <c r="K283">
        <v>19</v>
      </c>
      <c r="L283">
        <v>1278</v>
      </c>
      <c r="M283">
        <v>2.0409999999999999</v>
      </c>
      <c r="N283">
        <v>1.8829</v>
      </c>
      <c r="O283">
        <v>0.93516999999999995</v>
      </c>
      <c r="P283">
        <v>0.16434000000000001</v>
      </c>
      <c r="Q283">
        <v>3.7850000000000001</v>
      </c>
      <c r="R283">
        <v>121.83</v>
      </c>
      <c r="S283">
        <v>12.01</v>
      </c>
      <c r="T283">
        <v>210000000</v>
      </c>
      <c r="U283">
        <v>0.3</v>
      </c>
      <c r="V283">
        <v>0.5</v>
      </c>
      <c r="W283">
        <v>2</v>
      </c>
      <c r="X283">
        <v>70</v>
      </c>
    </row>
    <row r="284" spans="1:24" x14ac:dyDescent="0.35">
      <c r="A284" s="1">
        <v>282</v>
      </c>
      <c r="B284">
        <v>141</v>
      </c>
      <c r="C284">
        <v>141</v>
      </c>
      <c r="E284">
        <v>1163.118239467972</v>
      </c>
      <c r="F284">
        <v>39692.8125</v>
      </c>
      <c r="G284">
        <v>1121.83268249252</v>
      </c>
      <c r="H284">
        <v>-605.59955279387282</v>
      </c>
      <c r="I284">
        <v>41.620474971896627</v>
      </c>
      <c r="J284" t="s">
        <v>106</v>
      </c>
      <c r="K284">
        <v>19</v>
      </c>
      <c r="L284">
        <v>1278</v>
      </c>
      <c r="M284">
        <v>2.0409999999999999</v>
      </c>
      <c r="N284">
        <v>1.8829</v>
      </c>
      <c r="O284">
        <v>0.93516999999999995</v>
      </c>
      <c r="P284">
        <v>0.16434000000000001</v>
      </c>
      <c r="Q284">
        <v>3.7850000000000001</v>
      </c>
      <c r="R284">
        <v>121.83</v>
      </c>
      <c r="S284">
        <v>12.01</v>
      </c>
      <c r="T284">
        <v>210000000</v>
      </c>
      <c r="U284">
        <v>0.3</v>
      </c>
      <c r="V284">
        <v>0.5</v>
      </c>
      <c r="W284">
        <v>2</v>
      </c>
      <c r="X284">
        <v>70</v>
      </c>
    </row>
    <row r="285" spans="1:24" x14ac:dyDescent="0.35">
      <c r="A285" s="1">
        <v>283</v>
      </c>
      <c r="B285">
        <v>142</v>
      </c>
      <c r="C285">
        <v>141</v>
      </c>
      <c r="E285">
        <v>1170.9342543110149</v>
      </c>
      <c r="F285">
        <v>39700.625</v>
      </c>
      <c r="G285">
        <v>1128.561106427391</v>
      </c>
      <c r="H285">
        <v>-609.56987319427844</v>
      </c>
      <c r="I285">
        <v>41.386102397477359</v>
      </c>
      <c r="J285" t="s">
        <v>106</v>
      </c>
      <c r="K285">
        <v>19</v>
      </c>
      <c r="L285">
        <v>1278</v>
      </c>
      <c r="M285">
        <v>2.0409999999999999</v>
      </c>
      <c r="N285">
        <v>1.8829</v>
      </c>
      <c r="O285">
        <v>0.93516999999999995</v>
      </c>
      <c r="P285">
        <v>0.16434000000000001</v>
      </c>
      <c r="Q285">
        <v>3.7850000000000001</v>
      </c>
      <c r="R285">
        <v>121.83</v>
      </c>
      <c r="S285">
        <v>12.01</v>
      </c>
      <c r="T285">
        <v>210000000</v>
      </c>
      <c r="U285">
        <v>0.3</v>
      </c>
      <c r="V285">
        <v>0.5</v>
      </c>
      <c r="W285">
        <v>2</v>
      </c>
      <c r="X285">
        <v>70</v>
      </c>
    </row>
    <row r="286" spans="1:24" x14ac:dyDescent="0.35">
      <c r="A286" s="1">
        <v>284</v>
      </c>
      <c r="B286">
        <v>142</v>
      </c>
      <c r="C286">
        <v>142</v>
      </c>
      <c r="E286">
        <v>1170.9342543110149</v>
      </c>
      <c r="F286">
        <v>39700.625</v>
      </c>
      <c r="G286">
        <v>1128.561106427391</v>
      </c>
      <c r="H286">
        <v>-609.56987319427844</v>
      </c>
      <c r="I286">
        <v>41.386102397477359</v>
      </c>
      <c r="J286" t="s">
        <v>106</v>
      </c>
      <c r="K286">
        <v>19</v>
      </c>
      <c r="L286">
        <v>1278</v>
      </c>
      <c r="M286">
        <v>2.0409999999999999</v>
      </c>
      <c r="N286">
        <v>1.8829</v>
      </c>
      <c r="O286">
        <v>0.93516999999999995</v>
      </c>
      <c r="P286">
        <v>0.16434000000000001</v>
      </c>
      <c r="Q286">
        <v>3.7850000000000001</v>
      </c>
      <c r="R286">
        <v>121.83</v>
      </c>
      <c r="S286">
        <v>12.01</v>
      </c>
      <c r="T286">
        <v>210000000</v>
      </c>
      <c r="U286">
        <v>0.3</v>
      </c>
      <c r="V286">
        <v>0.5</v>
      </c>
      <c r="W286">
        <v>2</v>
      </c>
      <c r="X286">
        <v>70</v>
      </c>
    </row>
    <row r="287" spans="1:24" x14ac:dyDescent="0.35">
      <c r="A287" s="1">
        <v>285</v>
      </c>
      <c r="B287">
        <v>143</v>
      </c>
      <c r="C287">
        <v>142</v>
      </c>
      <c r="E287">
        <v>1178.7502691540569</v>
      </c>
      <c r="F287">
        <v>39708.4375</v>
      </c>
      <c r="G287">
        <v>1135.2955330942659</v>
      </c>
      <c r="H287">
        <v>-613.53000449085437</v>
      </c>
      <c r="I287">
        <v>41.151732738072923</v>
      </c>
      <c r="J287" t="s">
        <v>106</v>
      </c>
      <c r="K287">
        <v>19</v>
      </c>
      <c r="L287">
        <v>1278</v>
      </c>
      <c r="M287">
        <v>2.0409999999999999</v>
      </c>
      <c r="N287">
        <v>1.8829</v>
      </c>
      <c r="O287">
        <v>0.93516999999999995</v>
      </c>
      <c r="P287">
        <v>0.16434000000000001</v>
      </c>
      <c r="Q287">
        <v>3.7850000000000001</v>
      </c>
      <c r="R287">
        <v>121.83</v>
      </c>
      <c r="S287">
        <v>12.01</v>
      </c>
      <c r="T287">
        <v>210000000</v>
      </c>
      <c r="U287">
        <v>0.3</v>
      </c>
      <c r="V287">
        <v>0.5</v>
      </c>
      <c r="W287">
        <v>2</v>
      </c>
      <c r="X287">
        <v>70</v>
      </c>
    </row>
    <row r="288" spans="1:24" x14ac:dyDescent="0.35">
      <c r="A288" s="1">
        <v>286</v>
      </c>
      <c r="B288">
        <v>143</v>
      </c>
      <c r="C288">
        <v>143</v>
      </c>
      <c r="E288">
        <v>1178.7502691540569</v>
      </c>
      <c r="F288">
        <v>39708.4375</v>
      </c>
      <c r="G288">
        <v>1135.2955330942659</v>
      </c>
      <c r="H288">
        <v>-613.53000449085437</v>
      </c>
      <c r="I288">
        <v>41.151732738072923</v>
      </c>
      <c r="J288" t="s">
        <v>107</v>
      </c>
      <c r="K288">
        <v>19</v>
      </c>
      <c r="L288">
        <v>1278</v>
      </c>
      <c r="M288">
        <v>1.8779999999999999</v>
      </c>
      <c r="N288">
        <v>1.5209999999999999</v>
      </c>
      <c r="O288">
        <v>0.79723999999999995</v>
      </c>
      <c r="P288">
        <v>5.4467000000000002E-2</v>
      </c>
      <c r="Q288">
        <v>3.3109999999999999</v>
      </c>
      <c r="R288">
        <v>98.582999999999998</v>
      </c>
      <c r="S288">
        <v>10.105</v>
      </c>
      <c r="T288">
        <v>210000000</v>
      </c>
      <c r="U288">
        <v>0.3</v>
      </c>
      <c r="V288">
        <v>0.5</v>
      </c>
      <c r="W288">
        <v>2</v>
      </c>
      <c r="X288">
        <v>70</v>
      </c>
    </row>
    <row r="289" spans="1:24" x14ac:dyDescent="0.35">
      <c r="A289" s="1">
        <v>287</v>
      </c>
      <c r="B289">
        <v>144</v>
      </c>
      <c r="C289">
        <v>143</v>
      </c>
      <c r="E289">
        <v>1186.5662839970989</v>
      </c>
      <c r="F289">
        <v>39716.25</v>
      </c>
      <c r="G289">
        <v>1142.0366295881181</v>
      </c>
      <c r="H289">
        <v>-617.47877074103201</v>
      </c>
      <c r="I289">
        <v>40.917351491651843</v>
      </c>
      <c r="J289" t="s">
        <v>107</v>
      </c>
      <c r="K289">
        <v>19</v>
      </c>
      <c r="L289">
        <v>1278</v>
      </c>
      <c r="M289">
        <v>1.8779999999999999</v>
      </c>
      <c r="N289">
        <v>1.5209999999999999</v>
      </c>
      <c r="O289">
        <v>0.79723999999999995</v>
      </c>
      <c r="P289">
        <v>5.4467000000000002E-2</v>
      </c>
      <c r="Q289">
        <v>3.3109999999999999</v>
      </c>
      <c r="R289">
        <v>98.582999999999998</v>
      </c>
      <c r="S289">
        <v>10.105</v>
      </c>
      <c r="T289">
        <v>210000000</v>
      </c>
      <c r="U289">
        <v>0.3</v>
      </c>
      <c r="V289">
        <v>0.5</v>
      </c>
      <c r="W289">
        <v>2</v>
      </c>
      <c r="X289">
        <v>70</v>
      </c>
    </row>
    <row r="290" spans="1:24" x14ac:dyDescent="0.35">
      <c r="A290" s="1">
        <v>288</v>
      </c>
      <c r="B290">
        <v>144</v>
      </c>
      <c r="C290">
        <v>144</v>
      </c>
      <c r="E290">
        <v>1186.5662839970989</v>
      </c>
      <c r="F290">
        <v>39716.25</v>
      </c>
      <c r="G290">
        <v>1142.0366295881181</v>
      </c>
      <c r="H290">
        <v>-617.47877074103201</v>
      </c>
      <c r="I290">
        <v>40.917351491651843</v>
      </c>
      <c r="J290" t="s">
        <v>107</v>
      </c>
      <c r="K290">
        <v>19</v>
      </c>
      <c r="L290">
        <v>1278</v>
      </c>
      <c r="M290">
        <v>1.8779999999999999</v>
      </c>
      <c r="N290">
        <v>1.5209999999999999</v>
      </c>
      <c r="O290">
        <v>0.79723999999999995</v>
      </c>
      <c r="P290">
        <v>5.4467000000000002E-2</v>
      </c>
      <c r="Q290">
        <v>3.3109999999999999</v>
      </c>
      <c r="R290">
        <v>98.582999999999998</v>
      </c>
      <c r="S290">
        <v>10.105</v>
      </c>
      <c r="T290">
        <v>210000000</v>
      </c>
      <c r="U290">
        <v>0.3</v>
      </c>
      <c r="V290">
        <v>0.5</v>
      </c>
      <c r="W290">
        <v>2</v>
      </c>
      <c r="X290">
        <v>70</v>
      </c>
    </row>
    <row r="291" spans="1:24" x14ac:dyDescent="0.35">
      <c r="A291" s="1">
        <v>289</v>
      </c>
      <c r="B291">
        <v>145</v>
      </c>
      <c r="C291">
        <v>144</v>
      </c>
      <c r="E291">
        <v>1194.3822988401421</v>
      </c>
      <c r="F291">
        <v>39724.0625</v>
      </c>
      <c r="G291">
        <v>1148.783899580319</v>
      </c>
      <c r="H291">
        <v>-621.41697895910943</v>
      </c>
      <c r="I291">
        <v>40.682979227791201</v>
      </c>
      <c r="J291" t="s">
        <v>107</v>
      </c>
      <c r="K291">
        <v>19</v>
      </c>
      <c r="L291">
        <v>1278</v>
      </c>
      <c r="M291">
        <v>1.8779999999999999</v>
      </c>
      <c r="N291">
        <v>1.5209999999999999</v>
      </c>
      <c r="O291">
        <v>0.79723999999999995</v>
      </c>
      <c r="P291">
        <v>5.4467000000000002E-2</v>
      </c>
      <c r="Q291">
        <v>3.3109999999999999</v>
      </c>
      <c r="R291">
        <v>98.582999999999998</v>
      </c>
      <c r="S291">
        <v>10.105</v>
      </c>
      <c r="T291">
        <v>210000000</v>
      </c>
      <c r="U291">
        <v>0.3</v>
      </c>
      <c r="V291">
        <v>0.5</v>
      </c>
      <c r="W291">
        <v>2</v>
      </c>
      <c r="X291">
        <v>70</v>
      </c>
    </row>
    <row r="292" spans="1:24" x14ac:dyDescent="0.35">
      <c r="A292" s="1">
        <v>290</v>
      </c>
      <c r="B292">
        <v>145</v>
      </c>
      <c r="C292">
        <v>145</v>
      </c>
      <c r="E292">
        <v>1194.3822988401421</v>
      </c>
      <c r="F292">
        <v>39724.0625</v>
      </c>
      <c r="G292">
        <v>1148.783899580319</v>
      </c>
      <c r="H292">
        <v>-621.41697895910943</v>
      </c>
      <c r="I292">
        <v>40.682979227791201</v>
      </c>
      <c r="J292" t="s">
        <v>108</v>
      </c>
      <c r="K292">
        <v>19</v>
      </c>
      <c r="L292">
        <v>1320</v>
      </c>
      <c r="M292">
        <v>1.7629999999999999</v>
      </c>
      <c r="N292">
        <v>1.331</v>
      </c>
      <c r="O292">
        <v>0.72024999999999995</v>
      </c>
      <c r="P292">
        <v>3.1157000000000001E-2</v>
      </c>
      <c r="Q292">
        <v>2.7810000000000001</v>
      </c>
      <c r="R292">
        <v>89.596999999999994</v>
      </c>
      <c r="S292">
        <v>9.4228000000000005</v>
      </c>
      <c r="T292">
        <v>210000000</v>
      </c>
      <c r="U292">
        <v>0.3</v>
      </c>
      <c r="V292">
        <v>0.5</v>
      </c>
      <c r="W292">
        <v>2</v>
      </c>
      <c r="X292">
        <v>70</v>
      </c>
    </row>
    <row r="293" spans="1:24" x14ac:dyDescent="0.35">
      <c r="A293" s="1">
        <v>291</v>
      </c>
      <c r="B293">
        <v>146</v>
      </c>
      <c r="C293">
        <v>145</v>
      </c>
      <c r="E293">
        <v>1202.1983136831841</v>
      </c>
      <c r="F293">
        <v>39731.875</v>
      </c>
      <c r="G293">
        <v>1155.5370849401679</v>
      </c>
      <c r="H293">
        <v>-625.34503395136016</v>
      </c>
      <c r="I293">
        <v>40.448598509249997</v>
      </c>
      <c r="J293" t="s">
        <v>108</v>
      </c>
      <c r="K293">
        <v>19</v>
      </c>
      <c r="L293">
        <v>1320</v>
      </c>
      <c r="M293">
        <v>1.7629999999999999</v>
      </c>
      <c r="N293">
        <v>1.331</v>
      </c>
      <c r="O293">
        <v>0.72024999999999995</v>
      </c>
      <c r="P293">
        <v>3.1157000000000001E-2</v>
      </c>
      <c r="Q293">
        <v>2.7810000000000001</v>
      </c>
      <c r="R293">
        <v>89.596999999999994</v>
      </c>
      <c r="S293">
        <v>9.4228000000000005</v>
      </c>
      <c r="T293">
        <v>210000000</v>
      </c>
      <c r="U293">
        <v>0.3</v>
      </c>
      <c r="V293">
        <v>0.5</v>
      </c>
      <c r="W293">
        <v>2</v>
      </c>
      <c r="X293">
        <v>70</v>
      </c>
    </row>
    <row r="294" spans="1:24" x14ac:dyDescent="0.35">
      <c r="A294" s="1">
        <v>292</v>
      </c>
      <c r="B294">
        <v>146</v>
      </c>
      <c r="C294">
        <v>146</v>
      </c>
      <c r="E294">
        <v>1202.1983136831841</v>
      </c>
      <c r="F294">
        <v>39731.875</v>
      </c>
      <c r="G294">
        <v>1155.5370849401679</v>
      </c>
      <c r="H294">
        <v>-625.34503395136016</v>
      </c>
      <c r="I294">
        <v>40.448598509249997</v>
      </c>
      <c r="J294" t="s">
        <v>108</v>
      </c>
      <c r="K294">
        <v>19</v>
      </c>
      <c r="L294">
        <v>1320</v>
      </c>
      <c r="M294">
        <v>1.7629999999999999</v>
      </c>
      <c r="N294">
        <v>1.331</v>
      </c>
      <c r="O294">
        <v>0.72024999999999995</v>
      </c>
      <c r="P294">
        <v>3.1157000000000001E-2</v>
      </c>
      <c r="Q294">
        <v>2.7810000000000001</v>
      </c>
      <c r="R294">
        <v>89.596999999999994</v>
      </c>
      <c r="S294">
        <v>9.4228000000000005</v>
      </c>
      <c r="T294">
        <v>210000000</v>
      </c>
      <c r="U294">
        <v>0.3</v>
      </c>
      <c r="V294">
        <v>0.5</v>
      </c>
      <c r="W294">
        <v>2</v>
      </c>
      <c r="X294">
        <v>70</v>
      </c>
    </row>
    <row r="295" spans="1:24" x14ac:dyDescent="0.35">
      <c r="A295" s="1">
        <v>293</v>
      </c>
      <c r="B295">
        <v>147</v>
      </c>
      <c r="C295">
        <v>146</v>
      </c>
      <c r="E295">
        <v>1210.014328526227</v>
      </c>
      <c r="F295">
        <v>39739.6875</v>
      </c>
      <c r="G295">
        <v>1162.2962596931229</v>
      </c>
      <c r="H295">
        <v>-629.2627741945139</v>
      </c>
      <c r="I295">
        <v>40.214222979744918</v>
      </c>
      <c r="J295" t="s">
        <v>108</v>
      </c>
      <c r="K295">
        <v>19</v>
      </c>
      <c r="L295">
        <v>1320</v>
      </c>
      <c r="M295">
        <v>1.7629999999999999</v>
      </c>
      <c r="N295">
        <v>1.331</v>
      </c>
      <c r="O295">
        <v>0.72024999999999995</v>
      </c>
      <c r="P295">
        <v>3.1157000000000001E-2</v>
      </c>
      <c r="Q295">
        <v>2.7810000000000001</v>
      </c>
      <c r="R295">
        <v>89.596999999999994</v>
      </c>
      <c r="S295">
        <v>9.4228000000000005</v>
      </c>
      <c r="T295">
        <v>210000000</v>
      </c>
      <c r="U295">
        <v>0.3</v>
      </c>
      <c r="V295">
        <v>0.5</v>
      </c>
      <c r="W295">
        <v>2</v>
      </c>
      <c r="X295">
        <v>70</v>
      </c>
    </row>
    <row r="296" spans="1:24" x14ac:dyDescent="0.35">
      <c r="A296" s="1">
        <v>294</v>
      </c>
      <c r="B296">
        <v>147</v>
      </c>
      <c r="C296">
        <v>147</v>
      </c>
      <c r="E296">
        <v>1210.014328526227</v>
      </c>
      <c r="F296">
        <v>39739.6875</v>
      </c>
      <c r="G296">
        <v>1162.2962596931229</v>
      </c>
      <c r="H296">
        <v>-629.2627741945139</v>
      </c>
      <c r="I296">
        <v>40.214222979744918</v>
      </c>
      <c r="J296" t="s">
        <v>108</v>
      </c>
      <c r="K296">
        <v>19</v>
      </c>
      <c r="L296">
        <v>1320</v>
      </c>
      <c r="M296">
        <v>1.7629999999999999</v>
      </c>
      <c r="N296">
        <v>1.331</v>
      </c>
      <c r="O296">
        <v>0.72024999999999995</v>
      </c>
      <c r="P296">
        <v>3.1157000000000001E-2</v>
      </c>
      <c r="Q296">
        <v>2.7810000000000001</v>
      </c>
      <c r="R296">
        <v>89.596999999999994</v>
      </c>
      <c r="S296">
        <v>9.4228000000000005</v>
      </c>
      <c r="T296">
        <v>210000000</v>
      </c>
      <c r="U296">
        <v>0.3</v>
      </c>
      <c r="V296">
        <v>0.5</v>
      </c>
      <c r="W296">
        <v>2</v>
      </c>
      <c r="X296">
        <v>70</v>
      </c>
    </row>
    <row r="297" spans="1:24" x14ac:dyDescent="0.35">
      <c r="A297" s="1">
        <v>295</v>
      </c>
      <c r="B297">
        <v>148</v>
      </c>
      <c r="C297">
        <v>147</v>
      </c>
      <c r="E297">
        <v>1217.830343369269</v>
      </c>
      <c r="F297">
        <v>39747.5</v>
      </c>
      <c r="G297">
        <v>1169.061283759685</v>
      </c>
      <c r="H297">
        <v>-633.1704061597078</v>
      </c>
      <c r="I297">
        <v>39.979839742030627</v>
      </c>
      <c r="J297" t="s">
        <v>108</v>
      </c>
      <c r="K297">
        <v>19</v>
      </c>
      <c r="L297">
        <v>1320</v>
      </c>
      <c r="M297">
        <v>1.7629999999999999</v>
      </c>
      <c r="N297">
        <v>1.331</v>
      </c>
      <c r="O297">
        <v>0.72024999999999995</v>
      </c>
      <c r="P297">
        <v>3.1157000000000001E-2</v>
      </c>
      <c r="Q297">
        <v>2.7810000000000001</v>
      </c>
      <c r="R297">
        <v>89.596999999999994</v>
      </c>
      <c r="S297">
        <v>9.4228000000000005</v>
      </c>
      <c r="T297">
        <v>210000000</v>
      </c>
      <c r="U297">
        <v>0.3</v>
      </c>
      <c r="V297">
        <v>0.5</v>
      </c>
      <c r="W297">
        <v>2</v>
      </c>
      <c r="X297">
        <v>70</v>
      </c>
    </row>
    <row r="298" spans="1:24" x14ac:dyDescent="0.35">
      <c r="A298" s="1">
        <v>296</v>
      </c>
      <c r="B298">
        <v>148</v>
      </c>
      <c r="C298">
        <v>148</v>
      </c>
      <c r="E298">
        <v>1217.830343369269</v>
      </c>
      <c r="F298">
        <v>39747.5</v>
      </c>
      <c r="G298">
        <v>1169.061283759685</v>
      </c>
      <c r="H298">
        <v>-633.1704061597078</v>
      </c>
      <c r="I298">
        <v>39.979839742030627</v>
      </c>
      <c r="J298" t="s">
        <v>108</v>
      </c>
      <c r="K298">
        <v>19</v>
      </c>
      <c r="L298">
        <v>1320</v>
      </c>
      <c r="M298">
        <v>1.7629999999999999</v>
      </c>
      <c r="N298">
        <v>1.331</v>
      </c>
      <c r="O298">
        <v>0.72024999999999995</v>
      </c>
      <c r="P298">
        <v>3.1157000000000001E-2</v>
      </c>
      <c r="Q298">
        <v>2.7810000000000001</v>
      </c>
      <c r="R298">
        <v>89.596999999999994</v>
      </c>
      <c r="S298">
        <v>9.4228000000000005</v>
      </c>
      <c r="T298">
        <v>210000000</v>
      </c>
      <c r="U298">
        <v>0.3</v>
      </c>
      <c r="V298">
        <v>0.5</v>
      </c>
      <c r="W298">
        <v>2</v>
      </c>
      <c r="X298">
        <v>70</v>
      </c>
    </row>
    <row r="299" spans="1:24" x14ac:dyDescent="0.35">
      <c r="A299" s="1">
        <v>297</v>
      </c>
      <c r="B299">
        <v>149</v>
      </c>
      <c r="C299">
        <v>148</v>
      </c>
      <c r="E299">
        <v>1225.646358212311</v>
      </c>
      <c r="F299">
        <v>39755.3125</v>
      </c>
      <c r="G299">
        <v>1175.8333143798959</v>
      </c>
      <c r="H299">
        <v>-637.06588477609728</v>
      </c>
      <c r="I299">
        <v>39.745482838330439</v>
      </c>
      <c r="J299" t="s">
        <v>108</v>
      </c>
      <c r="K299">
        <v>19</v>
      </c>
      <c r="L299">
        <v>1320</v>
      </c>
      <c r="M299">
        <v>1.7629999999999999</v>
      </c>
      <c r="N299">
        <v>1.331</v>
      </c>
      <c r="O299">
        <v>0.72024999999999995</v>
      </c>
      <c r="P299">
        <v>3.1157000000000001E-2</v>
      </c>
      <c r="Q299">
        <v>2.7810000000000001</v>
      </c>
      <c r="R299">
        <v>89.596999999999994</v>
      </c>
      <c r="S299">
        <v>9.4228000000000005</v>
      </c>
      <c r="T299">
        <v>210000000</v>
      </c>
      <c r="U299">
        <v>0.3</v>
      </c>
      <c r="V299">
        <v>0.5</v>
      </c>
      <c r="W299">
        <v>2</v>
      </c>
      <c r="X299">
        <v>70</v>
      </c>
    </row>
    <row r="300" spans="1:24" x14ac:dyDescent="0.35">
      <c r="A300" s="1">
        <v>298</v>
      </c>
      <c r="B300">
        <v>149</v>
      </c>
      <c r="C300">
        <v>149</v>
      </c>
      <c r="E300">
        <v>1225.646358212311</v>
      </c>
      <c r="F300">
        <v>39755.3125</v>
      </c>
      <c r="G300">
        <v>1175.8333143798959</v>
      </c>
      <c r="H300">
        <v>-637.06588477609728</v>
      </c>
      <c r="I300">
        <v>39.745482838330439</v>
      </c>
      <c r="J300" t="s">
        <v>108</v>
      </c>
      <c r="K300">
        <v>19</v>
      </c>
      <c r="L300">
        <v>1320</v>
      </c>
      <c r="M300">
        <v>1.7629999999999999</v>
      </c>
      <c r="N300">
        <v>1.331</v>
      </c>
      <c r="O300">
        <v>0.72024999999999995</v>
      </c>
      <c r="P300">
        <v>3.1157000000000001E-2</v>
      </c>
      <c r="Q300">
        <v>2.7810000000000001</v>
      </c>
      <c r="R300">
        <v>89.596999999999994</v>
      </c>
      <c r="S300">
        <v>9.4228000000000005</v>
      </c>
      <c r="T300">
        <v>210000000</v>
      </c>
      <c r="U300">
        <v>0.3</v>
      </c>
      <c r="V300">
        <v>0.5</v>
      </c>
      <c r="W300">
        <v>2</v>
      </c>
      <c r="X300">
        <v>70</v>
      </c>
    </row>
    <row r="301" spans="1:24" x14ac:dyDescent="0.35">
      <c r="A301" s="1">
        <v>299</v>
      </c>
      <c r="B301">
        <v>150</v>
      </c>
      <c r="C301">
        <v>149</v>
      </c>
      <c r="E301">
        <v>1233.462373055354</v>
      </c>
      <c r="F301">
        <v>39763.125</v>
      </c>
      <c r="G301">
        <v>1182.6110267585609</v>
      </c>
      <c r="H301">
        <v>-640.95146580227663</v>
      </c>
      <c r="I301">
        <v>39.511100454004243</v>
      </c>
      <c r="J301" t="s">
        <v>108</v>
      </c>
      <c r="K301">
        <v>19</v>
      </c>
      <c r="L301">
        <v>1320</v>
      </c>
      <c r="M301">
        <v>1.7629999999999999</v>
      </c>
      <c r="N301">
        <v>1.331</v>
      </c>
      <c r="O301">
        <v>0.72024999999999995</v>
      </c>
      <c r="P301">
        <v>3.1157000000000001E-2</v>
      </c>
      <c r="Q301">
        <v>2.7810000000000001</v>
      </c>
      <c r="R301">
        <v>89.596999999999994</v>
      </c>
      <c r="S301">
        <v>9.4228000000000005</v>
      </c>
      <c r="T301">
        <v>210000000</v>
      </c>
      <c r="U301">
        <v>0.3</v>
      </c>
      <c r="V301">
        <v>0.5</v>
      </c>
      <c r="W301">
        <v>2</v>
      </c>
      <c r="X301">
        <v>70</v>
      </c>
    </row>
    <row r="302" spans="1:24" x14ac:dyDescent="0.35">
      <c r="A302" s="1">
        <v>300</v>
      </c>
      <c r="B302">
        <v>150</v>
      </c>
      <c r="C302">
        <v>150</v>
      </c>
      <c r="E302">
        <v>1233.462373055354</v>
      </c>
      <c r="F302">
        <v>39763.125</v>
      </c>
      <c r="G302">
        <v>1182.6110267585609</v>
      </c>
      <c r="H302">
        <v>-640.95146580227663</v>
      </c>
      <c r="I302">
        <v>39.511100454004243</v>
      </c>
      <c r="J302" t="s">
        <v>108</v>
      </c>
      <c r="K302">
        <v>19</v>
      </c>
      <c r="L302">
        <v>1320</v>
      </c>
      <c r="M302">
        <v>1.7629999999999999</v>
      </c>
      <c r="N302">
        <v>1.331</v>
      </c>
      <c r="O302">
        <v>0.72024999999999995</v>
      </c>
      <c r="P302">
        <v>3.1157000000000001E-2</v>
      </c>
      <c r="Q302">
        <v>2.7810000000000001</v>
      </c>
      <c r="R302">
        <v>89.596999999999994</v>
      </c>
      <c r="S302">
        <v>9.4228000000000005</v>
      </c>
      <c r="T302">
        <v>210000000</v>
      </c>
      <c r="U302">
        <v>0.3</v>
      </c>
      <c r="V302">
        <v>0.5</v>
      </c>
      <c r="W302">
        <v>2</v>
      </c>
      <c r="X302">
        <v>70</v>
      </c>
    </row>
    <row r="303" spans="1:24" x14ac:dyDescent="0.35">
      <c r="A303" s="1">
        <v>301</v>
      </c>
      <c r="B303">
        <v>151</v>
      </c>
      <c r="C303">
        <v>150</v>
      </c>
      <c r="E303">
        <v>1241.278387898396</v>
      </c>
      <c r="F303">
        <v>39770.9375</v>
      </c>
      <c r="G303">
        <v>1189.3948194607699</v>
      </c>
      <c r="H303">
        <v>-644.82642328206839</v>
      </c>
      <c r="I303">
        <v>39.276735643309372</v>
      </c>
      <c r="J303" t="s">
        <v>108</v>
      </c>
      <c r="K303">
        <v>19</v>
      </c>
      <c r="L303">
        <v>1320</v>
      </c>
      <c r="M303">
        <v>1.7629999999999999</v>
      </c>
      <c r="N303">
        <v>1.331</v>
      </c>
      <c r="O303">
        <v>0.72024999999999995</v>
      </c>
      <c r="P303">
        <v>3.1157000000000001E-2</v>
      </c>
      <c r="Q303">
        <v>2.7810000000000001</v>
      </c>
      <c r="R303">
        <v>89.596999999999994</v>
      </c>
      <c r="S303">
        <v>9.4228000000000005</v>
      </c>
      <c r="T303">
        <v>210000000</v>
      </c>
      <c r="U303">
        <v>0.3</v>
      </c>
      <c r="V303">
        <v>0.5</v>
      </c>
      <c r="W303">
        <v>2</v>
      </c>
      <c r="X303">
        <v>70</v>
      </c>
    </row>
    <row r="304" spans="1:24" x14ac:dyDescent="0.35">
      <c r="A304" s="1">
        <v>302</v>
      </c>
      <c r="B304">
        <v>151</v>
      </c>
      <c r="C304">
        <v>151</v>
      </c>
      <c r="E304">
        <v>1241.278387898396</v>
      </c>
      <c r="F304">
        <v>39770.9375</v>
      </c>
      <c r="G304">
        <v>1189.3948194607699</v>
      </c>
      <c r="H304">
        <v>-644.82642328206839</v>
      </c>
      <c r="I304">
        <v>39.276735643309372</v>
      </c>
      <c r="J304" t="s">
        <v>107</v>
      </c>
      <c r="K304">
        <v>19</v>
      </c>
      <c r="L304">
        <v>1278</v>
      </c>
      <c r="M304">
        <v>1.8779999999999999</v>
      </c>
      <c r="N304">
        <v>1.5209999999999999</v>
      </c>
      <c r="O304">
        <v>0.79723999999999995</v>
      </c>
      <c r="P304">
        <v>5.4467000000000002E-2</v>
      </c>
      <c r="Q304">
        <v>3.3109999999999999</v>
      </c>
      <c r="R304">
        <v>98.582999999999998</v>
      </c>
      <c r="S304">
        <v>10.105</v>
      </c>
      <c r="T304">
        <v>210000000</v>
      </c>
      <c r="U304">
        <v>0.3</v>
      </c>
      <c r="V304">
        <v>0.5</v>
      </c>
      <c r="W304">
        <v>2</v>
      </c>
      <c r="X304">
        <v>70</v>
      </c>
    </row>
    <row r="305" spans="1:24" x14ac:dyDescent="0.35">
      <c r="A305" s="1">
        <v>303</v>
      </c>
      <c r="B305">
        <v>152</v>
      </c>
      <c r="C305">
        <v>151</v>
      </c>
      <c r="E305">
        <v>1249.0944027414389</v>
      </c>
      <c r="F305">
        <v>39778.75</v>
      </c>
      <c r="G305">
        <v>1196.184399511943</v>
      </c>
      <c r="H305">
        <v>-648.69123069471368</v>
      </c>
      <c r="I305">
        <v>39.042362501981458</v>
      </c>
      <c r="J305" t="s">
        <v>107</v>
      </c>
      <c r="K305">
        <v>19</v>
      </c>
      <c r="L305">
        <v>1278</v>
      </c>
      <c r="M305">
        <v>1.8779999999999999</v>
      </c>
      <c r="N305">
        <v>1.5209999999999999</v>
      </c>
      <c r="O305">
        <v>0.79723999999999995</v>
      </c>
      <c r="P305">
        <v>5.4467000000000002E-2</v>
      </c>
      <c r="Q305">
        <v>3.3109999999999999</v>
      </c>
      <c r="R305">
        <v>98.582999999999998</v>
      </c>
      <c r="S305">
        <v>10.105</v>
      </c>
      <c r="T305">
        <v>210000000</v>
      </c>
      <c r="U305">
        <v>0.3</v>
      </c>
      <c r="V305">
        <v>0.5</v>
      </c>
      <c r="W305">
        <v>2</v>
      </c>
      <c r="X305">
        <v>70</v>
      </c>
    </row>
    <row r="306" spans="1:24" x14ac:dyDescent="0.35">
      <c r="A306" s="1">
        <v>304</v>
      </c>
      <c r="B306">
        <v>152</v>
      </c>
      <c r="C306">
        <v>152</v>
      </c>
      <c r="E306">
        <v>1249.0944027414389</v>
      </c>
      <c r="F306">
        <v>39778.75</v>
      </c>
      <c r="G306">
        <v>1196.184399511943</v>
      </c>
      <c r="H306">
        <v>-648.69123069471368</v>
      </c>
      <c r="I306">
        <v>39.042362501981458</v>
      </c>
      <c r="J306" t="s">
        <v>107</v>
      </c>
      <c r="K306">
        <v>19</v>
      </c>
      <c r="L306">
        <v>1278</v>
      </c>
      <c r="M306">
        <v>1.8779999999999999</v>
      </c>
      <c r="N306">
        <v>1.5209999999999999</v>
      </c>
      <c r="O306">
        <v>0.79723999999999995</v>
      </c>
      <c r="P306">
        <v>5.4467000000000002E-2</v>
      </c>
      <c r="Q306">
        <v>3.3109999999999999</v>
      </c>
      <c r="R306">
        <v>98.582999999999998</v>
      </c>
      <c r="S306">
        <v>10.105</v>
      </c>
      <c r="T306">
        <v>210000000</v>
      </c>
      <c r="U306">
        <v>0.3</v>
      </c>
      <c r="V306">
        <v>0.5</v>
      </c>
      <c r="W306">
        <v>2</v>
      </c>
      <c r="X306">
        <v>70</v>
      </c>
    </row>
    <row r="307" spans="1:24" x14ac:dyDescent="0.35">
      <c r="A307" s="1">
        <v>305</v>
      </c>
      <c r="B307">
        <v>153</v>
      </c>
      <c r="C307">
        <v>152</v>
      </c>
      <c r="E307">
        <v>1256.9104175844809</v>
      </c>
      <c r="F307">
        <v>39786.5625</v>
      </c>
      <c r="G307">
        <v>1202.9797713238099</v>
      </c>
      <c r="H307">
        <v>-652.54584593627135</v>
      </c>
      <c r="I307">
        <v>38.807976530904021</v>
      </c>
      <c r="J307" t="s">
        <v>107</v>
      </c>
      <c r="K307">
        <v>19</v>
      </c>
      <c r="L307">
        <v>1278</v>
      </c>
      <c r="M307">
        <v>1.8779999999999999</v>
      </c>
      <c r="N307">
        <v>1.5209999999999999</v>
      </c>
      <c r="O307">
        <v>0.79723999999999995</v>
      </c>
      <c r="P307">
        <v>5.4467000000000002E-2</v>
      </c>
      <c r="Q307">
        <v>3.3109999999999999</v>
      </c>
      <c r="R307">
        <v>98.582999999999998</v>
      </c>
      <c r="S307">
        <v>10.105</v>
      </c>
      <c r="T307">
        <v>210000000</v>
      </c>
      <c r="U307">
        <v>0.3</v>
      </c>
      <c r="V307">
        <v>0.5</v>
      </c>
      <c r="W307">
        <v>2</v>
      </c>
      <c r="X307">
        <v>70</v>
      </c>
    </row>
    <row r="308" spans="1:24" x14ac:dyDescent="0.35">
      <c r="A308" s="1">
        <v>306</v>
      </c>
      <c r="B308">
        <v>153</v>
      </c>
      <c r="C308">
        <v>153</v>
      </c>
      <c r="E308">
        <v>1256.9104175844809</v>
      </c>
      <c r="F308">
        <v>39786.5625</v>
      </c>
      <c r="G308">
        <v>1202.9797713238099</v>
      </c>
      <c r="H308">
        <v>-652.54584593627135</v>
      </c>
      <c r="I308">
        <v>38.807976530904021</v>
      </c>
      <c r="J308" t="s">
        <v>106</v>
      </c>
      <c r="K308">
        <v>19</v>
      </c>
      <c r="L308">
        <v>1278</v>
      </c>
      <c r="M308">
        <v>2.0409999999999999</v>
      </c>
      <c r="N308">
        <v>1.8829</v>
      </c>
      <c r="O308">
        <v>0.93516999999999995</v>
      </c>
      <c r="P308">
        <v>0.16434000000000001</v>
      </c>
      <c r="Q308">
        <v>3.7850000000000001</v>
      </c>
      <c r="R308">
        <v>121.83</v>
      </c>
      <c r="S308">
        <v>12.01</v>
      </c>
      <c r="T308">
        <v>210000000</v>
      </c>
      <c r="U308">
        <v>0.3</v>
      </c>
      <c r="V308">
        <v>0.5</v>
      </c>
      <c r="W308">
        <v>2</v>
      </c>
      <c r="X308">
        <v>70</v>
      </c>
    </row>
    <row r="309" spans="1:24" x14ac:dyDescent="0.35">
      <c r="A309" s="1">
        <v>307</v>
      </c>
      <c r="B309">
        <v>154</v>
      </c>
      <c r="C309">
        <v>153</v>
      </c>
      <c r="E309">
        <v>1264.7264324275229</v>
      </c>
      <c r="F309">
        <v>39794.375</v>
      </c>
      <c r="G309">
        <v>1209.781905396906</v>
      </c>
      <c r="H309">
        <v>-656.38851613644181</v>
      </c>
      <c r="I309">
        <v>38.573602801475772</v>
      </c>
      <c r="J309" t="s">
        <v>106</v>
      </c>
      <c r="K309">
        <v>19</v>
      </c>
      <c r="L309">
        <v>1278</v>
      </c>
      <c r="M309">
        <v>2.0409999999999999</v>
      </c>
      <c r="N309">
        <v>1.8829</v>
      </c>
      <c r="O309">
        <v>0.93516999999999995</v>
      </c>
      <c r="P309">
        <v>0.16434000000000001</v>
      </c>
      <c r="Q309">
        <v>3.7850000000000001</v>
      </c>
      <c r="R309">
        <v>121.83</v>
      </c>
      <c r="S309">
        <v>12.01</v>
      </c>
      <c r="T309">
        <v>210000000</v>
      </c>
      <c r="U309">
        <v>0.3</v>
      </c>
      <c r="V309">
        <v>0.5</v>
      </c>
      <c r="W309">
        <v>2</v>
      </c>
      <c r="X309">
        <v>70</v>
      </c>
    </row>
    <row r="310" spans="1:24" x14ac:dyDescent="0.35">
      <c r="A310" s="1">
        <v>308</v>
      </c>
      <c r="B310">
        <v>154</v>
      </c>
      <c r="C310">
        <v>154</v>
      </c>
      <c r="E310">
        <v>1264.7264324275229</v>
      </c>
      <c r="F310">
        <v>39794.375</v>
      </c>
      <c r="G310">
        <v>1209.781905396906</v>
      </c>
      <c r="H310">
        <v>-656.38851613644181</v>
      </c>
      <c r="I310">
        <v>38.573602801475772</v>
      </c>
      <c r="J310" t="s">
        <v>106</v>
      </c>
      <c r="K310">
        <v>19</v>
      </c>
      <c r="L310">
        <v>1278</v>
      </c>
      <c r="M310">
        <v>2.0409999999999999</v>
      </c>
      <c r="N310">
        <v>1.8829</v>
      </c>
      <c r="O310">
        <v>0.93516999999999995</v>
      </c>
      <c r="P310">
        <v>0.16434000000000001</v>
      </c>
      <c r="Q310">
        <v>3.7850000000000001</v>
      </c>
      <c r="R310">
        <v>121.83</v>
      </c>
      <c r="S310">
        <v>12.01</v>
      </c>
      <c r="T310">
        <v>210000000</v>
      </c>
      <c r="U310">
        <v>0.3</v>
      </c>
      <c r="V310">
        <v>0.5</v>
      </c>
      <c r="W310">
        <v>2</v>
      </c>
      <c r="X310">
        <v>70</v>
      </c>
    </row>
    <row r="311" spans="1:24" x14ac:dyDescent="0.35">
      <c r="A311" s="1">
        <v>309</v>
      </c>
      <c r="B311">
        <v>155</v>
      </c>
      <c r="C311">
        <v>154</v>
      </c>
      <c r="E311">
        <v>1272.5424472705661</v>
      </c>
      <c r="F311">
        <v>39802.1875</v>
      </c>
      <c r="G311">
        <v>1216.589778858659</v>
      </c>
      <c r="H311">
        <v>-660.22100741677752</v>
      </c>
      <c r="I311">
        <v>38.339224258169018</v>
      </c>
      <c r="J311" t="s">
        <v>106</v>
      </c>
      <c r="K311">
        <v>19</v>
      </c>
      <c r="L311">
        <v>1278</v>
      </c>
      <c r="M311">
        <v>2.0409999999999999</v>
      </c>
      <c r="N311">
        <v>1.8829</v>
      </c>
      <c r="O311">
        <v>0.93516999999999995</v>
      </c>
      <c r="P311">
        <v>0.16434000000000001</v>
      </c>
      <c r="Q311">
        <v>3.7850000000000001</v>
      </c>
      <c r="R311">
        <v>121.83</v>
      </c>
      <c r="S311">
        <v>12.01</v>
      </c>
      <c r="T311">
        <v>210000000</v>
      </c>
      <c r="U311">
        <v>0.3</v>
      </c>
      <c r="V311">
        <v>0.5</v>
      </c>
      <c r="W311">
        <v>2</v>
      </c>
      <c r="X311">
        <v>70</v>
      </c>
    </row>
    <row r="312" spans="1:24" x14ac:dyDescent="0.35">
      <c r="A312" s="1">
        <v>310</v>
      </c>
      <c r="B312">
        <v>155</v>
      </c>
      <c r="C312">
        <v>155</v>
      </c>
      <c r="E312">
        <v>1272.5424472705661</v>
      </c>
      <c r="F312">
        <v>39802.1875</v>
      </c>
      <c r="G312">
        <v>1216.589778858659</v>
      </c>
      <c r="H312">
        <v>-660.22100741677752</v>
      </c>
      <c r="I312">
        <v>38.339224258169018</v>
      </c>
      <c r="J312" t="s">
        <v>106</v>
      </c>
      <c r="K312">
        <v>19</v>
      </c>
      <c r="L312">
        <v>1278</v>
      </c>
      <c r="M312">
        <v>2.0409999999999999</v>
      </c>
      <c r="N312">
        <v>1.8829</v>
      </c>
      <c r="O312">
        <v>0.93516999999999995</v>
      </c>
      <c r="P312">
        <v>0.16434000000000001</v>
      </c>
      <c r="Q312">
        <v>3.7850000000000001</v>
      </c>
      <c r="R312">
        <v>121.83</v>
      </c>
      <c r="S312">
        <v>12.01</v>
      </c>
      <c r="T312">
        <v>210000000</v>
      </c>
      <c r="U312">
        <v>0.3</v>
      </c>
      <c r="V312">
        <v>0.5</v>
      </c>
      <c r="W312">
        <v>2</v>
      </c>
      <c r="X312">
        <v>70</v>
      </c>
    </row>
    <row r="313" spans="1:24" x14ac:dyDescent="0.35">
      <c r="A313" s="1">
        <v>311</v>
      </c>
      <c r="B313">
        <v>156</v>
      </c>
      <c r="C313">
        <v>155</v>
      </c>
      <c r="D313" t="s">
        <v>68</v>
      </c>
      <c r="E313">
        <v>1280.3584621136081</v>
      </c>
      <c r="F313">
        <v>39810</v>
      </c>
      <c r="G313">
        <v>1223.403579367789</v>
      </c>
      <c r="H313">
        <v>-664.04295141869954</v>
      </c>
      <c r="I313">
        <v>38.104857658183242</v>
      </c>
      <c r="J313" t="s">
        <v>106</v>
      </c>
      <c r="K313">
        <v>19</v>
      </c>
      <c r="L313">
        <v>1278</v>
      </c>
      <c r="M313">
        <v>2.0409999999999999</v>
      </c>
      <c r="N313">
        <v>1.8829</v>
      </c>
      <c r="O313">
        <v>0.93516999999999995</v>
      </c>
      <c r="P313">
        <v>0.16434000000000001</v>
      </c>
      <c r="Q313">
        <v>3.7850000000000001</v>
      </c>
      <c r="R313">
        <v>121.83</v>
      </c>
      <c r="S313">
        <v>12.01</v>
      </c>
      <c r="T313">
        <v>210000000</v>
      </c>
      <c r="U313">
        <v>0.3</v>
      </c>
      <c r="V313">
        <v>0.5</v>
      </c>
      <c r="W313">
        <v>2</v>
      </c>
      <c r="X313">
        <v>70</v>
      </c>
    </row>
    <row r="314" spans="1:24" x14ac:dyDescent="0.35">
      <c r="A314" s="1">
        <v>312</v>
      </c>
      <c r="B314">
        <v>156</v>
      </c>
      <c r="C314">
        <v>156</v>
      </c>
      <c r="D314" t="s">
        <v>68</v>
      </c>
      <c r="E314">
        <v>1280.3584621136081</v>
      </c>
      <c r="F314">
        <v>39810</v>
      </c>
      <c r="G314">
        <v>1223.403579367789</v>
      </c>
      <c r="H314">
        <v>-664.04295141869954</v>
      </c>
      <c r="I314">
        <v>38.104857658183242</v>
      </c>
      <c r="J314" t="s">
        <v>106</v>
      </c>
      <c r="K314">
        <v>19</v>
      </c>
      <c r="L314">
        <v>1278</v>
      </c>
      <c r="M314">
        <v>2.0409999999999999</v>
      </c>
      <c r="N314">
        <v>1.8829</v>
      </c>
      <c r="O314">
        <v>0.93516999999999995</v>
      </c>
      <c r="P314">
        <v>0.16434000000000001</v>
      </c>
      <c r="Q314">
        <v>3.7850000000000001</v>
      </c>
      <c r="R314">
        <v>121.83</v>
      </c>
      <c r="S314">
        <v>12.01</v>
      </c>
      <c r="T314">
        <v>210000000</v>
      </c>
      <c r="U314">
        <v>0.3</v>
      </c>
      <c r="V314">
        <v>0.5</v>
      </c>
      <c r="W314">
        <v>2</v>
      </c>
      <c r="X314">
        <v>70</v>
      </c>
    </row>
    <row r="315" spans="1:24" x14ac:dyDescent="0.35">
      <c r="A315" s="1">
        <v>313</v>
      </c>
      <c r="B315">
        <v>157</v>
      </c>
      <c r="C315">
        <v>156</v>
      </c>
      <c r="E315">
        <v>1288.1744769384291</v>
      </c>
      <c r="F315">
        <v>39817.8125</v>
      </c>
      <c r="G315">
        <v>1230.22307731607</v>
      </c>
      <c r="H315">
        <v>-667.8547203690822</v>
      </c>
      <c r="I315">
        <v>37.870478975895701</v>
      </c>
      <c r="J315" t="s">
        <v>106</v>
      </c>
      <c r="K315">
        <v>19</v>
      </c>
      <c r="L315">
        <v>1278</v>
      </c>
      <c r="M315">
        <v>2.0409999999999999</v>
      </c>
      <c r="N315">
        <v>1.8829</v>
      </c>
      <c r="O315">
        <v>0.93516999999999995</v>
      </c>
      <c r="P315">
        <v>0.16434000000000001</v>
      </c>
      <c r="Q315">
        <v>3.7850000000000001</v>
      </c>
      <c r="R315">
        <v>121.83</v>
      </c>
      <c r="S315">
        <v>12.01</v>
      </c>
      <c r="T315">
        <v>210000000</v>
      </c>
      <c r="U315">
        <v>0.3</v>
      </c>
      <c r="V315">
        <v>0.5</v>
      </c>
      <c r="W315">
        <v>2</v>
      </c>
      <c r="X315">
        <v>70</v>
      </c>
    </row>
    <row r="316" spans="1:24" x14ac:dyDescent="0.35">
      <c r="A316" s="1">
        <v>314</v>
      </c>
      <c r="B316">
        <v>157</v>
      </c>
      <c r="C316">
        <v>157</v>
      </c>
      <c r="E316">
        <v>1288.1744769384291</v>
      </c>
      <c r="F316">
        <v>39817.8125</v>
      </c>
      <c r="G316">
        <v>1230.22307731607</v>
      </c>
      <c r="H316">
        <v>-667.8547203690822</v>
      </c>
      <c r="I316">
        <v>37.870478975895701</v>
      </c>
      <c r="J316" t="s">
        <v>106</v>
      </c>
      <c r="K316">
        <v>19</v>
      </c>
      <c r="L316">
        <v>1278</v>
      </c>
      <c r="M316">
        <v>2.0409999999999999</v>
      </c>
      <c r="N316">
        <v>1.8829</v>
      </c>
      <c r="O316">
        <v>0.93516999999999995</v>
      </c>
      <c r="P316">
        <v>0.16434000000000001</v>
      </c>
      <c r="Q316">
        <v>3.7850000000000001</v>
      </c>
      <c r="R316">
        <v>121.83</v>
      </c>
      <c r="S316">
        <v>12.01</v>
      </c>
      <c r="T316">
        <v>210000000</v>
      </c>
      <c r="U316">
        <v>0.3</v>
      </c>
      <c r="V316">
        <v>0.5</v>
      </c>
      <c r="W316">
        <v>2</v>
      </c>
      <c r="X316">
        <v>70</v>
      </c>
    </row>
    <row r="317" spans="1:24" x14ac:dyDescent="0.35">
      <c r="A317" s="1">
        <v>315</v>
      </c>
      <c r="B317">
        <v>158</v>
      </c>
      <c r="C317">
        <v>157</v>
      </c>
      <c r="E317">
        <v>1295.9904917632491</v>
      </c>
      <c r="F317">
        <v>39825.625</v>
      </c>
      <c r="G317">
        <v>1237.048587005055</v>
      </c>
      <c r="H317">
        <v>-671.65571463691003</v>
      </c>
      <c r="I317">
        <v>37.636106161016173</v>
      </c>
      <c r="J317" t="s">
        <v>106</v>
      </c>
      <c r="K317">
        <v>19</v>
      </c>
      <c r="L317">
        <v>1278</v>
      </c>
      <c r="M317">
        <v>2.0409999999999999</v>
      </c>
      <c r="N317">
        <v>1.8829</v>
      </c>
      <c r="O317">
        <v>0.93516999999999995</v>
      </c>
      <c r="P317">
        <v>0.16434000000000001</v>
      </c>
      <c r="Q317">
        <v>3.7850000000000001</v>
      </c>
      <c r="R317">
        <v>121.83</v>
      </c>
      <c r="S317">
        <v>12.01</v>
      </c>
      <c r="T317">
        <v>210000000</v>
      </c>
      <c r="U317">
        <v>0.3</v>
      </c>
      <c r="V317">
        <v>0.5</v>
      </c>
      <c r="W317">
        <v>2</v>
      </c>
      <c r="X317">
        <v>70</v>
      </c>
    </row>
    <row r="318" spans="1:24" x14ac:dyDescent="0.35">
      <c r="A318" s="1">
        <v>316</v>
      </c>
      <c r="B318">
        <v>158</v>
      </c>
      <c r="C318">
        <v>158</v>
      </c>
      <c r="E318">
        <v>1295.9904917632491</v>
      </c>
      <c r="F318">
        <v>39825.625</v>
      </c>
      <c r="G318">
        <v>1237.048587005055</v>
      </c>
      <c r="H318">
        <v>-671.65571463691003</v>
      </c>
      <c r="I318">
        <v>37.636106161016173</v>
      </c>
      <c r="J318" t="s">
        <v>106</v>
      </c>
      <c r="K318">
        <v>19</v>
      </c>
      <c r="L318">
        <v>1278</v>
      </c>
      <c r="M318">
        <v>2.0409999999999999</v>
      </c>
      <c r="N318">
        <v>1.8829</v>
      </c>
      <c r="O318">
        <v>0.93516999999999995</v>
      </c>
      <c r="P318">
        <v>0.16434000000000001</v>
      </c>
      <c r="Q318">
        <v>3.7850000000000001</v>
      </c>
      <c r="R318">
        <v>121.83</v>
      </c>
      <c r="S318">
        <v>12.01</v>
      </c>
      <c r="T318">
        <v>210000000</v>
      </c>
      <c r="U318">
        <v>0.3</v>
      </c>
      <c r="V318">
        <v>0.5</v>
      </c>
      <c r="W318">
        <v>2</v>
      </c>
      <c r="X318">
        <v>70</v>
      </c>
    </row>
    <row r="319" spans="1:24" x14ac:dyDescent="0.35">
      <c r="A319" s="1">
        <v>317</v>
      </c>
      <c r="B319">
        <v>159</v>
      </c>
      <c r="C319">
        <v>158</v>
      </c>
      <c r="E319">
        <v>1303.8065065880689</v>
      </c>
      <c r="F319">
        <v>39833.4375</v>
      </c>
      <c r="G319">
        <v>1243.88046348541</v>
      </c>
      <c r="H319">
        <v>-675.44525297680536</v>
      </c>
      <c r="I319">
        <v>37.401728917040643</v>
      </c>
      <c r="J319" t="s">
        <v>106</v>
      </c>
      <c r="K319">
        <v>19</v>
      </c>
      <c r="L319">
        <v>1278</v>
      </c>
      <c r="M319">
        <v>2.0409999999999999</v>
      </c>
      <c r="N319">
        <v>1.8829</v>
      </c>
      <c r="O319">
        <v>0.93516999999999995</v>
      </c>
      <c r="P319">
        <v>0.16434000000000001</v>
      </c>
      <c r="Q319">
        <v>3.7850000000000001</v>
      </c>
      <c r="R319">
        <v>121.83</v>
      </c>
      <c r="S319">
        <v>12.01</v>
      </c>
      <c r="T319">
        <v>210000000</v>
      </c>
      <c r="U319">
        <v>0.3</v>
      </c>
      <c r="V319">
        <v>0.5</v>
      </c>
      <c r="W319">
        <v>2</v>
      </c>
      <c r="X319">
        <v>70</v>
      </c>
    </row>
    <row r="320" spans="1:24" x14ac:dyDescent="0.35">
      <c r="A320" s="1">
        <v>318</v>
      </c>
      <c r="B320">
        <v>159</v>
      </c>
      <c r="C320">
        <v>159</v>
      </c>
      <c r="E320">
        <v>1303.8065065880689</v>
      </c>
      <c r="F320">
        <v>39833.4375</v>
      </c>
      <c r="G320">
        <v>1243.88046348541</v>
      </c>
      <c r="H320">
        <v>-675.44525297680536</v>
      </c>
      <c r="I320">
        <v>37.401728917040643</v>
      </c>
      <c r="J320" t="s">
        <v>107</v>
      </c>
      <c r="K320">
        <v>19</v>
      </c>
      <c r="L320">
        <v>1278</v>
      </c>
      <c r="M320">
        <v>1.8779999999999999</v>
      </c>
      <c r="N320">
        <v>1.5209999999999999</v>
      </c>
      <c r="O320">
        <v>0.79723999999999995</v>
      </c>
      <c r="P320">
        <v>5.4467000000000002E-2</v>
      </c>
      <c r="Q320">
        <v>3.3109999999999999</v>
      </c>
      <c r="R320">
        <v>98.582999999999998</v>
      </c>
      <c r="S320">
        <v>10.105</v>
      </c>
      <c r="T320">
        <v>210000000</v>
      </c>
      <c r="U320">
        <v>0.3</v>
      </c>
      <c r="V320">
        <v>0.5</v>
      </c>
      <c r="W320">
        <v>2</v>
      </c>
      <c r="X320">
        <v>70</v>
      </c>
    </row>
    <row r="321" spans="1:24" x14ac:dyDescent="0.35">
      <c r="A321" s="1">
        <v>319</v>
      </c>
      <c r="B321">
        <v>160</v>
      </c>
      <c r="C321">
        <v>159</v>
      </c>
      <c r="E321">
        <v>1311.622521412889</v>
      </c>
      <c r="F321">
        <v>39841.25</v>
      </c>
      <c r="G321">
        <v>1250.718067019654</v>
      </c>
      <c r="H321">
        <v>-679.22444756916104</v>
      </c>
      <c r="I321">
        <v>37.167352760083048</v>
      </c>
      <c r="J321" t="s">
        <v>107</v>
      </c>
      <c r="K321">
        <v>19</v>
      </c>
      <c r="L321">
        <v>1278</v>
      </c>
      <c r="M321">
        <v>1.8779999999999999</v>
      </c>
      <c r="N321">
        <v>1.5209999999999999</v>
      </c>
      <c r="O321">
        <v>0.79723999999999995</v>
      </c>
      <c r="P321">
        <v>5.4467000000000002E-2</v>
      </c>
      <c r="Q321">
        <v>3.3109999999999999</v>
      </c>
      <c r="R321">
        <v>98.582999999999998</v>
      </c>
      <c r="S321">
        <v>10.105</v>
      </c>
      <c r="T321">
        <v>210000000</v>
      </c>
      <c r="U321">
        <v>0.3</v>
      </c>
      <c r="V321">
        <v>0.5</v>
      </c>
      <c r="W321">
        <v>2</v>
      </c>
      <c r="X321">
        <v>70</v>
      </c>
    </row>
    <row r="322" spans="1:24" x14ac:dyDescent="0.35">
      <c r="A322" s="1">
        <v>320</v>
      </c>
      <c r="B322">
        <v>160</v>
      </c>
      <c r="C322">
        <v>160</v>
      </c>
      <c r="E322">
        <v>1311.622521412889</v>
      </c>
      <c r="F322">
        <v>39841.25</v>
      </c>
      <c r="G322">
        <v>1250.718067019654</v>
      </c>
      <c r="H322">
        <v>-679.22444756916104</v>
      </c>
      <c r="I322">
        <v>37.167352760083048</v>
      </c>
      <c r="J322" t="s">
        <v>107</v>
      </c>
      <c r="K322">
        <v>19</v>
      </c>
      <c r="L322">
        <v>1278</v>
      </c>
      <c r="M322">
        <v>1.8779999999999999</v>
      </c>
      <c r="N322">
        <v>1.5209999999999999</v>
      </c>
      <c r="O322">
        <v>0.79723999999999995</v>
      </c>
      <c r="P322">
        <v>5.4467000000000002E-2</v>
      </c>
      <c r="Q322">
        <v>3.3109999999999999</v>
      </c>
      <c r="R322">
        <v>98.582999999999998</v>
      </c>
      <c r="S322">
        <v>10.105</v>
      </c>
      <c r="T322">
        <v>210000000</v>
      </c>
      <c r="U322">
        <v>0.3</v>
      </c>
      <c r="V322">
        <v>0.5</v>
      </c>
      <c r="W322">
        <v>2</v>
      </c>
      <c r="X322">
        <v>70</v>
      </c>
    </row>
    <row r="323" spans="1:24" x14ac:dyDescent="0.35">
      <c r="A323" s="1">
        <v>321</v>
      </c>
      <c r="B323">
        <v>161</v>
      </c>
      <c r="C323">
        <v>160</v>
      </c>
      <c r="E323">
        <v>1319.43853623771</v>
      </c>
      <c r="F323">
        <v>39849.0625</v>
      </c>
      <c r="G323">
        <v>1257.5613769028239</v>
      </c>
      <c r="H323">
        <v>-682.99329836669187</v>
      </c>
      <c r="I323">
        <v>36.932974389058288</v>
      </c>
      <c r="J323" t="s">
        <v>107</v>
      </c>
      <c r="K323">
        <v>19</v>
      </c>
      <c r="L323">
        <v>1278</v>
      </c>
      <c r="M323">
        <v>1.8779999999999999</v>
      </c>
      <c r="N323">
        <v>1.5209999999999999</v>
      </c>
      <c r="O323">
        <v>0.79723999999999995</v>
      </c>
      <c r="P323">
        <v>5.4467000000000002E-2</v>
      </c>
      <c r="Q323">
        <v>3.3109999999999999</v>
      </c>
      <c r="R323">
        <v>98.582999999999998</v>
      </c>
      <c r="S323">
        <v>10.105</v>
      </c>
      <c r="T323">
        <v>210000000</v>
      </c>
      <c r="U323">
        <v>0.3</v>
      </c>
      <c r="V323">
        <v>0.5</v>
      </c>
      <c r="W323">
        <v>2</v>
      </c>
      <c r="X323">
        <v>70</v>
      </c>
    </row>
    <row r="324" spans="1:24" x14ac:dyDescent="0.35">
      <c r="A324" s="1">
        <v>322</v>
      </c>
      <c r="B324">
        <v>161</v>
      </c>
      <c r="C324">
        <v>161</v>
      </c>
      <c r="E324">
        <v>1319.43853623771</v>
      </c>
      <c r="F324">
        <v>39849.0625</v>
      </c>
      <c r="G324">
        <v>1257.5613769028239</v>
      </c>
      <c r="H324">
        <v>-682.99329836669187</v>
      </c>
      <c r="I324">
        <v>36.932974389058288</v>
      </c>
      <c r="J324" t="s">
        <v>108</v>
      </c>
      <c r="K324">
        <v>19</v>
      </c>
      <c r="L324">
        <v>1320</v>
      </c>
      <c r="M324">
        <v>1.7629999999999999</v>
      </c>
      <c r="N324">
        <v>1.331</v>
      </c>
      <c r="O324">
        <v>0.72024999999999995</v>
      </c>
      <c r="P324">
        <v>3.1157000000000001E-2</v>
      </c>
      <c r="Q324">
        <v>2.7810000000000001</v>
      </c>
      <c r="R324">
        <v>89.596999999999994</v>
      </c>
      <c r="S324">
        <v>9.4228000000000005</v>
      </c>
      <c r="T324">
        <v>210000000</v>
      </c>
      <c r="U324">
        <v>0.3</v>
      </c>
      <c r="V324">
        <v>0.5</v>
      </c>
      <c r="W324">
        <v>2</v>
      </c>
      <c r="X324">
        <v>70</v>
      </c>
    </row>
    <row r="325" spans="1:24" x14ac:dyDescent="0.35">
      <c r="A325" s="1">
        <v>323</v>
      </c>
      <c r="B325">
        <v>162</v>
      </c>
      <c r="C325">
        <v>161</v>
      </c>
      <c r="E325">
        <v>1327.25455106253</v>
      </c>
      <c r="F325">
        <v>39856.875</v>
      </c>
      <c r="G325">
        <v>1264.410509837991</v>
      </c>
      <c r="H325">
        <v>-686.75155814149605</v>
      </c>
      <c r="I325">
        <v>36.698605250706251</v>
      </c>
      <c r="J325" t="s">
        <v>108</v>
      </c>
      <c r="K325">
        <v>19</v>
      </c>
      <c r="L325">
        <v>1320</v>
      </c>
      <c r="M325">
        <v>1.7629999999999999</v>
      </c>
      <c r="N325">
        <v>1.331</v>
      </c>
      <c r="O325">
        <v>0.72024999999999995</v>
      </c>
      <c r="P325">
        <v>3.1157000000000001E-2</v>
      </c>
      <c r="Q325">
        <v>2.7810000000000001</v>
      </c>
      <c r="R325">
        <v>89.596999999999994</v>
      </c>
      <c r="S325">
        <v>9.4228000000000005</v>
      </c>
      <c r="T325">
        <v>210000000</v>
      </c>
      <c r="U325">
        <v>0.3</v>
      </c>
      <c r="V325">
        <v>0.5</v>
      </c>
      <c r="W325">
        <v>2</v>
      </c>
      <c r="X325">
        <v>70</v>
      </c>
    </row>
    <row r="326" spans="1:24" x14ac:dyDescent="0.35">
      <c r="A326" s="1">
        <v>324</v>
      </c>
      <c r="B326">
        <v>162</v>
      </c>
      <c r="C326">
        <v>162</v>
      </c>
      <c r="E326">
        <v>1327.25455106253</v>
      </c>
      <c r="F326">
        <v>39856.875</v>
      </c>
      <c r="G326">
        <v>1264.410509837991</v>
      </c>
      <c r="H326">
        <v>-686.75155814149605</v>
      </c>
      <c r="I326">
        <v>36.698605250706251</v>
      </c>
      <c r="J326" t="s">
        <v>108</v>
      </c>
      <c r="K326">
        <v>19</v>
      </c>
      <c r="L326">
        <v>1320</v>
      </c>
      <c r="M326">
        <v>1.7629999999999999</v>
      </c>
      <c r="N326">
        <v>1.331</v>
      </c>
      <c r="O326">
        <v>0.72024999999999995</v>
      </c>
      <c r="P326">
        <v>3.1157000000000001E-2</v>
      </c>
      <c r="Q326">
        <v>2.7810000000000001</v>
      </c>
      <c r="R326">
        <v>89.596999999999994</v>
      </c>
      <c r="S326">
        <v>9.4228000000000005</v>
      </c>
      <c r="T326">
        <v>210000000</v>
      </c>
      <c r="U326">
        <v>0.3</v>
      </c>
      <c r="V326">
        <v>0.5</v>
      </c>
      <c r="W326">
        <v>2</v>
      </c>
      <c r="X326">
        <v>70</v>
      </c>
    </row>
    <row r="327" spans="1:24" x14ac:dyDescent="0.35">
      <c r="A327" s="1">
        <v>325</v>
      </c>
      <c r="B327">
        <v>163</v>
      </c>
      <c r="C327">
        <v>162</v>
      </c>
      <c r="E327">
        <v>1335.0705658873501</v>
      </c>
      <c r="F327">
        <v>39864.6875</v>
      </c>
      <c r="G327">
        <v>1271.2654615187309</v>
      </c>
      <c r="H327">
        <v>-690.49919338785844</v>
      </c>
      <c r="I327">
        <v>36.464217196518753</v>
      </c>
      <c r="J327" t="s">
        <v>108</v>
      </c>
      <c r="K327">
        <v>19</v>
      </c>
      <c r="L327">
        <v>1320</v>
      </c>
      <c r="M327">
        <v>1.7629999999999999</v>
      </c>
      <c r="N327">
        <v>1.331</v>
      </c>
      <c r="O327">
        <v>0.72024999999999995</v>
      </c>
      <c r="P327">
        <v>3.1157000000000001E-2</v>
      </c>
      <c r="Q327">
        <v>2.7810000000000001</v>
      </c>
      <c r="R327">
        <v>89.596999999999994</v>
      </c>
      <c r="S327">
        <v>9.4228000000000005</v>
      </c>
      <c r="T327">
        <v>210000000</v>
      </c>
      <c r="U327">
        <v>0.3</v>
      </c>
      <c r="V327">
        <v>0.5</v>
      </c>
      <c r="W327">
        <v>2</v>
      </c>
      <c r="X327">
        <v>70</v>
      </c>
    </row>
    <row r="328" spans="1:24" x14ac:dyDescent="0.35">
      <c r="A328" s="1">
        <v>326</v>
      </c>
      <c r="B328">
        <v>163</v>
      </c>
      <c r="C328">
        <v>163</v>
      </c>
      <c r="E328">
        <v>1335.0705658873501</v>
      </c>
      <c r="F328">
        <v>39864.6875</v>
      </c>
      <c r="G328">
        <v>1271.2654615187309</v>
      </c>
      <c r="H328">
        <v>-690.49919338785844</v>
      </c>
      <c r="I328">
        <v>36.464217196518753</v>
      </c>
      <c r="J328" t="s">
        <v>108</v>
      </c>
      <c r="K328">
        <v>19</v>
      </c>
      <c r="L328">
        <v>1320</v>
      </c>
      <c r="M328">
        <v>1.7629999999999999</v>
      </c>
      <c r="N328">
        <v>1.331</v>
      </c>
      <c r="O328">
        <v>0.72024999999999995</v>
      </c>
      <c r="P328">
        <v>3.1157000000000001E-2</v>
      </c>
      <c r="Q328">
        <v>2.7810000000000001</v>
      </c>
      <c r="R328">
        <v>89.596999999999994</v>
      </c>
      <c r="S328">
        <v>9.4228000000000005</v>
      </c>
      <c r="T328">
        <v>210000000</v>
      </c>
      <c r="U328">
        <v>0.3</v>
      </c>
      <c r="V328">
        <v>0.5</v>
      </c>
      <c r="W328">
        <v>2</v>
      </c>
      <c r="X328">
        <v>70</v>
      </c>
    </row>
    <row r="329" spans="1:24" x14ac:dyDescent="0.35">
      <c r="A329" s="1">
        <v>327</v>
      </c>
      <c r="B329">
        <v>164</v>
      </c>
      <c r="C329">
        <v>163</v>
      </c>
      <c r="E329">
        <v>1342.8865807121699</v>
      </c>
      <c r="F329">
        <v>39872.5</v>
      </c>
      <c r="G329">
        <v>1278.12684887253</v>
      </c>
      <c r="H329">
        <v>-694.23503450830049</v>
      </c>
      <c r="I329">
        <v>36.229854945607322</v>
      </c>
      <c r="J329" t="s">
        <v>108</v>
      </c>
      <c r="K329">
        <v>19</v>
      </c>
      <c r="L329">
        <v>1320</v>
      </c>
      <c r="M329">
        <v>1.7629999999999999</v>
      </c>
      <c r="N329">
        <v>1.331</v>
      </c>
      <c r="O329">
        <v>0.72024999999999995</v>
      </c>
      <c r="P329">
        <v>3.1157000000000001E-2</v>
      </c>
      <c r="Q329">
        <v>2.7810000000000001</v>
      </c>
      <c r="R329">
        <v>89.596999999999994</v>
      </c>
      <c r="S329">
        <v>9.4228000000000005</v>
      </c>
      <c r="T329">
        <v>210000000</v>
      </c>
      <c r="U329">
        <v>0.3</v>
      </c>
      <c r="V329">
        <v>0.5</v>
      </c>
      <c r="W329">
        <v>2</v>
      </c>
      <c r="X329">
        <v>70</v>
      </c>
    </row>
    <row r="330" spans="1:24" x14ac:dyDescent="0.35">
      <c r="A330" s="1">
        <v>328</v>
      </c>
      <c r="B330">
        <v>164</v>
      </c>
      <c r="C330">
        <v>164</v>
      </c>
      <c r="E330">
        <v>1342.8865807121699</v>
      </c>
      <c r="F330">
        <v>39872.5</v>
      </c>
      <c r="G330">
        <v>1278.12684887253</v>
      </c>
      <c r="H330">
        <v>-694.23503450830049</v>
      </c>
      <c r="I330">
        <v>36.229854945607322</v>
      </c>
      <c r="J330" t="s">
        <v>108</v>
      </c>
      <c r="K330">
        <v>19</v>
      </c>
      <c r="L330">
        <v>1320</v>
      </c>
      <c r="M330">
        <v>1.7629999999999999</v>
      </c>
      <c r="N330">
        <v>1.331</v>
      </c>
      <c r="O330">
        <v>0.72024999999999995</v>
      </c>
      <c r="P330">
        <v>3.1157000000000001E-2</v>
      </c>
      <c r="Q330">
        <v>2.7810000000000001</v>
      </c>
      <c r="R330">
        <v>89.596999999999994</v>
      </c>
      <c r="S330">
        <v>9.4228000000000005</v>
      </c>
      <c r="T330">
        <v>210000000</v>
      </c>
      <c r="U330">
        <v>0.3</v>
      </c>
      <c r="V330">
        <v>0.5</v>
      </c>
      <c r="W330">
        <v>2</v>
      </c>
      <c r="X330">
        <v>70</v>
      </c>
    </row>
    <row r="331" spans="1:24" x14ac:dyDescent="0.35">
      <c r="A331" s="1">
        <v>329</v>
      </c>
      <c r="B331">
        <v>165</v>
      </c>
      <c r="C331">
        <v>164</v>
      </c>
      <c r="E331">
        <v>1350.70259553699</v>
      </c>
      <c r="F331">
        <v>39880.3125</v>
      </c>
      <c r="G331">
        <v>1284.9937496482489</v>
      </c>
      <c r="H331">
        <v>-697.96072956381454</v>
      </c>
      <c r="I331">
        <v>35.995479286630662</v>
      </c>
      <c r="J331" t="s">
        <v>108</v>
      </c>
      <c r="K331">
        <v>19</v>
      </c>
      <c r="L331">
        <v>1320</v>
      </c>
      <c r="M331">
        <v>1.7629999999999999</v>
      </c>
      <c r="N331">
        <v>1.331</v>
      </c>
      <c r="O331">
        <v>0.72024999999999995</v>
      </c>
      <c r="P331">
        <v>3.1157000000000001E-2</v>
      </c>
      <c r="Q331">
        <v>2.7810000000000001</v>
      </c>
      <c r="R331">
        <v>89.596999999999994</v>
      </c>
      <c r="S331">
        <v>9.4228000000000005</v>
      </c>
      <c r="T331">
        <v>210000000</v>
      </c>
      <c r="U331">
        <v>0.3</v>
      </c>
      <c r="V331">
        <v>0.5</v>
      </c>
      <c r="W331">
        <v>2</v>
      </c>
      <c r="X331">
        <v>70</v>
      </c>
    </row>
    <row r="332" spans="1:24" x14ac:dyDescent="0.35">
      <c r="A332" s="1">
        <v>330</v>
      </c>
      <c r="B332">
        <v>165</v>
      </c>
      <c r="C332">
        <v>165</v>
      </c>
      <c r="E332">
        <v>1350.70259553699</v>
      </c>
      <c r="F332">
        <v>39880.3125</v>
      </c>
      <c r="G332">
        <v>1284.9937496482489</v>
      </c>
      <c r="H332">
        <v>-697.96072956381454</v>
      </c>
      <c r="I332">
        <v>35.995479286630662</v>
      </c>
      <c r="J332" t="s">
        <v>108</v>
      </c>
      <c r="K332">
        <v>19</v>
      </c>
      <c r="L332">
        <v>1320</v>
      </c>
      <c r="M332">
        <v>1.7629999999999999</v>
      </c>
      <c r="N332">
        <v>1.331</v>
      </c>
      <c r="O332">
        <v>0.72024999999999995</v>
      </c>
      <c r="P332">
        <v>3.1157000000000001E-2</v>
      </c>
      <c r="Q332">
        <v>2.7810000000000001</v>
      </c>
      <c r="R332">
        <v>89.596999999999994</v>
      </c>
      <c r="S332">
        <v>9.4228000000000005</v>
      </c>
      <c r="T332">
        <v>210000000</v>
      </c>
      <c r="U332">
        <v>0.3</v>
      </c>
      <c r="V332">
        <v>0.5</v>
      </c>
      <c r="W332">
        <v>2</v>
      </c>
      <c r="X332">
        <v>70</v>
      </c>
    </row>
    <row r="333" spans="1:24" x14ac:dyDescent="0.35">
      <c r="A333" s="1">
        <v>331</v>
      </c>
      <c r="B333">
        <v>166</v>
      </c>
      <c r="C333">
        <v>165</v>
      </c>
      <c r="E333">
        <v>1358.5186103618109</v>
      </c>
      <c r="F333">
        <v>39888.125</v>
      </c>
      <c r="G333">
        <v>1291.8663354993</v>
      </c>
      <c r="H333">
        <v>-701.67592754699103</v>
      </c>
      <c r="I333">
        <v>35.761105965080993</v>
      </c>
      <c r="J333" t="s">
        <v>108</v>
      </c>
      <c r="K333">
        <v>19</v>
      </c>
      <c r="L333">
        <v>1320</v>
      </c>
      <c r="M333">
        <v>1.7629999999999999</v>
      </c>
      <c r="N333">
        <v>1.331</v>
      </c>
      <c r="O333">
        <v>0.72024999999999995</v>
      </c>
      <c r="P333">
        <v>3.1157000000000001E-2</v>
      </c>
      <c r="Q333">
        <v>2.7810000000000001</v>
      </c>
      <c r="R333">
        <v>89.596999999999994</v>
      </c>
      <c r="S333">
        <v>9.4228000000000005</v>
      </c>
      <c r="T333">
        <v>210000000</v>
      </c>
      <c r="U333">
        <v>0.3</v>
      </c>
      <c r="V333">
        <v>0.5</v>
      </c>
      <c r="W333">
        <v>2</v>
      </c>
      <c r="X333">
        <v>70</v>
      </c>
    </row>
    <row r="334" spans="1:24" x14ac:dyDescent="0.35">
      <c r="A334" s="1">
        <v>332</v>
      </c>
      <c r="B334">
        <v>166</v>
      </c>
      <c r="C334">
        <v>166</v>
      </c>
      <c r="E334">
        <v>1358.5186103618109</v>
      </c>
      <c r="F334">
        <v>39888.125</v>
      </c>
      <c r="G334">
        <v>1291.8663354993</v>
      </c>
      <c r="H334">
        <v>-701.67592754699103</v>
      </c>
      <c r="I334">
        <v>35.761105965080993</v>
      </c>
      <c r="J334" t="s">
        <v>108</v>
      </c>
      <c r="K334">
        <v>19</v>
      </c>
      <c r="L334">
        <v>1320</v>
      </c>
      <c r="M334">
        <v>1.7629999999999999</v>
      </c>
      <c r="N334">
        <v>1.331</v>
      </c>
      <c r="O334">
        <v>0.72024999999999995</v>
      </c>
      <c r="P334">
        <v>3.1157000000000001E-2</v>
      </c>
      <c r="Q334">
        <v>2.7810000000000001</v>
      </c>
      <c r="R334">
        <v>89.596999999999994</v>
      </c>
      <c r="S334">
        <v>9.4228000000000005</v>
      </c>
      <c r="T334">
        <v>210000000</v>
      </c>
      <c r="U334">
        <v>0.3</v>
      </c>
      <c r="V334">
        <v>0.5</v>
      </c>
      <c r="W334">
        <v>2</v>
      </c>
      <c r="X334">
        <v>70</v>
      </c>
    </row>
    <row r="335" spans="1:24" x14ac:dyDescent="0.35">
      <c r="A335" s="1">
        <v>333</v>
      </c>
      <c r="B335">
        <v>167</v>
      </c>
      <c r="C335">
        <v>166</v>
      </c>
      <c r="E335">
        <v>1366.334625186631</v>
      </c>
      <c r="F335">
        <v>39895.9375</v>
      </c>
      <c r="G335">
        <v>1298.744445753355</v>
      </c>
      <c r="H335">
        <v>-705.38088817169489</v>
      </c>
      <c r="I335">
        <v>35.526722341469423</v>
      </c>
      <c r="J335" t="s">
        <v>108</v>
      </c>
      <c r="K335">
        <v>19</v>
      </c>
      <c r="L335">
        <v>1320</v>
      </c>
      <c r="M335">
        <v>1.7629999999999999</v>
      </c>
      <c r="N335">
        <v>1.331</v>
      </c>
      <c r="O335">
        <v>0.72024999999999995</v>
      </c>
      <c r="P335">
        <v>3.1157000000000001E-2</v>
      </c>
      <c r="Q335">
        <v>2.7810000000000001</v>
      </c>
      <c r="R335">
        <v>89.596999999999994</v>
      </c>
      <c r="S335">
        <v>9.4228000000000005</v>
      </c>
      <c r="T335">
        <v>210000000</v>
      </c>
      <c r="U335">
        <v>0.3</v>
      </c>
      <c r="V335">
        <v>0.5</v>
      </c>
      <c r="W335">
        <v>2</v>
      </c>
      <c r="X335">
        <v>70</v>
      </c>
    </row>
    <row r="336" spans="1:24" x14ac:dyDescent="0.35">
      <c r="A336" s="1">
        <v>334</v>
      </c>
      <c r="B336">
        <v>167</v>
      </c>
      <c r="C336">
        <v>167</v>
      </c>
      <c r="E336">
        <v>1366.334625186631</v>
      </c>
      <c r="F336">
        <v>39895.9375</v>
      </c>
      <c r="G336">
        <v>1298.744445753355</v>
      </c>
      <c r="H336">
        <v>-705.38088817169489</v>
      </c>
      <c r="I336">
        <v>35.526722341469423</v>
      </c>
      <c r="J336" t="s">
        <v>107</v>
      </c>
      <c r="K336">
        <v>19</v>
      </c>
      <c r="L336">
        <v>1278</v>
      </c>
      <c r="M336">
        <v>1.8779999999999999</v>
      </c>
      <c r="N336">
        <v>1.5209999999999999</v>
      </c>
      <c r="O336">
        <v>0.79723999999999995</v>
      </c>
      <c r="P336">
        <v>5.4467000000000002E-2</v>
      </c>
      <c r="Q336">
        <v>3.3109999999999999</v>
      </c>
      <c r="R336">
        <v>98.582999999999998</v>
      </c>
      <c r="S336">
        <v>10.105</v>
      </c>
      <c r="T336">
        <v>210000000</v>
      </c>
      <c r="U336">
        <v>0.3</v>
      </c>
      <c r="V336">
        <v>0.5</v>
      </c>
      <c r="W336">
        <v>2</v>
      </c>
      <c r="X336">
        <v>70</v>
      </c>
    </row>
    <row r="337" spans="1:24" x14ac:dyDescent="0.35">
      <c r="A337" s="1">
        <v>335</v>
      </c>
      <c r="B337">
        <v>168</v>
      </c>
      <c r="C337">
        <v>167</v>
      </c>
      <c r="E337">
        <v>1374.1506400114511</v>
      </c>
      <c r="F337">
        <v>39903.75</v>
      </c>
      <c r="G337">
        <v>1305.6287251106651</v>
      </c>
      <c r="H337">
        <v>-709.07437383086108</v>
      </c>
      <c r="I337">
        <v>35.292348599374023</v>
      </c>
      <c r="J337" t="s">
        <v>107</v>
      </c>
      <c r="K337">
        <v>19</v>
      </c>
      <c r="L337">
        <v>1278</v>
      </c>
      <c r="M337">
        <v>1.8779999999999999</v>
      </c>
      <c r="N337">
        <v>1.5209999999999999</v>
      </c>
      <c r="O337">
        <v>0.79723999999999995</v>
      </c>
      <c r="P337">
        <v>5.4467000000000002E-2</v>
      </c>
      <c r="Q337">
        <v>3.3109999999999999</v>
      </c>
      <c r="R337">
        <v>98.582999999999998</v>
      </c>
      <c r="S337">
        <v>10.105</v>
      </c>
      <c r="T337">
        <v>210000000</v>
      </c>
      <c r="U337">
        <v>0.3</v>
      </c>
      <c r="V337">
        <v>0.5</v>
      </c>
      <c r="W337">
        <v>2</v>
      </c>
      <c r="X337">
        <v>70</v>
      </c>
    </row>
    <row r="338" spans="1:24" x14ac:dyDescent="0.35">
      <c r="A338" s="1">
        <v>336</v>
      </c>
      <c r="B338">
        <v>168</v>
      </c>
      <c r="C338">
        <v>168</v>
      </c>
      <c r="E338">
        <v>1374.1506400114511</v>
      </c>
      <c r="F338">
        <v>39903.75</v>
      </c>
      <c r="G338">
        <v>1305.6287251106651</v>
      </c>
      <c r="H338">
        <v>-709.07437383086108</v>
      </c>
      <c r="I338">
        <v>35.292348599374023</v>
      </c>
      <c r="J338" t="s">
        <v>107</v>
      </c>
      <c r="K338">
        <v>19</v>
      </c>
      <c r="L338">
        <v>1278</v>
      </c>
      <c r="M338">
        <v>1.8779999999999999</v>
      </c>
      <c r="N338">
        <v>1.5209999999999999</v>
      </c>
      <c r="O338">
        <v>0.79723999999999995</v>
      </c>
      <c r="P338">
        <v>5.4467000000000002E-2</v>
      </c>
      <c r="Q338">
        <v>3.3109999999999999</v>
      </c>
      <c r="R338">
        <v>98.582999999999998</v>
      </c>
      <c r="S338">
        <v>10.105</v>
      </c>
      <c r="T338">
        <v>210000000</v>
      </c>
      <c r="U338">
        <v>0.3</v>
      </c>
      <c r="V338">
        <v>0.5</v>
      </c>
      <c r="W338">
        <v>2</v>
      </c>
      <c r="X338">
        <v>70</v>
      </c>
    </row>
    <row r="339" spans="1:24" x14ac:dyDescent="0.35">
      <c r="A339" s="1">
        <v>337</v>
      </c>
      <c r="B339">
        <v>169</v>
      </c>
      <c r="C339">
        <v>168</v>
      </c>
      <c r="E339">
        <v>1381.9666548362709</v>
      </c>
      <c r="F339">
        <v>39911.5625</v>
      </c>
      <c r="G339">
        <v>1312.5190089541379</v>
      </c>
      <c r="H339">
        <v>-712.75664622787917</v>
      </c>
      <c r="I339">
        <v>35.05798494281084</v>
      </c>
      <c r="J339" t="s">
        <v>107</v>
      </c>
      <c r="K339">
        <v>19</v>
      </c>
      <c r="L339">
        <v>1278</v>
      </c>
      <c r="M339">
        <v>1.8779999999999999</v>
      </c>
      <c r="N339">
        <v>1.5209999999999999</v>
      </c>
      <c r="O339">
        <v>0.79723999999999995</v>
      </c>
      <c r="P339">
        <v>5.4467000000000002E-2</v>
      </c>
      <c r="Q339">
        <v>3.3109999999999999</v>
      </c>
      <c r="R339">
        <v>98.582999999999998</v>
      </c>
      <c r="S339">
        <v>10.105</v>
      </c>
      <c r="T339">
        <v>210000000</v>
      </c>
      <c r="U339">
        <v>0.3</v>
      </c>
      <c r="V339">
        <v>0.5</v>
      </c>
      <c r="W339">
        <v>2</v>
      </c>
      <c r="X339">
        <v>70</v>
      </c>
    </row>
    <row r="340" spans="1:24" x14ac:dyDescent="0.35">
      <c r="A340" s="1">
        <v>338</v>
      </c>
      <c r="B340">
        <v>169</v>
      </c>
      <c r="C340">
        <v>169</v>
      </c>
      <c r="E340">
        <v>1381.9666548362709</v>
      </c>
      <c r="F340">
        <v>39911.5625</v>
      </c>
      <c r="G340">
        <v>1312.5190089541379</v>
      </c>
      <c r="H340">
        <v>-712.75664622787917</v>
      </c>
      <c r="I340">
        <v>35.05798494281084</v>
      </c>
      <c r="J340" t="s">
        <v>106</v>
      </c>
      <c r="K340">
        <v>19</v>
      </c>
      <c r="L340">
        <v>1278</v>
      </c>
      <c r="M340">
        <v>2.0409999999999999</v>
      </c>
      <c r="N340">
        <v>1.8829</v>
      </c>
      <c r="O340">
        <v>0.93516999999999995</v>
      </c>
      <c r="P340">
        <v>0.16434000000000001</v>
      </c>
      <c r="Q340">
        <v>3.7850000000000001</v>
      </c>
      <c r="R340">
        <v>121.83</v>
      </c>
      <c r="S340">
        <v>12.01</v>
      </c>
      <c r="T340">
        <v>210000000</v>
      </c>
      <c r="U340">
        <v>0.3</v>
      </c>
      <c r="V340">
        <v>0.5</v>
      </c>
      <c r="W340">
        <v>2</v>
      </c>
      <c r="X340">
        <v>70</v>
      </c>
    </row>
    <row r="341" spans="1:24" x14ac:dyDescent="0.35">
      <c r="A341" s="1">
        <v>339</v>
      </c>
      <c r="B341">
        <v>170</v>
      </c>
      <c r="C341">
        <v>169</v>
      </c>
      <c r="E341">
        <v>1389.7826696610909</v>
      </c>
      <c r="F341">
        <v>39919.375</v>
      </c>
      <c r="G341">
        <v>1319.414778067279</v>
      </c>
      <c r="H341">
        <v>-716.42863471466671</v>
      </c>
      <c r="I341">
        <v>34.823605703684642</v>
      </c>
      <c r="J341" t="s">
        <v>106</v>
      </c>
      <c r="K341">
        <v>19</v>
      </c>
      <c r="L341">
        <v>1278</v>
      </c>
      <c r="M341">
        <v>2.0409999999999999</v>
      </c>
      <c r="N341">
        <v>1.8829</v>
      </c>
      <c r="O341">
        <v>0.93516999999999995</v>
      </c>
      <c r="P341">
        <v>0.16434000000000001</v>
      </c>
      <c r="Q341">
        <v>3.7850000000000001</v>
      </c>
      <c r="R341">
        <v>121.83</v>
      </c>
      <c r="S341">
        <v>12.01</v>
      </c>
      <c r="T341">
        <v>210000000</v>
      </c>
      <c r="U341">
        <v>0.3</v>
      </c>
      <c r="V341">
        <v>0.5</v>
      </c>
      <c r="W341">
        <v>2</v>
      </c>
      <c r="X341">
        <v>70</v>
      </c>
    </row>
    <row r="342" spans="1:24" x14ac:dyDescent="0.35">
      <c r="A342" s="1">
        <v>340</v>
      </c>
      <c r="B342">
        <v>170</v>
      </c>
      <c r="C342">
        <v>170</v>
      </c>
      <c r="E342">
        <v>1389.7826696610909</v>
      </c>
      <c r="F342">
        <v>39919.375</v>
      </c>
      <c r="G342">
        <v>1319.414778067279</v>
      </c>
      <c r="H342">
        <v>-716.42863471466671</v>
      </c>
      <c r="I342">
        <v>34.823605703684642</v>
      </c>
      <c r="J342" t="s">
        <v>106</v>
      </c>
      <c r="K342">
        <v>19</v>
      </c>
      <c r="L342">
        <v>1278</v>
      </c>
      <c r="M342">
        <v>2.0409999999999999</v>
      </c>
      <c r="N342">
        <v>1.8829</v>
      </c>
      <c r="O342">
        <v>0.93516999999999995</v>
      </c>
      <c r="P342">
        <v>0.16434000000000001</v>
      </c>
      <c r="Q342">
        <v>3.7850000000000001</v>
      </c>
      <c r="R342">
        <v>121.83</v>
      </c>
      <c r="S342">
        <v>12.01</v>
      </c>
      <c r="T342">
        <v>210000000</v>
      </c>
      <c r="U342">
        <v>0.3</v>
      </c>
      <c r="V342">
        <v>0.5</v>
      </c>
      <c r="W342">
        <v>2</v>
      </c>
      <c r="X342">
        <v>70</v>
      </c>
    </row>
    <row r="343" spans="1:24" x14ac:dyDescent="0.35">
      <c r="A343" s="1">
        <v>341</v>
      </c>
      <c r="B343">
        <v>171</v>
      </c>
      <c r="C343">
        <v>170</v>
      </c>
      <c r="E343">
        <v>1397.5986844859119</v>
      </c>
      <c r="F343">
        <v>39927.1875</v>
      </c>
      <c r="G343">
        <v>1326.316005015281</v>
      </c>
      <c r="H343">
        <v>-720.0903546199313</v>
      </c>
      <c r="I343">
        <v>34.589219219478601</v>
      </c>
      <c r="J343" t="s">
        <v>106</v>
      </c>
      <c r="K343">
        <v>19</v>
      </c>
      <c r="L343">
        <v>1278</v>
      </c>
      <c r="M343">
        <v>2.0409999999999999</v>
      </c>
      <c r="N343">
        <v>1.8829</v>
      </c>
      <c r="O343">
        <v>0.93516999999999995</v>
      </c>
      <c r="P343">
        <v>0.16434000000000001</v>
      </c>
      <c r="Q343">
        <v>3.7850000000000001</v>
      </c>
      <c r="R343">
        <v>121.83</v>
      </c>
      <c r="S343">
        <v>12.01</v>
      </c>
      <c r="T343">
        <v>210000000</v>
      </c>
      <c r="U343">
        <v>0.3</v>
      </c>
      <c r="V343">
        <v>0.5</v>
      </c>
      <c r="W343">
        <v>2</v>
      </c>
      <c r="X343">
        <v>70</v>
      </c>
    </row>
    <row r="344" spans="1:24" x14ac:dyDescent="0.35">
      <c r="A344" s="1">
        <v>342</v>
      </c>
      <c r="B344">
        <v>171</v>
      </c>
      <c r="C344">
        <v>171</v>
      </c>
      <c r="E344">
        <v>1397.5986844859119</v>
      </c>
      <c r="F344">
        <v>39927.1875</v>
      </c>
      <c r="G344">
        <v>1326.316005015281</v>
      </c>
      <c r="H344">
        <v>-720.0903546199313</v>
      </c>
      <c r="I344">
        <v>34.589219219478601</v>
      </c>
      <c r="J344" t="s">
        <v>106</v>
      </c>
      <c r="K344">
        <v>19</v>
      </c>
      <c r="L344">
        <v>1278</v>
      </c>
      <c r="M344">
        <v>2.0409999999999999</v>
      </c>
      <c r="N344">
        <v>1.8829</v>
      </c>
      <c r="O344">
        <v>0.93516999999999995</v>
      </c>
      <c r="P344">
        <v>0.16434000000000001</v>
      </c>
      <c r="Q344">
        <v>3.7850000000000001</v>
      </c>
      <c r="R344">
        <v>121.83</v>
      </c>
      <c r="S344">
        <v>12.01</v>
      </c>
      <c r="T344">
        <v>210000000</v>
      </c>
      <c r="U344">
        <v>0.3</v>
      </c>
      <c r="V344">
        <v>0.5</v>
      </c>
      <c r="W344">
        <v>2</v>
      </c>
      <c r="X344">
        <v>70</v>
      </c>
    </row>
    <row r="345" spans="1:24" x14ac:dyDescent="0.35">
      <c r="A345" s="1">
        <v>343</v>
      </c>
      <c r="B345">
        <v>172</v>
      </c>
      <c r="C345">
        <v>171</v>
      </c>
      <c r="D345" t="s">
        <v>69</v>
      </c>
      <c r="E345">
        <v>1405.414699310732</v>
      </c>
      <c r="F345">
        <v>39935</v>
      </c>
      <c r="G345">
        <v>1333.223091272172</v>
      </c>
      <c r="H345">
        <v>-723.74101257987616</v>
      </c>
      <c r="I345">
        <v>34.354862742685278</v>
      </c>
      <c r="J345" t="s">
        <v>106</v>
      </c>
      <c r="K345">
        <v>19</v>
      </c>
      <c r="L345">
        <v>1278</v>
      </c>
      <c r="M345">
        <v>2.0409999999999999</v>
      </c>
      <c r="N345">
        <v>1.8829</v>
      </c>
      <c r="O345">
        <v>0.93516999999999995</v>
      </c>
      <c r="P345">
        <v>0.16434000000000001</v>
      </c>
      <c r="Q345">
        <v>3.7850000000000001</v>
      </c>
      <c r="R345">
        <v>121.83</v>
      </c>
      <c r="S345">
        <v>12.01</v>
      </c>
      <c r="T345">
        <v>210000000</v>
      </c>
      <c r="U345">
        <v>0.3</v>
      </c>
      <c r="V345">
        <v>0.5</v>
      </c>
      <c r="W345">
        <v>2</v>
      </c>
      <c r="X345">
        <v>70</v>
      </c>
    </row>
    <row r="346" spans="1:24" x14ac:dyDescent="0.35">
      <c r="A346" s="1">
        <v>344</v>
      </c>
      <c r="B346">
        <v>172</v>
      </c>
      <c r="C346">
        <v>172</v>
      </c>
      <c r="D346" t="s">
        <v>69</v>
      </c>
      <c r="E346">
        <v>1405.414699310732</v>
      </c>
      <c r="F346">
        <v>39935</v>
      </c>
      <c r="G346">
        <v>1333.223091272172</v>
      </c>
      <c r="H346">
        <v>-723.74101257987616</v>
      </c>
      <c r="I346">
        <v>34.354862742685278</v>
      </c>
      <c r="J346" t="s">
        <v>106</v>
      </c>
      <c r="K346">
        <v>19</v>
      </c>
      <c r="L346">
        <v>1278</v>
      </c>
      <c r="M346">
        <v>2.0409999999999999</v>
      </c>
      <c r="N346">
        <v>1.8829</v>
      </c>
      <c r="O346">
        <v>0.93516999999999995</v>
      </c>
      <c r="P346">
        <v>0.16434000000000001</v>
      </c>
      <c r="Q346">
        <v>3.7850000000000001</v>
      </c>
      <c r="R346">
        <v>121.83</v>
      </c>
      <c r="S346">
        <v>12.01</v>
      </c>
      <c r="T346">
        <v>210000000</v>
      </c>
      <c r="U346">
        <v>0.3</v>
      </c>
      <c r="V346">
        <v>0.5</v>
      </c>
      <c r="W346">
        <v>2</v>
      </c>
      <c r="X346">
        <v>70</v>
      </c>
    </row>
    <row r="347" spans="1:24" x14ac:dyDescent="0.35">
      <c r="A347" s="1">
        <v>345</v>
      </c>
      <c r="B347">
        <v>173</v>
      </c>
      <c r="C347">
        <v>172</v>
      </c>
      <c r="E347">
        <v>1413.23071417454</v>
      </c>
      <c r="F347">
        <v>39942.8125</v>
      </c>
      <c r="G347">
        <v>1340.135953511066</v>
      </c>
      <c r="H347">
        <v>-727.38071982712972</v>
      </c>
      <c r="I347">
        <v>34.120473535844688</v>
      </c>
      <c r="J347" t="s">
        <v>106</v>
      </c>
      <c r="K347">
        <v>19</v>
      </c>
      <c r="L347">
        <v>1278</v>
      </c>
      <c r="M347">
        <v>2.0409999999999999</v>
      </c>
      <c r="N347">
        <v>1.8829</v>
      </c>
      <c r="O347">
        <v>0.93516999999999995</v>
      </c>
      <c r="P347">
        <v>0.16434000000000001</v>
      </c>
      <c r="Q347">
        <v>3.7850000000000001</v>
      </c>
      <c r="R347">
        <v>121.83</v>
      </c>
      <c r="S347">
        <v>12.01</v>
      </c>
      <c r="T347">
        <v>210000000</v>
      </c>
      <c r="U347">
        <v>0.3</v>
      </c>
      <c r="V347">
        <v>0.5</v>
      </c>
      <c r="W347">
        <v>2</v>
      </c>
      <c r="X347">
        <v>70</v>
      </c>
    </row>
    <row r="348" spans="1:24" x14ac:dyDescent="0.35">
      <c r="A348" s="1">
        <v>346</v>
      </c>
      <c r="B348">
        <v>173</v>
      </c>
      <c r="C348">
        <v>173</v>
      </c>
      <c r="E348">
        <v>1413.23071417454</v>
      </c>
      <c r="F348">
        <v>39942.8125</v>
      </c>
      <c r="G348">
        <v>1340.135953511066</v>
      </c>
      <c r="H348">
        <v>-727.38071982712972</v>
      </c>
      <c r="I348">
        <v>34.120473535844688</v>
      </c>
      <c r="J348" t="s">
        <v>106</v>
      </c>
      <c r="K348">
        <v>19</v>
      </c>
      <c r="L348">
        <v>1278</v>
      </c>
      <c r="M348">
        <v>2.0409999999999999</v>
      </c>
      <c r="N348">
        <v>1.8829</v>
      </c>
      <c r="O348">
        <v>0.93516999999999995</v>
      </c>
      <c r="P348">
        <v>0.16434000000000001</v>
      </c>
      <c r="Q348">
        <v>3.7850000000000001</v>
      </c>
      <c r="R348">
        <v>121.83</v>
      </c>
      <c r="S348">
        <v>12.01</v>
      </c>
      <c r="T348">
        <v>210000000</v>
      </c>
      <c r="U348">
        <v>0.3</v>
      </c>
      <c r="V348">
        <v>0.5</v>
      </c>
      <c r="W348">
        <v>2</v>
      </c>
      <c r="X348">
        <v>70</v>
      </c>
    </row>
    <row r="349" spans="1:24" x14ac:dyDescent="0.35">
      <c r="A349" s="1">
        <v>347</v>
      </c>
      <c r="B349">
        <v>174</v>
      </c>
      <c r="C349">
        <v>173</v>
      </c>
      <c r="E349">
        <v>1421.0467290383469</v>
      </c>
      <c r="F349">
        <v>39950.625</v>
      </c>
      <c r="G349">
        <v>1347.05472343666</v>
      </c>
      <c r="H349">
        <v>-731.00918483601731</v>
      </c>
      <c r="I349">
        <v>33.886100318863463</v>
      </c>
      <c r="J349" t="s">
        <v>106</v>
      </c>
      <c r="K349">
        <v>19</v>
      </c>
      <c r="L349">
        <v>1278</v>
      </c>
      <c r="M349">
        <v>2.0409999999999999</v>
      </c>
      <c r="N349">
        <v>1.8829</v>
      </c>
      <c r="O349">
        <v>0.93516999999999995</v>
      </c>
      <c r="P349">
        <v>0.16434000000000001</v>
      </c>
      <c r="Q349">
        <v>3.7850000000000001</v>
      </c>
      <c r="R349">
        <v>121.83</v>
      </c>
      <c r="S349">
        <v>12.01</v>
      </c>
      <c r="T349">
        <v>210000000</v>
      </c>
      <c r="U349">
        <v>0.3</v>
      </c>
      <c r="V349">
        <v>0.5</v>
      </c>
      <c r="W349">
        <v>2</v>
      </c>
      <c r="X349">
        <v>70</v>
      </c>
    </row>
    <row r="350" spans="1:24" x14ac:dyDescent="0.35">
      <c r="A350" s="1">
        <v>348</v>
      </c>
      <c r="B350">
        <v>174</v>
      </c>
      <c r="C350">
        <v>174</v>
      </c>
      <c r="E350">
        <v>1421.0467290383469</v>
      </c>
      <c r="F350">
        <v>39950.625</v>
      </c>
      <c r="G350">
        <v>1347.05472343666</v>
      </c>
      <c r="H350">
        <v>-731.00918483601731</v>
      </c>
      <c r="I350">
        <v>33.886100318863463</v>
      </c>
      <c r="J350" t="s">
        <v>106</v>
      </c>
      <c r="K350">
        <v>19</v>
      </c>
      <c r="L350">
        <v>1278</v>
      </c>
      <c r="M350">
        <v>2.0409999999999999</v>
      </c>
      <c r="N350">
        <v>1.8829</v>
      </c>
      <c r="O350">
        <v>0.93516999999999995</v>
      </c>
      <c r="P350">
        <v>0.16434000000000001</v>
      </c>
      <c r="Q350">
        <v>3.7850000000000001</v>
      </c>
      <c r="R350">
        <v>121.83</v>
      </c>
      <c r="S350">
        <v>12.01</v>
      </c>
      <c r="T350">
        <v>210000000</v>
      </c>
      <c r="U350">
        <v>0.3</v>
      </c>
      <c r="V350">
        <v>0.5</v>
      </c>
      <c r="W350">
        <v>2</v>
      </c>
      <c r="X350">
        <v>70</v>
      </c>
    </row>
    <row r="351" spans="1:24" x14ac:dyDescent="0.35">
      <c r="A351" s="1">
        <v>349</v>
      </c>
      <c r="B351">
        <v>175</v>
      </c>
      <c r="C351">
        <v>174</v>
      </c>
      <c r="E351">
        <v>1428.862743902155</v>
      </c>
      <c r="F351">
        <v>39958.4375</v>
      </c>
      <c r="G351">
        <v>1353.979012061907</v>
      </c>
      <c r="H351">
        <v>-734.62710739493195</v>
      </c>
      <c r="I351">
        <v>33.651734824488912</v>
      </c>
      <c r="J351" t="s">
        <v>106</v>
      </c>
      <c r="K351">
        <v>19</v>
      </c>
      <c r="L351">
        <v>1278</v>
      </c>
      <c r="M351">
        <v>2.0409999999999999</v>
      </c>
      <c r="N351">
        <v>1.8829</v>
      </c>
      <c r="O351">
        <v>0.93516999999999995</v>
      </c>
      <c r="P351">
        <v>0.16434000000000001</v>
      </c>
      <c r="Q351">
        <v>3.7850000000000001</v>
      </c>
      <c r="R351">
        <v>121.83</v>
      </c>
      <c r="S351">
        <v>12.01</v>
      </c>
      <c r="T351">
        <v>210000000</v>
      </c>
      <c r="U351">
        <v>0.3</v>
      </c>
      <c r="V351">
        <v>0.5</v>
      </c>
      <c r="W351">
        <v>2</v>
      </c>
      <c r="X351">
        <v>70</v>
      </c>
    </row>
    <row r="352" spans="1:24" x14ac:dyDescent="0.35">
      <c r="A352" s="1">
        <v>350</v>
      </c>
      <c r="B352">
        <v>175</v>
      </c>
      <c r="C352">
        <v>175</v>
      </c>
      <c r="E352">
        <v>1428.862743902155</v>
      </c>
      <c r="F352">
        <v>39958.4375</v>
      </c>
      <c r="G352">
        <v>1353.979012061907</v>
      </c>
      <c r="H352">
        <v>-734.62710739493195</v>
      </c>
      <c r="I352">
        <v>33.651734824488912</v>
      </c>
      <c r="J352" t="s">
        <v>107</v>
      </c>
      <c r="K352">
        <v>19</v>
      </c>
      <c r="L352">
        <v>1278</v>
      </c>
      <c r="M352">
        <v>1.8779999999999999</v>
      </c>
      <c r="N352">
        <v>1.5209999999999999</v>
      </c>
      <c r="O352">
        <v>0.79723999999999995</v>
      </c>
      <c r="P352">
        <v>5.4467000000000002E-2</v>
      </c>
      <c r="Q352">
        <v>3.3109999999999999</v>
      </c>
      <c r="R352">
        <v>98.582999999999998</v>
      </c>
      <c r="S352">
        <v>10.105</v>
      </c>
      <c r="T352">
        <v>210000000</v>
      </c>
      <c r="U352">
        <v>0.3</v>
      </c>
      <c r="V352">
        <v>0.5</v>
      </c>
      <c r="W352">
        <v>2</v>
      </c>
      <c r="X352">
        <v>70</v>
      </c>
    </row>
    <row r="353" spans="1:24" x14ac:dyDescent="0.35">
      <c r="A353" s="1">
        <v>351</v>
      </c>
      <c r="B353">
        <v>176</v>
      </c>
      <c r="C353">
        <v>175</v>
      </c>
      <c r="E353">
        <v>1436.678758765963</v>
      </c>
      <c r="F353">
        <v>39966.25</v>
      </c>
      <c r="G353">
        <v>1360.908674605435</v>
      </c>
      <c r="H353">
        <v>-738.23472529670539</v>
      </c>
      <c r="I353">
        <v>33.417351282169818</v>
      </c>
      <c r="J353" t="s">
        <v>107</v>
      </c>
      <c r="K353">
        <v>19</v>
      </c>
      <c r="L353">
        <v>1278</v>
      </c>
      <c r="M353">
        <v>1.8779999999999999</v>
      </c>
      <c r="N353">
        <v>1.5209999999999999</v>
      </c>
      <c r="O353">
        <v>0.79723999999999995</v>
      </c>
      <c r="P353">
        <v>5.4467000000000002E-2</v>
      </c>
      <c r="Q353">
        <v>3.3109999999999999</v>
      </c>
      <c r="R353">
        <v>98.582999999999998</v>
      </c>
      <c r="S353">
        <v>10.105</v>
      </c>
      <c r="T353">
        <v>210000000</v>
      </c>
      <c r="U353">
        <v>0.3</v>
      </c>
      <c r="V353">
        <v>0.5</v>
      </c>
      <c r="W353">
        <v>2</v>
      </c>
      <c r="X353">
        <v>70</v>
      </c>
    </row>
    <row r="354" spans="1:24" x14ac:dyDescent="0.35">
      <c r="A354" s="1">
        <v>352</v>
      </c>
      <c r="B354">
        <v>176</v>
      </c>
      <c r="C354">
        <v>176</v>
      </c>
      <c r="E354">
        <v>1436.678758765963</v>
      </c>
      <c r="F354">
        <v>39966.25</v>
      </c>
      <c r="G354">
        <v>1360.908674605435</v>
      </c>
      <c r="H354">
        <v>-738.23472529670539</v>
      </c>
      <c r="I354">
        <v>33.417351282169818</v>
      </c>
      <c r="J354" t="s">
        <v>107</v>
      </c>
      <c r="K354">
        <v>19</v>
      </c>
      <c r="L354">
        <v>1278</v>
      </c>
      <c r="M354">
        <v>1.8779999999999999</v>
      </c>
      <c r="N354">
        <v>1.5209999999999999</v>
      </c>
      <c r="O354">
        <v>0.79723999999999995</v>
      </c>
      <c r="P354">
        <v>5.4467000000000002E-2</v>
      </c>
      <c r="Q354">
        <v>3.3109999999999999</v>
      </c>
      <c r="R354">
        <v>98.582999999999998</v>
      </c>
      <c r="S354">
        <v>10.105</v>
      </c>
      <c r="T354">
        <v>210000000</v>
      </c>
      <c r="U354">
        <v>0.3</v>
      </c>
      <c r="V354">
        <v>0.5</v>
      </c>
      <c r="W354">
        <v>2</v>
      </c>
      <c r="X354">
        <v>70</v>
      </c>
    </row>
    <row r="355" spans="1:24" x14ac:dyDescent="0.35">
      <c r="A355" s="1">
        <v>353</v>
      </c>
      <c r="B355">
        <v>177</v>
      </c>
      <c r="C355">
        <v>176</v>
      </c>
      <c r="E355">
        <v>1444.49477362977</v>
      </c>
      <c r="F355">
        <v>39974.0625</v>
      </c>
      <c r="G355">
        <v>1367.843835998739</v>
      </c>
      <c r="H355">
        <v>-741.83176235033693</v>
      </c>
      <c r="I355">
        <v>33.182974381198228</v>
      </c>
      <c r="J355" t="s">
        <v>107</v>
      </c>
      <c r="K355">
        <v>19</v>
      </c>
      <c r="L355">
        <v>1278</v>
      </c>
      <c r="M355">
        <v>1.8779999999999999</v>
      </c>
      <c r="N355">
        <v>1.5209999999999999</v>
      </c>
      <c r="O355">
        <v>0.79723999999999995</v>
      </c>
      <c r="P355">
        <v>5.4467000000000002E-2</v>
      </c>
      <c r="Q355">
        <v>3.3109999999999999</v>
      </c>
      <c r="R355">
        <v>98.582999999999998</v>
      </c>
      <c r="S355">
        <v>10.105</v>
      </c>
      <c r="T355">
        <v>210000000</v>
      </c>
      <c r="U355">
        <v>0.3</v>
      </c>
      <c r="V355">
        <v>0.5</v>
      </c>
      <c r="W355">
        <v>2</v>
      </c>
      <c r="X355">
        <v>70</v>
      </c>
    </row>
    <row r="356" spans="1:24" x14ac:dyDescent="0.35">
      <c r="A356" s="1">
        <v>354</v>
      </c>
      <c r="B356">
        <v>177</v>
      </c>
      <c r="C356">
        <v>177</v>
      </c>
      <c r="E356">
        <v>1444.49477362977</v>
      </c>
      <c r="F356">
        <v>39974.0625</v>
      </c>
      <c r="G356">
        <v>1367.843835998739</v>
      </c>
      <c r="H356">
        <v>-741.83176235033693</v>
      </c>
      <c r="I356">
        <v>33.182974381198228</v>
      </c>
      <c r="J356" t="s">
        <v>109</v>
      </c>
      <c r="K356">
        <v>19</v>
      </c>
      <c r="L356">
        <v>1320</v>
      </c>
      <c r="M356">
        <v>1.6819999999999991</v>
      </c>
      <c r="N356">
        <v>1.2699</v>
      </c>
      <c r="O356">
        <v>0.70086000000000004</v>
      </c>
      <c r="P356">
        <v>2.8108999999999999E-2</v>
      </c>
      <c r="Q356">
        <v>2.569</v>
      </c>
      <c r="R356">
        <v>84.697999999999993</v>
      </c>
      <c r="S356">
        <v>8.6111000000000004</v>
      </c>
      <c r="T356">
        <v>210000000</v>
      </c>
      <c r="U356">
        <v>0.3</v>
      </c>
      <c r="V356">
        <v>0.5</v>
      </c>
      <c r="W356">
        <v>2</v>
      </c>
      <c r="X356">
        <v>70</v>
      </c>
    </row>
    <row r="357" spans="1:24" x14ac:dyDescent="0.35">
      <c r="A357" s="1">
        <v>355</v>
      </c>
      <c r="B357">
        <v>178</v>
      </c>
      <c r="C357">
        <v>177</v>
      </c>
      <c r="E357">
        <v>1452.310788493578</v>
      </c>
      <c r="F357">
        <v>39981.875</v>
      </c>
      <c r="G357">
        <v>1374.7851630343989</v>
      </c>
      <c r="H357">
        <v>-745.41688717373245</v>
      </c>
      <c r="I357">
        <v>32.948601347648918</v>
      </c>
      <c r="J357" t="s">
        <v>109</v>
      </c>
      <c r="K357">
        <v>19</v>
      </c>
      <c r="L357">
        <v>1320</v>
      </c>
      <c r="M357">
        <v>1.6819999999999991</v>
      </c>
      <c r="N357">
        <v>1.2699</v>
      </c>
      <c r="O357">
        <v>0.70086000000000004</v>
      </c>
      <c r="P357">
        <v>2.8108999999999999E-2</v>
      </c>
      <c r="Q357">
        <v>2.569</v>
      </c>
      <c r="R357">
        <v>84.697999999999993</v>
      </c>
      <c r="S357">
        <v>8.6111000000000004</v>
      </c>
      <c r="T357">
        <v>210000000</v>
      </c>
      <c r="U357">
        <v>0.3</v>
      </c>
      <c r="V357">
        <v>0.5</v>
      </c>
      <c r="W357">
        <v>2</v>
      </c>
      <c r="X357">
        <v>70</v>
      </c>
    </row>
    <row r="358" spans="1:24" x14ac:dyDescent="0.35">
      <c r="A358" s="1">
        <v>356</v>
      </c>
      <c r="B358">
        <v>178</v>
      </c>
      <c r="C358">
        <v>178</v>
      </c>
      <c r="E358">
        <v>1452.310788493578</v>
      </c>
      <c r="F358">
        <v>39981.875</v>
      </c>
      <c r="G358">
        <v>1374.7851630343989</v>
      </c>
      <c r="H358">
        <v>-745.41688717373245</v>
      </c>
      <c r="I358">
        <v>32.948601347648918</v>
      </c>
      <c r="J358" t="s">
        <v>109</v>
      </c>
      <c r="K358">
        <v>19</v>
      </c>
      <c r="L358">
        <v>1320</v>
      </c>
      <c r="M358">
        <v>1.6819999999999991</v>
      </c>
      <c r="N358">
        <v>1.2699</v>
      </c>
      <c r="O358">
        <v>0.70086000000000004</v>
      </c>
      <c r="P358">
        <v>2.8108999999999999E-2</v>
      </c>
      <c r="Q358">
        <v>2.569</v>
      </c>
      <c r="R358">
        <v>84.697999999999993</v>
      </c>
      <c r="S358">
        <v>8.6111000000000004</v>
      </c>
      <c r="T358">
        <v>210000000</v>
      </c>
      <c r="U358">
        <v>0.3</v>
      </c>
      <c r="V358">
        <v>0.5</v>
      </c>
      <c r="W358">
        <v>2</v>
      </c>
      <c r="X358">
        <v>70</v>
      </c>
    </row>
    <row r="359" spans="1:24" x14ac:dyDescent="0.35">
      <c r="A359" s="1">
        <v>357</v>
      </c>
      <c r="B359">
        <v>179</v>
      </c>
      <c r="C359">
        <v>178</v>
      </c>
      <c r="E359">
        <v>1460.1268033573861</v>
      </c>
      <c r="F359">
        <v>39989.6875</v>
      </c>
      <c r="G359">
        <v>1381.732053157165</v>
      </c>
      <c r="H359">
        <v>-748.99122003507034</v>
      </c>
      <c r="I359">
        <v>32.714228740710062</v>
      </c>
      <c r="J359" t="s">
        <v>109</v>
      </c>
      <c r="K359">
        <v>19</v>
      </c>
      <c r="L359">
        <v>1320</v>
      </c>
      <c r="M359">
        <v>1.6819999999999991</v>
      </c>
      <c r="N359">
        <v>1.2699</v>
      </c>
      <c r="O359">
        <v>0.70086000000000004</v>
      </c>
      <c r="P359">
        <v>2.8108999999999999E-2</v>
      </c>
      <c r="Q359">
        <v>2.569</v>
      </c>
      <c r="R359">
        <v>84.697999999999993</v>
      </c>
      <c r="S359">
        <v>8.6111000000000004</v>
      </c>
      <c r="T359">
        <v>210000000</v>
      </c>
      <c r="U359">
        <v>0.3</v>
      </c>
      <c r="V359">
        <v>0.5</v>
      </c>
      <c r="W359">
        <v>2</v>
      </c>
      <c r="X359">
        <v>70</v>
      </c>
    </row>
    <row r="360" spans="1:24" x14ac:dyDescent="0.35">
      <c r="A360" s="1">
        <v>358</v>
      </c>
      <c r="B360">
        <v>179</v>
      </c>
      <c r="C360">
        <v>179</v>
      </c>
      <c r="E360">
        <v>1460.1268033573861</v>
      </c>
      <c r="F360">
        <v>39989.6875</v>
      </c>
      <c r="G360">
        <v>1381.732053157165</v>
      </c>
      <c r="H360">
        <v>-748.99122003507034</v>
      </c>
      <c r="I360">
        <v>32.714228740710062</v>
      </c>
      <c r="J360" t="s">
        <v>109</v>
      </c>
      <c r="K360">
        <v>19</v>
      </c>
      <c r="L360">
        <v>1320</v>
      </c>
      <c r="M360">
        <v>1.6819999999999991</v>
      </c>
      <c r="N360">
        <v>1.2699</v>
      </c>
      <c r="O360">
        <v>0.70086000000000004</v>
      </c>
      <c r="P360">
        <v>2.8108999999999999E-2</v>
      </c>
      <c r="Q360">
        <v>2.569</v>
      </c>
      <c r="R360">
        <v>84.697999999999993</v>
      </c>
      <c r="S360">
        <v>8.6111000000000004</v>
      </c>
      <c r="T360">
        <v>210000000</v>
      </c>
      <c r="U360">
        <v>0.3</v>
      </c>
      <c r="V360">
        <v>0.5</v>
      </c>
      <c r="W360">
        <v>2</v>
      </c>
      <c r="X360">
        <v>70</v>
      </c>
    </row>
    <row r="361" spans="1:24" x14ac:dyDescent="0.35">
      <c r="A361" s="1">
        <v>359</v>
      </c>
      <c r="B361">
        <v>180</v>
      </c>
      <c r="C361">
        <v>179</v>
      </c>
      <c r="E361">
        <v>1467.9428182211941</v>
      </c>
      <c r="F361">
        <v>39997.5</v>
      </c>
      <c r="G361">
        <v>1388.6842353694269</v>
      </c>
      <c r="H361">
        <v>-752.55524702428795</v>
      </c>
      <c r="I361">
        <v>32.479844276548739</v>
      </c>
      <c r="J361" t="s">
        <v>109</v>
      </c>
      <c r="K361">
        <v>19</v>
      </c>
      <c r="L361">
        <v>1320</v>
      </c>
      <c r="M361">
        <v>1.6819999999999991</v>
      </c>
      <c r="N361">
        <v>1.2699</v>
      </c>
      <c r="O361">
        <v>0.70086000000000004</v>
      </c>
      <c r="P361">
        <v>2.8108999999999999E-2</v>
      </c>
      <c r="Q361">
        <v>2.569</v>
      </c>
      <c r="R361">
        <v>84.697999999999993</v>
      </c>
      <c r="S361">
        <v>8.6111000000000004</v>
      </c>
      <c r="T361">
        <v>210000000</v>
      </c>
      <c r="U361">
        <v>0.3</v>
      </c>
      <c r="V361">
        <v>0.5</v>
      </c>
      <c r="W361">
        <v>2</v>
      </c>
      <c r="X361">
        <v>70</v>
      </c>
    </row>
    <row r="362" spans="1:24" x14ac:dyDescent="0.35">
      <c r="A362" s="1">
        <v>360</v>
      </c>
      <c r="B362">
        <v>180</v>
      </c>
      <c r="C362">
        <v>180</v>
      </c>
      <c r="E362">
        <v>1467.9428182211941</v>
      </c>
      <c r="F362">
        <v>39997.5</v>
      </c>
      <c r="G362">
        <v>1388.6842353694269</v>
      </c>
      <c r="H362">
        <v>-752.55524702428795</v>
      </c>
      <c r="I362">
        <v>32.479844276548739</v>
      </c>
      <c r="J362" t="s">
        <v>109</v>
      </c>
      <c r="K362">
        <v>19</v>
      </c>
      <c r="L362">
        <v>1320</v>
      </c>
      <c r="M362">
        <v>1.6819999999999991</v>
      </c>
      <c r="N362">
        <v>1.2699</v>
      </c>
      <c r="O362">
        <v>0.70086000000000004</v>
      </c>
      <c r="P362">
        <v>2.8108999999999999E-2</v>
      </c>
      <c r="Q362">
        <v>2.569</v>
      </c>
      <c r="R362">
        <v>84.697999999999993</v>
      </c>
      <c r="S362">
        <v>8.6111000000000004</v>
      </c>
      <c r="T362">
        <v>210000000</v>
      </c>
      <c r="U362">
        <v>0.3</v>
      </c>
      <c r="V362">
        <v>0.5</v>
      </c>
      <c r="W362">
        <v>2</v>
      </c>
      <c r="X362">
        <v>70</v>
      </c>
    </row>
    <row r="363" spans="1:24" x14ac:dyDescent="0.35">
      <c r="A363" s="1">
        <v>361</v>
      </c>
      <c r="B363">
        <v>181</v>
      </c>
      <c r="C363">
        <v>180</v>
      </c>
      <c r="E363">
        <v>1475.758833085001</v>
      </c>
      <c r="F363">
        <v>40005.3125</v>
      </c>
      <c r="G363">
        <v>1395.6420070998749</v>
      </c>
      <c r="H363">
        <v>-756.10835111641404</v>
      </c>
      <c r="I363">
        <v>32.2454795743419</v>
      </c>
      <c r="J363" t="s">
        <v>109</v>
      </c>
      <c r="K363">
        <v>19</v>
      </c>
      <c r="L363">
        <v>1320</v>
      </c>
      <c r="M363">
        <v>1.6819999999999991</v>
      </c>
      <c r="N363">
        <v>1.2699</v>
      </c>
      <c r="O363">
        <v>0.70086000000000004</v>
      </c>
      <c r="P363">
        <v>2.8108999999999999E-2</v>
      </c>
      <c r="Q363">
        <v>2.569</v>
      </c>
      <c r="R363">
        <v>84.697999999999993</v>
      </c>
      <c r="S363">
        <v>8.6111000000000004</v>
      </c>
      <c r="T363">
        <v>210000000</v>
      </c>
      <c r="U363">
        <v>0.3</v>
      </c>
      <c r="V363">
        <v>0.5</v>
      </c>
      <c r="W363">
        <v>2</v>
      </c>
      <c r="X363">
        <v>70</v>
      </c>
    </row>
    <row r="364" spans="1:24" x14ac:dyDescent="0.35">
      <c r="A364" s="1">
        <v>362</v>
      </c>
      <c r="B364">
        <v>181</v>
      </c>
      <c r="C364">
        <v>181</v>
      </c>
      <c r="E364">
        <v>1475.758833085001</v>
      </c>
      <c r="F364">
        <v>40005.3125</v>
      </c>
      <c r="G364">
        <v>1395.6420070998749</v>
      </c>
      <c r="H364">
        <v>-756.10835111641404</v>
      </c>
      <c r="I364">
        <v>32.2454795743419</v>
      </c>
      <c r="J364" t="s">
        <v>109</v>
      </c>
      <c r="K364">
        <v>19</v>
      </c>
      <c r="L364">
        <v>1320</v>
      </c>
      <c r="M364">
        <v>1.6819999999999991</v>
      </c>
      <c r="N364">
        <v>1.2699</v>
      </c>
      <c r="O364">
        <v>0.70086000000000004</v>
      </c>
      <c r="P364">
        <v>2.8108999999999999E-2</v>
      </c>
      <c r="Q364">
        <v>2.569</v>
      </c>
      <c r="R364">
        <v>84.697999999999993</v>
      </c>
      <c r="S364">
        <v>8.6111000000000004</v>
      </c>
      <c r="T364">
        <v>210000000</v>
      </c>
      <c r="U364">
        <v>0.3</v>
      </c>
      <c r="V364">
        <v>0.5</v>
      </c>
      <c r="W364">
        <v>2</v>
      </c>
      <c r="X364">
        <v>70</v>
      </c>
    </row>
    <row r="365" spans="1:24" x14ac:dyDescent="0.35">
      <c r="A365" s="1">
        <v>363</v>
      </c>
      <c r="B365">
        <v>182</v>
      </c>
      <c r="C365">
        <v>181</v>
      </c>
      <c r="E365">
        <v>1483.5748479488091</v>
      </c>
      <c r="F365">
        <v>40013.125</v>
      </c>
      <c r="G365">
        <v>1402.605104575576</v>
      </c>
      <c r="H365">
        <v>-759.65100833509348</v>
      </c>
      <c r="I365">
        <v>32.011111974696128</v>
      </c>
      <c r="J365" t="s">
        <v>109</v>
      </c>
      <c r="K365">
        <v>19</v>
      </c>
      <c r="L365">
        <v>1320</v>
      </c>
      <c r="M365">
        <v>1.6819999999999991</v>
      </c>
      <c r="N365">
        <v>1.2699</v>
      </c>
      <c r="O365">
        <v>0.70086000000000004</v>
      </c>
      <c r="P365">
        <v>2.8108999999999999E-2</v>
      </c>
      <c r="Q365">
        <v>2.569</v>
      </c>
      <c r="R365">
        <v>84.697999999999993</v>
      </c>
      <c r="S365">
        <v>8.6111000000000004</v>
      </c>
      <c r="T365">
        <v>210000000</v>
      </c>
      <c r="U365">
        <v>0.3</v>
      </c>
      <c r="V365">
        <v>0.5</v>
      </c>
      <c r="W365">
        <v>2</v>
      </c>
      <c r="X365">
        <v>70</v>
      </c>
    </row>
    <row r="366" spans="1:24" x14ac:dyDescent="0.35">
      <c r="A366" s="1">
        <v>364</v>
      </c>
      <c r="B366">
        <v>182</v>
      </c>
      <c r="C366">
        <v>182</v>
      </c>
      <c r="E366">
        <v>1483.5748479488091</v>
      </c>
      <c r="F366">
        <v>40013.125</v>
      </c>
      <c r="G366">
        <v>1402.605104575576</v>
      </c>
      <c r="H366">
        <v>-759.65100833509348</v>
      </c>
      <c r="I366">
        <v>32.011111974696128</v>
      </c>
      <c r="J366" t="s">
        <v>109</v>
      </c>
      <c r="K366">
        <v>19</v>
      </c>
      <c r="L366">
        <v>1320</v>
      </c>
      <c r="M366">
        <v>1.6819999999999991</v>
      </c>
      <c r="N366">
        <v>1.2699</v>
      </c>
      <c r="O366">
        <v>0.70086000000000004</v>
      </c>
      <c r="P366">
        <v>2.8108999999999999E-2</v>
      </c>
      <c r="Q366">
        <v>2.569</v>
      </c>
      <c r="R366">
        <v>84.697999999999993</v>
      </c>
      <c r="S366">
        <v>8.6111000000000004</v>
      </c>
      <c r="T366">
        <v>210000000</v>
      </c>
      <c r="U366">
        <v>0.3</v>
      </c>
      <c r="V366">
        <v>0.5</v>
      </c>
      <c r="W366">
        <v>2</v>
      </c>
      <c r="X366">
        <v>70</v>
      </c>
    </row>
    <row r="367" spans="1:24" x14ac:dyDescent="0.35">
      <c r="A367" s="1">
        <v>365</v>
      </c>
      <c r="B367">
        <v>183</v>
      </c>
      <c r="C367">
        <v>182</v>
      </c>
      <c r="E367">
        <v>1491.3908628126169</v>
      </c>
      <c r="F367">
        <v>40020.9375</v>
      </c>
      <c r="G367">
        <v>1409.5742238180951</v>
      </c>
      <c r="H367">
        <v>-763.18180344326515</v>
      </c>
      <c r="I367">
        <v>31.776729309798039</v>
      </c>
      <c r="J367" t="s">
        <v>109</v>
      </c>
      <c r="K367">
        <v>19</v>
      </c>
      <c r="L367">
        <v>1320</v>
      </c>
      <c r="M367">
        <v>1.6819999999999991</v>
      </c>
      <c r="N367">
        <v>1.2699</v>
      </c>
      <c r="O367">
        <v>0.70086000000000004</v>
      </c>
      <c r="P367">
        <v>2.8108999999999999E-2</v>
      </c>
      <c r="Q367">
        <v>2.569</v>
      </c>
      <c r="R367">
        <v>84.697999999999993</v>
      </c>
      <c r="S367">
        <v>8.6111000000000004</v>
      </c>
      <c r="T367">
        <v>210000000</v>
      </c>
      <c r="U367">
        <v>0.3</v>
      </c>
      <c r="V367">
        <v>0.5</v>
      </c>
      <c r="W367">
        <v>2</v>
      </c>
      <c r="X367">
        <v>70</v>
      </c>
    </row>
    <row r="368" spans="1:24" x14ac:dyDescent="0.35">
      <c r="A368" s="1">
        <v>366</v>
      </c>
      <c r="B368">
        <v>183</v>
      </c>
      <c r="C368">
        <v>183</v>
      </c>
      <c r="E368">
        <v>1491.3908628126169</v>
      </c>
      <c r="F368">
        <v>40020.9375</v>
      </c>
      <c r="G368">
        <v>1409.5742238180951</v>
      </c>
      <c r="H368">
        <v>-763.18180344326515</v>
      </c>
      <c r="I368">
        <v>31.776729309798039</v>
      </c>
      <c r="J368" t="s">
        <v>109</v>
      </c>
      <c r="K368">
        <v>19</v>
      </c>
      <c r="L368">
        <v>1320</v>
      </c>
      <c r="M368">
        <v>1.6819999999999991</v>
      </c>
      <c r="N368">
        <v>1.2699</v>
      </c>
      <c r="O368">
        <v>0.70086000000000004</v>
      </c>
      <c r="P368">
        <v>2.8108999999999999E-2</v>
      </c>
      <c r="Q368">
        <v>2.569</v>
      </c>
      <c r="R368">
        <v>84.697999999999993</v>
      </c>
      <c r="S368">
        <v>8.6111000000000004</v>
      </c>
      <c r="T368">
        <v>210000000</v>
      </c>
      <c r="U368">
        <v>0.3</v>
      </c>
      <c r="V368">
        <v>0.5</v>
      </c>
      <c r="W368">
        <v>2</v>
      </c>
      <c r="X368">
        <v>70</v>
      </c>
    </row>
    <row r="369" spans="1:24" x14ac:dyDescent="0.35">
      <c r="A369" s="1">
        <v>367</v>
      </c>
      <c r="B369">
        <v>184</v>
      </c>
      <c r="C369">
        <v>183</v>
      </c>
      <c r="E369">
        <v>1499.206877676424</v>
      </c>
      <c r="F369">
        <v>40028.75</v>
      </c>
      <c r="G369">
        <v>1416.5487559720759</v>
      </c>
      <c r="H369">
        <v>-766.70189386854508</v>
      </c>
      <c r="I369">
        <v>31.542351457158041</v>
      </c>
      <c r="J369" t="s">
        <v>109</v>
      </c>
      <c r="K369">
        <v>19</v>
      </c>
      <c r="L369">
        <v>1320</v>
      </c>
      <c r="M369">
        <v>1.6819999999999991</v>
      </c>
      <c r="N369">
        <v>1.2699</v>
      </c>
      <c r="O369">
        <v>0.70086000000000004</v>
      </c>
      <c r="P369">
        <v>2.8108999999999999E-2</v>
      </c>
      <c r="Q369">
        <v>2.569</v>
      </c>
      <c r="R369">
        <v>84.697999999999993</v>
      </c>
      <c r="S369">
        <v>8.6111000000000004</v>
      </c>
      <c r="T369">
        <v>210000000</v>
      </c>
      <c r="U369">
        <v>0.3</v>
      </c>
      <c r="V369">
        <v>0.5</v>
      </c>
      <c r="W369">
        <v>2</v>
      </c>
      <c r="X369">
        <v>70</v>
      </c>
    </row>
    <row r="370" spans="1:24" x14ac:dyDescent="0.35">
      <c r="A370" s="1">
        <v>368</v>
      </c>
      <c r="B370">
        <v>184</v>
      </c>
      <c r="C370">
        <v>184</v>
      </c>
      <c r="E370">
        <v>1499.206877676424</v>
      </c>
      <c r="F370">
        <v>40028.75</v>
      </c>
      <c r="G370">
        <v>1416.5487559720759</v>
      </c>
      <c r="H370">
        <v>-766.70189386854508</v>
      </c>
      <c r="I370">
        <v>31.542351457158041</v>
      </c>
      <c r="J370" t="s">
        <v>107</v>
      </c>
      <c r="K370">
        <v>19</v>
      </c>
      <c r="L370">
        <v>1278</v>
      </c>
      <c r="M370">
        <v>1.8779999999999999</v>
      </c>
      <c r="N370">
        <v>1.5209999999999999</v>
      </c>
      <c r="O370">
        <v>0.79723999999999995</v>
      </c>
      <c r="P370">
        <v>5.4467000000000002E-2</v>
      </c>
      <c r="Q370">
        <v>3.3109999999999999</v>
      </c>
      <c r="R370">
        <v>98.582999999999998</v>
      </c>
      <c r="S370">
        <v>10.105</v>
      </c>
      <c r="T370">
        <v>210000000</v>
      </c>
      <c r="U370">
        <v>0.3</v>
      </c>
      <c r="V370">
        <v>0.5</v>
      </c>
      <c r="W370">
        <v>2</v>
      </c>
      <c r="X370">
        <v>70</v>
      </c>
    </row>
    <row r="371" spans="1:24" x14ac:dyDescent="0.35">
      <c r="A371" s="1">
        <v>369</v>
      </c>
      <c r="B371">
        <v>185</v>
      </c>
      <c r="C371">
        <v>184</v>
      </c>
      <c r="E371">
        <v>1507.0228925402321</v>
      </c>
      <c r="F371">
        <v>40036.5625</v>
      </c>
      <c r="G371">
        <v>1423.52861867515</v>
      </c>
      <c r="H371">
        <v>-770.21140129736818</v>
      </c>
      <c r="I371">
        <v>31.307975012719009</v>
      </c>
      <c r="J371" t="s">
        <v>107</v>
      </c>
      <c r="K371">
        <v>19</v>
      </c>
      <c r="L371">
        <v>1278</v>
      </c>
      <c r="M371">
        <v>1.8779999999999999</v>
      </c>
      <c r="N371">
        <v>1.5209999999999999</v>
      </c>
      <c r="O371">
        <v>0.79723999999999995</v>
      </c>
      <c r="P371">
        <v>5.4467000000000002E-2</v>
      </c>
      <c r="Q371">
        <v>3.3109999999999999</v>
      </c>
      <c r="R371">
        <v>98.582999999999998</v>
      </c>
      <c r="S371">
        <v>10.105</v>
      </c>
      <c r="T371">
        <v>210000000</v>
      </c>
      <c r="U371">
        <v>0.3</v>
      </c>
      <c r="V371">
        <v>0.5</v>
      </c>
      <c r="W371">
        <v>2</v>
      </c>
      <c r="X371">
        <v>70</v>
      </c>
    </row>
    <row r="372" spans="1:24" x14ac:dyDescent="0.35">
      <c r="A372" s="1">
        <v>370</v>
      </c>
      <c r="B372">
        <v>185</v>
      </c>
      <c r="C372">
        <v>185</v>
      </c>
      <c r="E372">
        <v>1507.0228925402321</v>
      </c>
      <c r="F372">
        <v>40036.5625</v>
      </c>
      <c r="G372">
        <v>1423.52861867515</v>
      </c>
      <c r="H372">
        <v>-770.21140129736818</v>
      </c>
      <c r="I372">
        <v>31.307975012719009</v>
      </c>
      <c r="J372" t="s">
        <v>107</v>
      </c>
      <c r="K372">
        <v>19</v>
      </c>
      <c r="L372">
        <v>1278</v>
      </c>
      <c r="M372">
        <v>1.8779999999999999</v>
      </c>
      <c r="N372">
        <v>1.5209999999999999</v>
      </c>
      <c r="O372">
        <v>0.79723999999999995</v>
      </c>
      <c r="P372">
        <v>5.4467000000000002E-2</v>
      </c>
      <c r="Q372">
        <v>3.3109999999999999</v>
      </c>
      <c r="R372">
        <v>98.582999999999998</v>
      </c>
      <c r="S372">
        <v>10.105</v>
      </c>
      <c r="T372">
        <v>210000000</v>
      </c>
      <c r="U372">
        <v>0.3</v>
      </c>
      <c r="V372">
        <v>0.5</v>
      </c>
      <c r="W372">
        <v>2</v>
      </c>
      <c r="X372">
        <v>70</v>
      </c>
    </row>
    <row r="373" spans="1:24" x14ac:dyDescent="0.35">
      <c r="A373" s="1">
        <v>371</v>
      </c>
      <c r="B373">
        <v>186</v>
      </c>
      <c r="C373">
        <v>185</v>
      </c>
      <c r="E373">
        <v>1514.8389074040399</v>
      </c>
      <c r="F373">
        <v>40044.375</v>
      </c>
      <c r="G373">
        <v>1430.513796130067</v>
      </c>
      <c r="H373">
        <v>-773.71031991814073</v>
      </c>
      <c r="I373">
        <v>31.073596340988779</v>
      </c>
      <c r="J373" t="s">
        <v>107</v>
      </c>
      <c r="K373">
        <v>19</v>
      </c>
      <c r="L373">
        <v>1278</v>
      </c>
      <c r="M373">
        <v>1.8779999999999999</v>
      </c>
      <c r="N373">
        <v>1.5209999999999999</v>
      </c>
      <c r="O373">
        <v>0.79723999999999995</v>
      </c>
      <c r="P373">
        <v>5.4467000000000002E-2</v>
      </c>
      <c r="Q373">
        <v>3.3109999999999999</v>
      </c>
      <c r="R373">
        <v>98.582999999999998</v>
      </c>
      <c r="S373">
        <v>10.105</v>
      </c>
      <c r="T373">
        <v>210000000</v>
      </c>
      <c r="U373">
        <v>0.3</v>
      </c>
      <c r="V373">
        <v>0.5</v>
      </c>
      <c r="W373">
        <v>2</v>
      </c>
      <c r="X373">
        <v>70</v>
      </c>
    </row>
    <row r="374" spans="1:24" x14ac:dyDescent="0.35">
      <c r="A374" s="1">
        <v>372</v>
      </c>
      <c r="B374">
        <v>186</v>
      </c>
      <c r="C374">
        <v>186</v>
      </c>
      <c r="E374">
        <v>1514.8389074040399</v>
      </c>
      <c r="F374">
        <v>40044.375</v>
      </c>
      <c r="G374">
        <v>1430.513796130067</v>
      </c>
      <c r="H374">
        <v>-773.71031991814073</v>
      </c>
      <c r="I374">
        <v>31.073596340988779</v>
      </c>
      <c r="J374" t="s">
        <v>110</v>
      </c>
      <c r="K374">
        <v>19</v>
      </c>
      <c r="L374">
        <v>1278</v>
      </c>
      <c r="M374">
        <v>1.9890000000000001</v>
      </c>
      <c r="N374">
        <v>1.7789999999999999</v>
      </c>
      <c r="O374">
        <v>0.87726000000000004</v>
      </c>
      <c r="P374">
        <v>0.15781000000000001</v>
      </c>
      <c r="Q374">
        <v>3.6680000000000001</v>
      </c>
      <c r="R374">
        <v>110.4</v>
      </c>
      <c r="S374">
        <v>11.349</v>
      </c>
      <c r="T374">
        <v>210000000</v>
      </c>
      <c r="U374">
        <v>0.3</v>
      </c>
      <c r="V374">
        <v>0.5</v>
      </c>
      <c r="W374">
        <v>2</v>
      </c>
      <c r="X374">
        <v>70</v>
      </c>
    </row>
    <row r="375" spans="1:24" x14ac:dyDescent="0.35">
      <c r="A375" s="1">
        <v>373</v>
      </c>
      <c r="B375">
        <v>187</v>
      </c>
      <c r="C375">
        <v>186</v>
      </c>
      <c r="E375">
        <v>1522.654922267848</v>
      </c>
      <c r="F375">
        <v>40052.1875</v>
      </c>
      <c r="G375">
        <v>1437.5044484626051</v>
      </c>
      <c r="H375">
        <v>-777.19828818954431</v>
      </c>
      <c r="I375">
        <v>30.83922756929973</v>
      </c>
      <c r="J375" t="s">
        <v>110</v>
      </c>
      <c r="K375">
        <v>19</v>
      </c>
      <c r="L375">
        <v>1278</v>
      </c>
      <c r="M375">
        <v>1.9890000000000001</v>
      </c>
      <c r="N375">
        <v>1.7789999999999999</v>
      </c>
      <c r="O375">
        <v>0.87726000000000004</v>
      </c>
      <c r="P375">
        <v>0.15781000000000001</v>
      </c>
      <c r="Q375">
        <v>3.6680000000000001</v>
      </c>
      <c r="R375">
        <v>110.4</v>
      </c>
      <c r="S375">
        <v>11.349</v>
      </c>
      <c r="T375">
        <v>210000000</v>
      </c>
      <c r="U375">
        <v>0.3</v>
      </c>
      <c r="V375">
        <v>0.5</v>
      </c>
      <c r="W375">
        <v>2</v>
      </c>
      <c r="X375">
        <v>70</v>
      </c>
    </row>
    <row r="376" spans="1:24" x14ac:dyDescent="0.35">
      <c r="A376" s="1">
        <v>374</v>
      </c>
      <c r="B376">
        <v>187</v>
      </c>
      <c r="C376">
        <v>187</v>
      </c>
      <c r="E376">
        <v>1522.654922267848</v>
      </c>
      <c r="F376">
        <v>40052.1875</v>
      </c>
      <c r="G376">
        <v>1437.5044484626051</v>
      </c>
      <c r="H376">
        <v>-777.19828818954431</v>
      </c>
      <c r="I376">
        <v>30.83922756929973</v>
      </c>
      <c r="J376" t="s">
        <v>110</v>
      </c>
      <c r="K376">
        <v>19</v>
      </c>
      <c r="L376">
        <v>1278</v>
      </c>
      <c r="M376">
        <v>1.9890000000000001</v>
      </c>
      <c r="N376">
        <v>1.7789999999999999</v>
      </c>
      <c r="O376">
        <v>0.87726000000000004</v>
      </c>
      <c r="P376">
        <v>0.15781000000000001</v>
      </c>
      <c r="Q376">
        <v>3.6680000000000001</v>
      </c>
      <c r="R376">
        <v>110.4</v>
      </c>
      <c r="S376">
        <v>11.349</v>
      </c>
      <c r="T376">
        <v>210000000</v>
      </c>
      <c r="U376">
        <v>0.3</v>
      </c>
      <c r="V376">
        <v>0.5</v>
      </c>
      <c r="W376">
        <v>2</v>
      </c>
      <c r="X376">
        <v>70</v>
      </c>
    </row>
    <row r="377" spans="1:24" x14ac:dyDescent="0.35">
      <c r="A377" s="1">
        <v>375</v>
      </c>
      <c r="B377">
        <v>188</v>
      </c>
      <c r="C377">
        <v>187</v>
      </c>
      <c r="D377" t="s">
        <v>70</v>
      </c>
      <c r="E377">
        <v>1530.4709371316551</v>
      </c>
      <c r="F377">
        <v>40060</v>
      </c>
      <c r="G377">
        <v>1444.5009631069961</v>
      </c>
      <c r="H377">
        <v>-780.67448141512273</v>
      </c>
      <c r="I377">
        <v>30.604847026782991</v>
      </c>
      <c r="J377" t="s">
        <v>110</v>
      </c>
      <c r="K377">
        <v>19</v>
      </c>
      <c r="L377">
        <v>1278</v>
      </c>
      <c r="M377">
        <v>1.9890000000000001</v>
      </c>
      <c r="N377">
        <v>1.7789999999999999</v>
      </c>
      <c r="O377">
        <v>0.87726000000000004</v>
      </c>
      <c r="P377">
        <v>0.15781000000000001</v>
      </c>
      <c r="Q377">
        <v>3.6680000000000001</v>
      </c>
      <c r="R377">
        <v>110.4</v>
      </c>
      <c r="S377">
        <v>11.349</v>
      </c>
      <c r="T377">
        <v>210000000</v>
      </c>
      <c r="U377">
        <v>0.3</v>
      </c>
      <c r="V377">
        <v>0.5</v>
      </c>
      <c r="W377">
        <v>2</v>
      </c>
      <c r="X377">
        <v>70</v>
      </c>
    </row>
    <row r="378" spans="1:24" x14ac:dyDescent="0.35">
      <c r="A378" s="1">
        <v>376</v>
      </c>
      <c r="B378">
        <v>188</v>
      </c>
      <c r="C378">
        <v>188</v>
      </c>
      <c r="D378" t="s">
        <v>70</v>
      </c>
      <c r="E378">
        <v>1530.4709371316551</v>
      </c>
      <c r="F378">
        <v>40060</v>
      </c>
      <c r="G378">
        <v>1444.5009631069961</v>
      </c>
      <c r="H378">
        <v>-780.67448141512273</v>
      </c>
      <c r="I378">
        <v>30.604847026782991</v>
      </c>
      <c r="J378" t="s">
        <v>110</v>
      </c>
      <c r="K378">
        <v>19</v>
      </c>
      <c r="L378">
        <v>1278</v>
      </c>
      <c r="M378">
        <v>1.9890000000000001</v>
      </c>
      <c r="N378">
        <v>1.7789999999999999</v>
      </c>
      <c r="O378">
        <v>0.87726000000000004</v>
      </c>
      <c r="P378">
        <v>0.15781000000000001</v>
      </c>
      <c r="Q378">
        <v>3.6680000000000001</v>
      </c>
      <c r="R378">
        <v>110.4</v>
      </c>
      <c r="S378">
        <v>11.349</v>
      </c>
      <c r="T378">
        <v>210000000</v>
      </c>
      <c r="U378">
        <v>0.3</v>
      </c>
      <c r="V378">
        <v>0.5</v>
      </c>
      <c r="W378">
        <v>2</v>
      </c>
      <c r="X378">
        <v>70</v>
      </c>
    </row>
    <row r="379" spans="1:24" x14ac:dyDescent="0.35">
      <c r="A379" s="1">
        <v>377</v>
      </c>
      <c r="B379">
        <v>189</v>
      </c>
      <c r="C379">
        <v>188</v>
      </c>
      <c r="E379">
        <v>1538.2869519692761</v>
      </c>
      <c r="F379">
        <v>40067.8125</v>
      </c>
      <c r="G379">
        <v>1451.502776190224</v>
      </c>
      <c r="H379">
        <v>-784.13999012462705</v>
      </c>
      <c r="I379">
        <v>30.37047558201705</v>
      </c>
      <c r="J379" t="s">
        <v>110</v>
      </c>
      <c r="K379">
        <v>19</v>
      </c>
      <c r="L379">
        <v>1278</v>
      </c>
      <c r="M379">
        <v>1.9890000000000001</v>
      </c>
      <c r="N379">
        <v>1.7789999999999999</v>
      </c>
      <c r="O379">
        <v>0.87726000000000004</v>
      </c>
      <c r="P379">
        <v>0.15781000000000001</v>
      </c>
      <c r="Q379">
        <v>3.6680000000000001</v>
      </c>
      <c r="R379">
        <v>110.4</v>
      </c>
      <c r="S379">
        <v>11.349</v>
      </c>
      <c r="T379">
        <v>210000000</v>
      </c>
      <c r="U379">
        <v>0.3</v>
      </c>
      <c r="V379">
        <v>0.5</v>
      </c>
      <c r="W379">
        <v>2</v>
      </c>
      <c r="X379">
        <v>70</v>
      </c>
    </row>
    <row r="380" spans="1:24" x14ac:dyDescent="0.35">
      <c r="A380" s="1">
        <v>378</v>
      </c>
      <c r="B380">
        <v>189</v>
      </c>
      <c r="C380">
        <v>189</v>
      </c>
      <c r="E380">
        <v>1538.2869519692761</v>
      </c>
      <c r="F380">
        <v>40067.8125</v>
      </c>
      <c r="G380">
        <v>1451.502776190224</v>
      </c>
      <c r="H380">
        <v>-784.13999012462705</v>
      </c>
      <c r="I380">
        <v>30.37047558201705</v>
      </c>
      <c r="J380" t="s">
        <v>110</v>
      </c>
      <c r="K380">
        <v>19</v>
      </c>
      <c r="L380">
        <v>1278</v>
      </c>
      <c r="M380">
        <v>1.9890000000000001</v>
      </c>
      <c r="N380">
        <v>1.7789999999999999</v>
      </c>
      <c r="O380">
        <v>0.87726000000000004</v>
      </c>
      <c r="P380">
        <v>0.15781000000000001</v>
      </c>
      <c r="Q380">
        <v>3.6680000000000001</v>
      </c>
      <c r="R380">
        <v>110.4</v>
      </c>
      <c r="S380">
        <v>11.349</v>
      </c>
      <c r="T380">
        <v>210000000</v>
      </c>
      <c r="U380">
        <v>0.3</v>
      </c>
      <c r="V380">
        <v>0.5</v>
      </c>
      <c r="W380">
        <v>2</v>
      </c>
      <c r="X380">
        <v>70</v>
      </c>
    </row>
    <row r="381" spans="1:24" x14ac:dyDescent="0.35">
      <c r="A381" s="1">
        <v>379</v>
      </c>
      <c r="B381">
        <v>190</v>
      </c>
      <c r="C381">
        <v>189</v>
      </c>
      <c r="E381">
        <v>1546.1029668068959</v>
      </c>
      <c r="F381">
        <v>40075.625</v>
      </c>
      <c r="G381">
        <v>1458.50977722261</v>
      </c>
      <c r="H381">
        <v>-787.59499516545236</v>
      </c>
      <c r="I381">
        <v>30.13608998437989</v>
      </c>
      <c r="J381" t="s">
        <v>110</v>
      </c>
      <c r="K381">
        <v>19</v>
      </c>
      <c r="L381">
        <v>1278</v>
      </c>
      <c r="M381">
        <v>1.9890000000000001</v>
      </c>
      <c r="N381">
        <v>1.7789999999999999</v>
      </c>
      <c r="O381">
        <v>0.87726000000000004</v>
      </c>
      <c r="P381">
        <v>0.15781000000000001</v>
      </c>
      <c r="Q381">
        <v>3.6680000000000001</v>
      </c>
      <c r="R381">
        <v>110.4</v>
      </c>
      <c r="S381">
        <v>11.349</v>
      </c>
      <c r="T381">
        <v>210000000</v>
      </c>
      <c r="U381">
        <v>0.3</v>
      </c>
      <c r="V381">
        <v>0.5</v>
      </c>
      <c r="W381">
        <v>2</v>
      </c>
      <c r="X381">
        <v>70</v>
      </c>
    </row>
    <row r="382" spans="1:24" x14ac:dyDescent="0.35">
      <c r="A382" s="1">
        <v>380</v>
      </c>
      <c r="B382">
        <v>190</v>
      </c>
      <c r="C382">
        <v>190</v>
      </c>
      <c r="E382">
        <v>1546.1029668068959</v>
      </c>
      <c r="F382">
        <v>40075.625</v>
      </c>
      <c r="G382">
        <v>1458.50977722261</v>
      </c>
      <c r="H382">
        <v>-787.59499516545236</v>
      </c>
      <c r="I382">
        <v>30.13608998437989</v>
      </c>
      <c r="J382" t="s">
        <v>107</v>
      </c>
      <c r="K382">
        <v>19</v>
      </c>
      <c r="L382">
        <v>1278</v>
      </c>
      <c r="M382">
        <v>1.8779999999999999</v>
      </c>
      <c r="N382">
        <v>1.5209999999999999</v>
      </c>
      <c r="O382">
        <v>0.79723999999999995</v>
      </c>
      <c r="P382">
        <v>5.4467000000000002E-2</v>
      </c>
      <c r="Q382">
        <v>3.3109999999999999</v>
      </c>
      <c r="R382">
        <v>98.582999999999998</v>
      </c>
      <c r="S382">
        <v>10.105</v>
      </c>
      <c r="T382">
        <v>210000000</v>
      </c>
      <c r="U382">
        <v>0.3</v>
      </c>
      <c r="V382">
        <v>0.5</v>
      </c>
      <c r="W382">
        <v>2</v>
      </c>
      <c r="X382">
        <v>70</v>
      </c>
    </row>
    <row r="383" spans="1:24" x14ac:dyDescent="0.35">
      <c r="A383" s="1">
        <v>381</v>
      </c>
      <c r="B383">
        <v>191</v>
      </c>
      <c r="C383">
        <v>190</v>
      </c>
      <c r="E383">
        <v>1553.9189816445171</v>
      </c>
      <c r="F383">
        <v>40083.4375</v>
      </c>
      <c r="G383">
        <v>1465.5221602050819</v>
      </c>
      <c r="H383">
        <v>-791.03906652613693</v>
      </c>
      <c r="I383">
        <v>29.901731951780011</v>
      </c>
      <c r="J383" t="s">
        <v>107</v>
      </c>
      <c r="K383">
        <v>19</v>
      </c>
      <c r="L383">
        <v>1278</v>
      </c>
      <c r="M383">
        <v>1.8779999999999999</v>
      </c>
      <c r="N383">
        <v>1.5209999999999999</v>
      </c>
      <c r="O383">
        <v>0.79723999999999995</v>
      </c>
      <c r="P383">
        <v>5.4467000000000002E-2</v>
      </c>
      <c r="Q383">
        <v>3.3109999999999999</v>
      </c>
      <c r="R383">
        <v>98.582999999999998</v>
      </c>
      <c r="S383">
        <v>10.105</v>
      </c>
      <c r="T383">
        <v>210000000</v>
      </c>
      <c r="U383">
        <v>0.3</v>
      </c>
      <c r="V383">
        <v>0.5</v>
      </c>
      <c r="W383">
        <v>2</v>
      </c>
      <c r="X383">
        <v>70</v>
      </c>
    </row>
    <row r="384" spans="1:24" x14ac:dyDescent="0.35">
      <c r="A384" s="1">
        <v>382</v>
      </c>
      <c r="B384">
        <v>191</v>
      </c>
      <c r="C384">
        <v>191</v>
      </c>
      <c r="E384">
        <v>1553.9189816445171</v>
      </c>
      <c r="F384">
        <v>40083.4375</v>
      </c>
      <c r="G384">
        <v>1465.5221602050819</v>
      </c>
      <c r="H384">
        <v>-791.03906652613693</v>
      </c>
      <c r="I384">
        <v>29.901731951780011</v>
      </c>
      <c r="J384" t="s">
        <v>107</v>
      </c>
      <c r="K384">
        <v>19</v>
      </c>
      <c r="L384">
        <v>1278</v>
      </c>
      <c r="M384">
        <v>1.8779999999999999</v>
      </c>
      <c r="N384">
        <v>1.5209999999999999</v>
      </c>
      <c r="O384">
        <v>0.79723999999999995</v>
      </c>
      <c r="P384">
        <v>5.4467000000000002E-2</v>
      </c>
      <c r="Q384">
        <v>3.3109999999999999</v>
      </c>
      <c r="R384">
        <v>98.582999999999998</v>
      </c>
      <c r="S384">
        <v>10.105</v>
      </c>
      <c r="T384">
        <v>210000000</v>
      </c>
      <c r="U384">
        <v>0.3</v>
      </c>
      <c r="V384">
        <v>0.5</v>
      </c>
      <c r="W384">
        <v>2</v>
      </c>
      <c r="X384">
        <v>70</v>
      </c>
    </row>
    <row r="385" spans="1:24" x14ac:dyDescent="0.35">
      <c r="A385" s="1">
        <v>383</v>
      </c>
      <c r="B385">
        <v>192</v>
      </c>
      <c r="C385">
        <v>191</v>
      </c>
      <c r="E385">
        <v>1561.7349964821369</v>
      </c>
      <c r="F385">
        <v>40091.25</v>
      </c>
      <c r="G385">
        <v>1472.539838132468</v>
      </c>
      <c r="H385">
        <v>-794.47233489514463</v>
      </c>
      <c r="I385">
        <v>29.66734740023654</v>
      </c>
      <c r="J385" t="s">
        <v>107</v>
      </c>
      <c r="K385">
        <v>19</v>
      </c>
      <c r="L385">
        <v>1278</v>
      </c>
      <c r="M385">
        <v>1.8779999999999999</v>
      </c>
      <c r="N385">
        <v>1.5209999999999999</v>
      </c>
      <c r="O385">
        <v>0.79723999999999995</v>
      </c>
      <c r="P385">
        <v>5.4467000000000002E-2</v>
      </c>
      <c r="Q385">
        <v>3.3109999999999999</v>
      </c>
      <c r="R385">
        <v>98.582999999999998</v>
      </c>
      <c r="S385">
        <v>10.105</v>
      </c>
      <c r="T385">
        <v>210000000</v>
      </c>
      <c r="U385">
        <v>0.3</v>
      </c>
      <c r="V385">
        <v>0.5</v>
      </c>
      <c r="W385">
        <v>2</v>
      </c>
      <c r="X385">
        <v>70</v>
      </c>
    </row>
    <row r="386" spans="1:24" x14ac:dyDescent="0.35">
      <c r="A386" s="1">
        <v>384</v>
      </c>
      <c r="B386">
        <v>192</v>
      </c>
      <c r="C386">
        <v>192</v>
      </c>
      <c r="E386">
        <v>1561.7349964821369</v>
      </c>
      <c r="F386">
        <v>40091.25</v>
      </c>
      <c r="G386">
        <v>1472.539838132468</v>
      </c>
      <c r="H386">
        <v>-794.47233489514463</v>
      </c>
      <c r="I386">
        <v>29.66734740023654</v>
      </c>
      <c r="J386" t="s">
        <v>109</v>
      </c>
      <c r="K386">
        <v>19</v>
      </c>
      <c r="L386">
        <v>1320</v>
      </c>
      <c r="M386">
        <v>1.6819999999999991</v>
      </c>
      <c r="N386">
        <v>1.2699</v>
      </c>
      <c r="O386">
        <v>0.70086000000000004</v>
      </c>
      <c r="P386">
        <v>2.8108999999999999E-2</v>
      </c>
      <c r="Q386">
        <v>2.569</v>
      </c>
      <c r="R386">
        <v>84.697999999999993</v>
      </c>
      <c r="S386">
        <v>8.6111000000000004</v>
      </c>
      <c r="T386">
        <v>210000000</v>
      </c>
      <c r="U386">
        <v>0.3</v>
      </c>
      <c r="V386">
        <v>0.5</v>
      </c>
      <c r="W386">
        <v>2</v>
      </c>
      <c r="X386">
        <v>70</v>
      </c>
    </row>
    <row r="387" spans="1:24" x14ac:dyDescent="0.35">
      <c r="A387" s="1">
        <v>385</v>
      </c>
      <c r="B387">
        <v>193</v>
      </c>
      <c r="C387">
        <v>192</v>
      </c>
      <c r="E387">
        <v>1569.5510113197579</v>
      </c>
      <c r="F387">
        <v>40099.0625</v>
      </c>
      <c r="G387">
        <v>1479.5633899786901</v>
      </c>
      <c r="H387">
        <v>-797.89357208086312</v>
      </c>
      <c r="I387">
        <v>29.432982764238631</v>
      </c>
      <c r="J387" t="s">
        <v>109</v>
      </c>
      <c r="K387">
        <v>19</v>
      </c>
      <c r="L387">
        <v>1320</v>
      </c>
      <c r="M387">
        <v>1.6819999999999991</v>
      </c>
      <c r="N387">
        <v>1.2699</v>
      </c>
      <c r="O387">
        <v>0.70086000000000004</v>
      </c>
      <c r="P387">
        <v>2.8108999999999999E-2</v>
      </c>
      <c r="Q387">
        <v>2.569</v>
      </c>
      <c r="R387">
        <v>84.697999999999993</v>
      </c>
      <c r="S387">
        <v>8.6111000000000004</v>
      </c>
      <c r="T387">
        <v>210000000</v>
      </c>
      <c r="U387">
        <v>0.3</v>
      </c>
      <c r="V387">
        <v>0.5</v>
      </c>
      <c r="W387">
        <v>2</v>
      </c>
      <c r="X387">
        <v>70</v>
      </c>
    </row>
    <row r="388" spans="1:24" x14ac:dyDescent="0.35">
      <c r="A388" s="1">
        <v>386</v>
      </c>
      <c r="B388">
        <v>193</v>
      </c>
      <c r="C388">
        <v>193</v>
      </c>
      <c r="E388">
        <v>1569.5510113197579</v>
      </c>
      <c r="F388">
        <v>40099.0625</v>
      </c>
      <c r="G388">
        <v>1479.5633899786901</v>
      </c>
      <c r="H388">
        <v>-797.89357208086312</v>
      </c>
      <c r="I388">
        <v>29.432982764238631</v>
      </c>
      <c r="J388" t="s">
        <v>109</v>
      </c>
      <c r="K388">
        <v>19</v>
      </c>
      <c r="L388">
        <v>1320</v>
      </c>
      <c r="M388">
        <v>1.6819999999999991</v>
      </c>
      <c r="N388">
        <v>1.2699</v>
      </c>
      <c r="O388">
        <v>0.70086000000000004</v>
      </c>
      <c r="P388">
        <v>2.8108999999999999E-2</v>
      </c>
      <c r="Q388">
        <v>2.569</v>
      </c>
      <c r="R388">
        <v>84.697999999999993</v>
      </c>
      <c r="S388">
        <v>8.6111000000000004</v>
      </c>
      <c r="T388">
        <v>210000000</v>
      </c>
      <c r="U388">
        <v>0.3</v>
      </c>
      <c r="V388">
        <v>0.5</v>
      </c>
      <c r="W388">
        <v>2</v>
      </c>
      <c r="X388">
        <v>70</v>
      </c>
    </row>
    <row r="389" spans="1:24" x14ac:dyDescent="0.35">
      <c r="A389" s="1">
        <v>387</v>
      </c>
      <c r="B389">
        <v>194</v>
      </c>
      <c r="C389">
        <v>193</v>
      </c>
      <c r="E389">
        <v>1577.3670261573779</v>
      </c>
      <c r="F389">
        <v>40106.875</v>
      </c>
      <c r="G389">
        <v>1486.5920017305309</v>
      </c>
      <c r="H389">
        <v>-801.3044000578368</v>
      </c>
      <c r="I389">
        <v>29.19860446913528</v>
      </c>
      <c r="J389" t="s">
        <v>109</v>
      </c>
      <c r="K389">
        <v>19</v>
      </c>
      <c r="L389">
        <v>1320</v>
      </c>
      <c r="M389">
        <v>1.6819999999999991</v>
      </c>
      <c r="N389">
        <v>1.2699</v>
      </c>
      <c r="O389">
        <v>0.70086000000000004</v>
      </c>
      <c r="P389">
        <v>2.8108999999999999E-2</v>
      </c>
      <c r="Q389">
        <v>2.569</v>
      </c>
      <c r="R389">
        <v>84.697999999999993</v>
      </c>
      <c r="S389">
        <v>8.6111000000000004</v>
      </c>
      <c r="T389">
        <v>210000000</v>
      </c>
      <c r="U389">
        <v>0.3</v>
      </c>
      <c r="V389">
        <v>0.5</v>
      </c>
      <c r="W389">
        <v>2</v>
      </c>
      <c r="X389">
        <v>70</v>
      </c>
    </row>
    <row r="390" spans="1:24" x14ac:dyDescent="0.35">
      <c r="A390" s="1">
        <v>388</v>
      </c>
      <c r="B390">
        <v>194</v>
      </c>
      <c r="C390">
        <v>194</v>
      </c>
      <c r="E390">
        <v>1577.3670261573779</v>
      </c>
      <c r="F390">
        <v>40106.875</v>
      </c>
      <c r="G390">
        <v>1486.5920017305309</v>
      </c>
      <c r="H390">
        <v>-801.3044000578368</v>
      </c>
      <c r="I390">
        <v>29.19860446913528</v>
      </c>
      <c r="J390" t="s">
        <v>109</v>
      </c>
      <c r="K390">
        <v>19</v>
      </c>
      <c r="L390">
        <v>1320</v>
      </c>
      <c r="M390">
        <v>1.6819999999999991</v>
      </c>
      <c r="N390">
        <v>1.2699</v>
      </c>
      <c r="O390">
        <v>0.70086000000000004</v>
      </c>
      <c r="P390">
        <v>2.8108999999999999E-2</v>
      </c>
      <c r="Q390">
        <v>2.569</v>
      </c>
      <c r="R390">
        <v>84.697999999999993</v>
      </c>
      <c r="S390">
        <v>8.6111000000000004</v>
      </c>
      <c r="T390">
        <v>210000000</v>
      </c>
      <c r="U390">
        <v>0.3</v>
      </c>
      <c r="V390">
        <v>0.5</v>
      </c>
      <c r="W390">
        <v>2</v>
      </c>
      <c r="X390">
        <v>70</v>
      </c>
    </row>
    <row r="391" spans="1:24" x14ac:dyDescent="0.35">
      <c r="A391" s="1">
        <v>389</v>
      </c>
      <c r="B391">
        <v>195</v>
      </c>
      <c r="C391">
        <v>194</v>
      </c>
      <c r="E391">
        <v>1585.1830409949989</v>
      </c>
      <c r="F391">
        <v>40114.6875</v>
      </c>
      <c r="G391">
        <v>1493.6258444859211</v>
      </c>
      <c r="H391">
        <v>-804.70442756634532</v>
      </c>
      <c r="I391">
        <v>28.964232820411041</v>
      </c>
      <c r="J391" t="s">
        <v>109</v>
      </c>
      <c r="K391">
        <v>19</v>
      </c>
      <c r="L391">
        <v>1320</v>
      </c>
      <c r="M391">
        <v>1.6819999999999991</v>
      </c>
      <c r="N391">
        <v>1.2699</v>
      </c>
      <c r="O391">
        <v>0.70086000000000004</v>
      </c>
      <c r="P391">
        <v>2.8108999999999999E-2</v>
      </c>
      <c r="Q391">
        <v>2.569</v>
      </c>
      <c r="R391">
        <v>84.697999999999993</v>
      </c>
      <c r="S391">
        <v>8.6111000000000004</v>
      </c>
      <c r="T391">
        <v>210000000</v>
      </c>
      <c r="U391">
        <v>0.3</v>
      </c>
      <c r="V391">
        <v>0.5</v>
      </c>
      <c r="W391">
        <v>2</v>
      </c>
      <c r="X391">
        <v>70</v>
      </c>
    </row>
    <row r="392" spans="1:24" x14ac:dyDescent="0.35">
      <c r="A392" s="1">
        <v>390</v>
      </c>
      <c r="B392">
        <v>195</v>
      </c>
      <c r="C392">
        <v>195</v>
      </c>
      <c r="E392">
        <v>1585.1830409949989</v>
      </c>
      <c r="F392">
        <v>40114.6875</v>
      </c>
      <c r="G392">
        <v>1493.6258444859211</v>
      </c>
      <c r="H392">
        <v>-804.70442756634532</v>
      </c>
      <c r="I392">
        <v>28.964232820411041</v>
      </c>
      <c r="J392" t="s">
        <v>109</v>
      </c>
      <c r="K392">
        <v>19</v>
      </c>
      <c r="L392">
        <v>1320</v>
      </c>
      <c r="M392">
        <v>1.6819999999999991</v>
      </c>
      <c r="N392">
        <v>1.2699</v>
      </c>
      <c r="O392">
        <v>0.70086000000000004</v>
      </c>
      <c r="P392">
        <v>2.8108999999999999E-2</v>
      </c>
      <c r="Q392">
        <v>2.569</v>
      </c>
      <c r="R392">
        <v>84.697999999999993</v>
      </c>
      <c r="S392">
        <v>8.6111000000000004</v>
      </c>
      <c r="T392">
        <v>210000000</v>
      </c>
      <c r="U392">
        <v>0.3</v>
      </c>
      <c r="V392">
        <v>0.5</v>
      </c>
      <c r="W392">
        <v>2</v>
      </c>
      <c r="X392">
        <v>70</v>
      </c>
    </row>
    <row r="393" spans="1:24" x14ac:dyDescent="0.35">
      <c r="A393" s="1">
        <v>391</v>
      </c>
      <c r="B393">
        <v>196</v>
      </c>
      <c r="C393">
        <v>195</v>
      </c>
      <c r="E393">
        <v>1592.999055832619</v>
      </c>
      <c r="F393">
        <v>40122.5</v>
      </c>
      <c r="G393">
        <v>1500.6647546925701</v>
      </c>
      <c r="H393">
        <v>-808.09395246832685</v>
      </c>
      <c r="I393">
        <v>28.72985293881144</v>
      </c>
      <c r="J393" t="s">
        <v>109</v>
      </c>
      <c r="K393">
        <v>19</v>
      </c>
      <c r="L393">
        <v>1320</v>
      </c>
      <c r="M393">
        <v>1.6819999999999991</v>
      </c>
      <c r="N393">
        <v>1.2699</v>
      </c>
      <c r="O393">
        <v>0.70086000000000004</v>
      </c>
      <c r="P393">
        <v>2.8108999999999999E-2</v>
      </c>
      <c r="Q393">
        <v>2.569</v>
      </c>
      <c r="R393">
        <v>84.697999999999993</v>
      </c>
      <c r="S393">
        <v>8.6111000000000004</v>
      </c>
      <c r="T393">
        <v>210000000</v>
      </c>
      <c r="U393">
        <v>0.3</v>
      </c>
      <c r="V393">
        <v>0.5</v>
      </c>
      <c r="W393">
        <v>2</v>
      </c>
      <c r="X393">
        <v>70</v>
      </c>
    </row>
    <row r="394" spans="1:24" x14ac:dyDescent="0.35">
      <c r="A394" s="1">
        <v>392</v>
      </c>
      <c r="B394">
        <v>196</v>
      </c>
      <c r="C394">
        <v>196</v>
      </c>
      <c r="E394">
        <v>1592.999055832619</v>
      </c>
      <c r="F394">
        <v>40122.5</v>
      </c>
      <c r="G394">
        <v>1500.6647546925701</v>
      </c>
      <c r="H394">
        <v>-808.09395246832685</v>
      </c>
      <c r="I394">
        <v>28.72985293881144</v>
      </c>
      <c r="J394" t="s">
        <v>109</v>
      </c>
      <c r="K394">
        <v>19</v>
      </c>
      <c r="L394">
        <v>1320</v>
      </c>
      <c r="M394">
        <v>1.6819999999999991</v>
      </c>
      <c r="N394">
        <v>1.2699</v>
      </c>
      <c r="O394">
        <v>0.70086000000000004</v>
      </c>
      <c r="P394">
        <v>2.8108999999999999E-2</v>
      </c>
      <c r="Q394">
        <v>2.569</v>
      </c>
      <c r="R394">
        <v>84.697999999999993</v>
      </c>
      <c r="S394">
        <v>8.6111000000000004</v>
      </c>
      <c r="T394">
        <v>210000000</v>
      </c>
      <c r="U394">
        <v>0.3</v>
      </c>
      <c r="V394">
        <v>0.5</v>
      </c>
      <c r="W394">
        <v>2</v>
      </c>
      <c r="X394">
        <v>70</v>
      </c>
    </row>
    <row r="395" spans="1:24" x14ac:dyDescent="0.35">
      <c r="A395" s="1">
        <v>393</v>
      </c>
      <c r="B395">
        <v>197</v>
      </c>
      <c r="C395">
        <v>196</v>
      </c>
      <c r="E395">
        <v>1600.8150706702399</v>
      </c>
      <c r="F395">
        <v>40130.3125</v>
      </c>
      <c r="G395">
        <v>1507.709237091394</v>
      </c>
      <c r="H395">
        <v>-811.47188201772224</v>
      </c>
      <c r="I395">
        <v>28.495481846711002</v>
      </c>
      <c r="J395" t="s">
        <v>109</v>
      </c>
      <c r="K395">
        <v>19</v>
      </c>
      <c r="L395">
        <v>1320</v>
      </c>
      <c r="M395">
        <v>1.6819999999999991</v>
      </c>
      <c r="N395">
        <v>1.2699</v>
      </c>
      <c r="O395">
        <v>0.70086000000000004</v>
      </c>
      <c r="P395">
        <v>2.8108999999999999E-2</v>
      </c>
      <c r="Q395">
        <v>2.569</v>
      </c>
      <c r="R395">
        <v>84.697999999999993</v>
      </c>
      <c r="S395">
        <v>8.6111000000000004</v>
      </c>
      <c r="T395">
        <v>210000000</v>
      </c>
      <c r="U395">
        <v>0.3</v>
      </c>
      <c r="V395">
        <v>0.5</v>
      </c>
      <c r="W395">
        <v>2</v>
      </c>
      <c r="X395">
        <v>70</v>
      </c>
    </row>
    <row r="396" spans="1:24" x14ac:dyDescent="0.35">
      <c r="A396" s="1">
        <v>394</v>
      </c>
      <c r="B396">
        <v>197</v>
      </c>
      <c r="C396">
        <v>197</v>
      </c>
      <c r="E396">
        <v>1600.8150706702399</v>
      </c>
      <c r="F396">
        <v>40130.3125</v>
      </c>
      <c r="G396">
        <v>1507.709237091394</v>
      </c>
      <c r="H396">
        <v>-811.47188201772224</v>
      </c>
      <c r="I396">
        <v>28.495481846711002</v>
      </c>
      <c r="J396" t="s">
        <v>109</v>
      </c>
      <c r="K396">
        <v>19</v>
      </c>
      <c r="L396">
        <v>1320</v>
      </c>
      <c r="M396">
        <v>1.6819999999999991</v>
      </c>
      <c r="N396">
        <v>1.2699</v>
      </c>
      <c r="O396">
        <v>0.70086000000000004</v>
      </c>
      <c r="P396">
        <v>2.8108999999999999E-2</v>
      </c>
      <c r="Q396">
        <v>2.569</v>
      </c>
      <c r="R396">
        <v>84.697999999999993</v>
      </c>
      <c r="S396">
        <v>8.6111000000000004</v>
      </c>
      <c r="T396">
        <v>210000000</v>
      </c>
      <c r="U396">
        <v>0.3</v>
      </c>
      <c r="V396">
        <v>0.5</v>
      </c>
      <c r="W396">
        <v>2</v>
      </c>
      <c r="X396">
        <v>70</v>
      </c>
    </row>
    <row r="397" spans="1:24" x14ac:dyDescent="0.35">
      <c r="A397" s="1">
        <v>395</v>
      </c>
      <c r="B397">
        <v>198</v>
      </c>
      <c r="C397">
        <v>197</v>
      </c>
      <c r="E397">
        <v>1608.63108550786</v>
      </c>
      <c r="F397">
        <v>40138.125</v>
      </c>
      <c r="G397">
        <v>1514.759175068534</v>
      </c>
      <c r="H397">
        <v>-814.83840984175299</v>
      </c>
      <c r="I397">
        <v>28.26110413301738</v>
      </c>
      <c r="J397" t="s">
        <v>109</v>
      </c>
      <c r="K397">
        <v>19</v>
      </c>
      <c r="L397">
        <v>1320</v>
      </c>
      <c r="M397">
        <v>1.6819999999999991</v>
      </c>
      <c r="N397">
        <v>1.2699</v>
      </c>
      <c r="O397">
        <v>0.70086000000000004</v>
      </c>
      <c r="P397">
        <v>2.8108999999999999E-2</v>
      </c>
      <c r="Q397">
        <v>2.569</v>
      </c>
      <c r="R397">
        <v>84.697999999999993</v>
      </c>
      <c r="S397">
        <v>8.6111000000000004</v>
      </c>
      <c r="T397">
        <v>210000000</v>
      </c>
      <c r="U397">
        <v>0.3</v>
      </c>
      <c r="V397">
        <v>0.5</v>
      </c>
      <c r="W397">
        <v>2</v>
      </c>
      <c r="X397">
        <v>70</v>
      </c>
    </row>
    <row r="398" spans="1:24" x14ac:dyDescent="0.35">
      <c r="A398" s="1">
        <v>396</v>
      </c>
      <c r="B398">
        <v>198</v>
      </c>
      <c r="C398">
        <v>198</v>
      </c>
      <c r="E398">
        <v>1608.63108550786</v>
      </c>
      <c r="F398">
        <v>40138.125</v>
      </c>
      <c r="G398">
        <v>1514.759175068534</v>
      </c>
      <c r="H398">
        <v>-814.83840984175299</v>
      </c>
      <c r="I398">
        <v>28.26110413301738</v>
      </c>
      <c r="J398" t="s">
        <v>109</v>
      </c>
      <c r="K398">
        <v>19</v>
      </c>
      <c r="L398">
        <v>1320</v>
      </c>
      <c r="M398">
        <v>1.6819999999999991</v>
      </c>
      <c r="N398">
        <v>1.2699</v>
      </c>
      <c r="O398">
        <v>0.70086000000000004</v>
      </c>
      <c r="P398">
        <v>2.8108999999999999E-2</v>
      </c>
      <c r="Q398">
        <v>2.569</v>
      </c>
      <c r="R398">
        <v>84.697999999999993</v>
      </c>
      <c r="S398">
        <v>8.6111000000000004</v>
      </c>
      <c r="T398">
        <v>210000000</v>
      </c>
      <c r="U398">
        <v>0.3</v>
      </c>
      <c r="V398">
        <v>0.5</v>
      </c>
      <c r="W398">
        <v>2</v>
      </c>
      <c r="X398">
        <v>70</v>
      </c>
    </row>
    <row r="399" spans="1:24" x14ac:dyDescent="0.35">
      <c r="A399" s="1">
        <v>397</v>
      </c>
      <c r="B399">
        <v>199</v>
      </c>
      <c r="C399">
        <v>198</v>
      </c>
      <c r="E399">
        <v>1616.447100345481</v>
      </c>
      <c r="F399">
        <v>40145.9375</v>
      </c>
      <c r="G399">
        <v>1521.8142237177719</v>
      </c>
      <c r="H399">
        <v>-818.19421405760534</v>
      </c>
      <c r="I399">
        <v>28.02673078413444</v>
      </c>
      <c r="J399" t="s">
        <v>109</v>
      </c>
      <c r="K399">
        <v>19</v>
      </c>
      <c r="L399">
        <v>1320</v>
      </c>
      <c r="M399">
        <v>1.6819999999999991</v>
      </c>
      <c r="N399">
        <v>1.2699</v>
      </c>
      <c r="O399">
        <v>0.70086000000000004</v>
      </c>
      <c r="P399">
        <v>2.8108999999999999E-2</v>
      </c>
      <c r="Q399">
        <v>2.569</v>
      </c>
      <c r="R399">
        <v>84.697999999999993</v>
      </c>
      <c r="S399">
        <v>8.6111000000000004</v>
      </c>
      <c r="T399">
        <v>210000000</v>
      </c>
      <c r="U399">
        <v>0.3</v>
      </c>
      <c r="V399">
        <v>0.5</v>
      </c>
      <c r="W399">
        <v>2</v>
      </c>
      <c r="X399">
        <v>70</v>
      </c>
    </row>
    <row r="400" spans="1:24" x14ac:dyDescent="0.35">
      <c r="A400" s="1">
        <v>398</v>
      </c>
      <c r="B400">
        <v>199</v>
      </c>
      <c r="C400">
        <v>199</v>
      </c>
      <c r="E400">
        <v>1616.447100345481</v>
      </c>
      <c r="F400">
        <v>40145.9375</v>
      </c>
      <c r="G400">
        <v>1521.8142237177719</v>
      </c>
      <c r="H400">
        <v>-818.19421405760534</v>
      </c>
      <c r="I400">
        <v>28.02673078413444</v>
      </c>
      <c r="J400" t="s">
        <v>109</v>
      </c>
      <c r="K400">
        <v>19</v>
      </c>
      <c r="L400">
        <v>1320</v>
      </c>
      <c r="M400">
        <v>1.6819999999999991</v>
      </c>
      <c r="N400">
        <v>1.2699</v>
      </c>
      <c r="O400">
        <v>0.70086000000000004</v>
      </c>
      <c r="P400">
        <v>2.8108999999999999E-2</v>
      </c>
      <c r="Q400">
        <v>2.569</v>
      </c>
      <c r="R400">
        <v>84.697999999999993</v>
      </c>
      <c r="S400">
        <v>8.6111000000000004</v>
      </c>
      <c r="T400">
        <v>210000000</v>
      </c>
      <c r="U400">
        <v>0.3</v>
      </c>
      <c r="V400">
        <v>0.5</v>
      </c>
      <c r="W400">
        <v>2</v>
      </c>
      <c r="X400">
        <v>70</v>
      </c>
    </row>
    <row r="401" spans="1:24" x14ac:dyDescent="0.35">
      <c r="A401" s="1">
        <v>399</v>
      </c>
      <c r="B401">
        <v>200</v>
      </c>
      <c r="C401">
        <v>199</v>
      </c>
      <c r="E401">
        <v>1624.263115183101</v>
      </c>
      <c r="F401">
        <v>40153.75</v>
      </c>
      <c r="G401">
        <v>1528.874383538656</v>
      </c>
      <c r="H401">
        <v>-821.53925136235398</v>
      </c>
      <c r="I401">
        <v>27.792359047194289</v>
      </c>
      <c r="J401" t="s">
        <v>109</v>
      </c>
      <c r="K401">
        <v>19</v>
      </c>
      <c r="L401">
        <v>1320</v>
      </c>
      <c r="M401">
        <v>1.6819999999999991</v>
      </c>
      <c r="N401">
        <v>1.2699</v>
      </c>
      <c r="O401">
        <v>0.70086000000000004</v>
      </c>
      <c r="P401">
        <v>2.8108999999999999E-2</v>
      </c>
      <c r="Q401">
        <v>2.569</v>
      </c>
      <c r="R401">
        <v>84.697999999999993</v>
      </c>
      <c r="S401">
        <v>8.6111000000000004</v>
      </c>
      <c r="T401">
        <v>210000000</v>
      </c>
      <c r="U401">
        <v>0.3</v>
      </c>
      <c r="V401">
        <v>0.5</v>
      </c>
      <c r="W401">
        <v>2</v>
      </c>
      <c r="X401">
        <v>70</v>
      </c>
    </row>
    <row r="402" spans="1:24" x14ac:dyDescent="0.35">
      <c r="A402" s="1">
        <v>400</v>
      </c>
      <c r="B402">
        <v>200</v>
      </c>
      <c r="C402">
        <v>200</v>
      </c>
      <c r="E402">
        <v>1624.263115183101</v>
      </c>
      <c r="F402">
        <v>40153.75</v>
      </c>
      <c r="G402">
        <v>1528.874383538656</v>
      </c>
      <c r="H402">
        <v>-821.53925136235398</v>
      </c>
      <c r="I402">
        <v>27.792359047194289</v>
      </c>
      <c r="J402" t="s">
        <v>107</v>
      </c>
      <c r="K402">
        <v>19</v>
      </c>
      <c r="L402">
        <v>1278</v>
      </c>
      <c r="M402">
        <v>1.8779999999999999</v>
      </c>
      <c r="N402">
        <v>1.5209999999999999</v>
      </c>
      <c r="O402">
        <v>0.79723999999999995</v>
      </c>
      <c r="P402">
        <v>5.4467000000000002E-2</v>
      </c>
      <c r="Q402">
        <v>3.3109999999999999</v>
      </c>
      <c r="R402">
        <v>98.582999999999998</v>
      </c>
      <c r="S402">
        <v>10.105</v>
      </c>
      <c r="T402">
        <v>210000000</v>
      </c>
      <c r="U402">
        <v>0.3</v>
      </c>
      <c r="V402">
        <v>0.5</v>
      </c>
      <c r="W402">
        <v>2</v>
      </c>
      <c r="X402">
        <v>70</v>
      </c>
    </row>
    <row r="403" spans="1:24" x14ac:dyDescent="0.35">
      <c r="A403" s="1">
        <v>401</v>
      </c>
      <c r="B403">
        <v>201</v>
      </c>
      <c r="C403">
        <v>200</v>
      </c>
      <c r="E403">
        <v>1632.079130020722</v>
      </c>
      <c r="F403">
        <v>40161.5625</v>
      </c>
      <c r="G403">
        <v>1535.9395156232661</v>
      </c>
      <c r="H403">
        <v>-824.8737746686412</v>
      </c>
      <c r="I403">
        <v>27.557978714410911</v>
      </c>
      <c r="J403" t="s">
        <v>107</v>
      </c>
      <c r="K403">
        <v>19</v>
      </c>
      <c r="L403">
        <v>1278</v>
      </c>
      <c r="M403">
        <v>1.8779999999999999</v>
      </c>
      <c r="N403">
        <v>1.5209999999999999</v>
      </c>
      <c r="O403">
        <v>0.79723999999999995</v>
      </c>
      <c r="P403">
        <v>5.4467000000000002E-2</v>
      </c>
      <c r="Q403">
        <v>3.3109999999999999</v>
      </c>
      <c r="R403">
        <v>98.582999999999998</v>
      </c>
      <c r="S403">
        <v>10.105</v>
      </c>
      <c r="T403">
        <v>210000000</v>
      </c>
      <c r="U403">
        <v>0.3</v>
      </c>
      <c r="V403">
        <v>0.5</v>
      </c>
      <c r="W403">
        <v>2</v>
      </c>
      <c r="X403">
        <v>70</v>
      </c>
    </row>
    <row r="404" spans="1:24" x14ac:dyDescent="0.35">
      <c r="A404" s="1">
        <v>402</v>
      </c>
      <c r="B404">
        <v>201</v>
      </c>
      <c r="C404">
        <v>201</v>
      </c>
      <c r="E404">
        <v>1632.079130020722</v>
      </c>
      <c r="F404">
        <v>40161.5625</v>
      </c>
      <c r="G404">
        <v>1535.9395156232661</v>
      </c>
      <c r="H404">
        <v>-824.8737746686412</v>
      </c>
      <c r="I404">
        <v>27.557978714410911</v>
      </c>
      <c r="J404" t="s">
        <v>107</v>
      </c>
      <c r="K404">
        <v>19</v>
      </c>
      <c r="L404">
        <v>1278</v>
      </c>
      <c r="M404">
        <v>1.8779999999999999</v>
      </c>
      <c r="N404">
        <v>1.5209999999999999</v>
      </c>
      <c r="O404">
        <v>0.79723999999999995</v>
      </c>
      <c r="P404">
        <v>5.4467000000000002E-2</v>
      </c>
      <c r="Q404">
        <v>3.3109999999999999</v>
      </c>
      <c r="R404">
        <v>98.582999999999998</v>
      </c>
      <c r="S404">
        <v>10.105</v>
      </c>
      <c r="T404">
        <v>210000000</v>
      </c>
      <c r="U404">
        <v>0.3</v>
      </c>
      <c r="V404">
        <v>0.5</v>
      </c>
      <c r="W404">
        <v>2</v>
      </c>
      <c r="X404">
        <v>70</v>
      </c>
    </row>
    <row r="405" spans="1:24" x14ac:dyDescent="0.35">
      <c r="A405" s="1">
        <v>403</v>
      </c>
      <c r="B405">
        <v>202</v>
      </c>
      <c r="C405">
        <v>201</v>
      </c>
      <c r="E405">
        <v>1639.8951448583421</v>
      </c>
      <c r="F405">
        <v>40169.375</v>
      </c>
      <c r="G405">
        <v>1543.01027443266</v>
      </c>
      <c r="H405">
        <v>-828.19635045970369</v>
      </c>
      <c r="I405">
        <v>27.3236065997936</v>
      </c>
      <c r="J405" t="s">
        <v>107</v>
      </c>
      <c r="K405">
        <v>19</v>
      </c>
      <c r="L405">
        <v>1278</v>
      </c>
      <c r="M405">
        <v>1.8779999999999999</v>
      </c>
      <c r="N405">
        <v>1.5209999999999999</v>
      </c>
      <c r="O405">
        <v>0.79723999999999995</v>
      </c>
      <c r="P405">
        <v>5.4467000000000002E-2</v>
      </c>
      <c r="Q405">
        <v>3.3109999999999999</v>
      </c>
      <c r="R405">
        <v>98.582999999999998</v>
      </c>
      <c r="S405">
        <v>10.105</v>
      </c>
      <c r="T405">
        <v>210000000</v>
      </c>
      <c r="U405">
        <v>0.3</v>
      </c>
      <c r="V405">
        <v>0.5</v>
      </c>
      <c r="W405">
        <v>2</v>
      </c>
      <c r="X405">
        <v>70</v>
      </c>
    </row>
    <row r="406" spans="1:24" x14ac:dyDescent="0.35">
      <c r="A406" s="1">
        <v>404</v>
      </c>
      <c r="B406">
        <v>202</v>
      </c>
      <c r="C406">
        <v>202</v>
      </c>
      <c r="E406">
        <v>1639.8951448583421</v>
      </c>
      <c r="F406">
        <v>40169.375</v>
      </c>
      <c r="G406">
        <v>1543.01027443266</v>
      </c>
      <c r="H406">
        <v>-828.19635045970369</v>
      </c>
      <c r="I406">
        <v>27.3236065997936</v>
      </c>
      <c r="J406" t="s">
        <v>110</v>
      </c>
      <c r="K406">
        <v>19</v>
      </c>
      <c r="L406">
        <v>1278</v>
      </c>
      <c r="M406">
        <v>1.9890000000000001</v>
      </c>
      <c r="N406">
        <v>1.7789999999999999</v>
      </c>
      <c r="O406">
        <v>0.87726000000000004</v>
      </c>
      <c r="P406">
        <v>0.15781000000000001</v>
      </c>
      <c r="Q406">
        <v>3.6680000000000001</v>
      </c>
      <c r="R406">
        <v>110.4</v>
      </c>
      <c r="S406">
        <v>11.349</v>
      </c>
      <c r="T406">
        <v>210000000</v>
      </c>
      <c r="U406">
        <v>0.3</v>
      </c>
      <c r="V406">
        <v>0.5</v>
      </c>
      <c r="W406">
        <v>2</v>
      </c>
      <c r="X406">
        <v>70</v>
      </c>
    </row>
    <row r="407" spans="1:24" x14ac:dyDescent="0.35">
      <c r="A407" s="1">
        <v>405</v>
      </c>
      <c r="B407">
        <v>203</v>
      </c>
      <c r="C407">
        <v>202</v>
      </c>
      <c r="E407">
        <v>1647.711159695963</v>
      </c>
      <c r="F407">
        <v>40177.1875</v>
      </c>
      <c r="G407">
        <v>1550.0862683158059</v>
      </c>
      <c r="H407">
        <v>-831.50776199968254</v>
      </c>
      <c r="I407">
        <v>27.089229821922078</v>
      </c>
      <c r="J407" t="s">
        <v>110</v>
      </c>
      <c r="K407">
        <v>19</v>
      </c>
      <c r="L407">
        <v>1278</v>
      </c>
      <c r="M407">
        <v>1.9890000000000001</v>
      </c>
      <c r="N407">
        <v>1.7789999999999999</v>
      </c>
      <c r="O407">
        <v>0.87726000000000004</v>
      </c>
      <c r="P407">
        <v>0.15781000000000001</v>
      </c>
      <c r="Q407">
        <v>3.6680000000000001</v>
      </c>
      <c r="R407">
        <v>110.4</v>
      </c>
      <c r="S407">
        <v>11.349</v>
      </c>
      <c r="T407">
        <v>210000000</v>
      </c>
      <c r="U407">
        <v>0.3</v>
      </c>
      <c r="V407">
        <v>0.5</v>
      </c>
      <c r="W407">
        <v>2</v>
      </c>
      <c r="X407">
        <v>70</v>
      </c>
    </row>
    <row r="408" spans="1:24" x14ac:dyDescent="0.35">
      <c r="A408" s="1">
        <v>406</v>
      </c>
      <c r="B408">
        <v>203</v>
      </c>
      <c r="C408">
        <v>203</v>
      </c>
      <c r="E408">
        <v>1647.711159695963</v>
      </c>
      <c r="F408">
        <v>40177.1875</v>
      </c>
      <c r="G408">
        <v>1550.0862683158059</v>
      </c>
      <c r="H408">
        <v>-831.50776199968254</v>
      </c>
      <c r="I408">
        <v>27.089229821922078</v>
      </c>
      <c r="J408" t="s">
        <v>110</v>
      </c>
      <c r="K408">
        <v>19</v>
      </c>
      <c r="L408">
        <v>1278</v>
      </c>
      <c r="M408">
        <v>1.9890000000000001</v>
      </c>
      <c r="N408">
        <v>1.7789999999999999</v>
      </c>
      <c r="O408">
        <v>0.87726000000000004</v>
      </c>
      <c r="P408">
        <v>0.15781000000000001</v>
      </c>
      <c r="Q408">
        <v>3.6680000000000001</v>
      </c>
      <c r="R408">
        <v>110.4</v>
      </c>
      <c r="S408">
        <v>11.349</v>
      </c>
      <c r="T408">
        <v>210000000</v>
      </c>
      <c r="U408">
        <v>0.3</v>
      </c>
      <c r="V408">
        <v>0.5</v>
      </c>
      <c r="W408">
        <v>2</v>
      </c>
      <c r="X408">
        <v>70</v>
      </c>
    </row>
    <row r="409" spans="1:24" x14ac:dyDescent="0.35">
      <c r="A409" s="1">
        <v>407</v>
      </c>
      <c r="B409">
        <v>204</v>
      </c>
      <c r="C409">
        <v>203</v>
      </c>
      <c r="D409" t="s">
        <v>71</v>
      </c>
      <c r="E409">
        <v>1655.5271745335831</v>
      </c>
      <c r="F409">
        <v>40185</v>
      </c>
      <c r="G409">
        <v>1557.1672333395311</v>
      </c>
      <c r="H409">
        <v>-834.80852861603182</v>
      </c>
      <c r="I409">
        <v>26.854845281463511</v>
      </c>
      <c r="J409" t="s">
        <v>110</v>
      </c>
      <c r="K409">
        <v>19</v>
      </c>
      <c r="L409">
        <v>1278</v>
      </c>
      <c r="M409">
        <v>1.9890000000000001</v>
      </c>
      <c r="N409">
        <v>1.7789999999999999</v>
      </c>
      <c r="O409">
        <v>0.87726000000000004</v>
      </c>
      <c r="P409">
        <v>0.15781000000000001</v>
      </c>
      <c r="Q409">
        <v>3.6680000000000001</v>
      </c>
      <c r="R409">
        <v>110.4</v>
      </c>
      <c r="S409">
        <v>11.349</v>
      </c>
      <c r="T409">
        <v>210000000</v>
      </c>
      <c r="U409">
        <v>0.3</v>
      </c>
      <c r="V409">
        <v>0.5</v>
      </c>
      <c r="W409">
        <v>2</v>
      </c>
      <c r="X409">
        <v>70</v>
      </c>
    </row>
    <row r="410" spans="1:24" x14ac:dyDescent="0.35">
      <c r="A410" s="1">
        <v>408</v>
      </c>
      <c r="B410">
        <v>204</v>
      </c>
      <c r="C410">
        <v>204</v>
      </c>
      <c r="D410" t="s">
        <v>71</v>
      </c>
      <c r="E410">
        <v>1655.5271745335831</v>
      </c>
      <c r="F410">
        <v>40185</v>
      </c>
      <c r="G410">
        <v>1557.1672333395311</v>
      </c>
      <c r="H410">
        <v>-834.80852861603182</v>
      </c>
      <c r="I410">
        <v>26.854845281463511</v>
      </c>
      <c r="J410" t="s">
        <v>110</v>
      </c>
      <c r="K410">
        <v>19</v>
      </c>
      <c r="L410">
        <v>1278</v>
      </c>
      <c r="M410">
        <v>1.9890000000000001</v>
      </c>
      <c r="N410">
        <v>1.7789999999999999</v>
      </c>
      <c r="O410">
        <v>0.87726000000000004</v>
      </c>
      <c r="P410">
        <v>0.15781000000000001</v>
      </c>
      <c r="Q410">
        <v>3.6680000000000001</v>
      </c>
      <c r="R410">
        <v>110.4</v>
      </c>
      <c r="S410">
        <v>11.349</v>
      </c>
      <c r="T410">
        <v>210000000</v>
      </c>
      <c r="U410">
        <v>0.3</v>
      </c>
      <c r="V410">
        <v>0.5</v>
      </c>
      <c r="W410">
        <v>2</v>
      </c>
      <c r="X410">
        <v>70</v>
      </c>
    </row>
    <row r="411" spans="1:24" x14ac:dyDescent="0.35">
      <c r="A411" s="1">
        <v>409</v>
      </c>
      <c r="B411">
        <v>205</v>
      </c>
      <c r="C411">
        <v>204</v>
      </c>
      <c r="E411">
        <v>1663.3427021155219</v>
      </c>
      <c r="F411">
        <v>40192.8125</v>
      </c>
      <c r="G411">
        <v>1564.252896293689</v>
      </c>
      <c r="H411">
        <v>-838.09804330051736</v>
      </c>
      <c r="I411">
        <v>26.62049779286426</v>
      </c>
      <c r="J411" t="s">
        <v>110</v>
      </c>
      <c r="K411">
        <v>19</v>
      </c>
      <c r="L411">
        <v>1278</v>
      </c>
      <c r="M411">
        <v>1.9890000000000001</v>
      </c>
      <c r="N411">
        <v>1.7789999999999999</v>
      </c>
      <c r="O411">
        <v>0.87726000000000004</v>
      </c>
      <c r="P411">
        <v>0.15781000000000001</v>
      </c>
      <c r="Q411">
        <v>3.6680000000000001</v>
      </c>
      <c r="R411">
        <v>110.4</v>
      </c>
      <c r="S411">
        <v>11.349</v>
      </c>
      <c r="T411">
        <v>210000000</v>
      </c>
      <c r="U411">
        <v>0.3</v>
      </c>
      <c r="V411">
        <v>0.5</v>
      </c>
      <c r="W411">
        <v>2</v>
      </c>
      <c r="X411">
        <v>70</v>
      </c>
    </row>
    <row r="412" spans="1:24" x14ac:dyDescent="0.35">
      <c r="A412" s="1">
        <v>410</v>
      </c>
      <c r="B412">
        <v>205</v>
      </c>
      <c r="C412">
        <v>205</v>
      </c>
      <c r="E412">
        <v>1663.3427021155219</v>
      </c>
      <c r="F412">
        <v>40192.8125</v>
      </c>
      <c r="G412">
        <v>1564.252896293689</v>
      </c>
      <c r="H412">
        <v>-838.09804330051736</v>
      </c>
      <c r="I412">
        <v>26.62049779286426</v>
      </c>
      <c r="J412" t="s">
        <v>110</v>
      </c>
      <c r="K412">
        <v>19</v>
      </c>
      <c r="L412">
        <v>1278</v>
      </c>
      <c r="M412">
        <v>1.9890000000000001</v>
      </c>
      <c r="N412">
        <v>1.7789999999999999</v>
      </c>
      <c r="O412">
        <v>0.87726000000000004</v>
      </c>
      <c r="P412">
        <v>0.15781000000000001</v>
      </c>
      <c r="Q412">
        <v>3.6680000000000001</v>
      </c>
      <c r="R412">
        <v>110.4</v>
      </c>
      <c r="S412">
        <v>11.349</v>
      </c>
      <c r="T412">
        <v>210000000</v>
      </c>
      <c r="U412">
        <v>0.3</v>
      </c>
      <c r="V412">
        <v>0.5</v>
      </c>
      <c r="W412">
        <v>2</v>
      </c>
      <c r="X412">
        <v>70</v>
      </c>
    </row>
    <row r="413" spans="1:24" x14ac:dyDescent="0.35">
      <c r="A413" s="1">
        <v>411</v>
      </c>
      <c r="B413">
        <v>206</v>
      </c>
      <c r="C413">
        <v>205</v>
      </c>
      <c r="E413">
        <v>1671.15822969746</v>
      </c>
      <c r="F413">
        <v>40200.625</v>
      </c>
      <c r="G413">
        <v>1571.3433555556071</v>
      </c>
      <c r="H413">
        <v>-841.37720677872016</v>
      </c>
      <c r="I413">
        <v>26.386123729900401</v>
      </c>
      <c r="J413" t="s">
        <v>110</v>
      </c>
      <c r="K413">
        <v>19</v>
      </c>
      <c r="L413">
        <v>1278</v>
      </c>
      <c r="M413">
        <v>1.9890000000000001</v>
      </c>
      <c r="N413">
        <v>1.7789999999999999</v>
      </c>
      <c r="O413">
        <v>0.87726000000000004</v>
      </c>
      <c r="P413">
        <v>0.15781000000000001</v>
      </c>
      <c r="Q413">
        <v>3.6680000000000001</v>
      </c>
      <c r="R413">
        <v>110.4</v>
      </c>
      <c r="S413">
        <v>11.349</v>
      </c>
      <c r="T413">
        <v>210000000</v>
      </c>
      <c r="U413">
        <v>0.3</v>
      </c>
      <c r="V413">
        <v>0.5</v>
      </c>
      <c r="W413">
        <v>2</v>
      </c>
      <c r="X413">
        <v>70</v>
      </c>
    </row>
    <row r="414" spans="1:24" x14ac:dyDescent="0.35">
      <c r="A414" s="1">
        <v>412</v>
      </c>
      <c r="B414">
        <v>206</v>
      </c>
      <c r="C414">
        <v>206</v>
      </c>
      <c r="E414">
        <v>1671.15822969746</v>
      </c>
      <c r="F414">
        <v>40200.625</v>
      </c>
      <c r="G414">
        <v>1571.3433555556071</v>
      </c>
      <c r="H414">
        <v>-841.37720677872016</v>
      </c>
      <c r="I414">
        <v>26.386123729900401</v>
      </c>
      <c r="J414" t="s">
        <v>107</v>
      </c>
      <c r="K414">
        <v>19</v>
      </c>
      <c r="L414">
        <v>1278</v>
      </c>
      <c r="M414">
        <v>1.8779999999999999</v>
      </c>
      <c r="N414">
        <v>1.5209999999999999</v>
      </c>
      <c r="O414">
        <v>0.79723999999999995</v>
      </c>
      <c r="P414">
        <v>5.4467000000000002E-2</v>
      </c>
      <c r="Q414">
        <v>3.3109999999999999</v>
      </c>
      <c r="R414">
        <v>98.582999999999998</v>
      </c>
      <c r="S414">
        <v>10.105</v>
      </c>
      <c r="T414">
        <v>210000000</v>
      </c>
      <c r="U414">
        <v>0.3</v>
      </c>
      <c r="V414">
        <v>0.5</v>
      </c>
      <c r="W414">
        <v>2</v>
      </c>
      <c r="X414">
        <v>70</v>
      </c>
    </row>
    <row r="415" spans="1:24" x14ac:dyDescent="0.35">
      <c r="A415" s="1">
        <v>413</v>
      </c>
      <c r="B415">
        <v>207</v>
      </c>
      <c r="C415">
        <v>206</v>
      </c>
      <c r="E415">
        <v>1678.973757279399</v>
      </c>
      <c r="F415">
        <v>40208.4375</v>
      </c>
      <c r="G415">
        <v>1578.439507919157</v>
      </c>
      <c r="H415">
        <v>-844.64403584920274</v>
      </c>
      <c r="I415">
        <v>26.15180721192143</v>
      </c>
      <c r="J415" t="s">
        <v>107</v>
      </c>
      <c r="K415">
        <v>19</v>
      </c>
      <c r="L415">
        <v>1278</v>
      </c>
      <c r="M415">
        <v>1.8779999999999999</v>
      </c>
      <c r="N415">
        <v>1.5209999999999999</v>
      </c>
      <c r="O415">
        <v>0.79723999999999995</v>
      </c>
      <c r="P415">
        <v>5.4467000000000002E-2</v>
      </c>
      <c r="Q415">
        <v>3.3109999999999999</v>
      </c>
      <c r="R415">
        <v>98.582999999999998</v>
      </c>
      <c r="S415">
        <v>10.105</v>
      </c>
      <c r="T415">
        <v>210000000</v>
      </c>
      <c r="U415">
        <v>0.3</v>
      </c>
      <c r="V415">
        <v>0.5</v>
      </c>
      <c r="W415">
        <v>2</v>
      </c>
      <c r="X415">
        <v>70</v>
      </c>
    </row>
    <row r="416" spans="1:24" x14ac:dyDescent="0.35">
      <c r="A416" s="1">
        <v>414</v>
      </c>
      <c r="B416">
        <v>207</v>
      </c>
      <c r="C416">
        <v>207</v>
      </c>
      <c r="E416">
        <v>1678.973757279399</v>
      </c>
      <c r="F416">
        <v>40208.4375</v>
      </c>
      <c r="G416">
        <v>1578.439507919157</v>
      </c>
      <c r="H416">
        <v>-844.64403584920274</v>
      </c>
      <c r="I416">
        <v>26.15180721192143</v>
      </c>
      <c r="J416" t="s">
        <v>107</v>
      </c>
      <c r="K416">
        <v>19</v>
      </c>
      <c r="L416">
        <v>1278</v>
      </c>
      <c r="M416">
        <v>1.8779999999999999</v>
      </c>
      <c r="N416">
        <v>1.5209999999999999</v>
      </c>
      <c r="O416">
        <v>0.79723999999999995</v>
      </c>
      <c r="P416">
        <v>5.4467000000000002E-2</v>
      </c>
      <c r="Q416">
        <v>3.3109999999999999</v>
      </c>
      <c r="R416">
        <v>98.582999999999998</v>
      </c>
      <c r="S416">
        <v>10.105</v>
      </c>
      <c r="T416">
        <v>210000000</v>
      </c>
      <c r="U416">
        <v>0.3</v>
      </c>
      <c r="V416">
        <v>0.5</v>
      </c>
      <c r="W416">
        <v>2</v>
      </c>
      <c r="X416">
        <v>70</v>
      </c>
    </row>
    <row r="417" spans="1:24" x14ac:dyDescent="0.35">
      <c r="A417" s="1">
        <v>415</v>
      </c>
      <c r="B417">
        <v>208</v>
      </c>
      <c r="C417">
        <v>207</v>
      </c>
      <c r="E417">
        <v>1686.789284861338</v>
      </c>
      <c r="F417">
        <v>40216.25</v>
      </c>
      <c r="G417">
        <v>1585.540725222397</v>
      </c>
      <c r="H417">
        <v>-847.89992726355217</v>
      </c>
      <c r="I417">
        <v>25.918714161045319</v>
      </c>
      <c r="J417" t="s">
        <v>107</v>
      </c>
      <c r="K417">
        <v>19</v>
      </c>
      <c r="L417">
        <v>1278</v>
      </c>
      <c r="M417">
        <v>1.8779999999999999</v>
      </c>
      <c r="N417">
        <v>1.5209999999999999</v>
      </c>
      <c r="O417">
        <v>0.79723999999999995</v>
      </c>
      <c r="P417">
        <v>5.4467000000000002E-2</v>
      </c>
      <c r="Q417">
        <v>3.3109999999999999</v>
      </c>
      <c r="R417">
        <v>98.582999999999998</v>
      </c>
      <c r="S417">
        <v>10.105</v>
      </c>
      <c r="T417">
        <v>210000000</v>
      </c>
      <c r="U417">
        <v>0.3</v>
      </c>
      <c r="V417">
        <v>0.5</v>
      </c>
      <c r="W417">
        <v>2</v>
      </c>
      <c r="X417">
        <v>70</v>
      </c>
    </row>
    <row r="418" spans="1:24" x14ac:dyDescent="0.35">
      <c r="A418" s="1">
        <v>416</v>
      </c>
      <c r="B418">
        <v>208</v>
      </c>
      <c r="C418">
        <v>208</v>
      </c>
      <c r="E418">
        <v>1686.789284861338</v>
      </c>
      <c r="F418">
        <v>40216.25</v>
      </c>
      <c r="G418">
        <v>1585.540725222397</v>
      </c>
      <c r="H418">
        <v>-847.89992726355217</v>
      </c>
      <c r="I418">
        <v>25.918714161045319</v>
      </c>
      <c r="J418" t="s">
        <v>109</v>
      </c>
      <c r="K418">
        <v>19</v>
      </c>
      <c r="L418">
        <v>1320</v>
      </c>
      <c r="M418">
        <v>1.6819999999999991</v>
      </c>
      <c r="N418">
        <v>1.2699</v>
      </c>
      <c r="O418">
        <v>0.70086000000000004</v>
      </c>
      <c r="P418">
        <v>2.8108999999999999E-2</v>
      </c>
      <c r="Q418">
        <v>2.569</v>
      </c>
      <c r="R418">
        <v>84.697999999999993</v>
      </c>
      <c r="S418">
        <v>8.6111000000000004</v>
      </c>
      <c r="T418">
        <v>210000000</v>
      </c>
      <c r="U418">
        <v>0.3</v>
      </c>
      <c r="V418">
        <v>0.5</v>
      </c>
      <c r="W418">
        <v>2</v>
      </c>
      <c r="X418">
        <v>70</v>
      </c>
    </row>
    <row r="419" spans="1:24" x14ac:dyDescent="0.35">
      <c r="A419" s="1">
        <v>417</v>
      </c>
      <c r="B419">
        <v>209</v>
      </c>
      <c r="C419">
        <v>208</v>
      </c>
      <c r="E419">
        <v>1694.6048124432771</v>
      </c>
      <c r="F419">
        <v>40224.0625</v>
      </c>
      <c r="G419">
        <v>1592.6469831842601</v>
      </c>
      <c r="H419">
        <v>-851.14502050219482</v>
      </c>
      <c r="I419">
        <v>25.688690662139749</v>
      </c>
      <c r="J419" t="s">
        <v>109</v>
      </c>
      <c r="K419">
        <v>19</v>
      </c>
      <c r="L419">
        <v>1320</v>
      </c>
      <c r="M419">
        <v>1.6819999999999991</v>
      </c>
      <c r="N419">
        <v>1.2699</v>
      </c>
      <c r="O419">
        <v>0.70086000000000004</v>
      </c>
      <c r="P419">
        <v>2.8108999999999999E-2</v>
      </c>
      <c r="Q419">
        <v>2.569</v>
      </c>
      <c r="R419">
        <v>84.697999999999993</v>
      </c>
      <c r="S419">
        <v>8.6111000000000004</v>
      </c>
      <c r="T419">
        <v>210000000</v>
      </c>
      <c r="U419">
        <v>0.3</v>
      </c>
      <c r="V419">
        <v>0.5</v>
      </c>
      <c r="W419">
        <v>2</v>
      </c>
      <c r="X419">
        <v>70</v>
      </c>
    </row>
    <row r="420" spans="1:24" x14ac:dyDescent="0.35">
      <c r="A420" s="1">
        <v>418</v>
      </c>
      <c r="B420">
        <v>209</v>
      </c>
      <c r="C420">
        <v>209</v>
      </c>
      <c r="E420">
        <v>1694.6048124432771</v>
      </c>
      <c r="F420">
        <v>40224.0625</v>
      </c>
      <c r="G420">
        <v>1592.6469831842601</v>
      </c>
      <c r="H420">
        <v>-851.14502050219482</v>
      </c>
      <c r="I420">
        <v>25.688690662139749</v>
      </c>
      <c r="J420" t="s">
        <v>109</v>
      </c>
      <c r="K420">
        <v>19</v>
      </c>
      <c r="L420">
        <v>1320</v>
      </c>
      <c r="M420">
        <v>1.6819999999999991</v>
      </c>
      <c r="N420">
        <v>1.2699</v>
      </c>
      <c r="O420">
        <v>0.70086000000000004</v>
      </c>
      <c r="P420">
        <v>2.8108999999999999E-2</v>
      </c>
      <c r="Q420">
        <v>2.569</v>
      </c>
      <c r="R420">
        <v>84.697999999999993</v>
      </c>
      <c r="S420">
        <v>8.6111000000000004</v>
      </c>
      <c r="T420">
        <v>210000000</v>
      </c>
      <c r="U420">
        <v>0.3</v>
      </c>
      <c r="V420">
        <v>0.5</v>
      </c>
      <c r="W420">
        <v>2</v>
      </c>
      <c r="X420">
        <v>70</v>
      </c>
    </row>
    <row r="421" spans="1:24" x14ac:dyDescent="0.35">
      <c r="A421" s="1">
        <v>419</v>
      </c>
      <c r="B421">
        <v>210</v>
      </c>
      <c r="C421">
        <v>209</v>
      </c>
      <c r="E421">
        <v>1702.420340025215</v>
      </c>
      <c r="F421">
        <v>40231.875</v>
      </c>
      <c r="G421">
        <v>1599.7582957410309</v>
      </c>
      <c r="H421">
        <v>-854.37925614893527</v>
      </c>
      <c r="I421">
        <v>25.461976728870571</v>
      </c>
      <c r="J421" t="s">
        <v>109</v>
      </c>
      <c r="K421">
        <v>19</v>
      </c>
      <c r="L421">
        <v>1320</v>
      </c>
      <c r="M421">
        <v>1.6819999999999991</v>
      </c>
      <c r="N421">
        <v>1.2699</v>
      </c>
      <c r="O421">
        <v>0.70086000000000004</v>
      </c>
      <c r="P421">
        <v>2.8108999999999999E-2</v>
      </c>
      <c r="Q421">
        <v>2.569</v>
      </c>
      <c r="R421">
        <v>84.697999999999993</v>
      </c>
      <c r="S421">
        <v>8.6111000000000004</v>
      </c>
      <c r="T421">
        <v>210000000</v>
      </c>
      <c r="U421">
        <v>0.3</v>
      </c>
      <c r="V421">
        <v>0.5</v>
      </c>
      <c r="W421">
        <v>2</v>
      </c>
      <c r="X421">
        <v>70</v>
      </c>
    </row>
    <row r="422" spans="1:24" x14ac:dyDescent="0.35">
      <c r="A422" s="1">
        <v>420</v>
      </c>
      <c r="B422">
        <v>210</v>
      </c>
      <c r="C422">
        <v>210</v>
      </c>
      <c r="E422">
        <v>1702.420340025215</v>
      </c>
      <c r="F422">
        <v>40231.875</v>
      </c>
      <c r="G422">
        <v>1599.7582957410309</v>
      </c>
      <c r="H422">
        <v>-854.37925614893527</v>
      </c>
      <c r="I422">
        <v>25.461976728870571</v>
      </c>
      <c r="J422" t="s">
        <v>109</v>
      </c>
      <c r="K422">
        <v>19</v>
      </c>
      <c r="L422">
        <v>1320</v>
      </c>
      <c r="M422">
        <v>1.6819999999999991</v>
      </c>
      <c r="N422">
        <v>1.2699</v>
      </c>
      <c r="O422">
        <v>0.70086000000000004</v>
      </c>
      <c r="P422">
        <v>2.8108999999999999E-2</v>
      </c>
      <c r="Q422">
        <v>2.569</v>
      </c>
      <c r="R422">
        <v>84.697999999999993</v>
      </c>
      <c r="S422">
        <v>8.6111000000000004</v>
      </c>
      <c r="T422">
        <v>210000000</v>
      </c>
      <c r="U422">
        <v>0.3</v>
      </c>
      <c r="V422">
        <v>0.5</v>
      </c>
      <c r="W422">
        <v>2</v>
      </c>
      <c r="X422">
        <v>70</v>
      </c>
    </row>
    <row r="423" spans="1:24" x14ac:dyDescent="0.35">
      <c r="A423" s="1">
        <v>421</v>
      </c>
      <c r="B423">
        <v>211</v>
      </c>
      <c r="C423">
        <v>210</v>
      </c>
      <c r="E423">
        <v>1710.235867607154</v>
      </c>
      <c r="F423">
        <v>40239.6875</v>
      </c>
      <c r="G423">
        <v>1606.874458768571</v>
      </c>
      <c r="H423">
        <v>-857.60303511270695</v>
      </c>
      <c r="I423">
        <v>25.238528591441831</v>
      </c>
      <c r="J423" t="s">
        <v>109</v>
      </c>
      <c r="K423">
        <v>19</v>
      </c>
      <c r="L423">
        <v>1320</v>
      </c>
      <c r="M423">
        <v>1.6819999999999991</v>
      </c>
      <c r="N423">
        <v>1.2699</v>
      </c>
      <c r="O423">
        <v>0.70086000000000004</v>
      </c>
      <c r="P423">
        <v>2.8108999999999999E-2</v>
      </c>
      <c r="Q423">
        <v>2.569</v>
      </c>
      <c r="R423">
        <v>84.697999999999993</v>
      </c>
      <c r="S423">
        <v>8.6111000000000004</v>
      </c>
      <c r="T423">
        <v>210000000</v>
      </c>
      <c r="U423">
        <v>0.3</v>
      </c>
      <c r="V423">
        <v>0.5</v>
      </c>
      <c r="W423">
        <v>2</v>
      </c>
      <c r="X423">
        <v>70</v>
      </c>
    </row>
    <row r="424" spans="1:24" x14ac:dyDescent="0.35">
      <c r="A424" s="1">
        <v>422</v>
      </c>
      <c r="B424">
        <v>211</v>
      </c>
      <c r="C424">
        <v>211</v>
      </c>
      <c r="E424">
        <v>1710.235867607154</v>
      </c>
      <c r="F424">
        <v>40239.6875</v>
      </c>
      <c r="G424">
        <v>1606.874458768571</v>
      </c>
      <c r="H424">
        <v>-857.60303511270695</v>
      </c>
      <c r="I424">
        <v>25.238528591441831</v>
      </c>
      <c r="J424" t="s">
        <v>109</v>
      </c>
      <c r="K424">
        <v>19</v>
      </c>
      <c r="L424">
        <v>1320</v>
      </c>
      <c r="M424">
        <v>1.6819999999999991</v>
      </c>
      <c r="N424">
        <v>1.2699</v>
      </c>
      <c r="O424">
        <v>0.70086000000000004</v>
      </c>
      <c r="P424">
        <v>2.8108999999999999E-2</v>
      </c>
      <c r="Q424">
        <v>2.569</v>
      </c>
      <c r="R424">
        <v>84.697999999999993</v>
      </c>
      <c r="S424">
        <v>8.6111000000000004</v>
      </c>
      <c r="T424">
        <v>210000000</v>
      </c>
      <c r="U424">
        <v>0.3</v>
      </c>
      <c r="V424">
        <v>0.5</v>
      </c>
      <c r="W424">
        <v>2</v>
      </c>
      <c r="X424">
        <v>70</v>
      </c>
    </row>
    <row r="425" spans="1:24" x14ac:dyDescent="0.35">
      <c r="A425" s="1">
        <v>423</v>
      </c>
      <c r="B425">
        <v>212</v>
      </c>
      <c r="C425">
        <v>211</v>
      </c>
      <c r="E425">
        <v>1718.051395189093</v>
      </c>
      <c r="F425">
        <v>40247.5</v>
      </c>
      <c r="G425">
        <v>1613.9963876726761</v>
      </c>
      <c r="H425">
        <v>-860.81431524102493</v>
      </c>
      <c r="I425">
        <v>25.01883803325266</v>
      </c>
      <c r="J425" t="s">
        <v>109</v>
      </c>
      <c r="K425">
        <v>19</v>
      </c>
      <c r="L425">
        <v>1320</v>
      </c>
      <c r="M425">
        <v>1.6819999999999991</v>
      </c>
      <c r="N425">
        <v>1.2699</v>
      </c>
      <c r="O425">
        <v>0.70086000000000004</v>
      </c>
      <c r="P425">
        <v>2.8108999999999999E-2</v>
      </c>
      <c r="Q425">
        <v>2.569</v>
      </c>
      <c r="R425">
        <v>84.697999999999993</v>
      </c>
      <c r="S425">
        <v>8.6111000000000004</v>
      </c>
      <c r="T425">
        <v>210000000</v>
      </c>
      <c r="U425">
        <v>0.3</v>
      </c>
      <c r="V425">
        <v>0.5</v>
      </c>
      <c r="W425">
        <v>2</v>
      </c>
      <c r="X425">
        <v>70</v>
      </c>
    </row>
    <row r="426" spans="1:24" x14ac:dyDescent="0.35">
      <c r="A426" s="1">
        <v>424</v>
      </c>
      <c r="B426">
        <v>212</v>
      </c>
      <c r="C426">
        <v>212</v>
      </c>
      <c r="E426">
        <v>1718.051395189093</v>
      </c>
      <c r="F426">
        <v>40247.5</v>
      </c>
      <c r="G426">
        <v>1613.9963876726761</v>
      </c>
      <c r="H426">
        <v>-860.81431524102493</v>
      </c>
      <c r="I426">
        <v>25.01883803325266</v>
      </c>
      <c r="J426" t="s">
        <v>109</v>
      </c>
      <c r="K426">
        <v>19</v>
      </c>
      <c r="L426">
        <v>1320</v>
      </c>
      <c r="M426">
        <v>1.6819999999999991</v>
      </c>
      <c r="N426">
        <v>1.2699</v>
      </c>
      <c r="O426">
        <v>0.70086000000000004</v>
      </c>
      <c r="P426">
        <v>2.8108999999999999E-2</v>
      </c>
      <c r="Q426">
        <v>2.569</v>
      </c>
      <c r="R426">
        <v>84.697999999999993</v>
      </c>
      <c r="S426">
        <v>8.6111000000000004</v>
      </c>
      <c r="T426">
        <v>210000000</v>
      </c>
      <c r="U426">
        <v>0.3</v>
      </c>
      <c r="V426">
        <v>0.5</v>
      </c>
      <c r="W426">
        <v>2</v>
      </c>
      <c r="X426">
        <v>70</v>
      </c>
    </row>
    <row r="427" spans="1:24" x14ac:dyDescent="0.35">
      <c r="A427" s="1">
        <v>425</v>
      </c>
      <c r="B427">
        <v>213</v>
      </c>
      <c r="C427">
        <v>212</v>
      </c>
      <c r="E427">
        <v>1725.8669227710311</v>
      </c>
      <c r="F427">
        <v>40255.3125</v>
      </c>
      <c r="G427">
        <v>1621.123225216832</v>
      </c>
      <c r="H427">
        <v>-864.01491093674156</v>
      </c>
      <c r="I427">
        <v>24.80245549123304</v>
      </c>
      <c r="J427" t="s">
        <v>109</v>
      </c>
      <c r="K427">
        <v>19</v>
      </c>
      <c r="L427">
        <v>1320</v>
      </c>
      <c r="M427">
        <v>1.6819999999999991</v>
      </c>
      <c r="N427">
        <v>1.2699</v>
      </c>
      <c r="O427">
        <v>0.70086000000000004</v>
      </c>
      <c r="P427">
        <v>2.8108999999999999E-2</v>
      </c>
      <c r="Q427">
        <v>2.569</v>
      </c>
      <c r="R427">
        <v>84.697999999999993</v>
      </c>
      <c r="S427">
        <v>8.6111000000000004</v>
      </c>
      <c r="T427">
        <v>210000000</v>
      </c>
      <c r="U427">
        <v>0.3</v>
      </c>
      <c r="V427">
        <v>0.5</v>
      </c>
      <c r="W427">
        <v>2</v>
      </c>
      <c r="X427">
        <v>70</v>
      </c>
    </row>
    <row r="428" spans="1:24" x14ac:dyDescent="0.35">
      <c r="A428" s="1">
        <v>426</v>
      </c>
      <c r="B428">
        <v>213</v>
      </c>
      <c r="C428">
        <v>213</v>
      </c>
      <c r="E428">
        <v>1725.8669227710311</v>
      </c>
      <c r="F428">
        <v>40255.3125</v>
      </c>
      <c r="G428">
        <v>1621.123225216832</v>
      </c>
      <c r="H428">
        <v>-864.01491093674156</v>
      </c>
      <c r="I428">
        <v>24.80245549123304</v>
      </c>
      <c r="J428" t="s">
        <v>109</v>
      </c>
      <c r="K428">
        <v>19</v>
      </c>
      <c r="L428">
        <v>1320</v>
      </c>
      <c r="M428">
        <v>1.6819999999999991</v>
      </c>
      <c r="N428">
        <v>1.2699</v>
      </c>
      <c r="O428">
        <v>0.70086000000000004</v>
      </c>
      <c r="P428">
        <v>2.8108999999999999E-2</v>
      </c>
      <c r="Q428">
        <v>2.569</v>
      </c>
      <c r="R428">
        <v>84.697999999999993</v>
      </c>
      <c r="S428">
        <v>8.6111000000000004</v>
      </c>
      <c r="T428">
        <v>210000000</v>
      </c>
      <c r="U428">
        <v>0.3</v>
      </c>
      <c r="V428">
        <v>0.5</v>
      </c>
      <c r="W428">
        <v>2</v>
      </c>
      <c r="X428">
        <v>70</v>
      </c>
    </row>
    <row r="429" spans="1:24" x14ac:dyDescent="0.35">
      <c r="A429" s="1">
        <v>427</v>
      </c>
      <c r="B429">
        <v>214</v>
      </c>
      <c r="C429">
        <v>213</v>
      </c>
      <c r="E429">
        <v>1733.6824503529699</v>
      </c>
      <c r="F429">
        <v>40263.125</v>
      </c>
      <c r="G429">
        <v>1628.2550341436549</v>
      </c>
      <c r="H429">
        <v>-867.20463471529297</v>
      </c>
      <c r="I429">
        <v>24.589369788760649</v>
      </c>
      <c r="J429" t="s">
        <v>109</v>
      </c>
      <c r="K429">
        <v>19</v>
      </c>
      <c r="L429">
        <v>1320</v>
      </c>
      <c r="M429">
        <v>1.6819999999999991</v>
      </c>
      <c r="N429">
        <v>1.2699</v>
      </c>
      <c r="O429">
        <v>0.70086000000000004</v>
      </c>
      <c r="P429">
        <v>2.8108999999999999E-2</v>
      </c>
      <c r="Q429">
        <v>2.569</v>
      </c>
      <c r="R429">
        <v>84.697999999999993</v>
      </c>
      <c r="S429">
        <v>8.6111000000000004</v>
      </c>
      <c r="T429">
        <v>210000000</v>
      </c>
      <c r="U429">
        <v>0.3</v>
      </c>
      <c r="V429">
        <v>0.5</v>
      </c>
      <c r="W429">
        <v>2</v>
      </c>
      <c r="X429">
        <v>70</v>
      </c>
    </row>
    <row r="430" spans="1:24" x14ac:dyDescent="0.35">
      <c r="A430" s="1">
        <v>428</v>
      </c>
      <c r="B430">
        <v>214</v>
      </c>
      <c r="C430">
        <v>214</v>
      </c>
      <c r="E430">
        <v>1733.6824503529699</v>
      </c>
      <c r="F430">
        <v>40263.125</v>
      </c>
      <c r="G430">
        <v>1628.2550341436549</v>
      </c>
      <c r="H430">
        <v>-867.20463471529297</v>
      </c>
      <c r="I430">
        <v>24.589369788760649</v>
      </c>
      <c r="J430" t="s">
        <v>109</v>
      </c>
      <c r="K430">
        <v>19</v>
      </c>
      <c r="L430">
        <v>1320</v>
      </c>
      <c r="M430">
        <v>1.6819999999999991</v>
      </c>
      <c r="N430">
        <v>1.2699</v>
      </c>
      <c r="O430">
        <v>0.70086000000000004</v>
      </c>
      <c r="P430">
        <v>2.8108999999999999E-2</v>
      </c>
      <c r="Q430">
        <v>2.569</v>
      </c>
      <c r="R430">
        <v>84.697999999999993</v>
      </c>
      <c r="S430">
        <v>8.6111000000000004</v>
      </c>
      <c r="T430">
        <v>210000000</v>
      </c>
      <c r="U430">
        <v>0.3</v>
      </c>
      <c r="V430">
        <v>0.5</v>
      </c>
      <c r="W430">
        <v>2</v>
      </c>
      <c r="X430">
        <v>70</v>
      </c>
    </row>
    <row r="431" spans="1:24" x14ac:dyDescent="0.35">
      <c r="A431" s="1">
        <v>429</v>
      </c>
      <c r="B431">
        <v>215</v>
      </c>
      <c r="C431">
        <v>214</v>
      </c>
      <c r="E431">
        <v>1741.4979779349089</v>
      </c>
      <c r="F431">
        <v>40270.9375</v>
      </c>
      <c r="G431">
        <v>1635.391775296385</v>
      </c>
      <c r="H431">
        <v>-870.38352754963375</v>
      </c>
      <c r="I431">
        <v>24.379574667657771</v>
      </c>
      <c r="J431" t="s">
        <v>109</v>
      </c>
      <c r="K431">
        <v>19</v>
      </c>
      <c r="L431">
        <v>1320</v>
      </c>
      <c r="M431">
        <v>1.6819999999999991</v>
      </c>
      <c r="N431">
        <v>1.2699</v>
      </c>
      <c r="O431">
        <v>0.70086000000000004</v>
      </c>
      <c r="P431">
        <v>2.8108999999999999E-2</v>
      </c>
      <c r="Q431">
        <v>2.569</v>
      </c>
      <c r="R431">
        <v>84.697999999999993</v>
      </c>
      <c r="S431">
        <v>8.6111000000000004</v>
      </c>
      <c r="T431">
        <v>210000000</v>
      </c>
      <c r="U431">
        <v>0.3</v>
      </c>
      <c r="V431">
        <v>0.5</v>
      </c>
      <c r="W431">
        <v>2</v>
      </c>
      <c r="X431">
        <v>70</v>
      </c>
    </row>
    <row r="432" spans="1:24" x14ac:dyDescent="0.35">
      <c r="A432" s="1">
        <v>430</v>
      </c>
      <c r="B432">
        <v>215</v>
      </c>
      <c r="C432">
        <v>215</v>
      </c>
      <c r="E432">
        <v>1741.4979779349089</v>
      </c>
      <c r="F432">
        <v>40270.9375</v>
      </c>
      <c r="G432">
        <v>1635.391775296385</v>
      </c>
      <c r="H432">
        <v>-870.38352754963375</v>
      </c>
      <c r="I432">
        <v>24.379574667657771</v>
      </c>
      <c r="J432" t="s">
        <v>109</v>
      </c>
      <c r="K432">
        <v>19</v>
      </c>
      <c r="L432">
        <v>1320</v>
      </c>
      <c r="M432">
        <v>1.6819999999999991</v>
      </c>
      <c r="N432">
        <v>1.2699</v>
      </c>
      <c r="O432">
        <v>0.70086000000000004</v>
      </c>
      <c r="P432">
        <v>2.8108999999999999E-2</v>
      </c>
      <c r="Q432">
        <v>2.569</v>
      </c>
      <c r="R432">
        <v>84.697999999999993</v>
      </c>
      <c r="S432">
        <v>8.6111000000000004</v>
      </c>
      <c r="T432">
        <v>210000000</v>
      </c>
      <c r="U432">
        <v>0.3</v>
      </c>
      <c r="V432">
        <v>0.5</v>
      </c>
      <c r="W432">
        <v>2</v>
      </c>
      <c r="X432">
        <v>70</v>
      </c>
    </row>
    <row r="433" spans="1:24" x14ac:dyDescent="0.35">
      <c r="A433" s="1">
        <v>431</v>
      </c>
      <c r="B433">
        <v>216</v>
      </c>
      <c r="C433">
        <v>215</v>
      </c>
      <c r="E433">
        <v>1749.313505516847</v>
      </c>
      <c r="F433">
        <v>40278.75</v>
      </c>
      <c r="G433">
        <v>1642.533387367492</v>
      </c>
      <c r="H433">
        <v>-873.55168143561571</v>
      </c>
      <c r="I433">
        <v>24.173096752713931</v>
      </c>
      <c r="J433" t="s">
        <v>109</v>
      </c>
      <c r="K433">
        <v>19</v>
      </c>
      <c r="L433">
        <v>1320</v>
      </c>
      <c r="M433">
        <v>1.6819999999999991</v>
      </c>
      <c r="N433">
        <v>1.2699</v>
      </c>
      <c r="O433">
        <v>0.70086000000000004</v>
      </c>
      <c r="P433">
        <v>2.8108999999999999E-2</v>
      </c>
      <c r="Q433">
        <v>2.569</v>
      </c>
      <c r="R433">
        <v>84.697999999999993</v>
      </c>
      <c r="S433">
        <v>8.6111000000000004</v>
      </c>
      <c r="T433">
        <v>210000000</v>
      </c>
      <c r="U433">
        <v>0.3</v>
      </c>
      <c r="V433">
        <v>0.5</v>
      </c>
      <c r="W433">
        <v>2</v>
      </c>
      <c r="X433">
        <v>70</v>
      </c>
    </row>
    <row r="434" spans="1:24" x14ac:dyDescent="0.35">
      <c r="A434" s="1">
        <v>432</v>
      </c>
      <c r="B434">
        <v>216</v>
      </c>
      <c r="C434">
        <v>216</v>
      </c>
      <c r="E434">
        <v>1749.313505516847</v>
      </c>
      <c r="F434">
        <v>40278.75</v>
      </c>
      <c r="G434">
        <v>1642.533387367492</v>
      </c>
      <c r="H434">
        <v>-873.55168143561571</v>
      </c>
      <c r="I434">
        <v>24.173096752713931</v>
      </c>
      <c r="J434" t="s">
        <v>107</v>
      </c>
      <c r="K434">
        <v>19</v>
      </c>
      <c r="L434">
        <v>1278</v>
      </c>
      <c r="M434">
        <v>1.8779999999999999</v>
      </c>
      <c r="N434">
        <v>1.5209999999999999</v>
      </c>
      <c r="O434">
        <v>0.79723999999999995</v>
      </c>
      <c r="P434">
        <v>5.4467000000000002E-2</v>
      </c>
      <c r="Q434">
        <v>3.3109999999999999</v>
      </c>
      <c r="R434">
        <v>98.582999999999998</v>
      </c>
      <c r="S434">
        <v>10.105</v>
      </c>
      <c r="T434">
        <v>210000000</v>
      </c>
      <c r="U434">
        <v>0.3</v>
      </c>
      <c r="V434">
        <v>0.5</v>
      </c>
      <c r="W434">
        <v>2</v>
      </c>
      <c r="X434">
        <v>70</v>
      </c>
    </row>
    <row r="435" spans="1:24" x14ac:dyDescent="0.35">
      <c r="A435" s="1">
        <v>433</v>
      </c>
      <c r="B435">
        <v>217</v>
      </c>
      <c r="C435">
        <v>216</v>
      </c>
      <c r="E435">
        <v>1757.1290330987861</v>
      </c>
      <c r="F435">
        <v>40286.5625</v>
      </c>
      <c r="G435">
        <v>1649.68065526192</v>
      </c>
      <c r="H435">
        <v>-876.70729835749739</v>
      </c>
      <c r="I435">
        <v>23.970367643632109</v>
      </c>
      <c r="J435" t="s">
        <v>107</v>
      </c>
      <c r="K435">
        <v>19</v>
      </c>
      <c r="L435">
        <v>1278</v>
      </c>
      <c r="M435">
        <v>1.8779999999999999</v>
      </c>
      <c r="N435">
        <v>1.5209999999999999</v>
      </c>
      <c r="O435">
        <v>0.79723999999999995</v>
      </c>
      <c r="P435">
        <v>5.4467000000000002E-2</v>
      </c>
      <c r="Q435">
        <v>3.3109999999999999</v>
      </c>
      <c r="R435">
        <v>98.582999999999998</v>
      </c>
      <c r="S435">
        <v>10.105</v>
      </c>
      <c r="T435">
        <v>210000000</v>
      </c>
      <c r="U435">
        <v>0.3</v>
      </c>
      <c r="V435">
        <v>0.5</v>
      </c>
      <c r="W435">
        <v>2</v>
      </c>
      <c r="X435">
        <v>70</v>
      </c>
    </row>
    <row r="436" spans="1:24" x14ac:dyDescent="0.35">
      <c r="A436" s="1">
        <v>434</v>
      </c>
      <c r="B436">
        <v>217</v>
      </c>
      <c r="C436">
        <v>217</v>
      </c>
      <c r="E436">
        <v>1757.1290330987861</v>
      </c>
      <c r="F436">
        <v>40286.5625</v>
      </c>
      <c r="G436">
        <v>1649.68065526192</v>
      </c>
      <c r="H436">
        <v>-876.70729835749739</v>
      </c>
      <c r="I436">
        <v>23.970367643632109</v>
      </c>
      <c r="J436" t="s">
        <v>107</v>
      </c>
      <c r="K436">
        <v>19</v>
      </c>
      <c r="L436">
        <v>1278</v>
      </c>
      <c r="M436">
        <v>1.8779999999999999</v>
      </c>
      <c r="N436">
        <v>1.5209999999999999</v>
      </c>
      <c r="O436">
        <v>0.79723999999999995</v>
      </c>
      <c r="P436">
        <v>5.4467000000000002E-2</v>
      </c>
      <c r="Q436">
        <v>3.3109999999999999</v>
      </c>
      <c r="R436">
        <v>98.582999999999998</v>
      </c>
      <c r="S436">
        <v>10.105</v>
      </c>
      <c r="T436">
        <v>210000000</v>
      </c>
      <c r="U436">
        <v>0.3</v>
      </c>
      <c r="V436">
        <v>0.5</v>
      </c>
      <c r="W436">
        <v>2</v>
      </c>
      <c r="X436">
        <v>70</v>
      </c>
    </row>
    <row r="437" spans="1:24" x14ac:dyDescent="0.35">
      <c r="A437" s="1">
        <v>435</v>
      </c>
      <c r="B437">
        <v>218</v>
      </c>
      <c r="C437">
        <v>217</v>
      </c>
      <c r="E437">
        <v>1764.9445606807251</v>
      </c>
      <c r="F437">
        <v>40294.375</v>
      </c>
      <c r="G437">
        <v>1656.83267386591</v>
      </c>
      <c r="H437">
        <v>-879.85234132202629</v>
      </c>
      <c r="I437">
        <v>23.77091471383946</v>
      </c>
      <c r="J437" t="s">
        <v>107</v>
      </c>
      <c r="K437">
        <v>19</v>
      </c>
      <c r="L437">
        <v>1278</v>
      </c>
      <c r="M437">
        <v>1.8779999999999999</v>
      </c>
      <c r="N437">
        <v>1.5209999999999999</v>
      </c>
      <c r="O437">
        <v>0.79723999999999995</v>
      </c>
      <c r="P437">
        <v>5.4467000000000002E-2</v>
      </c>
      <c r="Q437">
        <v>3.3109999999999999</v>
      </c>
      <c r="R437">
        <v>98.582999999999998</v>
      </c>
      <c r="S437">
        <v>10.105</v>
      </c>
      <c r="T437">
        <v>210000000</v>
      </c>
      <c r="U437">
        <v>0.3</v>
      </c>
      <c r="V437">
        <v>0.5</v>
      </c>
      <c r="W437">
        <v>2</v>
      </c>
      <c r="X437">
        <v>70</v>
      </c>
    </row>
    <row r="438" spans="1:24" x14ac:dyDescent="0.35">
      <c r="A438" s="1">
        <v>436</v>
      </c>
      <c r="B438">
        <v>218</v>
      </c>
      <c r="C438">
        <v>218</v>
      </c>
      <c r="E438">
        <v>1764.9445606807251</v>
      </c>
      <c r="F438">
        <v>40294.375</v>
      </c>
      <c r="G438">
        <v>1656.83267386591</v>
      </c>
      <c r="H438">
        <v>-879.85234132202629</v>
      </c>
      <c r="I438">
        <v>23.77091471383946</v>
      </c>
      <c r="J438" t="s">
        <v>110</v>
      </c>
      <c r="K438">
        <v>19</v>
      </c>
      <c r="L438">
        <v>1278</v>
      </c>
      <c r="M438">
        <v>1.9890000000000001</v>
      </c>
      <c r="N438">
        <v>1.7789999999999999</v>
      </c>
      <c r="O438">
        <v>0.87726000000000004</v>
      </c>
      <c r="P438">
        <v>0.15781000000000001</v>
      </c>
      <c r="Q438">
        <v>3.6680000000000001</v>
      </c>
      <c r="R438">
        <v>110.4</v>
      </c>
      <c r="S438">
        <v>11.349</v>
      </c>
      <c r="T438">
        <v>210000000</v>
      </c>
      <c r="U438">
        <v>0.3</v>
      </c>
      <c r="V438">
        <v>0.5</v>
      </c>
      <c r="W438">
        <v>2</v>
      </c>
      <c r="X438">
        <v>70</v>
      </c>
    </row>
    <row r="439" spans="1:24" x14ac:dyDescent="0.35">
      <c r="A439" s="1">
        <v>437</v>
      </c>
      <c r="B439">
        <v>219</v>
      </c>
      <c r="C439">
        <v>218</v>
      </c>
      <c r="E439">
        <v>1772.760088262663</v>
      </c>
      <c r="F439">
        <v>40302.1875</v>
      </c>
      <c r="G439">
        <v>1663.9895680647719</v>
      </c>
      <c r="H439">
        <v>-882.98648054105809</v>
      </c>
      <c r="I439">
        <v>23.574754584067321</v>
      </c>
      <c r="J439" t="s">
        <v>110</v>
      </c>
      <c r="K439">
        <v>19</v>
      </c>
      <c r="L439">
        <v>1278</v>
      </c>
      <c r="M439">
        <v>1.9890000000000001</v>
      </c>
      <c r="N439">
        <v>1.7789999999999999</v>
      </c>
      <c r="O439">
        <v>0.87726000000000004</v>
      </c>
      <c r="P439">
        <v>0.15781000000000001</v>
      </c>
      <c r="Q439">
        <v>3.6680000000000001</v>
      </c>
      <c r="R439">
        <v>110.4</v>
      </c>
      <c r="S439">
        <v>11.349</v>
      </c>
      <c r="T439">
        <v>210000000</v>
      </c>
      <c r="U439">
        <v>0.3</v>
      </c>
      <c r="V439">
        <v>0.5</v>
      </c>
      <c r="W439">
        <v>2</v>
      </c>
      <c r="X439">
        <v>70</v>
      </c>
    </row>
    <row r="440" spans="1:24" x14ac:dyDescent="0.35">
      <c r="A440" s="1">
        <v>438</v>
      </c>
      <c r="B440">
        <v>219</v>
      </c>
      <c r="C440">
        <v>219</v>
      </c>
      <c r="E440">
        <v>1772.760088262663</v>
      </c>
      <c r="F440">
        <v>40302.1875</v>
      </c>
      <c r="G440">
        <v>1663.9895680647719</v>
      </c>
      <c r="H440">
        <v>-882.98648054105809</v>
      </c>
      <c r="I440">
        <v>23.574754584067321</v>
      </c>
      <c r="J440" t="s">
        <v>110</v>
      </c>
      <c r="K440">
        <v>19</v>
      </c>
      <c r="L440">
        <v>1278</v>
      </c>
      <c r="M440">
        <v>1.9890000000000001</v>
      </c>
      <c r="N440">
        <v>1.7789999999999999</v>
      </c>
      <c r="O440">
        <v>0.87726000000000004</v>
      </c>
      <c r="P440">
        <v>0.15781000000000001</v>
      </c>
      <c r="Q440">
        <v>3.6680000000000001</v>
      </c>
      <c r="R440">
        <v>110.4</v>
      </c>
      <c r="S440">
        <v>11.349</v>
      </c>
      <c r="T440">
        <v>210000000</v>
      </c>
      <c r="U440">
        <v>0.3</v>
      </c>
      <c r="V440">
        <v>0.5</v>
      </c>
      <c r="W440">
        <v>2</v>
      </c>
      <c r="X440">
        <v>70</v>
      </c>
    </row>
    <row r="441" spans="1:24" x14ac:dyDescent="0.35">
      <c r="A441" s="1">
        <v>439</v>
      </c>
      <c r="B441">
        <v>220</v>
      </c>
      <c r="C441">
        <v>219</v>
      </c>
      <c r="D441" t="s">
        <v>72</v>
      </c>
      <c r="E441">
        <v>1780.575615844602</v>
      </c>
      <c r="F441">
        <v>40310</v>
      </c>
      <c r="G441">
        <v>1671.1512957251909</v>
      </c>
      <c r="H441">
        <v>-886.10976565070803</v>
      </c>
      <c r="I441">
        <v>23.38189199805235</v>
      </c>
      <c r="J441" t="s">
        <v>110</v>
      </c>
      <c r="K441">
        <v>19</v>
      </c>
      <c r="L441">
        <v>1278</v>
      </c>
      <c r="M441">
        <v>1.9890000000000001</v>
      </c>
      <c r="N441">
        <v>1.7789999999999999</v>
      </c>
      <c r="O441">
        <v>0.87726000000000004</v>
      </c>
      <c r="P441">
        <v>0.15781000000000001</v>
      </c>
      <c r="Q441">
        <v>3.6680000000000001</v>
      </c>
      <c r="R441">
        <v>110.4</v>
      </c>
      <c r="S441">
        <v>11.349</v>
      </c>
      <c r="T441">
        <v>210000000</v>
      </c>
      <c r="U441">
        <v>0.3</v>
      </c>
      <c r="V441">
        <v>0.5</v>
      </c>
      <c r="W441">
        <v>2</v>
      </c>
      <c r="X441">
        <v>70</v>
      </c>
    </row>
    <row r="442" spans="1:24" x14ac:dyDescent="0.35">
      <c r="A442" s="1">
        <v>440</v>
      </c>
      <c r="B442">
        <v>220</v>
      </c>
      <c r="C442">
        <v>220</v>
      </c>
      <c r="D442" t="s">
        <v>72</v>
      </c>
      <c r="E442">
        <v>1780.575615844602</v>
      </c>
      <c r="F442">
        <v>40310</v>
      </c>
      <c r="G442">
        <v>1671.1512957251909</v>
      </c>
      <c r="H442">
        <v>-886.10976565070803</v>
      </c>
      <c r="I442">
        <v>23.38189199805235</v>
      </c>
      <c r="J442" t="s">
        <v>110</v>
      </c>
      <c r="K442">
        <v>19</v>
      </c>
      <c r="L442">
        <v>1278</v>
      </c>
      <c r="M442">
        <v>1.9890000000000001</v>
      </c>
      <c r="N442">
        <v>1.7789999999999999</v>
      </c>
      <c r="O442">
        <v>0.87726000000000004</v>
      </c>
      <c r="P442">
        <v>0.15781000000000001</v>
      </c>
      <c r="Q442">
        <v>3.6680000000000001</v>
      </c>
      <c r="R442">
        <v>110.4</v>
      </c>
      <c r="S442">
        <v>11.349</v>
      </c>
      <c r="T442">
        <v>210000000</v>
      </c>
      <c r="U442">
        <v>0.3</v>
      </c>
      <c r="V442">
        <v>0.5</v>
      </c>
      <c r="W442">
        <v>2</v>
      </c>
      <c r="X442">
        <v>70</v>
      </c>
    </row>
    <row r="443" spans="1:24" x14ac:dyDescent="0.35">
      <c r="A443" s="1">
        <v>441</v>
      </c>
      <c r="B443">
        <v>221</v>
      </c>
      <c r="C443">
        <v>220</v>
      </c>
      <c r="E443">
        <v>1788.3898509642911</v>
      </c>
      <c r="F443">
        <v>40317.8125</v>
      </c>
      <c r="G443">
        <v>1678.3166980627359</v>
      </c>
      <c r="H443">
        <v>-889.2215771344911</v>
      </c>
      <c r="I443">
        <v>23.19244150546432</v>
      </c>
      <c r="J443" t="s">
        <v>110</v>
      </c>
      <c r="K443">
        <v>19</v>
      </c>
      <c r="L443">
        <v>1278</v>
      </c>
      <c r="M443">
        <v>1.9890000000000001</v>
      </c>
      <c r="N443">
        <v>1.7789999999999999</v>
      </c>
      <c r="O443">
        <v>0.87726000000000004</v>
      </c>
      <c r="P443">
        <v>0.15781000000000001</v>
      </c>
      <c r="Q443">
        <v>3.6680000000000001</v>
      </c>
      <c r="R443">
        <v>110.4</v>
      </c>
      <c r="S443">
        <v>11.349</v>
      </c>
      <c r="T443">
        <v>210000000</v>
      </c>
      <c r="U443">
        <v>0.3</v>
      </c>
      <c r="V443">
        <v>0.5</v>
      </c>
      <c r="W443">
        <v>2</v>
      </c>
      <c r="X443">
        <v>70</v>
      </c>
    </row>
    <row r="444" spans="1:24" x14ac:dyDescent="0.35">
      <c r="A444" s="1">
        <v>442</v>
      </c>
      <c r="B444">
        <v>221</v>
      </c>
      <c r="C444">
        <v>221</v>
      </c>
      <c r="E444">
        <v>1788.3898509642911</v>
      </c>
      <c r="F444">
        <v>40317.8125</v>
      </c>
      <c r="G444">
        <v>1678.3166980627359</v>
      </c>
      <c r="H444">
        <v>-889.2215771344911</v>
      </c>
      <c r="I444">
        <v>23.19244150546432</v>
      </c>
      <c r="J444" t="s">
        <v>110</v>
      </c>
      <c r="K444">
        <v>19</v>
      </c>
      <c r="L444">
        <v>1278</v>
      </c>
      <c r="M444">
        <v>1.9890000000000001</v>
      </c>
      <c r="N444">
        <v>1.7789999999999999</v>
      </c>
      <c r="O444">
        <v>0.87726000000000004</v>
      </c>
      <c r="P444">
        <v>0.15781000000000001</v>
      </c>
      <c r="Q444">
        <v>3.6680000000000001</v>
      </c>
      <c r="R444">
        <v>110.4</v>
      </c>
      <c r="S444">
        <v>11.349</v>
      </c>
      <c r="T444">
        <v>210000000</v>
      </c>
      <c r="U444">
        <v>0.3</v>
      </c>
      <c r="V444">
        <v>0.5</v>
      </c>
      <c r="W444">
        <v>2</v>
      </c>
      <c r="X444">
        <v>70</v>
      </c>
    </row>
    <row r="445" spans="1:24" x14ac:dyDescent="0.35">
      <c r="A445" s="1">
        <v>443</v>
      </c>
      <c r="B445">
        <v>222</v>
      </c>
      <c r="C445">
        <v>221</v>
      </c>
      <c r="E445">
        <v>1796.20408608398</v>
      </c>
      <c r="F445">
        <v>40325.625</v>
      </c>
      <c r="G445">
        <v>1685.4875648217039</v>
      </c>
      <c r="H445">
        <v>-892.32099843120272</v>
      </c>
      <c r="I445">
        <v>23.006674554034031</v>
      </c>
      <c r="J445" t="s">
        <v>110</v>
      </c>
      <c r="K445">
        <v>19</v>
      </c>
      <c r="L445">
        <v>1278</v>
      </c>
      <c r="M445">
        <v>1.9890000000000001</v>
      </c>
      <c r="N445">
        <v>1.7789999999999999</v>
      </c>
      <c r="O445">
        <v>0.87726000000000004</v>
      </c>
      <c r="P445">
        <v>0.15781000000000001</v>
      </c>
      <c r="Q445">
        <v>3.6680000000000001</v>
      </c>
      <c r="R445">
        <v>110.4</v>
      </c>
      <c r="S445">
        <v>11.349</v>
      </c>
      <c r="T445">
        <v>210000000</v>
      </c>
      <c r="U445">
        <v>0.3</v>
      </c>
      <c r="V445">
        <v>0.5</v>
      </c>
      <c r="W445">
        <v>2</v>
      </c>
      <c r="X445">
        <v>70</v>
      </c>
    </row>
    <row r="446" spans="1:24" x14ac:dyDescent="0.35">
      <c r="A446" s="1">
        <v>444</v>
      </c>
      <c r="B446">
        <v>222</v>
      </c>
      <c r="C446">
        <v>222</v>
      </c>
      <c r="E446">
        <v>1796.20408608398</v>
      </c>
      <c r="F446">
        <v>40325.625</v>
      </c>
      <c r="G446">
        <v>1685.4875648217039</v>
      </c>
      <c r="H446">
        <v>-892.32099843120272</v>
      </c>
      <c r="I446">
        <v>23.006674554034031</v>
      </c>
      <c r="J446" t="s">
        <v>107</v>
      </c>
      <c r="K446">
        <v>19</v>
      </c>
      <c r="L446">
        <v>1278</v>
      </c>
      <c r="M446">
        <v>1.8779999999999999</v>
      </c>
      <c r="N446">
        <v>1.5209999999999999</v>
      </c>
      <c r="O446">
        <v>0.79723999999999995</v>
      </c>
      <c r="P446">
        <v>5.4467000000000002E-2</v>
      </c>
      <c r="Q446">
        <v>3.3109999999999999</v>
      </c>
      <c r="R446">
        <v>98.582999999999998</v>
      </c>
      <c r="S446">
        <v>10.105</v>
      </c>
      <c r="T446">
        <v>210000000</v>
      </c>
      <c r="U446">
        <v>0.3</v>
      </c>
      <c r="V446">
        <v>0.5</v>
      </c>
      <c r="W446">
        <v>2</v>
      </c>
      <c r="X446">
        <v>70</v>
      </c>
    </row>
    <row r="447" spans="1:24" x14ac:dyDescent="0.35">
      <c r="A447" s="1">
        <v>445</v>
      </c>
      <c r="B447">
        <v>223</v>
      </c>
      <c r="C447">
        <v>222</v>
      </c>
      <c r="E447">
        <v>1804.01832120367</v>
      </c>
      <c r="F447">
        <v>40333.4375</v>
      </c>
      <c r="G447">
        <v>1692.6631440103849</v>
      </c>
      <c r="H447">
        <v>-895.40968874667135</v>
      </c>
      <c r="I447">
        <v>22.82418430987223</v>
      </c>
      <c r="J447" t="s">
        <v>107</v>
      </c>
      <c r="K447">
        <v>19</v>
      </c>
      <c r="L447">
        <v>1278</v>
      </c>
      <c r="M447">
        <v>1.8779999999999999</v>
      </c>
      <c r="N447">
        <v>1.5209999999999999</v>
      </c>
      <c r="O447">
        <v>0.79723999999999995</v>
      </c>
      <c r="P447">
        <v>5.4467000000000002E-2</v>
      </c>
      <c r="Q447">
        <v>3.3109999999999999</v>
      </c>
      <c r="R447">
        <v>98.582999999999998</v>
      </c>
      <c r="S447">
        <v>10.105</v>
      </c>
      <c r="T447">
        <v>210000000</v>
      </c>
      <c r="U447">
        <v>0.3</v>
      </c>
      <c r="V447">
        <v>0.5</v>
      </c>
      <c r="W447">
        <v>2</v>
      </c>
      <c r="X447">
        <v>70</v>
      </c>
    </row>
    <row r="448" spans="1:24" x14ac:dyDescent="0.35">
      <c r="A448" s="1">
        <v>446</v>
      </c>
      <c r="B448">
        <v>223</v>
      </c>
      <c r="C448">
        <v>223</v>
      </c>
      <c r="E448">
        <v>1804.01832120367</v>
      </c>
      <c r="F448">
        <v>40333.4375</v>
      </c>
      <c r="G448">
        <v>1692.6631440103849</v>
      </c>
      <c r="H448">
        <v>-895.40968874667135</v>
      </c>
      <c r="I448">
        <v>22.82418430987223</v>
      </c>
      <c r="J448" t="s">
        <v>107</v>
      </c>
      <c r="K448">
        <v>19</v>
      </c>
      <c r="L448">
        <v>1278</v>
      </c>
      <c r="M448">
        <v>1.8779999999999999</v>
      </c>
      <c r="N448">
        <v>1.5209999999999999</v>
      </c>
      <c r="O448">
        <v>0.79723999999999995</v>
      </c>
      <c r="P448">
        <v>5.4467000000000002E-2</v>
      </c>
      <c r="Q448">
        <v>3.3109999999999999</v>
      </c>
      <c r="R448">
        <v>98.582999999999998</v>
      </c>
      <c r="S448">
        <v>10.105</v>
      </c>
      <c r="T448">
        <v>210000000</v>
      </c>
      <c r="U448">
        <v>0.3</v>
      </c>
      <c r="V448">
        <v>0.5</v>
      </c>
      <c r="W448">
        <v>2</v>
      </c>
      <c r="X448">
        <v>70</v>
      </c>
    </row>
    <row r="449" spans="1:24" x14ac:dyDescent="0.35">
      <c r="A449" s="1">
        <v>447</v>
      </c>
      <c r="B449">
        <v>224</v>
      </c>
      <c r="C449">
        <v>223</v>
      </c>
      <c r="E449">
        <v>1811.8325563233591</v>
      </c>
      <c r="F449">
        <v>40341.25</v>
      </c>
      <c r="G449">
        <v>1699.843473931398</v>
      </c>
      <c r="H449">
        <v>-898.48751115177504</v>
      </c>
      <c r="I449">
        <v>22.644988478655549</v>
      </c>
      <c r="J449" t="s">
        <v>107</v>
      </c>
      <c r="K449">
        <v>19</v>
      </c>
      <c r="L449">
        <v>1278</v>
      </c>
      <c r="M449">
        <v>1.8779999999999999</v>
      </c>
      <c r="N449">
        <v>1.5209999999999999</v>
      </c>
      <c r="O449">
        <v>0.79723999999999995</v>
      </c>
      <c r="P449">
        <v>5.4467000000000002E-2</v>
      </c>
      <c r="Q449">
        <v>3.3109999999999999</v>
      </c>
      <c r="R449">
        <v>98.582999999999998</v>
      </c>
      <c r="S449">
        <v>10.105</v>
      </c>
      <c r="T449">
        <v>210000000</v>
      </c>
      <c r="U449">
        <v>0.3</v>
      </c>
      <c r="V449">
        <v>0.5</v>
      </c>
      <c r="W449">
        <v>2</v>
      </c>
      <c r="X449">
        <v>70</v>
      </c>
    </row>
    <row r="450" spans="1:24" x14ac:dyDescent="0.35">
      <c r="A450" s="1">
        <v>448</v>
      </c>
      <c r="B450">
        <v>224</v>
      </c>
      <c r="C450">
        <v>224</v>
      </c>
      <c r="E450">
        <v>1811.8325563233591</v>
      </c>
      <c r="F450">
        <v>40341.25</v>
      </c>
      <c r="G450">
        <v>1699.843473931398</v>
      </c>
      <c r="H450">
        <v>-898.48751115177504</v>
      </c>
      <c r="I450">
        <v>22.644988478655549</v>
      </c>
      <c r="J450" t="s">
        <v>109</v>
      </c>
      <c r="K450">
        <v>19</v>
      </c>
      <c r="L450">
        <v>1320</v>
      </c>
      <c r="M450">
        <v>1.6819999999999991</v>
      </c>
      <c r="N450">
        <v>1.2699</v>
      </c>
      <c r="O450">
        <v>0.70086000000000004</v>
      </c>
      <c r="P450">
        <v>2.8108999999999999E-2</v>
      </c>
      <c r="Q450">
        <v>2.569</v>
      </c>
      <c r="R450">
        <v>84.697999999999993</v>
      </c>
      <c r="S450">
        <v>8.6111000000000004</v>
      </c>
      <c r="T450">
        <v>210000000</v>
      </c>
      <c r="U450">
        <v>0.3</v>
      </c>
      <c r="V450">
        <v>0.5</v>
      </c>
      <c r="W450">
        <v>2</v>
      </c>
      <c r="X450">
        <v>70</v>
      </c>
    </row>
    <row r="451" spans="1:24" x14ac:dyDescent="0.35">
      <c r="A451" s="1">
        <v>449</v>
      </c>
      <c r="B451">
        <v>225</v>
      </c>
      <c r="C451">
        <v>224</v>
      </c>
      <c r="E451">
        <v>1819.646791443048</v>
      </c>
      <c r="F451">
        <v>40349.0625</v>
      </c>
      <c r="G451">
        <v>1707.028473496586</v>
      </c>
      <c r="H451">
        <v>-901.5546085088107</v>
      </c>
      <c r="I451">
        <v>22.469073813482531</v>
      </c>
      <c r="J451" t="s">
        <v>109</v>
      </c>
      <c r="K451">
        <v>19</v>
      </c>
      <c r="L451">
        <v>1320</v>
      </c>
      <c r="M451">
        <v>1.6819999999999991</v>
      </c>
      <c r="N451">
        <v>1.2699</v>
      </c>
      <c r="O451">
        <v>0.70086000000000004</v>
      </c>
      <c r="P451">
        <v>2.8108999999999999E-2</v>
      </c>
      <c r="Q451">
        <v>2.569</v>
      </c>
      <c r="R451">
        <v>84.697999999999993</v>
      </c>
      <c r="S451">
        <v>8.6111000000000004</v>
      </c>
      <c r="T451">
        <v>210000000</v>
      </c>
      <c r="U451">
        <v>0.3</v>
      </c>
      <c r="V451">
        <v>0.5</v>
      </c>
      <c r="W451">
        <v>2</v>
      </c>
      <c r="X451">
        <v>70</v>
      </c>
    </row>
    <row r="452" spans="1:24" x14ac:dyDescent="0.35">
      <c r="A452" s="1">
        <v>450</v>
      </c>
      <c r="B452">
        <v>225</v>
      </c>
      <c r="C452">
        <v>225</v>
      </c>
      <c r="E452">
        <v>1819.646791443048</v>
      </c>
      <c r="F452">
        <v>40349.0625</v>
      </c>
      <c r="G452">
        <v>1707.028473496586</v>
      </c>
      <c r="H452">
        <v>-901.5546085088107</v>
      </c>
      <c r="I452">
        <v>22.469073813482531</v>
      </c>
      <c r="J452" t="s">
        <v>109</v>
      </c>
      <c r="K452">
        <v>19</v>
      </c>
      <c r="L452">
        <v>1320</v>
      </c>
      <c r="M452">
        <v>1.6819999999999991</v>
      </c>
      <c r="N452">
        <v>1.2699</v>
      </c>
      <c r="O452">
        <v>0.70086000000000004</v>
      </c>
      <c r="P452">
        <v>2.8108999999999999E-2</v>
      </c>
      <c r="Q452">
        <v>2.569</v>
      </c>
      <c r="R452">
        <v>84.697999999999993</v>
      </c>
      <c r="S452">
        <v>8.6111000000000004</v>
      </c>
      <c r="T452">
        <v>210000000</v>
      </c>
      <c r="U452">
        <v>0.3</v>
      </c>
      <c r="V452">
        <v>0.5</v>
      </c>
      <c r="W452">
        <v>2</v>
      </c>
      <c r="X452">
        <v>70</v>
      </c>
    </row>
    <row r="453" spans="1:24" x14ac:dyDescent="0.35">
      <c r="A453" s="1">
        <v>451</v>
      </c>
      <c r="B453">
        <v>226</v>
      </c>
      <c r="C453">
        <v>225</v>
      </c>
      <c r="E453">
        <v>1827.4610265627371</v>
      </c>
      <c r="F453">
        <v>40356.875</v>
      </c>
      <c r="G453">
        <v>1714.2185289988961</v>
      </c>
      <c r="H453">
        <v>-904.61003328312529</v>
      </c>
      <c r="I453">
        <v>22.296642686746921</v>
      </c>
      <c r="J453" t="s">
        <v>109</v>
      </c>
      <c r="K453">
        <v>19</v>
      </c>
      <c r="L453">
        <v>1320</v>
      </c>
      <c r="M453">
        <v>1.6819999999999991</v>
      </c>
      <c r="N453">
        <v>1.2699</v>
      </c>
      <c r="O453">
        <v>0.70086000000000004</v>
      </c>
      <c r="P453">
        <v>2.8108999999999999E-2</v>
      </c>
      <c r="Q453">
        <v>2.569</v>
      </c>
      <c r="R453">
        <v>84.697999999999993</v>
      </c>
      <c r="S453">
        <v>8.6111000000000004</v>
      </c>
      <c r="T453">
        <v>210000000</v>
      </c>
      <c r="U453">
        <v>0.3</v>
      </c>
      <c r="V453">
        <v>0.5</v>
      </c>
      <c r="W453">
        <v>2</v>
      </c>
      <c r="X453">
        <v>70</v>
      </c>
    </row>
    <row r="454" spans="1:24" x14ac:dyDescent="0.35">
      <c r="A454" s="1">
        <v>452</v>
      </c>
      <c r="B454">
        <v>226</v>
      </c>
      <c r="C454">
        <v>226</v>
      </c>
      <c r="E454">
        <v>1827.4610265627371</v>
      </c>
      <c r="F454">
        <v>40356.875</v>
      </c>
      <c r="G454">
        <v>1714.2185289988961</v>
      </c>
      <c r="H454">
        <v>-904.61003328312529</v>
      </c>
      <c r="I454">
        <v>22.296642686746921</v>
      </c>
      <c r="J454" t="s">
        <v>109</v>
      </c>
      <c r="K454">
        <v>19</v>
      </c>
      <c r="L454">
        <v>1320</v>
      </c>
      <c r="M454">
        <v>1.6819999999999991</v>
      </c>
      <c r="N454">
        <v>1.2699</v>
      </c>
      <c r="O454">
        <v>0.70086000000000004</v>
      </c>
      <c r="P454">
        <v>2.8108999999999999E-2</v>
      </c>
      <c r="Q454">
        <v>2.569</v>
      </c>
      <c r="R454">
        <v>84.697999999999993</v>
      </c>
      <c r="S454">
        <v>8.6111000000000004</v>
      </c>
      <c r="T454">
        <v>210000000</v>
      </c>
      <c r="U454">
        <v>0.3</v>
      </c>
      <c r="V454">
        <v>0.5</v>
      </c>
      <c r="W454">
        <v>2</v>
      </c>
      <c r="X454">
        <v>70</v>
      </c>
    </row>
    <row r="455" spans="1:24" x14ac:dyDescent="0.35">
      <c r="A455" s="1">
        <v>453</v>
      </c>
      <c r="B455">
        <v>227</v>
      </c>
      <c r="C455">
        <v>226</v>
      </c>
      <c r="E455">
        <v>1835.2752616824259</v>
      </c>
      <c r="F455">
        <v>40364.6875</v>
      </c>
      <c r="G455">
        <v>1721.413638865037</v>
      </c>
      <c r="H455">
        <v>-907.65373731003513</v>
      </c>
      <c r="I455">
        <v>22.12779191469988</v>
      </c>
      <c r="J455" t="s">
        <v>109</v>
      </c>
      <c r="K455">
        <v>19</v>
      </c>
      <c r="L455">
        <v>1320</v>
      </c>
      <c r="M455">
        <v>1.6819999999999991</v>
      </c>
      <c r="N455">
        <v>1.2699</v>
      </c>
      <c r="O455">
        <v>0.70086000000000004</v>
      </c>
      <c r="P455">
        <v>2.8108999999999999E-2</v>
      </c>
      <c r="Q455">
        <v>2.569</v>
      </c>
      <c r="R455">
        <v>84.697999999999993</v>
      </c>
      <c r="S455">
        <v>8.6111000000000004</v>
      </c>
      <c r="T455">
        <v>210000000</v>
      </c>
      <c r="U455">
        <v>0.3</v>
      </c>
      <c r="V455">
        <v>0.5</v>
      </c>
      <c r="W455">
        <v>2</v>
      </c>
      <c r="X455">
        <v>70</v>
      </c>
    </row>
    <row r="456" spans="1:24" x14ac:dyDescent="0.35">
      <c r="A456" s="1">
        <v>454</v>
      </c>
      <c r="B456">
        <v>227</v>
      </c>
      <c r="C456">
        <v>227</v>
      </c>
      <c r="E456">
        <v>1835.2752616824259</v>
      </c>
      <c r="F456">
        <v>40364.6875</v>
      </c>
      <c r="G456">
        <v>1721.413638865037</v>
      </c>
      <c r="H456">
        <v>-907.65373731003513</v>
      </c>
      <c r="I456">
        <v>22.12779191469988</v>
      </c>
      <c r="J456" t="s">
        <v>109</v>
      </c>
      <c r="K456">
        <v>19</v>
      </c>
      <c r="L456">
        <v>1320</v>
      </c>
      <c r="M456">
        <v>1.6819999999999991</v>
      </c>
      <c r="N456">
        <v>1.2699</v>
      </c>
      <c r="O456">
        <v>0.70086000000000004</v>
      </c>
      <c r="P456">
        <v>2.8108999999999999E-2</v>
      </c>
      <c r="Q456">
        <v>2.569</v>
      </c>
      <c r="R456">
        <v>84.697999999999993</v>
      </c>
      <c r="S456">
        <v>8.6111000000000004</v>
      </c>
      <c r="T456">
        <v>210000000</v>
      </c>
      <c r="U456">
        <v>0.3</v>
      </c>
      <c r="V456">
        <v>0.5</v>
      </c>
      <c r="W456">
        <v>2</v>
      </c>
      <c r="X456">
        <v>70</v>
      </c>
    </row>
    <row r="457" spans="1:24" x14ac:dyDescent="0.35">
      <c r="A457" s="1">
        <v>455</v>
      </c>
      <c r="B457">
        <v>228</v>
      </c>
      <c r="C457">
        <v>227</v>
      </c>
      <c r="E457">
        <v>1843.089496802115</v>
      </c>
      <c r="F457">
        <v>40372.5</v>
      </c>
      <c r="G457">
        <v>1728.613470950304</v>
      </c>
      <c r="H457">
        <v>-910.68643442873463</v>
      </c>
      <c r="I457">
        <v>21.962238112412582</v>
      </c>
      <c r="J457" t="s">
        <v>109</v>
      </c>
      <c r="K457">
        <v>19</v>
      </c>
      <c r="L457">
        <v>1320</v>
      </c>
      <c r="M457">
        <v>1.6819999999999991</v>
      </c>
      <c r="N457">
        <v>1.2699</v>
      </c>
      <c r="O457">
        <v>0.70086000000000004</v>
      </c>
      <c r="P457">
        <v>2.8108999999999999E-2</v>
      </c>
      <c r="Q457">
        <v>2.569</v>
      </c>
      <c r="R457">
        <v>84.697999999999993</v>
      </c>
      <c r="S457">
        <v>8.6111000000000004</v>
      </c>
      <c r="T457">
        <v>210000000</v>
      </c>
      <c r="U457">
        <v>0.3</v>
      </c>
      <c r="V457">
        <v>0.5</v>
      </c>
      <c r="W457">
        <v>2</v>
      </c>
      <c r="X457">
        <v>70</v>
      </c>
    </row>
    <row r="458" spans="1:24" x14ac:dyDescent="0.35">
      <c r="A458" s="1">
        <v>456</v>
      </c>
      <c r="B458">
        <v>228</v>
      </c>
      <c r="C458">
        <v>228</v>
      </c>
      <c r="E458">
        <v>1843.089496802115</v>
      </c>
      <c r="F458">
        <v>40372.5</v>
      </c>
      <c r="G458">
        <v>1728.613470950304</v>
      </c>
      <c r="H458">
        <v>-910.68643442873463</v>
      </c>
      <c r="I458">
        <v>21.962238112412582</v>
      </c>
      <c r="J458" t="s">
        <v>109</v>
      </c>
      <c r="K458">
        <v>19</v>
      </c>
      <c r="L458">
        <v>1320</v>
      </c>
      <c r="M458">
        <v>1.6819999999999991</v>
      </c>
      <c r="N458">
        <v>1.2699</v>
      </c>
      <c r="O458">
        <v>0.70086000000000004</v>
      </c>
      <c r="P458">
        <v>2.8108999999999999E-2</v>
      </c>
      <c r="Q458">
        <v>2.569</v>
      </c>
      <c r="R458">
        <v>84.697999999999993</v>
      </c>
      <c r="S458">
        <v>8.6111000000000004</v>
      </c>
      <c r="T458">
        <v>210000000</v>
      </c>
      <c r="U458">
        <v>0.3</v>
      </c>
      <c r="V458">
        <v>0.5</v>
      </c>
      <c r="W458">
        <v>2</v>
      </c>
      <c r="X458">
        <v>70</v>
      </c>
    </row>
    <row r="459" spans="1:24" x14ac:dyDescent="0.35">
      <c r="A459" s="1">
        <v>457</v>
      </c>
      <c r="B459">
        <v>229</v>
      </c>
      <c r="C459">
        <v>228</v>
      </c>
      <c r="E459">
        <v>1850.9037319218039</v>
      </c>
      <c r="F459">
        <v>40380.3125</v>
      </c>
      <c r="G459">
        <v>1735.817945383337</v>
      </c>
      <c r="H459">
        <v>-913.70826553949473</v>
      </c>
      <c r="I459">
        <v>21.799970700058189</v>
      </c>
      <c r="J459" t="s">
        <v>109</v>
      </c>
      <c r="K459">
        <v>19</v>
      </c>
      <c r="L459">
        <v>1320</v>
      </c>
      <c r="M459">
        <v>1.6819999999999991</v>
      </c>
      <c r="N459">
        <v>1.2699</v>
      </c>
      <c r="O459">
        <v>0.70086000000000004</v>
      </c>
      <c r="P459">
        <v>2.8108999999999999E-2</v>
      </c>
      <c r="Q459">
        <v>2.569</v>
      </c>
      <c r="R459">
        <v>84.697999999999993</v>
      </c>
      <c r="S459">
        <v>8.6111000000000004</v>
      </c>
      <c r="T459">
        <v>210000000</v>
      </c>
      <c r="U459">
        <v>0.3</v>
      </c>
      <c r="V459">
        <v>0.5</v>
      </c>
      <c r="W459">
        <v>2</v>
      </c>
      <c r="X459">
        <v>70</v>
      </c>
    </row>
    <row r="460" spans="1:24" x14ac:dyDescent="0.35">
      <c r="A460" s="1">
        <v>458</v>
      </c>
      <c r="B460">
        <v>229</v>
      </c>
      <c r="C460">
        <v>229</v>
      </c>
      <c r="E460">
        <v>1850.9037319218039</v>
      </c>
      <c r="F460">
        <v>40380.3125</v>
      </c>
      <c r="G460">
        <v>1735.817945383337</v>
      </c>
      <c r="H460">
        <v>-913.70826553949473</v>
      </c>
      <c r="I460">
        <v>21.799970700058189</v>
      </c>
      <c r="J460" t="s">
        <v>109</v>
      </c>
      <c r="K460">
        <v>19</v>
      </c>
      <c r="L460">
        <v>1320</v>
      </c>
      <c r="M460">
        <v>1.6819999999999991</v>
      </c>
      <c r="N460">
        <v>1.2699</v>
      </c>
      <c r="O460">
        <v>0.70086000000000004</v>
      </c>
      <c r="P460">
        <v>2.8108999999999999E-2</v>
      </c>
      <c r="Q460">
        <v>2.569</v>
      </c>
      <c r="R460">
        <v>84.697999999999993</v>
      </c>
      <c r="S460">
        <v>8.6111000000000004</v>
      </c>
      <c r="T460">
        <v>210000000</v>
      </c>
      <c r="U460">
        <v>0.3</v>
      </c>
      <c r="V460">
        <v>0.5</v>
      </c>
      <c r="W460">
        <v>2</v>
      </c>
      <c r="X460">
        <v>70</v>
      </c>
    </row>
    <row r="461" spans="1:24" x14ac:dyDescent="0.35">
      <c r="A461" s="1">
        <v>459</v>
      </c>
      <c r="B461">
        <v>230</v>
      </c>
      <c r="C461">
        <v>229</v>
      </c>
      <c r="E461">
        <v>1858.717967041493</v>
      </c>
      <c r="F461">
        <v>40388.125</v>
      </c>
      <c r="G461">
        <v>1743.0270048920229</v>
      </c>
      <c r="H461">
        <v>-916.71931765377713</v>
      </c>
      <c r="I461">
        <v>21.640987543578831</v>
      </c>
      <c r="J461" t="s">
        <v>109</v>
      </c>
      <c r="K461">
        <v>19</v>
      </c>
      <c r="L461">
        <v>1320</v>
      </c>
      <c r="M461">
        <v>1.6819999999999991</v>
      </c>
      <c r="N461">
        <v>1.2699</v>
      </c>
      <c r="O461">
        <v>0.70086000000000004</v>
      </c>
      <c r="P461">
        <v>2.8108999999999999E-2</v>
      </c>
      <c r="Q461">
        <v>2.569</v>
      </c>
      <c r="R461">
        <v>84.697999999999993</v>
      </c>
      <c r="S461">
        <v>8.6111000000000004</v>
      </c>
      <c r="T461">
        <v>210000000</v>
      </c>
      <c r="U461">
        <v>0.3</v>
      </c>
      <c r="V461">
        <v>0.5</v>
      </c>
      <c r="W461">
        <v>2</v>
      </c>
      <c r="X461">
        <v>70</v>
      </c>
    </row>
    <row r="462" spans="1:24" x14ac:dyDescent="0.35">
      <c r="A462" s="1">
        <v>460</v>
      </c>
      <c r="B462">
        <v>230</v>
      </c>
      <c r="C462">
        <v>230</v>
      </c>
      <c r="E462">
        <v>1858.717967041493</v>
      </c>
      <c r="F462">
        <v>40388.125</v>
      </c>
      <c r="G462">
        <v>1743.0270048920229</v>
      </c>
      <c r="H462">
        <v>-916.71931765377713</v>
      </c>
      <c r="I462">
        <v>21.640987543578831</v>
      </c>
      <c r="J462" t="s">
        <v>109</v>
      </c>
      <c r="K462">
        <v>19</v>
      </c>
      <c r="L462">
        <v>1320</v>
      </c>
      <c r="M462">
        <v>1.6819999999999991</v>
      </c>
      <c r="N462">
        <v>1.2699</v>
      </c>
      <c r="O462">
        <v>0.70086000000000004</v>
      </c>
      <c r="P462">
        <v>2.8108999999999999E-2</v>
      </c>
      <c r="Q462">
        <v>2.569</v>
      </c>
      <c r="R462">
        <v>84.697999999999993</v>
      </c>
      <c r="S462">
        <v>8.6111000000000004</v>
      </c>
      <c r="T462">
        <v>210000000</v>
      </c>
      <c r="U462">
        <v>0.3</v>
      </c>
      <c r="V462">
        <v>0.5</v>
      </c>
      <c r="W462">
        <v>2</v>
      </c>
      <c r="X462">
        <v>70</v>
      </c>
    </row>
    <row r="463" spans="1:24" x14ac:dyDescent="0.35">
      <c r="A463" s="1">
        <v>461</v>
      </c>
      <c r="B463">
        <v>231</v>
      </c>
      <c r="C463">
        <v>230</v>
      </c>
      <c r="E463">
        <v>1866.532202161183</v>
      </c>
      <c r="F463">
        <v>40395.9375</v>
      </c>
      <c r="G463">
        <v>1750.241083211462</v>
      </c>
      <c r="H463">
        <v>-919.71851186846527</v>
      </c>
      <c r="I463">
        <v>21.4855542570964</v>
      </c>
      <c r="J463" t="s">
        <v>109</v>
      </c>
      <c r="K463">
        <v>19</v>
      </c>
      <c r="L463">
        <v>1320</v>
      </c>
      <c r="M463">
        <v>1.6819999999999991</v>
      </c>
      <c r="N463">
        <v>1.2699</v>
      </c>
      <c r="O463">
        <v>0.70086000000000004</v>
      </c>
      <c r="P463">
        <v>2.8108999999999999E-2</v>
      </c>
      <c r="Q463">
        <v>2.569</v>
      </c>
      <c r="R463">
        <v>84.697999999999993</v>
      </c>
      <c r="S463">
        <v>8.6111000000000004</v>
      </c>
      <c r="T463">
        <v>210000000</v>
      </c>
      <c r="U463">
        <v>0.3</v>
      </c>
      <c r="V463">
        <v>0.5</v>
      </c>
      <c r="W463">
        <v>2</v>
      </c>
      <c r="X463">
        <v>70</v>
      </c>
    </row>
    <row r="464" spans="1:24" x14ac:dyDescent="0.35">
      <c r="A464" s="1">
        <v>462</v>
      </c>
      <c r="B464">
        <v>231</v>
      </c>
      <c r="C464">
        <v>231</v>
      </c>
      <c r="E464">
        <v>1866.532202161183</v>
      </c>
      <c r="F464">
        <v>40395.9375</v>
      </c>
      <c r="G464">
        <v>1750.241083211462</v>
      </c>
      <c r="H464">
        <v>-919.71851186846527</v>
      </c>
      <c r="I464">
        <v>21.4855542570964</v>
      </c>
      <c r="J464" t="s">
        <v>109</v>
      </c>
      <c r="K464">
        <v>19</v>
      </c>
      <c r="L464">
        <v>1320</v>
      </c>
      <c r="M464">
        <v>1.6819999999999991</v>
      </c>
      <c r="N464">
        <v>1.2699</v>
      </c>
      <c r="O464">
        <v>0.70086000000000004</v>
      </c>
      <c r="P464">
        <v>2.8108999999999999E-2</v>
      </c>
      <c r="Q464">
        <v>2.569</v>
      </c>
      <c r="R464">
        <v>84.697999999999993</v>
      </c>
      <c r="S464">
        <v>8.6111000000000004</v>
      </c>
      <c r="T464">
        <v>210000000</v>
      </c>
      <c r="U464">
        <v>0.3</v>
      </c>
      <c r="V464">
        <v>0.5</v>
      </c>
      <c r="W464">
        <v>2</v>
      </c>
      <c r="X464">
        <v>70</v>
      </c>
    </row>
    <row r="465" spans="1:24" x14ac:dyDescent="0.35">
      <c r="A465" s="1">
        <v>463</v>
      </c>
      <c r="B465">
        <v>232</v>
      </c>
      <c r="C465">
        <v>231</v>
      </c>
      <c r="E465">
        <v>1874.3464372808719</v>
      </c>
      <c r="F465">
        <v>40403.75</v>
      </c>
      <c r="G465">
        <v>1757.4600894701771</v>
      </c>
      <c r="H465">
        <v>-922.70600580564803</v>
      </c>
      <c r="I465">
        <v>21.3336404897378</v>
      </c>
      <c r="J465" t="s">
        <v>109</v>
      </c>
      <c r="K465">
        <v>19</v>
      </c>
      <c r="L465">
        <v>1320</v>
      </c>
      <c r="M465">
        <v>1.6819999999999991</v>
      </c>
      <c r="N465">
        <v>1.2699</v>
      </c>
      <c r="O465">
        <v>0.70086000000000004</v>
      </c>
      <c r="P465">
        <v>2.8108999999999999E-2</v>
      </c>
      <c r="Q465">
        <v>2.569</v>
      </c>
      <c r="R465">
        <v>84.697999999999993</v>
      </c>
      <c r="S465">
        <v>8.6111000000000004</v>
      </c>
      <c r="T465">
        <v>210000000</v>
      </c>
      <c r="U465">
        <v>0.3</v>
      </c>
      <c r="V465">
        <v>0.5</v>
      </c>
      <c r="W465">
        <v>2</v>
      </c>
      <c r="X465">
        <v>70</v>
      </c>
    </row>
    <row r="466" spans="1:24" x14ac:dyDescent="0.35">
      <c r="A466" s="1">
        <v>464</v>
      </c>
      <c r="B466">
        <v>232</v>
      </c>
      <c r="C466">
        <v>232</v>
      </c>
      <c r="E466">
        <v>1874.3464372808719</v>
      </c>
      <c r="F466">
        <v>40403.75</v>
      </c>
      <c r="G466">
        <v>1757.4600894701771</v>
      </c>
      <c r="H466">
        <v>-922.70600580564803</v>
      </c>
      <c r="I466">
        <v>21.3336404897378</v>
      </c>
      <c r="J466" t="s">
        <v>107</v>
      </c>
      <c r="K466">
        <v>19</v>
      </c>
      <c r="L466">
        <v>1278</v>
      </c>
      <c r="M466">
        <v>1.8779999999999999</v>
      </c>
      <c r="N466">
        <v>1.5209999999999999</v>
      </c>
      <c r="O466">
        <v>0.79723999999999995</v>
      </c>
      <c r="P466">
        <v>5.4467000000000002E-2</v>
      </c>
      <c r="Q466">
        <v>3.3109999999999999</v>
      </c>
      <c r="R466">
        <v>98.582999999999998</v>
      </c>
      <c r="S466">
        <v>10.105</v>
      </c>
      <c r="T466">
        <v>210000000</v>
      </c>
      <c r="U466">
        <v>0.3</v>
      </c>
      <c r="V466">
        <v>0.5</v>
      </c>
      <c r="W466">
        <v>2</v>
      </c>
      <c r="X466">
        <v>70</v>
      </c>
    </row>
    <row r="467" spans="1:24" x14ac:dyDescent="0.35">
      <c r="A467" s="1">
        <v>465</v>
      </c>
      <c r="B467">
        <v>233</v>
      </c>
      <c r="C467">
        <v>232</v>
      </c>
      <c r="E467">
        <v>1882.160672400561</v>
      </c>
      <c r="F467">
        <v>40411.5625</v>
      </c>
      <c r="G467">
        <v>1764.6837100194659</v>
      </c>
      <c r="H467">
        <v>-925.68249046766584</v>
      </c>
      <c r="I467">
        <v>21.185021489305679</v>
      </c>
      <c r="J467" t="s">
        <v>107</v>
      </c>
      <c r="K467">
        <v>19</v>
      </c>
      <c r="L467">
        <v>1278</v>
      </c>
      <c r="M467">
        <v>1.8779999999999999</v>
      </c>
      <c r="N467">
        <v>1.5209999999999999</v>
      </c>
      <c r="O467">
        <v>0.79723999999999995</v>
      </c>
      <c r="P467">
        <v>5.4467000000000002E-2</v>
      </c>
      <c r="Q467">
        <v>3.3109999999999999</v>
      </c>
      <c r="R467">
        <v>98.582999999999998</v>
      </c>
      <c r="S467">
        <v>10.105</v>
      </c>
      <c r="T467">
        <v>210000000</v>
      </c>
      <c r="U467">
        <v>0.3</v>
      </c>
      <c r="V467">
        <v>0.5</v>
      </c>
      <c r="W467">
        <v>2</v>
      </c>
      <c r="X467">
        <v>70</v>
      </c>
    </row>
    <row r="468" spans="1:24" x14ac:dyDescent="0.35">
      <c r="A468" s="1">
        <v>466</v>
      </c>
      <c r="B468">
        <v>233</v>
      </c>
      <c r="C468">
        <v>233</v>
      </c>
      <c r="E468">
        <v>1882.160672400561</v>
      </c>
      <c r="F468">
        <v>40411.5625</v>
      </c>
      <c r="G468">
        <v>1764.6837100194659</v>
      </c>
      <c r="H468">
        <v>-925.68249046766584</v>
      </c>
      <c r="I468">
        <v>21.185021489305679</v>
      </c>
      <c r="J468" t="s">
        <v>107</v>
      </c>
      <c r="K468">
        <v>19</v>
      </c>
      <c r="L468">
        <v>1278</v>
      </c>
      <c r="M468">
        <v>1.8779999999999999</v>
      </c>
      <c r="N468">
        <v>1.5209999999999999</v>
      </c>
      <c r="O468">
        <v>0.79723999999999995</v>
      </c>
      <c r="P468">
        <v>5.4467000000000002E-2</v>
      </c>
      <c r="Q468">
        <v>3.3109999999999999</v>
      </c>
      <c r="R468">
        <v>98.582999999999998</v>
      </c>
      <c r="S468">
        <v>10.105</v>
      </c>
      <c r="T468">
        <v>210000000</v>
      </c>
      <c r="U468">
        <v>0.3</v>
      </c>
      <c r="V468">
        <v>0.5</v>
      </c>
      <c r="W468">
        <v>2</v>
      </c>
      <c r="X468">
        <v>70</v>
      </c>
    </row>
    <row r="469" spans="1:24" x14ac:dyDescent="0.35">
      <c r="A469" s="1">
        <v>467</v>
      </c>
      <c r="B469">
        <v>234</v>
      </c>
      <c r="C469">
        <v>233</v>
      </c>
      <c r="E469">
        <v>1889.9749075202501</v>
      </c>
      <c r="F469">
        <v>40419.375</v>
      </c>
      <c r="G469">
        <v>1771.91183147935</v>
      </c>
      <c r="H469">
        <v>-928.64819163590221</v>
      </c>
      <c r="I469">
        <v>21.039683630890028</v>
      </c>
      <c r="J469" t="s">
        <v>107</v>
      </c>
      <c r="K469">
        <v>19</v>
      </c>
      <c r="L469">
        <v>1278</v>
      </c>
      <c r="M469">
        <v>1.8779999999999999</v>
      </c>
      <c r="N469">
        <v>1.5209999999999999</v>
      </c>
      <c r="O469">
        <v>0.79723999999999995</v>
      </c>
      <c r="P469">
        <v>5.4467000000000002E-2</v>
      </c>
      <c r="Q469">
        <v>3.3109999999999999</v>
      </c>
      <c r="R469">
        <v>98.582999999999998</v>
      </c>
      <c r="S469">
        <v>10.105</v>
      </c>
      <c r="T469">
        <v>210000000</v>
      </c>
      <c r="U469">
        <v>0.3</v>
      </c>
      <c r="V469">
        <v>0.5</v>
      </c>
      <c r="W469">
        <v>2</v>
      </c>
      <c r="X469">
        <v>70</v>
      </c>
    </row>
    <row r="470" spans="1:24" x14ac:dyDescent="0.35">
      <c r="A470" s="1">
        <v>468</v>
      </c>
      <c r="B470">
        <v>234</v>
      </c>
      <c r="C470">
        <v>234</v>
      </c>
      <c r="E470">
        <v>1889.9749075202501</v>
      </c>
      <c r="F470">
        <v>40419.375</v>
      </c>
      <c r="G470">
        <v>1771.91183147935</v>
      </c>
      <c r="H470">
        <v>-928.64819163590221</v>
      </c>
      <c r="I470">
        <v>21.039683630890028</v>
      </c>
      <c r="J470" t="s">
        <v>110</v>
      </c>
      <c r="K470">
        <v>19</v>
      </c>
      <c r="L470">
        <v>1278</v>
      </c>
      <c r="M470">
        <v>1.9890000000000001</v>
      </c>
      <c r="N470">
        <v>1.7789999999999999</v>
      </c>
      <c r="O470">
        <v>0.87726000000000004</v>
      </c>
      <c r="P470">
        <v>0.15781000000000001</v>
      </c>
      <c r="Q470">
        <v>3.6680000000000001</v>
      </c>
      <c r="R470">
        <v>110.4</v>
      </c>
      <c r="S470">
        <v>11.349</v>
      </c>
      <c r="T470">
        <v>210000000</v>
      </c>
      <c r="U470">
        <v>0.3</v>
      </c>
      <c r="V470">
        <v>0.5</v>
      </c>
      <c r="W470">
        <v>2</v>
      </c>
      <c r="X470">
        <v>70</v>
      </c>
    </row>
    <row r="471" spans="1:24" x14ac:dyDescent="0.35">
      <c r="A471" s="1">
        <v>469</v>
      </c>
      <c r="B471">
        <v>235</v>
      </c>
      <c r="C471">
        <v>234</v>
      </c>
      <c r="E471">
        <v>1897.789142639939</v>
      </c>
      <c r="F471">
        <v>40427.1875</v>
      </c>
      <c r="G471">
        <v>1779.1445166018229</v>
      </c>
      <c r="H471">
        <v>-931.60290654374649</v>
      </c>
      <c r="I471">
        <v>20.897641586451211</v>
      </c>
      <c r="J471" t="s">
        <v>110</v>
      </c>
      <c r="K471">
        <v>19</v>
      </c>
      <c r="L471">
        <v>1278</v>
      </c>
      <c r="M471">
        <v>1.9890000000000001</v>
      </c>
      <c r="N471">
        <v>1.7789999999999999</v>
      </c>
      <c r="O471">
        <v>0.87726000000000004</v>
      </c>
      <c r="P471">
        <v>0.15781000000000001</v>
      </c>
      <c r="Q471">
        <v>3.6680000000000001</v>
      </c>
      <c r="R471">
        <v>110.4</v>
      </c>
      <c r="S471">
        <v>11.349</v>
      </c>
      <c r="T471">
        <v>210000000</v>
      </c>
      <c r="U471">
        <v>0.3</v>
      </c>
      <c r="V471">
        <v>0.5</v>
      </c>
      <c r="W471">
        <v>2</v>
      </c>
      <c r="X471">
        <v>70</v>
      </c>
    </row>
    <row r="472" spans="1:24" x14ac:dyDescent="0.35">
      <c r="A472" s="1">
        <v>470</v>
      </c>
      <c r="B472">
        <v>235</v>
      </c>
      <c r="C472">
        <v>235</v>
      </c>
      <c r="E472">
        <v>1897.789142639939</v>
      </c>
      <c r="F472">
        <v>40427.1875</v>
      </c>
      <c r="G472">
        <v>1779.1445166018229</v>
      </c>
      <c r="H472">
        <v>-931.60290654374649</v>
      </c>
      <c r="I472">
        <v>20.897641586451211</v>
      </c>
      <c r="J472" t="s">
        <v>110</v>
      </c>
      <c r="K472">
        <v>19</v>
      </c>
      <c r="L472">
        <v>1278</v>
      </c>
      <c r="M472">
        <v>1.9890000000000001</v>
      </c>
      <c r="N472">
        <v>1.7789999999999999</v>
      </c>
      <c r="O472">
        <v>0.87726000000000004</v>
      </c>
      <c r="P472">
        <v>0.15781000000000001</v>
      </c>
      <c r="Q472">
        <v>3.6680000000000001</v>
      </c>
      <c r="R472">
        <v>110.4</v>
      </c>
      <c r="S472">
        <v>11.349</v>
      </c>
      <c r="T472">
        <v>210000000</v>
      </c>
      <c r="U472">
        <v>0.3</v>
      </c>
      <c r="V472">
        <v>0.5</v>
      </c>
      <c r="W472">
        <v>2</v>
      </c>
      <c r="X472">
        <v>70</v>
      </c>
    </row>
    <row r="473" spans="1:24" x14ac:dyDescent="0.35">
      <c r="A473" s="1">
        <v>471</v>
      </c>
      <c r="B473">
        <v>236</v>
      </c>
      <c r="C473">
        <v>235</v>
      </c>
      <c r="D473" t="s">
        <v>73</v>
      </c>
      <c r="E473">
        <v>1905.6033777596281</v>
      </c>
      <c r="F473">
        <v>40435</v>
      </c>
      <c r="G473">
        <v>1786.3822490735199</v>
      </c>
      <c r="H473">
        <v>-934.5454092657983</v>
      </c>
      <c r="I473">
        <v>20.759226124594839</v>
      </c>
      <c r="J473" t="s">
        <v>110</v>
      </c>
      <c r="K473">
        <v>19</v>
      </c>
      <c r="L473">
        <v>1278</v>
      </c>
      <c r="M473">
        <v>1.9890000000000001</v>
      </c>
      <c r="N473">
        <v>1.7789999999999999</v>
      </c>
      <c r="O473">
        <v>0.87726000000000004</v>
      </c>
      <c r="P473">
        <v>0.15781000000000001</v>
      </c>
      <c r="Q473">
        <v>3.6680000000000001</v>
      </c>
      <c r="R473">
        <v>110.4</v>
      </c>
      <c r="S473">
        <v>11.349</v>
      </c>
      <c r="T473">
        <v>210000000</v>
      </c>
      <c r="U473">
        <v>0.3</v>
      </c>
      <c r="V473">
        <v>0.5</v>
      </c>
      <c r="W473">
        <v>2</v>
      </c>
      <c r="X473">
        <v>70</v>
      </c>
    </row>
    <row r="474" spans="1:24" x14ac:dyDescent="0.35">
      <c r="A474" s="1">
        <v>472</v>
      </c>
      <c r="B474">
        <v>236</v>
      </c>
      <c r="C474">
        <v>236</v>
      </c>
      <c r="D474" t="s">
        <v>73</v>
      </c>
      <c r="E474">
        <v>1905.6033777596281</v>
      </c>
      <c r="F474">
        <v>40435</v>
      </c>
      <c r="G474">
        <v>1786.3822490735199</v>
      </c>
      <c r="H474">
        <v>-934.5454092657983</v>
      </c>
      <c r="I474">
        <v>20.759226124594839</v>
      </c>
      <c r="J474" t="s">
        <v>111</v>
      </c>
      <c r="K474">
        <v>19</v>
      </c>
      <c r="L474">
        <v>1278</v>
      </c>
      <c r="M474">
        <v>1.9890000000000001</v>
      </c>
      <c r="N474">
        <v>1.7789999999999999</v>
      </c>
      <c r="O474">
        <v>0.87726000000000004</v>
      </c>
      <c r="P474">
        <v>0.15781000000000001</v>
      </c>
      <c r="Q474">
        <v>3.6680000000000001</v>
      </c>
      <c r="R474">
        <v>110.4</v>
      </c>
      <c r="S474">
        <v>11.349</v>
      </c>
      <c r="T474">
        <v>210000000</v>
      </c>
      <c r="U474">
        <v>0.3</v>
      </c>
      <c r="V474">
        <v>0.5</v>
      </c>
      <c r="W474">
        <v>2</v>
      </c>
      <c r="X474">
        <v>70</v>
      </c>
    </row>
    <row r="475" spans="1:24" x14ac:dyDescent="0.35">
      <c r="A475" s="1">
        <v>473</v>
      </c>
      <c r="B475">
        <v>237</v>
      </c>
      <c r="C475">
        <v>236</v>
      </c>
      <c r="E475">
        <v>1913.4166629943229</v>
      </c>
      <c r="F475">
        <v>40442.8125</v>
      </c>
      <c r="G475">
        <v>1793.623740247441</v>
      </c>
      <c r="H475">
        <v>-937.47627833800675</v>
      </c>
      <c r="I475">
        <v>20.624261025505159</v>
      </c>
      <c r="J475" t="s">
        <v>111</v>
      </c>
      <c r="K475">
        <v>19</v>
      </c>
      <c r="L475">
        <v>1278</v>
      </c>
      <c r="M475">
        <v>1.9890000000000001</v>
      </c>
      <c r="N475">
        <v>1.7789999999999999</v>
      </c>
      <c r="O475">
        <v>0.87726000000000004</v>
      </c>
      <c r="P475">
        <v>0.15781000000000001</v>
      </c>
      <c r="Q475">
        <v>3.6680000000000001</v>
      </c>
      <c r="R475">
        <v>110.4</v>
      </c>
      <c r="S475">
        <v>11.349</v>
      </c>
      <c r="T475">
        <v>210000000</v>
      </c>
      <c r="U475">
        <v>0.3</v>
      </c>
      <c r="V475">
        <v>0.5</v>
      </c>
      <c r="W475">
        <v>2</v>
      </c>
      <c r="X475">
        <v>70</v>
      </c>
    </row>
    <row r="476" spans="1:24" x14ac:dyDescent="0.35">
      <c r="A476" s="1">
        <v>474</v>
      </c>
      <c r="B476">
        <v>237</v>
      </c>
      <c r="C476">
        <v>237</v>
      </c>
      <c r="E476">
        <v>1913.4166629943229</v>
      </c>
      <c r="F476">
        <v>40442.8125</v>
      </c>
      <c r="G476">
        <v>1793.623740247441</v>
      </c>
      <c r="H476">
        <v>-937.47627833800675</v>
      </c>
      <c r="I476">
        <v>20.624261025505159</v>
      </c>
      <c r="J476" t="s">
        <v>111</v>
      </c>
      <c r="K476">
        <v>19</v>
      </c>
      <c r="L476">
        <v>1278</v>
      </c>
      <c r="M476">
        <v>1.9890000000000001</v>
      </c>
      <c r="N476">
        <v>1.7789999999999999</v>
      </c>
      <c r="O476">
        <v>0.87726000000000004</v>
      </c>
      <c r="P476">
        <v>0.15781000000000001</v>
      </c>
      <c r="Q476">
        <v>3.6680000000000001</v>
      </c>
      <c r="R476">
        <v>110.4</v>
      </c>
      <c r="S476">
        <v>11.349</v>
      </c>
      <c r="T476">
        <v>210000000</v>
      </c>
      <c r="U476">
        <v>0.3</v>
      </c>
      <c r="V476">
        <v>0.5</v>
      </c>
      <c r="W476">
        <v>2</v>
      </c>
      <c r="X476">
        <v>70</v>
      </c>
    </row>
    <row r="477" spans="1:24" x14ac:dyDescent="0.35">
      <c r="A477" s="1">
        <v>475</v>
      </c>
      <c r="B477">
        <v>238</v>
      </c>
      <c r="C477">
        <v>237</v>
      </c>
      <c r="E477">
        <v>1921.2299482290171</v>
      </c>
      <c r="F477">
        <v>40450.625</v>
      </c>
      <c r="G477">
        <v>1800.8697534277751</v>
      </c>
      <c r="H477">
        <v>-940.39609915564472</v>
      </c>
      <c r="I477">
        <v>20.492590280194161</v>
      </c>
      <c r="J477" t="s">
        <v>111</v>
      </c>
      <c r="K477">
        <v>19</v>
      </c>
      <c r="L477">
        <v>1278</v>
      </c>
      <c r="M477">
        <v>1.9890000000000001</v>
      </c>
      <c r="N477">
        <v>1.7789999999999999</v>
      </c>
      <c r="O477">
        <v>0.87726000000000004</v>
      </c>
      <c r="P477">
        <v>0.15781000000000001</v>
      </c>
      <c r="Q477">
        <v>3.6680000000000001</v>
      </c>
      <c r="R477">
        <v>110.4</v>
      </c>
      <c r="S477">
        <v>11.349</v>
      </c>
      <c r="T477">
        <v>210000000</v>
      </c>
      <c r="U477">
        <v>0.3</v>
      </c>
      <c r="V477">
        <v>0.5</v>
      </c>
      <c r="W477">
        <v>2</v>
      </c>
      <c r="X477">
        <v>70</v>
      </c>
    </row>
    <row r="478" spans="1:24" x14ac:dyDescent="0.35">
      <c r="A478" s="1">
        <v>476</v>
      </c>
      <c r="B478">
        <v>238</v>
      </c>
      <c r="C478">
        <v>238</v>
      </c>
      <c r="E478">
        <v>1921.2299482290171</v>
      </c>
      <c r="F478">
        <v>40450.625</v>
      </c>
      <c r="G478">
        <v>1800.8697534277751</v>
      </c>
      <c r="H478">
        <v>-940.39609915564472</v>
      </c>
      <c r="I478">
        <v>20.492590280194161</v>
      </c>
      <c r="J478" t="s">
        <v>112</v>
      </c>
      <c r="K478">
        <v>19</v>
      </c>
      <c r="L478">
        <v>1278</v>
      </c>
      <c r="M478">
        <v>1.8779999999999999</v>
      </c>
      <c r="N478">
        <v>1.5209999999999999</v>
      </c>
      <c r="O478">
        <v>0.79723999999999995</v>
      </c>
      <c r="P478">
        <v>5.4467000000000002E-2</v>
      </c>
      <c r="Q478">
        <v>3.3109999999999999</v>
      </c>
      <c r="R478">
        <v>98.582999999999998</v>
      </c>
      <c r="S478">
        <v>10.105</v>
      </c>
      <c r="T478">
        <v>210000000</v>
      </c>
      <c r="U478">
        <v>0.3</v>
      </c>
      <c r="V478">
        <v>0.5</v>
      </c>
      <c r="W478">
        <v>2</v>
      </c>
      <c r="X478">
        <v>70</v>
      </c>
    </row>
    <row r="479" spans="1:24" x14ac:dyDescent="0.35">
      <c r="A479" s="1">
        <v>477</v>
      </c>
      <c r="B479">
        <v>239</v>
      </c>
      <c r="C479">
        <v>238</v>
      </c>
      <c r="E479">
        <v>1929.0432334637121</v>
      </c>
      <c r="F479">
        <v>40458.4375</v>
      </c>
      <c r="G479">
        <v>1808.120180653219</v>
      </c>
      <c r="H479">
        <v>-943.30508931309339</v>
      </c>
      <c r="I479">
        <v>20.364201557410329</v>
      </c>
      <c r="J479" t="s">
        <v>112</v>
      </c>
      <c r="K479">
        <v>19</v>
      </c>
      <c r="L479">
        <v>1278</v>
      </c>
      <c r="M479">
        <v>1.8779999999999999</v>
      </c>
      <c r="N479">
        <v>1.5209999999999999</v>
      </c>
      <c r="O479">
        <v>0.79723999999999995</v>
      </c>
      <c r="P479">
        <v>5.4467000000000002E-2</v>
      </c>
      <c r="Q479">
        <v>3.3109999999999999</v>
      </c>
      <c r="R479">
        <v>98.582999999999998</v>
      </c>
      <c r="S479">
        <v>10.105</v>
      </c>
      <c r="T479">
        <v>210000000</v>
      </c>
      <c r="U479">
        <v>0.3</v>
      </c>
      <c r="V479">
        <v>0.5</v>
      </c>
      <c r="W479">
        <v>2</v>
      </c>
      <c r="X479">
        <v>70</v>
      </c>
    </row>
    <row r="480" spans="1:24" x14ac:dyDescent="0.35">
      <c r="A480" s="1">
        <v>478</v>
      </c>
      <c r="B480">
        <v>239</v>
      </c>
      <c r="C480">
        <v>239</v>
      </c>
      <c r="E480">
        <v>1929.0432334637121</v>
      </c>
      <c r="F480">
        <v>40458.4375</v>
      </c>
      <c r="G480">
        <v>1808.120180653219</v>
      </c>
      <c r="H480">
        <v>-943.30508931309339</v>
      </c>
      <c r="I480">
        <v>20.364201557410329</v>
      </c>
      <c r="J480" t="s">
        <v>112</v>
      </c>
      <c r="K480">
        <v>19</v>
      </c>
      <c r="L480">
        <v>1278</v>
      </c>
      <c r="M480">
        <v>1.8779999999999999</v>
      </c>
      <c r="N480">
        <v>1.5209999999999999</v>
      </c>
      <c r="O480">
        <v>0.79723999999999995</v>
      </c>
      <c r="P480">
        <v>5.4467000000000002E-2</v>
      </c>
      <c r="Q480">
        <v>3.3109999999999999</v>
      </c>
      <c r="R480">
        <v>98.582999999999998</v>
      </c>
      <c r="S480">
        <v>10.105</v>
      </c>
      <c r="T480">
        <v>210000000</v>
      </c>
      <c r="U480">
        <v>0.3</v>
      </c>
      <c r="V480">
        <v>0.5</v>
      </c>
      <c r="W480">
        <v>2</v>
      </c>
      <c r="X480">
        <v>70</v>
      </c>
    </row>
    <row r="481" spans="1:24" x14ac:dyDescent="0.35">
      <c r="A481" s="1">
        <v>479</v>
      </c>
      <c r="B481">
        <v>240</v>
      </c>
      <c r="C481">
        <v>239</v>
      </c>
      <c r="E481">
        <v>1936.8565186984069</v>
      </c>
      <c r="F481">
        <v>40466.25</v>
      </c>
      <c r="G481">
        <v>1815.375143814623</v>
      </c>
      <c r="H481">
        <v>-946.20289359584467</v>
      </c>
      <c r="I481">
        <v>20.239113928773349</v>
      </c>
      <c r="J481" t="s">
        <v>112</v>
      </c>
      <c r="K481">
        <v>19</v>
      </c>
      <c r="L481">
        <v>1278</v>
      </c>
      <c r="M481">
        <v>1.8779999999999999</v>
      </c>
      <c r="N481">
        <v>1.5209999999999999</v>
      </c>
      <c r="O481">
        <v>0.79723999999999995</v>
      </c>
      <c r="P481">
        <v>5.4467000000000002E-2</v>
      </c>
      <c r="Q481">
        <v>3.3109999999999999</v>
      </c>
      <c r="R481">
        <v>98.582999999999998</v>
      </c>
      <c r="S481">
        <v>10.105</v>
      </c>
      <c r="T481">
        <v>210000000</v>
      </c>
      <c r="U481">
        <v>0.3</v>
      </c>
      <c r="V481">
        <v>0.5</v>
      </c>
      <c r="W481">
        <v>2</v>
      </c>
      <c r="X481">
        <v>70</v>
      </c>
    </row>
    <row r="482" spans="1:24" x14ac:dyDescent="0.35">
      <c r="A482" s="1">
        <v>480</v>
      </c>
      <c r="B482">
        <v>240</v>
      </c>
      <c r="C482">
        <v>240</v>
      </c>
      <c r="E482">
        <v>1936.8565186984069</v>
      </c>
      <c r="F482">
        <v>40466.25</v>
      </c>
      <c r="G482">
        <v>1815.375143814623</v>
      </c>
      <c r="H482">
        <v>-946.20289359584467</v>
      </c>
      <c r="I482">
        <v>20.239113928773349</v>
      </c>
      <c r="J482" t="s">
        <v>113</v>
      </c>
      <c r="K482">
        <v>19</v>
      </c>
      <c r="L482">
        <v>1320</v>
      </c>
      <c r="M482">
        <v>1.6819999999999991</v>
      </c>
      <c r="N482">
        <v>1.2699</v>
      </c>
      <c r="O482">
        <v>0.70086000000000004</v>
      </c>
      <c r="P482">
        <v>2.8108999999999999E-2</v>
      </c>
      <c r="Q482">
        <v>2.569</v>
      </c>
      <c r="R482">
        <v>84.697999999999993</v>
      </c>
      <c r="S482">
        <v>8.6111000000000004</v>
      </c>
      <c r="T482">
        <v>210000000</v>
      </c>
      <c r="U482">
        <v>0.3</v>
      </c>
      <c r="V482">
        <v>0.5</v>
      </c>
      <c r="W482">
        <v>2</v>
      </c>
      <c r="X482">
        <v>70</v>
      </c>
    </row>
    <row r="483" spans="1:24" x14ac:dyDescent="0.35">
      <c r="A483" s="1">
        <v>481</v>
      </c>
      <c r="B483">
        <v>241</v>
      </c>
      <c r="C483">
        <v>240</v>
      </c>
      <c r="E483">
        <v>1944.6698039331011</v>
      </c>
      <c r="F483">
        <v>40474.0625</v>
      </c>
      <c r="G483">
        <v>1822.634964363283</v>
      </c>
      <c r="H483">
        <v>-949.08866460820389</v>
      </c>
      <c r="I483">
        <v>20.1177075387561</v>
      </c>
      <c r="J483" t="s">
        <v>113</v>
      </c>
      <c r="K483">
        <v>19</v>
      </c>
      <c r="L483">
        <v>1320</v>
      </c>
      <c r="M483">
        <v>1.6819999999999991</v>
      </c>
      <c r="N483">
        <v>1.2699</v>
      </c>
      <c r="O483">
        <v>0.70086000000000004</v>
      </c>
      <c r="P483">
        <v>2.8108999999999999E-2</v>
      </c>
      <c r="Q483">
        <v>2.569</v>
      </c>
      <c r="R483">
        <v>84.697999999999993</v>
      </c>
      <c r="S483">
        <v>8.6111000000000004</v>
      </c>
      <c r="T483">
        <v>210000000</v>
      </c>
      <c r="U483">
        <v>0.3</v>
      </c>
      <c r="V483">
        <v>0.5</v>
      </c>
      <c r="W483">
        <v>2</v>
      </c>
      <c r="X483">
        <v>70</v>
      </c>
    </row>
    <row r="484" spans="1:24" x14ac:dyDescent="0.35">
      <c r="A484" s="1">
        <v>482</v>
      </c>
      <c r="B484">
        <v>241</v>
      </c>
      <c r="C484">
        <v>241</v>
      </c>
      <c r="E484">
        <v>1944.6698039331011</v>
      </c>
      <c r="F484">
        <v>40474.0625</v>
      </c>
      <c r="G484">
        <v>1822.634964363283</v>
      </c>
      <c r="H484">
        <v>-949.08866460820389</v>
      </c>
      <c r="I484">
        <v>20.1177075387561</v>
      </c>
      <c r="J484" t="s">
        <v>113</v>
      </c>
      <c r="K484">
        <v>19</v>
      </c>
      <c r="L484">
        <v>1320</v>
      </c>
      <c r="M484">
        <v>1.6819999999999991</v>
      </c>
      <c r="N484">
        <v>1.2699</v>
      </c>
      <c r="O484">
        <v>0.70086000000000004</v>
      </c>
      <c r="P484">
        <v>2.8108999999999999E-2</v>
      </c>
      <c r="Q484">
        <v>2.569</v>
      </c>
      <c r="R484">
        <v>84.697999999999993</v>
      </c>
      <c r="S484">
        <v>8.6111000000000004</v>
      </c>
      <c r="T484">
        <v>210000000</v>
      </c>
      <c r="U484">
        <v>0.3</v>
      </c>
      <c r="V484">
        <v>0.5</v>
      </c>
      <c r="W484">
        <v>2</v>
      </c>
      <c r="X484">
        <v>70</v>
      </c>
    </row>
    <row r="485" spans="1:24" x14ac:dyDescent="0.35">
      <c r="A485" s="1">
        <v>483</v>
      </c>
      <c r="B485">
        <v>242</v>
      </c>
      <c r="C485">
        <v>241</v>
      </c>
      <c r="E485">
        <v>1952.4830891677959</v>
      </c>
      <c r="F485">
        <v>40481.875</v>
      </c>
      <c r="G485">
        <v>1829.899404114816</v>
      </c>
      <c r="H485">
        <v>-951.96292730816833</v>
      </c>
      <c r="I485">
        <v>19.999677180040191</v>
      </c>
      <c r="J485" t="s">
        <v>113</v>
      </c>
      <c r="K485">
        <v>19</v>
      </c>
      <c r="L485">
        <v>1320</v>
      </c>
      <c r="M485">
        <v>1.6819999999999991</v>
      </c>
      <c r="N485">
        <v>1.2699</v>
      </c>
      <c r="O485">
        <v>0.70086000000000004</v>
      </c>
      <c r="P485">
        <v>2.8108999999999999E-2</v>
      </c>
      <c r="Q485">
        <v>2.569</v>
      </c>
      <c r="R485">
        <v>84.697999999999993</v>
      </c>
      <c r="S485">
        <v>8.6111000000000004</v>
      </c>
      <c r="T485">
        <v>210000000</v>
      </c>
      <c r="U485">
        <v>0.3</v>
      </c>
      <c r="V485">
        <v>0.5</v>
      </c>
      <c r="W485">
        <v>2</v>
      </c>
      <c r="X485">
        <v>70</v>
      </c>
    </row>
    <row r="486" spans="1:24" x14ac:dyDescent="0.35">
      <c r="A486" s="1">
        <v>484</v>
      </c>
      <c r="B486">
        <v>242</v>
      </c>
      <c r="C486">
        <v>242</v>
      </c>
      <c r="E486">
        <v>1952.4830891677959</v>
      </c>
      <c r="F486">
        <v>40481.875</v>
      </c>
      <c r="G486">
        <v>1829.899404114816</v>
      </c>
      <c r="H486">
        <v>-951.96292730816833</v>
      </c>
      <c r="I486">
        <v>19.999677180040191</v>
      </c>
      <c r="J486" t="s">
        <v>113</v>
      </c>
      <c r="K486">
        <v>19</v>
      </c>
      <c r="L486">
        <v>1320</v>
      </c>
      <c r="M486">
        <v>1.6819999999999991</v>
      </c>
      <c r="N486">
        <v>1.2699</v>
      </c>
      <c r="O486">
        <v>0.70086000000000004</v>
      </c>
      <c r="P486">
        <v>2.8108999999999999E-2</v>
      </c>
      <c r="Q486">
        <v>2.569</v>
      </c>
      <c r="R486">
        <v>84.697999999999993</v>
      </c>
      <c r="S486">
        <v>8.6111000000000004</v>
      </c>
      <c r="T486">
        <v>210000000</v>
      </c>
      <c r="U486">
        <v>0.3</v>
      </c>
      <c r="V486">
        <v>0.5</v>
      </c>
      <c r="W486">
        <v>2</v>
      </c>
      <c r="X486">
        <v>70</v>
      </c>
    </row>
    <row r="487" spans="1:24" x14ac:dyDescent="0.35">
      <c r="A487" s="1">
        <v>485</v>
      </c>
      <c r="B487">
        <v>243</v>
      </c>
      <c r="C487">
        <v>242</v>
      </c>
      <c r="E487">
        <v>1960.296374402491</v>
      </c>
      <c r="F487">
        <v>40489.6875</v>
      </c>
      <c r="G487">
        <v>1837.168222235445</v>
      </c>
      <c r="H487">
        <v>-954.82623270407714</v>
      </c>
      <c r="I487">
        <v>19.884938916236781</v>
      </c>
      <c r="J487" t="s">
        <v>113</v>
      </c>
      <c r="K487">
        <v>19</v>
      </c>
      <c r="L487">
        <v>1320</v>
      </c>
      <c r="M487">
        <v>1.6819999999999991</v>
      </c>
      <c r="N487">
        <v>1.2699</v>
      </c>
      <c r="O487">
        <v>0.70086000000000004</v>
      </c>
      <c r="P487">
        <v>2.8108999999999999E-2</v>
      </c>
      <c r="Q487">
        <v>2.569</v>
      </c>
      <c r="R487">
        <v>84.697999999999993</v>
      </c>
      <c r="S487">
        <v>8.6111000000000004</v>
      </c>
      <c r="T487">
        <v>210000000</v>
      </c>
      <c r="U487">
        <v>0.3</v>
      </c>
      <c r="V487">
        <v>0.5</v>
      </c>
      <c r="W487">
        <v>2</v>
      </c>
      <c r="X487">
        <v>70</v>
      </c>
    </row>
    <row r="488" spans="1:24" x14ac:dyDescent="0.35">
      <c r="A488" s="1">
        <v>486</v>
      </c>
      <c r="B488">
        <v>243</v>
      </c>
      <c r="C488">
        <v>243</v>
      </c>
      <c r="E488">
        <v>1960.296374402491</v>
      </c>
      <c r="F488">
        <v>40489.6875</v>
      </c>
      <c r="G488">
        <v>1837.168222235445</v>
      </c>
      <c r="H488">
        <v>-954.82623270407714</v>
      </c>
      <c r="I488">
        <v>19.884938916236781</v>
      </c>
      <c r="J488" t="s">
        <v>113</v>
      </c>
      <c r="K488">
        <v>19</v>
      </c>
      <c r="L488">
        <v>1320</v>
      </c>
      <c r="M488">
        <v>1.6819999999999991</v>
      </c>
      <c r="N488">
        <v>1.2699</v>
      </c>
      <c r="O488">
        <v>0.70086000000000004</v>
      </c>
      <c r="P488">
        <v>2.8108999999999999E-2</v>
      </c>
      <c r="Q488">
        <v>2.569</v>
      </c>
      <c r="R488">
        <v>84.697999999999993</v>
      </c>
      <c r="S488">
        <v>8.6111000000000004</v>
      </c>
      <c r="T488">
        <v>210000000</v>
      </c>
      <c r="U488">
        <v>0.3</v>
      </c>
      <c r="V488">
        <v>0.5</v>
      </c>
      <c r="W488">
        <v>2</v>
      </c>
      <c r="X488">
        <v>70</v>
      </c>
    </row>
    <row r="489" spans="1:24" x14ac:dyDescent="0.35">
      <c r="A489" s="1">
        <v>487</v>
      </c>
      <c r="B489">
        <v>244</v>
      </c>
      <c r="C489">
        <v>243</v>
      </c>
      <c r="E489">
        <v>1968.1096596371849</v>
      </c>
      <c r="F489">
        <v>40497.5</v>
      </c>
      <c r="G489">
        <v>1844.441444928136</v>
      </c>
      <c r="H489">
        <v>-957.67846191543981</v>
      </c>
      <c r="I489">
        <v>19.773492510443109</v>
      </c>
      <c r="J489" t="s">
        <v>113</v>
      </c>
      <c r="K489">
        <v>19</v>
      </c>
      <c r="L489">
        <v>1320</v>
      </c>
      <c r="M489">
        <v>1.6819999999999991</v>
      </c>
      <c r="N489">
        <v>1.2699</v>
      </c>
      <c r="O489">
        <v>0.70086000000000004</v>
      </c>
      <c r="P489">
        <v>2.8108999999999999E-2</v>
      </c>
      <c r="Q489">
        <v>2.569</v>
      </c>
      <c r="R489">
        <v>84.697999999999993</v>
      </c>
      <c r="S489">
        <v>8.6111000000000004</v>
      </c>
      <c r="T489">
        <v>210000000</v>
      </c>
      <c r="U489">
        <v>0.3</v>
      </c>
      <c r="V489">
        <v>0.5</v>
      </c>
      <c r="W489">
        <v>2</v>
      </c>
      <c r="X489">
        <v>70</v>
      </c>
    </row>
    <row r="490" spans="1:24" x14ac:dyDescent="0.35">
      <c r="A490" s="1">
        <v>488</v>
      </c>
      <c r="B490">
        <v>244</v>
      </c>
      <c r="C490">
        <v>244</v>
      </c>
      <c r="E490">
        <v>1968.1096596371849</v>
      </c>
      <c r="F490">
        <v>40497.5</v>
      </c>
      <c r="G490">
        <v>1844.441444928136</v>
      </c>
      <c r="H490">
        <v>-957.67846191543981</v>
      </c>
      <c r="I490">
        <v>19.773492510443109</v>
      </c>
      <c r="J490" t="s">
        <v>113</v>
      </c>
      <c r="K490">
        <v>19</v>
      </c>
      <c r="L490">
        <v>1320</v>
      </c>
      <c r="M490">
        <v>1.6819999999999991</v>
      </c>
      <c r="N490">
        <v>1.2699</v>
      </c>
      <c r="O490">
        <v>0.70086000000000004</v>
      </c>
      <c r="P490">
        <v>2.8108999999999999E-2</v>
      </c>
      <c r="Q490">
        <v>2.569</v>
      </c>
      <c r="R490">
        <v>84.697999999999993</v>
      </c>
      <c r="S490">
        <v>8.6111000000000004</v>
      </c>
      <c r="T490">
        <v>210000000</v>
      </c>
      <c r="U490">
        <v>0.3</v>
      </c>
      <c r="V490">
        <v>0.5</v>
      </c>
      <c r="W490">
        <v>2</v>
      </c>
      <c r="X490">
        <v>70</v>
      </c>
    </row>
    <row r="491" spans="1:24" x14ac:dyDescent="0.35">
      <c r="A491" s="1">
        <v>489</v>
      </c>
      <c r="B491">
        <v>245</v>
      </c>
      <c r="C491">
        <v>244</v>
      </c>
      <c r="E491">
        <v>1975.92294487188</v>
      </c>
      <c r="F491">
        <v>40505.3125</v>
      </c>
      <c r="G491">
        <v>1851.719001253761</v>
      </c>
      <c r="H491">
        <v>-960.51974451409046</v>
      </c>
      <c r="I491">
        <v>19.665334854359472</v>
      </c>
      <c r="J491" t="s">
        <v>113</v>
      </c>
      <c r="K491">
        <v>19</v>
      </c>
      <c r="L491">
        <v>1320</v>
      </c>
      <c r="M491">
        <v>1.6819999999999991</v>
      </c>
      <c r="N491">
        <v>1.2699</v>
      </c>
      <c r="O491">
        <v>0.70086000000000004</v>
      </c>
      <c r="P491">
        <v>2.8108999999999999E-2</v>
      </c>
      <c r="Q491">
        <v>2.569</v>
      </c>
      <c r="R491">
        <v>84.697999999999993</v>
      </c>
      <c r="S491">
        <v>8.6111000000000004</v>
      </c>
      <c r="T491">
        <v>210000000</v>
      </c>
      <c r="U491">
        <v>0.3</v>
      </c>
      <c r="V491">
        <v>0.5</v>
      </c>
      <c r="W491">
        <v>2</v>
      </c>
      <c r="X491">
        <v>70</v>
      </c>
    </row>
    <row r="492" spans="1:24" x14ac:dyDescent="0.35">
      <c r="A492" s="1">
        <v>490</v>
      </c>
      <c r="B492">
        <v>245</v>
      </c>
      <c r="C492">
        <v>245</v>
      </c>
      <c r="E492">
        <v>1975.92294487188</v>
      </c>
      <c r="F492">
        <v>40505.3125</v>
      </c>
      <c r="G492">
        <v>1851.719001253761</v>
      </c>
      <c r="H492">
        <v>-960.51974451409046</v>
      </c>
      <c r="I492">
        <v>19.665334854359472</v>
      </c>
      <c r="J492" t="s">
        <v>113</v>
      </c>
      <c r="K492">
        <v>19</v>
      </c>
      <c r="L492">
        <v>1320</v>
      </c>
      <c r="M492">
        <v>1.6819999999999991</v>
      </c>
      <c r="N492">
        <v>1.2699</v>
      </c>
      <c r="O492">
        <v>0.70086000000000004</v>
      </c>
      <c r="P492">
        <v>2.8108999999999999E-2</v>
      </c>
      <c r="Q492">
        <v>2.569</v>
      </c>
      <c r="R492">
        <v>84.697999999999993</v>
      </c>
      <c r="S492">
        <v>8.6111000000000004</v>
      </c>
      <c r="T492">
        <v>210000000</v>
      </c>
      <c r="U492">
        <v>0.3</v>
      </c>
      <c r="V492">
        <v>0.5</v>
      </c>
      <c r="W492">
        <v>2</v>
      </c>
      <c r="X492">
        <v>70</v>
      </c>
    </row>
    <row r="493" spans="1:24" x14ac:dyDescent="0.35">
      <c r="A493" s="1">
        <v>491</v>
      </c>
      <c r="B493">
        <v>246</v>
      </c>
      <c r="C493">
        <v>245</v>
      </c>
      <c r="E493">
        <v>1983.736230106575</v>
      </c>
      <c r="F493">
        <v>40513.125</v>
      </c>
      <c r="G493">
        <v>1859.001521914518</v>
      </c>
      <c r="H493">
        <v>-963.3484202896633</v>
      </c>
      <c r="I493">
        <v>19.560945132372591</v>
      </c>
      <c r="J493" t="s">
        <v>113</v>
      </c>
      <c r="K493">
        <v>19</v>
      </c>
      <c r="L493">
        <v>1320</v>
      </c>
      <c r="M493">
        <v>1.6819999999999991</v>
      </c>
      <c r="N493">
        <v>1.2699</v>
      </c>
      <c r="O493">
        <v>0.70086000000000004</v>
      </c>
      <c r="P493">
        <v>2.8108999999999999E-2</v>
      </c>
      <c r="Q493">
        <v>2.569</v>
      </c>
      <c r="R493">
        <v>84.697999999999993</v>
      </c>
      <c r="S493">
        <v>8.6111000000000004</v>
      </c>
      <c r="T493">
        <v>210000000</v>
      </c>
      <c r="U493">
        <v>0.3</v>
      </c>
      <c r="V493">
        <v>0.5</v>
      </c>
      <c r="W493">
        <v>2</v>
      </c>
      <c r="X493">
        <v>70</v>
      </c>
    </row>
    <row r="494" spans="1:24" x14ac:dyDescent="0.35">
      <c r="A494" s="1">
        <v>492</v>
      </c>
      <c r="B494">
        <v>246</v>
      </c>
      <c r="C494">
        <v>246</v>
      </c>
      <c r="E494">
        <v>1983.736230106575</v>
      </c>
      <c r="F494">
        <v>40513.125</v>
      </c>
      <c r="G494">
        <v>1859.001521914518</v>
      </c>
      <c r="H494">
        <v>-963.3484202896633</v>
      </c>
      <c r="I494">
        <v>19.560945132372591</v>
      </c>
      <c r="J494" t="s">
        <v>113</v>
      </c>
      <c r="K494">
        <v>19</v>
      </c>
      <c r="L494">
        <v>1320</v>
      </c>
      <c r="M494">
        <v>1.6819999999999991</v>
      </c>
      <c r="N494">
        <v>1.2699</v>
      </c>
      <c r="O494">
        <v>0.70086000000000004</v>
      </c>
      <c r="P494">
        <v>2.8108999999999999E-2</v>
      </c>
      <c r="Q494">
        <v>2.569</v>
      </c>
      <c r="R494">
        <v>84.697999999999993</v>
      </c>
      <c r="S494">
        <v>8.6111000000000004</v>
      </c>
      <c r="T494">
        <v>210000000</v>
      </c>
      <c r="U494">
        <v>0.3</v>
      </c>
      <c r="V494">
        <v>0.5</v>
      </c>
      <c r="W494">
        <v>2</v>
      </c>
      <c r="X494">
        <v>70</v>
      </c>
    </row>
    <row r="495" spans="1:24" x14ac:dyDescent="0.35">
      <c r="A495" s="1">
        <v>493</v>
      </c>
      <c r="B495">
        <v>247</v>
      </c>
      <c r="C495">
        <v>246</v>
      </c>
      <c r="E495">
        <v>1991.5495153412689</v>
      </c>
      <c r="F495">
        <v>40520.9375</v>
      </c>
      <c r="G495">
        <v>1866.288352092191</v>
      </c>
      <c r="H495">
        <v>-966.16609397710829</v>
      </c>
      <c r="I495">
        <v>19.459848692145009</v>
      </c>
      <c r="J495" t="s">
        <v>113</v>
      </c>
      <c r="K495">
        <v>19</v>
      </c>
      <c r="L495">
        <v>1320</v>
      </c>
      <c r="M495">
        <v>1.6819999999999991</v>
      </c>
      <c r="N495">
        <v>1.2699</v>
      </c>
      <c r="O495">
        <v>0.70086000000000004</v>
      </c>
      <c r="P495">
        <v>2.8108999999999999E-2</v>
      </c>
      <c r="Q495">
        <v>2.569</v>
      </c>
      <c r="R495">
        <v>84.697999999999993</v>
      </c>
      <c r="S495">
        <v>8.6111000000000004</v>
      </c>
      <c r="T495">
        <v>210000000</v>
      </c>
      <c r="U495">
        <v>0.3</v>
      </c>
      <c r="V495">
        <v>0.5</v>
      </c>
      <c r="W495">
        <v>2</v>
      </c>
      <c r="X495">
        <v>70</v>
      </c>
    </row>
    <row r="496" spans="1:24" x14ac:dyDescent="0.35">
      <c r="A496" s="1">
        <v>494</v>
      </c>
      <c r="B496">
        <v>247</v>
      </c>
      <c r="C496">
        <v>247</v>
      </c>
      <c r="E496">
        <v>1991.5495153412689</v>
      </c>
      <c r="F496">
        <v>40520.9375</v>
      </c>
      <c r="G496">
        <v>1866.288352092191</v>
      </c>
      <c r="H496">
        <v>-966.16609397710829</v>
      </c>
      <c r="I496">
        <v>19.459848692145009</v>
      </c>
      <c r="J496" t="s">
        <v>113</v>
      </c>
      <c r="K496">
        <v>19</v>
      </c>
      <c r="L496">
        <v>1320</v>
      </c>
      <c r="M496">
        <v>1.6819999999999991</v>
      </c>
      <c r="N496">
        <v>1.2699</v>
      </c>
      <c r="O496">
        <v>0.70086000000000004</v>
      </c>
      <c r="P496">
        <v>2.8108999999999999E-2</v>
      </c>
      <c r="Q496">
        <v>2.569</v>
      </c>
      <c r="R496">
        <v>84.697999999999993</v>
      </c>
      <c r="S496">
        <v>8.6111000000000004</v>
      </c>
      <c r="T496">
        <v>210000000</v>
      </c>
      <c r="U496">
        <v>0.3</v>
      </c>
      <c r="V496">
        <v>0.5</v>
      </c>
      <c r="W496">
        <v>2</v>
      </c>
      <c r="X496">
        <v>70</v>
      </c>
    </row>
    <row r="497" spans="1:24" x14ac:dyDescent="0.35">
      <c r="A497" s="1">
        <v>495</v>
      </c>
      <c r="B497">
        <v>248</v>
      </c>
      <c r="C497">
        <v>247</v>
      </c>
      <c r="E497">
        <v>1999.362800575964</v>
      </c>
      <c r="F497">
        <v>40528.75</v>
      </c>
      <c r="G497">
        <v>1873.579519842127</v>
      </c>
      <c r="H497">
        <v>-968.9726412958704</v>
      </c>
      <c r="I497">
        <v>19.362046557938779</v>
      </c>
      <c r="J497" t="s">
        <v>113</v>
      </c>
      <c r="K497">
        <v>19</v>
      </c>
      <c r="L497">
        <v>1320</v>
      </c>
      <c r="M497">
        <v>1.6819999999999991</v>
      </c>
      <c r="N497">
        <v>1.2699</v>
      </c>
      <c r="O497">
        <v>0.70086000000000004</v>
      </c>
      <c r="P497">
        <v>2.8108999999999999E-2</v>
      </c>
      <c r="Q497">
        <v>2.569</v>
      </c>
      <c r="R497">
        <v>84.697999999999993</v>
      </c>
      <c r="S497">
        <v>8.6111000000000004</v>
      </c>
      <c r="T497">
        <v>210000000</v>
      </c>
      <c r="U497">
        <v>0.3</v>
      </c>
      <c r="V497">
        <v>0.5</v>
      </c>
      <c r="W497">
        <v>2</v>
      </c>
      <c r="X497">
        <v>70</v>
      </c>
    </row>
    <row r="498" spans="1:24" x14ac:dyDescent="0.35">
      <c r="A498" s="1">
        <v>496</v>
      </c>
      <c r="B498">
        <v>248</v>
      </c>
      <c r="C498">
        <v>248</v>
      </c>
      <c r="E498">
        <v>1999.362800575964</v>
      </c>
      <c r="F498">
        <v>40528.75</v>
      </c>
      <c r="G498">
        <v>1873.579519842127</v>
      </c>
      <c r="H498">
        <v>-968.9726412958704</v>
      </c>
      <c r="I498">
        <v>19.362046557938779</v>
      </c>
      <c r="J498" t="s">
        <v>112</v>
      </c>
      <c r="K498">
        <v>19</v>
      </c>
      <c r="L498">
        <v>1278</v>
      </c>
      <c r="M498">
        <v>1.8779999999999999</v>
      </c>
      <c r="N498">
        <v>1.5209999999999999</v>
      </c>
      <c r="O498">
        <v>0.79723999999999995</v>
      </c>
      <c r="P498">
        <v>5.4467000000000002E-2</v>
      </c>
      <c r="Q498">
        <v>3.3109999999999999</v>
      </c>
      <c r="R498">
        <v>98.582999999999998</v>
      </c>
      <c r="S498">
        <v>10.105</v>
      </c>
      <c r="T498">
        <v>210000000</v>
      </c>
      <c r="U498">
        <v>0.3</v>
      </c>
      <c r="V498">
        <v>0.5</v>
      </c>
      <c r="W498">
        <v>2</v>
      </c>
      <c r="X498">
        <v>70</v>
      </c>
    </row>
    <row r="499" spans="1:24" x14ac:dyDescent="0.35">
      <c r="A499" s="1">
        <v>497</v>
      </c>
      <c r="B499">
        <v>249</v>
      </c>
      <c r="C499">
        <v>248</v>
      </c>
      <c r="E499">
        <v>2007.1760858106579</v>
      </c>
      <c r="F499">
        <v>40536.5625</v>
      </c>
      <c r="G499">
        <v>1880.874984919607</v>
      </c>
      <c r="H499">
        <v>-971.76811226663267</v>
      </c>
      <c r="I499">
        <v>19.267535520196809</v>
      </c>
      <c r="J499" t="s">
        <v>112</v>
      </c>
      <c r="K499">
        <v>19</v>
      </c>
      <c r="L499">
        <v>1278</v>
      </c>
      <c r="M499">
        <v>1.8779999999999999</v>
      </c>
      <c r="N499">
        <v>1.5209999999999999</v>
      </c>
      <c r="O499">
        <v>0.79723999999999995</v>
      </c>
      <c r="P499">
        <v>5.4467000000000002E-2</v>
      </c>
      <c r="Q499">
        <v>3.3109999999999999</v>
      </c>
      <c r="R499">
        <v>98.582999999999998</v>
      </c>
      <c r="S499">
        <v>10.105</v>
      </c>
      <c r="T499">
        <v>210000000</v>
      </c>
      <c r="U499">
        <v>0.3</v>
      </c>
      <c r="V499">
        <v>0.5</v>
      </c>
      <c r="W499">
        <v>2</v>
      </c>
      <c r="X499">
        <v>70</v>
      </c>
    </row>
    <row r="500" spans="1:24" x14ac:dyDescent="0.35">
      <c r="A500" s="1">
        <v>498</v>
      </c>
      <c r="B500">
        <v>249</v>
      </c>
      <c r="C500">
        <v>249</v>
      </c>
      <c r="E500">
        <v>2007.1760858106579</v>
      </c>
      <c r="F500">
        <v>40536.5625</v>
      </c>
      <c r="G500">
        <v>1880.874984919607</v>
      </c>
      <c r="H500">
        <v>-971.76811226663267</v>
      </c>
      <c r="I500">
        <v>19.267535520196809</v>
      </c>
      <c r="J500" t="s">
        <v>112</v>
      </c>
      <c r="K500">
        <v>19</v>
      </c>
      <c r="L500">
        <v>1278</v>
      </c>
      <c r="M500">
        <v>1.8779999999999999</v>
      </c>
      <c r="N500">
        <v>1.5209999999999999</v>
      </c>
      <c r="O500">
        <v>0.79723999999999995</v>
      </c>
      <c r="P500">
        <v>5.4467000000000002E-2</v>
      </c>
      <c r="Q500">
        <v>3.3109999999999999</v>
      </c>
      <c r="R500">
        <v>98.582999999999998</v>
      </c>
      <c r="S500">
        <v>10.105</v>
      </c>
      <c r="T500">
        <v>210000000</v>
      </c>
      <c r="U500">
        <v>0.3</v>
      </c>
      <c r="V500">
        <v>0.5</v>
      </c>
      <c r="W500">
        <v>2</v>
      </c>
      <c r="X500">
        <v>70</v>
      </c>
    </row>
    <row r="501" spans="1:24" x14ac:dyDescent="0.35">
      <c r="A501" s="1">
        <v>499</v>
      </c>
      <c r="B501">
        <v>250</v>
      </c>
      <c r="C501">
        <v>249</v>
      </c>
      <c r="E501">
        <v>2014.989371045353</v>
      </c>
      <c r="F501">
        <v>40544.375</v>
      </c>
      <c r="G501">
        <v>1888.174733599787</v>
      </c>
      <c r="H501">
        <v>-974.5524918274466</v>
      </c>
      <c r="I501">
        <v>19.17637901128035</v>
      </c>
      <c r="J501" t="s">
        <v>112</v>
      </c>
      <c r="K501">
        <v>19</v>
      </c>
      <c r="L501">
        <v>1278</v>
      </c>
      <c r="M501">
        <v>1.8779999999999999</v>
      </c>
      <c r="N501">
        <v>1.5209999999999999</v>
      </c>
      <c r="O501">
        <v>0.79723999999999995</v>
      </c>
      <c r="P501">
        <v>5.4467000000000002E-2</v>
      </c>
      <c r="Q501">
        <v>3.3109999999999999</v>
      </c>
      <c r="R501">
        <v>98.582999999999998</v>
      </c>
      <c r="S501">
        <v>10.105</v>
      </c>
      <c r="T501">
        <v>210000000</v>
      </c>
      <c r="U501">
        <v>0.3</v>
      </c>
      <c r="V501">
        <v>0.5</v>
      </c>
      <c r="W501">
        <v>2</v>
      </c>
      <c r="X501">
        <v>70</v>
      </c>
    </row>
    <row r="502" spans="1:24" x14ac:dyDescent="0.35">
      <c r="A502" s="1">
        <v>500</v>
      </c>
      <c r="B502">
        <v>250</v>
      </c>
      <c r="C502">
        <v>250</v>
      </c>
      <c r="E502">
        <v>2014.989371045353</v>
      </c>
      <c r="F502">
        <v>40544.375</v>
      </c>
      <c r="G502">
        <v>1888.174733599787</v>
      </c>
      <c r="H502">
        <v>-974.5524918274466</v>
      </c>
      <c r="I502">
        <v>19.17637901128035</v>
      </c>
      <c r="J502" t="s">
        <v>111</v>
      </c>
      <c r="K502">
        <v>19</v>
      </c>
      <c r="L502">
        <v>1278</v>
      </c>
      <c r="M502">
        <v>1.9890000000000001</v>
      </c>
      <c r="N502">
        <v>1.7789999999999999</v>
      </c>
      <c r="O502">
        <v>0.87726000000000004</v>
      </c>
      <c r="P502">
        <v>0.15781000000000001</v>
      </c>
      <c r="Q502">
        <v>3.6680000000000001</v>
      </c>
      <c r="R502">
        <v>110.4</v>
      </c>
      <c r="S502">
        <v>11.349</v>
      </c>
      <c r="T502">
        <v>210000000</v>
      </c>
      <c r="U502">
        <v>0.3</v>
      </c>
      <c r="V502">
        <v>0.5</v>
      </c>
      <c r="W502">
        <v>2</v>
      </c>
      <c r="X502">
        <v>70</v>
      </c>
    </row>
    <row r="503" spans="1:24" x14ac:dyDescent="0.35">
      <c r="A503" s="1">
        <v>501</v>
      </c>
      <c r="B503">
        <v>251</v>
      </c>
      <c r="C503">
        <v>250</v>
      </c>
      <c r="E503">
        <v>2022.802656280048</v>
      </c>
      <c r="F503">
        <v>40552.1875</v>
      </c>
      <c r="G503">
        <v>1895.4792557027779</v>
      </c>
      <c r="H503">
        <v>-977.32444364387902</v>
      </c>
      <c r="I503">
        <v>19.088925668104899</v>
      </c>
      <c r="J503" t="s">
        <v>111</v>
      </c>
      <c r="K503">
        <v>19</v>
      </c>
      <c r="L503">
        <v>1278</v>
      </c>
      <c r="M503">
        <v>1.9890000000000001</v>
      </c>
      <c r="N503">
        <v>1.7789999999999999</v>
      </c>
      <c r="O503">
        <v>0.87726000000000004</v>
      </c>
      <c r="P503">
        <v>0.15781000000000001</v>
      </c>
      <c r="Q503">
        <v>3.6680000000000001</v>
      </c>
      <c r="R503">
        <v>110.4</v>
      </c>
      <c r="S503">
        <v>11.349</v>
      </c>
      <c r="T503">
        <v>210000000</v>
      </c>
      <c r="U503">
        <v>0.3</v>
      </c>
      <c r="V503">
        <v>0.5</v>
      </c>
      <c r="W503">
        <v>2</v>
      </c>
      <c r="X503">
        <v>70</v>
      </c>
    </row>
    <row r="504" spans="1:24" x14ac:dyDescent="0.35">
      <c r="A504" s="1">
        <v>502</v>
      </c>
      <c r="B504">
        <v>251</v>
      </c>
      <c r="C504">
        <v>251</v>
      </c>
      <c r="E504">
        <v>2022.802656280048</v>
      </c>
      <c r="F504">
        <v>40552.1875</v>
      </c>
      <c r="G504">
        <v>1895.4792557027779</v>
      </c>
      <c r="H504">
        <v>-977.32444364387902</v>
      </c>
      <c r="I504">
        <v>19.088925668104899</v>
      </c>
      <c r="J504" t="s">
        <v>111</v>
      </c>
      <c r="K504">
        <v>19</v>
      </c>
      <c r="L504">
        <v>1278</v>
      </c>
      <c r="M504">
        <v>1.9890000000000001</v>
      </c>
      <c r="N504">
        <v>1.7789999999999999</v>
      </c>
      <c r="O504">
        <v>0.87726000000000004</v>
      </c>
      <c r="P504">
        <v>0.15781000000000001</v>
      </c>
      <c r="Q504">
        <v>3.6680000000000001</v>
      </c>
      <c r="R504">
        <v>110.4</v>
      </c>
      <c r="S504">
        <v>11.349</v>
      </c>
      <c r="T504">
        <v>210000000</v>
      </c>
      <c r="U504">
        <v>0.3</v>
      </c>
      <c r="V504">
        <v>0.5</v>
      </c>
      <c r="W504">
        <v>2</v>
      </c>
      <c r="X504">
        <v>70</v>
      </c>
    </row>
    <row r="505" spans="1:24" x14ac:dyDescent="0.35">
      <c r="A505" s="1">
        <v>503</v>
      </c>
      <c r="B505">
        <v>252</v>
      </c>
      <c r="C505">
        <v>251</v>
      </c>
      <c r="D505" t="s">
        <v>74</v>
      </c>
      <c r="E505">
        <v>2030.615941514742</v>
      </c>
      <c r="F505">
        <v>40560</v>
      </c>
      <c r="G505">
        <v>1902.788093698256</v>
      </c>
      <c r="H505">
        <v>-980.08509657477157</v>
      </c>
      <c r="I505">
        <v>19.004770040490449</v>
      </c>
      <c r="J505" t="s">
        <v>111</v>
      </c>
      <c r="K505">
        <v>19</v>
      </c>
      <c r="L505">
        <v>1278</v>
      </c>
      <c r="M505">
        <v>1.9890000000000001</v>
      </c>
      <c r="N505">
        <v>1.7789999999999999</v>
      </c>
      <c r="O505">
        <v>0.87726000000000004</v>
      </c>
      <c r="P505">
        <v>0.15781000000000001</v>
      </c>
      <c r="Q505">
        <v>3.6680000000000001</v>
      </c>
      <c r="R505">
        <v>110.4</v>
      </c>
      <c r="S505">
        <v>11.349</v>
      </c>
      <c r="T505">
        <v>210000000</v>
      </c>
      <c r="U505">
        <v>0.3</v>
      </c>
      <c r="V505">
        <v>0.5</v>
      </c>
      <c r="W505">
        <v>2</v>
      </c>
      <c r="X505">
        <v>70</v>
      </c>
    </row>
    <row r="506" spans="1:24" x14ac:dyDescent="0.35">
      <c r="A506" s="1">
        <v>504</v>
      </c>
      <c r="B506">
        <v>252</v>
      </c>
      <c r="C506">
        <v>252</v>
      </c>
      <c r="D506" t="s">
        <v>74</v>
      </c>
      <c r="E506">
        <v>2030.615941514742</v>
      </c>
      <c r="F506">
        <v>40560</v>
      </c>
      <c r="G506">
        <v>1902.788093698256</v>
      </c>
      <c r="H506">
        <v>-980.08509657477157</v>
      </c>
      <c r="I506">
        <v>19.004770040490449</v>
      </c>
      <c r="J506" t="s">
        <v>111</v>
      </c>
      <c r="K506">
        <v>19</v>
      </c>
      <c r="L506">
        <v>1278</v>
      </c>
      <c r="M506">
        <v>1.9890000000000001</v>
      </c>
      <c r="N506">
        <v>1.7789999999999999</v>
      </c>
      <c r="O506">
        <v>0.87726000000000004</v>
      </c>
      <c r="P506">
        <v>0.15781000000000001</v>
      </c>
      <c r="Q506">
        <v>3.6680000000000001</v>
      </c>
      <c r="R506">
        <v>110.4</v>
      </c>
      <c r="S506">
        <v>11.349</v>
      </c>
      <c r="T506">
        <v>210000000</v>
      </c>
      <c r="U506">
        <v>0.3</v>
      </c>
      <c r="V506">
        <v>0.5</v>
      </c>
      <c r="W506">
        <v>2</v>
      </c>
      <c r="X506">
        <v>70</v>
      </c>
    </row>
    <row r="507" spans="1:24" x14ac:dyDescent="0.35">
      <c r="A507" s="1">
        <v>505</v>
      </c>
      <c r="B507">
        <v>253</v>
      </c>
      <c r="C507">
        <v>252</v>
      </c>
      <c r="E507">
        <v>2038.428653792156</v>
      </c>
      <c r="F507">
        <v>40567.8125</v>
      </c>
      <c r="G507">
        <v>1910.1005750363879</v>
      </c>
      <c r="H507">
        <v>-982.83455581751628</v>
      </c>
      <c r="I507">
        <v>18.92391073523978</v>
      </c>
      <c r="J507" t="s">
        <v>111</v>
      </c>
      <c r="K507">
        <v>19</v>
      </c>
      <c r="L507">
        <v>1278</v>
      </c>
      <c r="M507">
        <v>1.9890000000000001</v>
      </c>
      <c r="N507">
        <v>1.7789999999999999</v>
      </c>
      <c r="O507">
        <v>0.87726000000000004</v>
      </c>
      <c r="P507">
        <v>0.15781000000000001</v>
      </c>
      <c r="Q507">
        <v>3.6680000000000001</v>
      </c>
      <c r="R507">
        <v>110.4</v>
      </c>
      <c r="S507">
        <v>11.349</v>
      </c>
      <c r="T507">
        <v>210000000</v>
      </c>
      <c r="U507">
        <v>0.3</v>
      </c>
      <c r="V507">
        <v>0.5</v>
      </c>
      <c r="W507">
        <v>2</v>
      </c>
      <c r="X507">
        <v>70</v>
      </c>
    </row>
    <row r="508" spans="1:24" x14ac:dyDescent="0.35">
      <c r="A508" s="1">
        <v>506</v>
      </c>
      <c r="B508">
        <v>253</v>
      </c>
      <c r="C508">
        <v>253</v>
      </c>
      <c r="E508">
        <v>2038.428653792156</v>
      </c>
      <c r="F508">
        <v>40567.8125</v>
      </c>
      <c r="G508">
        <v>1910.1005750363879</v>
      </c>
      <c r="H508">
        <v>-982.83455581751628</v>
      </c>
      <c r="I508">
        <v>18.92391073523978</v>
      </c>
      <c r="J508" t="s">
        <v>111</v>
      </c>
      <c r="K508">
        <v>19</v>
      </c>
      <c r="L508">
        <v>1278</v>
      </c>
      <c r="M508">
        <v>1.9890000000000001</v>
      </c>
      <c r="N508">
        <v>1.7789999999999999</v>
      </c>
      <c r="O508">
        <v>0.87726000000000004</v>
      </c>
      <c r="P508">
        <v>0.15781000000000001</v>
      </c>
      <c r="Q508">
        <v>3.6680000000000001</v>
      </c>
      <c r="R508">
        <v>110.4</v>
      </c>
      <c r="S508">
        <v>11.349</v>
      </c>
      <c r="T508">
        <v>210000000</v>
      </c>
      <c r="U508">
        <v>0.3</v>
      </c>
      <c r="V508">
        <v>0.5</v>
      </c>
      <c r="W508">
        <v>2</v>
      </c>
      <c r="X508">
        <v>70</v>
      </c>
    </row>
    <row r="509" spans="1:24" x14ac:dyDescent="0.35">
      <c r="A509" s="1">
        <v>507</v>
      </c>
      <c r="B509">
        <v>254</v>
      </c>
      <c r="C509">
        <v>253</v>
      </c>
      <c r="E509">
        <v>2046.2413660695699</v>
      </c>
      <c r="F509">
        <v>40575.625</v>
      </c>
      <c r="G509">
        <v>1917.4173030303371</v>
      </c>
      <c r="H509">
        <v>-985.57278946924964</v>
      </c>
      <c r="I509">
        <v>18.8463462639696</v>
      </c>
      <c r="J509" t="s">
        <v>111</v>
      </c>
      <c r="K509">
        <v>19</v>
      </c>
      <c r="L509">
        <v>1278</v>
      </c>
      <c r="M509">
        <v>1.9890000000000001</v>
      </c>
      <c r="N509">
        <v>1.7789999999999999</v>
      </c>
      <c r="O509">
        <v>0.87726000000000004</v>
      </c>
      <c r="P509">
        <v>0.15781000000000001</v>
      </c>
      <c r="Q509">
        <v>3.6680000000000001</v>
      </c>
      <c r="R509">
        <v>110.4</v>
      </c>
      <c r="S509">
        <v>11.349</v>
      </c>
      <c r="T509">
        <v>210000000</v>
      </c>
      <c r="U509">
        <v>0.3</v>
      </c>
      <c r="V509">
        <v>0.5</v>
      </c>
      <c r="W509">
        <v>2</v>
      </c>
      <c r="X509">
        <v>70</v>
      </c>
    </row>
    <row r="510" spans="1:24" x14ac:dyDescent="0.35">
      <c r="A510" s="1">
        <v>508</v>
      </c>
      <c r="B510">
        <v>254</v>
      </c>
      <c r="C510">
        <v>254</v>
      </c>
      <c r="E510">
        <v>2046.2413660695699</v>
      </c>
      <c r="F510">
        <v>40575.625</v>
      </c>
      <c r="G510">
        <v>1917.4173030303371</v>
      </c>
      <c r="H510">
        <v>-985.57278946924964</v>
      </c>
      <c r="I510">
        <v>18.8463462639696</v>
      </c>
      <c r="J510" t="s">
        <v>112</v>
      </c>
      <c r="K510">
        <v>19</v>
      </c>
      <c r="L510">
        <v>1278</v>
      </c>
      <c r="M510">
        <v>1.8779999999999999</v>
      </c>
      <c r="N510">
        <v>1.5209999999999999</v>
      </c>
      <c r="O510">
        <v>0.79723999999999995</v>
      </c>
      <c r="P510">
        <v>5.4467000000000002E-2</v>
      </c>
      <c r="Q510">
        <v>3.3109999999999999</v>
      </c>
      <c r="R510">
        <v>98.582999999999998</v>
      </c>
      <c r="S510">
        <v>10.105</v>
      </c>
      <c r="T510">
        <v>210000000</v>
      </c>
      <c r="U510">
        <v>0.3</v>
      </c>
      <c r="V510">
        <v>0.5</v>
      </c>
      <c r="W510">
        <v>2</v>
      </c>
      <c r="X510">
        <v>70</v>
      </c>
    </row>
    <row r="511" spans="1:24" x14ac:dyDescent="0.35">
      <c r="A511" s="1">
        <v>509</v>
      </c>
      <c r="B511">
        <v>255</v>
      </c>
      <c r="C511">
        <v>254</v>
      </c>
      <c r="E511">
        <v>2054.0540783469842</v>
      </c>
      <c r="F511">
        <v>40583.4375</v>
      </c>
      <c r="G511">
        <v>1924.738297688285</v>
      </c>
      <c r="H511">
        <v>-988.2996918104908</v>
      </c>
      <c r="I511">
        <v>18.772206982087368</v>
      </c>
      <c r="J511" t="s">
        <v>112</v>
      </c>
      <c r="K511">
        <v>19</v>
      </c>
      <c r="L511">
        <v>1278</v>
      </c>
      <c r="M511">
        <v>1.8779999999999999</v>
      </c>
      <c r="N511">
        <v>1.5209999999999999</v>
      </c>
      <c r="O511">
        <v>0.79723999999999995</v>
      </c>
      <c r="P511">
        <v>5.4467000000000002E-2</v>
      </c>
      <c r="Q511">
        <v>3.3109999999999999</v>
      </c>
      <c r="R511">
        <v>98.582999999999998</v>
      </c>
      <c r="S511">
        <v>10.105</v>
      </c>
      <c r="T511">
        <v>210000000</v>
      </c>
      <c r="U511">
        <v>0.3</v>
      </c>
      <c r="V511">
        <v>0.5</v>
      </c>
      <c r="W511">
        <v>2</v>
      </c>
      <c r="X511">
        <v>70</v>
      </c>
    </row>
    <row r="512" spans="1:24" x14ac:dyDescent="0.35">
      <c r="A512" s="1">
        <v>510</v>
      </c>
      <c r="B512">
        <v>255</v>
      </c>
      <c r="C512">
        <v>255</v>
      </c>
      <c r="E512">
        <v>2054.0540783469842</v>
      </c>
      <c r="F512">
        <v>40583.4375</v>
      </c>
      <c r="G512">
        <v>1924.738297688285</v>
      </c>
      <c r="H512">
        <v>-988.2996918104908</v>
      </c>
      <c r="I512">
        <v>18.772206982087368</v>
      </c>
      <c r="J512" t="s">
        <v>112</v>
      </c>
      <c r="K512">
        <v>19</v>
      </c>
      <c r="L512">
        <v>1278</v>
      </c>
      <c r="M512">
        <v>1.8779999999999999</v>
      </c>
      <c r="N512">
        <v>1.5209999999999999</v>
      </c>
      <c r="O512">
        <v>0.79723999999999995</v>
      </c>
      <c r="P512">
        <v>5.4467000000000002E-2</v>
      </c>
      <c r="Q512">
        <v>3.3109999999999999</v>
      </c>
      <c r="R512">
        <v>98.582999999999998</v>
      </c>
      <c r="S512">
        <v>10.105</v>
      </c>
      <c r="T512">
        <v>210000000</v>
      </c>
      <c r="U512">
        <v>0.3</v>
      </c>
      <c r="V512">
        <v>0.5</v>
      </c>
      <c r="W512">
        <v>2</v>
      </c>
      <c r="X512">
        <v>70</v>
      </c>
    </row>
    <row r="513" spans="1:24" x14ac:dyDescent="0.35">
      <c r="A513" s="1">
        <v>511</v>
      </c>
      <c r="B513">
        <v>256</v>
      </c>
      <c r="C513">
        <v>255</v>
      </c>
      <c r="E513">
        <v>2061.8667906243982</v>
      </c>
      <c r="F513">
        <v>40591.25</v>
      </c>
      <c r="G513">
        <v>1932.0639012367669</v>
      </c>
      <c r="H513">
        <v>-991.01428454498966</v>
      </c>
      <c r="I513">
        <v>18.701701779103349</v>
      </c>
      <c r="J513" t="s">
        <v>112</v>
      </c>
      <c r="K513">
        <v>19</v>
      </c>
      <c r="L513">
        <v>1278</v>
      </c>
      <c r="M513">
        <v>1.8779999999999999</v>
      </c>
      <c r="N513">
        <v>1.5209999999999999</v>
      </c>
      <c r="O513">
        <v>0.79723999999999995</v>
      </c>
      <c r="P513">
        <v>5.4467000000000002E-2</v>
      </c>
      <c r="Q513">
        <v>3.3109999999999999</v>
      </c>
      <c r="R513">
        <v>98.582999999999998</v>
      </c>
      <c r="S513">
        <v>10.105</v>
      </c>
      <c r="T513">
        <v>210000000</v>
      </c>
      <c r="U513">
        <v>0.3</v>
      </c>
      <c r="V513">
        <v>0.5</v>
      </c>
      <c r="W513">
        <v>2</v>
      </c>
      <c r="X513">
        <v>70</v>
      </c>
    </row>
    <row r="514" spans="1:24" x14ac:dyDescent="0.35">
      <c r="A514" s="1">
        <v>512</v>
      </c>
      <c r="B514">
        <v>256</v>
      </c>
      <c r="C514">
        <v>256</v>
      </c>
      <c r="E514">
        <v>2061.8667906243982</v>
      </c>
      <c r="F514">
        <v>40591.25</v>
      </c>
      <c r="G514">
        <v>1932.0639012367669</v>
      </c>
      <c r="H514">
        <v>-991.01428454498966</v>
      </c>
      <c r="I514">
        <v>18.701701779103349</v>
      </c>
      <c r="J514" t="s">
        <v>113</v>
      </c>
      <c r="K514">
        <v>19</v>
      </c>
      <c r="L514">
        <v>1320</v>
      </c>
      <c r="M514">
        <v>1.6819999999999991</v>
      </c>
      <c r="N514">
        <v>1.2699</v>
      </c>
      <c r="O514">
        <v>0.70086000000000004</v>
      </c>
      <c r="P514">
        <v>2.8108999999999999E-2</v>
      </c>
      <c r="Q514">
        <v>2.569</v>
      </c>
      <c r="R514">
        <v>84.697999999999993</v>
      </c>
      <c r="S514">
        <v>8.6111000000000004</v>
      </c>
      <c r="T514">
        <v>210000000</v>
      </c>
      <c r="U514">
        <v>0.3</v>
      </c>
      <c r="V514">
        <v>0.5</v>
      </c>
      <c r="W514">
        <v>2</v>
      </c>
      <c r="X514">
        <v>70</v>
      </c>
    </row>
    <row r="515" spans="1:24" x14ac:dyDescent="0.35">
      <c r="A515" s="1">
        <v>513</v>
      </c>
      <c r="B515">
        <v>257</v>
      </c>
      <c r="C515">
        <v>256</v>
      </c>
      <c r="E515">
        <v>2069.6795029018108</v>
      </c>
      <c r="F515">
        <v>40599.0625</v>
      </c>
      <c r="G515">
        <v>1939.393693807353</v>
      </c>
      <c r="H515">
        <v>-993.7176294675711</v>
      </c>
      <c r="I515">
        <v>18.63449019715047</v>
      </c>
      <c r="J515" t="s">
        <v>113</v>
      </c>
      <c r="K515">
        <v>19</v>
      </c>
      <c r="L515">
        <v>1320</v>
      </c>
      <c r="M515">
        <v>1.6819999999999991</v>
      </c>
      <c r="N515">
        <v>1.2699</v>
      </c>
      <c r="O515">
        <v>0.70086000000000004</v>
      </c>
      <c r="P515">
        <v>2.8108999999999999E-2</v>
      </c>
      <c r="Q515">
        <v>2.569</v>
      </c>
      <c r="R515">
        <v>84.697999999999993</v>
      </c>
      <c r="S515">
        <v>8.6111000000000004</v>
      </c>
      <c r="T515">
        <v>210000000</v>
      </c>
      <c r="U515">
        <v>0.3</v>
      </c>
      <c r="V515">
        <v>0.5</v>
      </c>
      <c r="W515">
        <v>2</v>
      </c>
      <c r="X515">
        <v>70</v>
      </c>
    </row>
    <row r="516" spans="1:24" x14ac:dyDescent="0.35">
      <c r="A516" s="1">
        <v>514</v>
      </c>
      <c r="B516">
        <v>257</v>
      </c>
      <c r="C516">
        <v>257</v>
      </c>
      <c r="E516">
        <v>2069.6795029018108</v>
      </c>
      <c r="F516">
        <v>40599.0625</v>
      </c>
      <c r="G516">
        <v>1939.393693807353</v>
      </c>
      <c r="H516">
        <v>-993.7176294675711</v>
      </c>
      <c r="I516">
        <v>18.63449019715047</v>
      </c>
      <c r="J516" t="s">
        <v>113</v>
      </c>
      <c r="K516">
        <v>19</v>
      </c>
      <c r="L516">
        <v>1320</v>
      </c>
      <c r="M516">
        <v>1.6819999999999991</v>
      </c>
      <c r="N516">
        <v>1.2699</v>
      </c>
      <c r="O516">
        <v>0.70086000000000004</v>
      </c>
      <c r="P516">
        <v>2.8108999999999999E-2</v>
      </c>
      <c r="Q516">
        <v>2.569</v>
      </c>
      <c r="R516">
        <v>84.697999999999993</v>
      </c>
      <c r="S516">
        <v>8.6111000000000004</v>
      </c>
      <c r="T516">
        <v>210000000</v>
      </c>
      <c r="U516">
        <v>0.3</v>
      </c>
      <c r="V516">
        <v>0.5</v>
      </c>
      <c r="W516">
        <v>2</v>
      </c>
      <c r="X516">
        <v>70</v>
      </c>
    </row>
    <row r="517" spans="1:24" x14ac:dyDescent="0.35">
      <c r="A517" s="1">
        <v>515</v>
      </c>
      <c r="B517">
        <v>258</v>
      </c>
      <c r="C517">
        <v>257</v>
      </c>
      <c r="E517">
        <v>2077.4922151792248</v>
      </c>
      <c r="F517">
        <v>40606.875</v>
      </c>
      <c r="G517">
        <v>1946.7275129383011</v>
      </c>
      <c r="H517">
        <v>-996.41011065349653</v>
      </c>
      <c r="I517">
        <v>18.57056570891945</v>
      </c>
      <c r="J517" t="s">
        <v>113</v>
      </c>
      <c r="K517">
        <v>19</v>
      </c>
      <c r="L517">
        <v>1320</v>
      </c>
      <c r="M517">
        <v>1.6819999999999991</v>
      </c>
      <c r="N517">
        <v>1.2699</v>
      </c>
      <c r="O517">
        <v>0.70086000000000004</v>
      </c>
      <c r="P517">
        <v>2.8108999999999999E-2</v>
      </c>
      <c r="Q517">
        <v>2.569</v>
      </c>
      <c r="R517">
        <v>84.697999999999993</v>
      </c>
      <c r="S517">
        <v>8.6111000000000004</v>
      </c>
      <c r="T517">
        <v>210000000</v>
      </c>
      <c r="U517">
        <v>0.3</v>
      </c>
      <c r="V517">
        <v>0.5</v>
      </c>
      <c r="W517">
        <v>2</v>
      </c>
      <c r="X517">
        <v>70</v>
      </c>
    </row>
    <row r="518" spans="1:24" x14ac:dyDescent="0.35">
      <c r="A518" s="1">
        <v>516</v>
      </c>
      <c r="B518">
        <v>258</v>
      </c>
      <c r="C518">
        <v>258</v>
      </c>
      <c r="E518">
        <v>2077.4922151792248</v>
      </c>
      <c r="F518">
        <v>40606.875</v>
      </c>
      <c r="G518">
        <v>1946.7275129383011</v>
      </c>
      <c r="H518">
        <v>-996.41011065349653</v>
      </c>
      <c r="I518">
        <v>18.57056570891945</v>
      </c>
      <c r="J518" t="s">
        <v>113</v>
      </c>
      <c r="K518">
        <v>19</v>
      </c>
      <c r="L518">
        <v>1320</v>
      </c>
      <c r="M518">
        <v>1.6819999999999991</v>
      </c>
      <c r="N518">
        <v>1.2699</v>
      </c>
      <c r="O518">
        <v>0.70086000000000004</v>
      </c>
      <c r="P518">
        <v>2.8108999999999999E-2</v>
      </c>
      <c r="Q518">
        <v>2.569</v>
      </c>
      <c r="R518">
        <v>84.697999999999993</v>
      </c>
      <c r="S518">
        <v>8.6111000000000004</v>
      </c>
      <c r="T518">
        <v>210000000</v>
      </c>
      <c r="U518">
        <v>0.3</v>
      </c>
      <c r="V518">
        <v>0.5</v>
      </c>
      <c r="W518">
        <v>2</v>
      </c>
      <c r="X518">
        <v>70</v>
      </c>
    </row>
    <row r="519" spans="1:24" x14ac:dyDescent="0.35">
      <c r="A519" s="1">
        <v>517</v>
      </c>
      <c r="B519">
        <v>259</v>
      </c>
      <c r="C519">
        <v>258</v>
      </c>
      <c r="E519">
        <v>2085.3049274566388</v>
      </c>
      <c r="F519">
        <v>40614.6875</v>
      </c>
      <c r="G519">
        <v>1954.0655000947741</v>
      </c>
      <c r="H519">
        <v>-999.09128943465032</v>
      </c>
      <c r="I519">
        <v>18.509934262790999</v>
      </c>
      <c r="J519" t="s">
        <v>113</v>
      </c>
      <c r="K519">
        <v>19</v>
      </c>
      <c r="L519">
        <v>1320</v>
      </c>
      <c r="M519">
        <v>1.6819999999999991</v>
      </c>
      <c r="N519">
        <v>1.2699</v>
      </c>
      <c r="O519">
        <v>0.70086000000000004</v>
      </c>
      <c r="P519">
        <v>2.8108999999999999E-2</v>
      </c>
      <c r="Q519">
        <v>2.569</v>
      </c>
      <c r="R519">
        <v>84.697999999999993</v>
      </c>
      <c r="S519">
        <v>8.6111000000000004</v>
      </c>
      <c r="T519">
        <v>210000000</v>
      </c>
      <c r="U519">
        <v>0.3</v>
      </c>
      <c r="V519">
        <v>0.5</v>
      </c>
      <c r="W519">
        <v>2</v>
      </c>
      <c r="X519">
        <v>70</v>
      </c>
    </row>
    <row r="520" spans="1:24" x14ac:dyDescent="0.35">
      <c r="A520" s="1">
        <v>518</v>
      </c>
      <c r="B520">
        <v>259</v>
      </c>
      <c r="C520">
        <v>259</v>
      </c>
      <c r="E520">
        <v>2085.3049274566388</v>
      </c>
      <c r="F520">
        <v>40614.6875</v>
      </c>
      <c r="G520">
        <v>1954.0655000947741</v>
      </c>
      <c r="H520">
        <v>-999.09128943465032</v>
      </c>
      <c r="I520">
        <v>18.509934262790999</v>
      </c>
      <c r="J520" t="s">
        <v>113</v>
      </c>
      <c r="K520">
        <v>19</v>
      </c>
      <c r="L520">
        <v>1320</v>
      </c>
      <c r="M520">
        <v>1.6819999999999991</v>
      </c>
      <c r="N520">
        <v>1.2699</v>
      </c>
      <c r="O520">
        <v>0.70086000000000004</v>
      </c>
      <c r="P520">
        <v>2.8108999999999999E-2</v>
      </c>
      <c r="Q520">
        <v>2.569</v>
      </c>
      <c r="R520">
        <v>84.697999999999993</v>
      </c>
      <c r="S520">
        <v>8.6111000000000004</v>
      </c>
      <c r="T520">
        <v>210000000</v>
      </c>
      <c r="U520">
        <v>0.3</v>
      </c>
      <c r="V520">
        <v>0.5</v>
      </c>
      <c r="W520">
        <v>2</v>
      </c>
      <c r="X520">
        <v>70</v>
      </c>
    </row>
    <row r="521" spans="1:24" x14ac:dyDescent="0.35">
      <c r="A521" s="1">
        <v>519</v>
      </c>
      <c r="B521">
        <v>260</v>
      </c>
      <c r="C521">
        <v>259</v>
      </c>
      <c r="E521">
        <v>2093.1176397340528</v>
      </c>
      <c r="F521">
        <v>40622.5</v>
      </c>
      <c r="G521">
        <v>1961.407817883704</v>
      </c>
      <c r="H521">
        <v>-1001.760663986141</v>
      </c>
      <c r="I521">
        <v>18.45281028643285</v>
      </c>
      <c r="J521" t="s">
        <v>113</v>
      </c>
      <c r="K521">
        <v>19</v>
      </c>
      <c r="L521">
        <v>1320</v>
      </c>
      <c r="M521">
        <v>1.6819999999999991</v>
      </c>
      <c r="N521">
        <v>1.2699</v>
      </c>
      <c r="O521">
        <v>0.70086000000000004</v>
      </c>
      <c r="P521">
        <v>2.8108999999999999E-2</v>
      </c>
      <c r="Q521">
        <v>2.569</v>
      </c>
      <c r="R521">
        <v>84.697999999999993</v>
      </c>
      <c r="S521">
        <v>8.6111000000000004</v>
      </c>
      <c r="T521">
        <v>210000000</v>
      </c>
      <c r="U521">
        <v>0.3</v>
      </c>
      <c r="V521">
        <v>0.5</v>
      </c>
      <c r="W521">
        <v>2</v>
      </c>
      <c r="X521">
        <v>70</v>
      </c>
    </row>
    <row r="522" spans="1:24" x14ac:dyDescent="0.35">
      <c r="A522" s="1">
        <v>520</v>
      </c>
      <c r="B522">
        <v>260</v>
      </c>
      <c r="C522">
        <v>260</v>
      </c>
      <c r="E522">
        <v>2093.1176397340528</v>
      </c>
      <c r="F522">
        <v>40622.5</v>
      </c>
      <c r="G522">
        <v>1961.407817883704</v>
      </c>
      <c r="H522">
        <v>-1001.760663986141</v>
      </c>
      <c r="I522">
        <v>18.45281028643285</v>
      </c>
      <c r="J522" t="s">
        <v>113</v>
      </c>
      <c r="K522">
        <v>19</v>
      </c>
      <c r="L522">
        <v>1320</v>
      </c>
      <c r="M522">
        <v>1.6819999999999991</v>
      </c>
      <c r="N522">
        <v>1.2699</v>
      </c>
      <c r="O522">
        <v>0.70086000000000004</v>
      </c>
      <c r="P522">
        <v>2.8108999999999999E-2</v>
      </c>
      <c r="Q522">
        <v>2.569</v>
      </c>
      <c r="R522">
        <v>84.697999999999993</v>
      </c>
      <c r="S522">
        <v>8.6111000000000004</v>
      </c>
      <c r="T522">
        <v>210000000</v>
      </c>
      <c r="U522">
        <v>0.3</v>
      </c>
      <c r="V522">
        <v>0.5</v>
      </c>
      <c r="W522">
        <v>2</v>
      </c>
      <c r="X522">
        <v>70</v>
      </c>
    </row>
    <row r="523" spans="1:24" x14ac:dyDescent="0.35">
      <c r="A523" s="1">
        <v>521</v>
      </c>
      <c r="B523">
        <v>261</v>
      </c>
      <c r="C523">
        <v>260</v>
      </c>
      <c r="E523">
        <v>2100.9303520114659</v>
      </c>
      <c r="F523">
        <v>40630.3125</v>
      </c>
      <c r="G523">
        <v>1968.754545269119</v>
      </c>
      <c r="H523">
        <v>-1004.417952405651</v>
      </c>
      <c r="I523">
        <v>18.399244449265229</v>
      </c>
      <c r="J523" t="s">
        <v>113</v>
      </c>
      <c r="K523">
        <v>19</v>
      </c>
      <c r="L523">
        <v>1320</v>
      </c>
      <c r="M523">
        <v>1.6819999999999991</v>
      </c>
      <c r="N523">
        <v>1.2699</v>
      </c>
      <c r="O523">
        <v>0.70086000000000004</v>
      </c>
      <c r="P523">
        <v>2.8108999999999999E-2</v>
      </c>
      <c r="Q523">
        <v>2.569</v>
      </c>
      <c r="R523">
        <v>84.697999999999993</v>
      </c>
      <c r="S523">
        <v>8.6111000000000004</v>
      </c>
      <c r="T523">
        <v>210000000</v>
      </c>
      <c r="U523">
        <v>0.3</v>
      </c>
      <c r="V523">
        <v>0.5</v>
      </c>
      <c r="W523">
        <v>2</v>
      </c>
      <c r="X523">
        <v>70</v>
      </c>
    </row>
    <row r="524" spans="1:24" x14ac:dyDescent="0.35">
      <c r="A524" s="1">
        <v>522</v>
      </c>
      <c r="B524">
        <v>261</v>
      </c>
      <c r="C524">
        <v>261</v>
      </c>
      <c r="E524">
        <v>2100.9303520114659</v>
      </c>
      <c r="F524">
        <v>40630.3125</v>
      </c>
      <c r="G524">
        <v>1968.754545269119</v>
      </c>
      <c r="H524">
        <v>-1004.417952405651</v>
      </c>
      <c r="I524">
        <v>18.399244449265229</v>
      </c>
      <c r="J524" t="s">
        <v>113</v>
      </c>
      <c r="K524">
        <v>19</v>
      </c>
      <c r="L524">
        <v>1320</v>
      </c>
      <c r="M524">
        <v>1.6819999999999991</v>
      </c>
      <c r="N524">
        <v>1.2699</v>
      </c>
      <c r="O524">
        <v>0.70086000000000004</v>
      </c>
      <c r="P524">
        <v>2.8108999999999999E-2</v>
      </c>
      <c r="Q524">
        <v>2.569</v>
      </c>
      <c r="R524">
        <v>84.697999999999993</v>
      </c>
      <c r="S524">
        <v>8.6111000000000004</v>
      </c>
      <c r="T524">
        <v>210000000</v>
      </c>
      <c r="U524">
        <v>0.3</v>
      </c>
      <c r="V524">
        <v>0.5</v>
      </c>
      <c r="W524">
        <v>2</v>
      </c>
      <c r="X524">
        <v>70</v>
      </c>
    </row>
    <row r="525" spans="1:24" x14ac:dyDescent="0.35">
      <c r="A525" s="1">
        <v>523</v>
      </c>
      <c r="B525">
        <v>262</v>
      </c>
      <c r="C525">
        <v>261</v>
      </c>
      <c r="E525">
        <v>2108.7430642888799</v>
      </c>
      <c r="F525">
        <v>40638.125</v>
      </c>
      <c r="G525">
        <v>1976.105278427568</v>
      </c>
      <c r="H525">
        <v>-1007.064202122681</v>
      </c>
      <c r="I525">
        <v>18.34896740896334</v>
      </c>
      <c r="J525" t="s">
        <v>113</v>
      </c>
      <c r="K525">
        <v>19</v>
      </c>
      <c r="L525">
        <v>1320</v>
      </c>
      <c r="M525">
        <v>1.6819999999999991</v>
      </c>
      <c r="N525">
        <v>1.2699</v>
      </c>
      <c r="O525">
        <v>0.70086000000000004</v>
      </c>
      <c r="P525">
        <v>2.8108999999999999E-2</v>
      </c>
      <c r="Q525">
        <v>2.569</v>
      </c>
      <c r="R525">
        <v>84.697999999999993</v>
      </c>
      <c r="S525">
        <v>8.6111000000000004</v>
      </c>
      <c r="T525">
        <v>210000000</v>
      </c>
      <c r="U525">
        <v>0.3</v>
      </c>
      <c r="V525">
        <v>0.5</v>
      </c>
      <c r="W525">
        <v>2</v>
      </c>
      <c r="X525">
        <v>70</v>
      </c>
    </row>
    <row r="526" spans="1:24" x14ac:dyDescent="0.35">
      <c r="A526" s="1">
        <v>524</v>
      </c>
      <c r="B526">
        <v>262</v>
      </c>
      <c r="C526">
        <v>262</v>
      </c>
      <c r="E526">
        <v>2108.7430642888799</v>
      </c>
      <c r="F526">
        <v>40638.125</v>
      </c>
      <c r="G526">
        <v>1976.105278427568</v>
      </c>
      <c r="H526">
        <v>-1007.064202122681</v>
      </c>
      <c r="I526">
        <v>18.34896740896334</v>
      </c>
      <c r="J526" t="s">
        <v>113</v>
      </c>
      <c r="K526">
        <v>19</v>
      </c>
      <c r="L526">
        <v>1320</v>
      </c>
      <c r="M526">
        <v>1.6819999999999991</v>
      </c>
      <c r="N526">
        <v>1.2699</v>
      </c>
      <c r="O526">
        <v>0.70086000000000004</v>
      </c>
      <c r="P526">
        <v>2.8108999999999999E-2</v>
      </c>
      <c r="Q526">
        <v>2.569</v>
      </c>
      <c r="R526">
        <v>84.697999999999993</v>
      </c>
      <c r="S526">
        <v>8.6111000000000004</v>
      </c>
      <c r="T526">
        <v>210000000</v>
      </c>
      <c r="U526">
        <v>0.3</v>
      </c>
      <c r="V526">
        <v>0.5</v>
      </c>
      <c r="W526">
        <v>2</v>
      </c>
      <c r="X526">
        <v>70</v>
      </c>
    </row>
    <row r="527" spans="1:24" x14ac:dyDescent="0.35">
      <c r="A527" s="1">
        <v>525</v>
      </c>
      <c r="B527">
        <v>263</v>
      </c>
      <c r="C527">
        <v>262</v>
      </c>
      <c r="E527">
        <v>2116.5557765662938</v>
      </c>
      <c r="F527">
        <v>40645.9375</v>
      </c>
      <c r="G527">
        <v>1983.460055987957</v>
      </c>
      <c r="H527">
        <v>-1009.699252079815</v>
      </c>
      <c r="I527">
        <v>18.30198348077537</v>
      </c>
      <c r="J527" t="s">
        <v>113</v>
      </c>
      <c r="K527">
        <v>19</v>
      </c>
      <c r="L527">
        <v>1320</v>
      </c>
      <c r="M527">
        <v>1.6819999999999991</v>
      </c>
      <c r="N527">
        <v>1.2699</v>
      </c>
      <c r="O527">
        <v>0.70086000000000004</v>
      </c>
      <c r="P527">
        <v>2.8108999999999999E-2</v>
      </c>
      <c r="Q527">
        <v>2.569</v>
      </c>
      <c r="R527">
        <v>84.697999999999993</v>
      </c>
      <c r="S527">
        <v>8.6111000000000004</v>
      </c>
      <c r="T527">
        <v>210000000</v>
      </c>
      <c r="U527">
        <v>0.3</v>
      </c>
      <c r="V527">
        <v>0.5</v>
      </c>
      <c r="W527">
        <v>2</v>
      </c>
      <c r="X527">
        <v>70</v>
      </c>
    </row>
    <row r="528" spans="1:24" x14ac:dyDescent="0.35">
      <c r="A528" s="1">
        <v>526</v>
      </c>
      <c r="B528">
        <v>263</v>
      </c>
      <c r="C528">
        <v>263</v>
      </c>
      <c r="E528">
        <v>2116.5557765662938</v>
      </c>
      <c r="F528">
        <v>40645.9375</v>
      </c>
      <c r="G528">
        <v>1983.460055987957</v>
      </c>
      <c r="H528">
        <v>-1009.699252079815</v>
      </c>
      <c r="I528">
        <v>18.30198348077537</v>
      </c>
      <c r="J528" t="s">
        <v>113</v>
      </c>
      <c r="K528">
        <v>19</v>
      </c>
      <c r="L528">
        <v>1320</v>
      </c>
      <c r="M528">
        <v>1.6819999999999991</v>
      </c>
      <c r="N528">
        <v>1.2699</v>
      </c>
      <c r="O528">
        <v>0.70086000000000004</v>
      </c>
      <c r="P528">
        <v>2.8108999999999999E-2</v>
      </c>
      <c r="Q528">
        <v>2.569</v>
      </c>
      <c r="R528">
        <v>84.697999999999993</v>
      </c>
      <c r="S528">
        <v>8.6111000000000004</v>
      </c>
      <c r="T528">
        <v>210000000</v>
      </c>
      <c r="U528">
        <v>0.3</v>
      </c>
      <c r="V528">
        <v>0.5</v>
      </c>
      <c r="W528">
        <v>2</v>
      </c>
      <c r="X528">
        <v>70</v>
      </c>
    </row>
    <row r="529" spans="1:24" x14ac:dyDescent="0.35">
      <c r="A529" s="1">
        <v>527</v>
      </c>
      <c r="B529">
        <v>264</v>
      </c>
      <c r="C529">
        <v>263</v>
      </c>
      <c r="E529">
        <v>2124.3684888437078</v>
      </c>
      <c r="F529">
        <v>40653.75</v>
      </c>
      <c r="G529">
        <v>1990.8188875688691</v>
      </c>
      <c r="H529">
        <v>-1012.323016604138</v>
      </c>
      <c r="I529">
        <v>18.25829303780073</v>
      </c>
      <c r="J529" t="s">
        <v>113</v>
      </c>
      <c r="K529">
        <v>19</v>
      </c>
      <c r="L529">
        <v>1320</v>
      </c>
      <c r="M529">
        <v>1.6819999999999991</v>
      </c>
      <c r="N529">
        <v>1.2699</v>
      </c>
      <c r="O529">
        <v>0.70086000000000004</v>
      </c>
      <c r="P529">
        <v>2.8108999999999999E-2</v>
      </c>
      <c r="Q529">
        <v>2.569</v>
      </c>
      <c r="R529">
        <v>84.697999999999993</v>
      </c>
      <c r="S529">
        <v>8.6111000000000004</v>
      </c>
      <c r="T529">
        <v>210000000</v>
      </c>
      <c r="U529">
        <v>0.3</v>
      </c>
      <c r="V529">
        <v>0.5</v>
      </c>
      <c r="W529">
        <v>2</v>
      </c>
      <c r="X529">
        <v>70</v>
      </c>
    </row>
    <row r="530" spans="1:24" x14ac:dyDescent="0.35">
      <c r="A530" s="1">
        <v>528</v>
      </c>
      <c r="B530">
        <v>264</v>
      </c>
      <c r="C530">
        <v>264</v>
      </c>
      <c r="E530">
        <v>2124.3684888437078</v>
      </c>
      <c r="F530">
        <v>40653.75</v>
      </c>
      <c r="G530">
        <v>1990.8188875688691</v>
      </c>
      <c r="H530">
        <v>-1012.323016604138</v>
      </c>
      <c r="I530">
        <v>18.25829303780073</v>
      </c>
      <c r="J530" t="s">
        <v>112</v>
      </c>
      <c r="K530">
        <v>19</v>
      </c>
      <c r="L530">
        <v>1278</v>
      </c>
      <c r="M530">
        <v>1.8779999999999999</v>
      </c>
      <c r="N530">
        <v>1.5209999999999999</v>
      </c>
      <c r="O530">
        <v>0.79723999999999995</v>
      </c>
      <c r="P530">
        <v>5.4467000000000002E-2</v>
      </c>
      <c r="Q530">
        <v>3.3109999999999999</v>
      </c>
      <c r="R530">
        <v>98.582999999999998</v>
      </c>
      <c r="S530">
        <v>10.105</v>
      </c>
      <c r="T530">
        <v>210000000</v>
      </c>
      <c r="U530">
        <v>0.3</v>
      </c>
      <c r="V530">
        <v>0.5</v>
      </c>
      <c r="W530">
        <v>2</v>
      </c>
      <c r="X530">
        <v>70</v>
      </c>
    </row>
    <row r="531" spans="1:24" x14ac:dyDescent="0.35">
      <c r="A531" s="1">
        <v>529</v>
      </c>
      <c r="B531">
        <v>265</v>
      </c>
      <c r="C531">
        <v>264</v>
      </c>
      <c r="E531">
        <v>2132.1812011211209</v>
      </c>
      <c r="F531">
        <v>40661.5625</v>
      </c>
      <c r="G531">
        <v>1998.18199397992</v>
      </c>
      <c r="H531">
        <v>-1014.934818652803</v>
      </c>
      <c r="I531">
        <v>18.21817932562735</v>
      </c>
      <c r="J531" t="s">
        <v>112</v>
      </c>
      <c r="K531">
        <v>19</v>
      </c>
      <c r="L531">
        <v>1278</v>
      </c>
      <c r="M531">
        <v>1.8779999999999999</v>
      </c>
      <c r="N531">
        <v>1.5209999999999999</v>
      </c>
      <c r="O531">
        <v>0.79723999999999995</v>
      </c>
      <c r="P531">
        <v>5.4467000000000002E-2</v>
      </c>
      <c r="Q531">
        <v>3.3109999999999999</v>
      </c>
      <c r="R531">
        <v>98.582999999999998</v>
      </c>
      <c r="S531">
        <v>10.105</v>
      </c>
      <c r="T531">
        <v>210000000</v>
      </c>
      <c r="U531">
        <v>0.3</v>
      </c>
      <c r="V531">
        <v>0.5</v>
      </c>
      <c r="W531">
        <v>2</v>
      </c>
      <c r="X531">
        <v>70</v>
      </c>
    </row>
    <row r="532" spans="1:24" x14ac:dyDescent="0.35">
      <c r="A532" s="1">
        <v>530</v>
      </c>
      <c r="B532">
        <v>265</v>
      </c>
      <c r="C532">
        <v>265</v>
      </c>
      <c r="E532">
        <v>2132.1812011211209</v>
      </c>
      <c r="F532">
        <v>40661.5625</v>
      </c>
      <c r="G532">
        <v>1998.18199397992</v>
      </c>
      <c r="H532">
        <v>-1014.934818652803</v>
      </c>
      <c r="I532">
        <v>18.21817932562735</v>
      </c>
      <c r="J532" t="s">
        <v>112</v>
      </c>
      <c r="K532">
        <v>19</v>
      </c>
      <c r="L532">
        <v>1278</v>
      </c>
      <c r="M532">
        <v>1.8779999999999999</v>
      </c>
      <c r="N532">
        <v>1.5209999999999999</v>
      </c>
      <c r="O532">
        <v>0.79723999999999995</v>
      </c>
      <c r="P532">
        <v>5.4467000000000002E-2</v>
      </c>
      <c r="Q532">
        <v>3.3109999999999999</v>
      </c>
      <c r="R532">
        <v>98.582999999999998</v>
      </c>
      <c r="S532">
        <v>10.105</v>
      </c>
      <c r="T532">
        <v>210000000</v>
      </c>
      <c r="U532">
        <v>0.3</v>
      </c>
      <c r="V532">
        <v>0.5</v>
      </c>
      <c r="W532">
        <v>2</v>
      </c>
      <c r="X532">
        <v>70</v>
      </c>
    </row>
    <row r="533" spans="1:24" x14ac:dyDescent="0.35">
      <c r="A533" s="1">
        <v>531</v>
      </c>
      <c r="B533">
        <v>266</v>
      </c>
      <c r="C533">
        <v>265</v>
      </c>
      <c r="E533">
        <v>2139.9939133985349</v>
      </c>
      <c r="F533">
        <v>40669.375</v>
      </c>
      <c r="G533">
        <v>2005.5492807422811</v>
      </c>
      <c r="H533">
        <v>-1017.534855978241</v>
      </c>
      <c r="I533">
        <v>18.181550312724021</v>
      </c>
      <c r="J533" t="s">
        <v>112</v>
      </c>
      <c r="K533">
        <v>19</v>
      </c>
      <c r="L533">
        <v>1278</v>
      </c>
      <c r="M533">
        <v>1.8779999999999999</v>
      </c>
      <c r="N533">
        <v>1.5209999999999999</v>
      </c>
      <c r="O533">
        <v>0.79723999999999995</v>
      </c>
      <c r="P533">
        <v>5.4467000000000002E-2</v>
      </c>
      <c r="Q533">
        <v>3.3109999999999999</v>
      </c>
      <c r="R533">
        <v>98.582999999999998</v>
      </c>
      <c r="S533">
        <v>10.105</v>
      </c>
      <c r="T533">
        <v>210000000</v>
      </c>
      <c r="U533">
        <v>0.3</v>
      </c>
      <c r="V533">
        <v>0.5</v>
      </c>
      <c r="W533">
        <v>2</v>
      </c>
      <c r="X533">
        <v>70</v>
      </c>
    </row>
    <row r="534" spans="1:24" x14ac:dyDescent="0.35">
      <c r="A534" s="1">
        <v>532</v>
      </c>
      <c r="B534">
        <v>266</v>
      </c>
      <c r="C534">
        <v>266</v>
      </c>
      <c r="E534">
        <v>2139.9939133985349</v>
      </c>
      <c r="F534">
        <v>40669.375</v>
      </c>
      <c r="G534">
        <v>2005.5492807422811</v>
      </c>
      <c r="H534">
        <v>-1017.534855978241</v>
      </c>
      <c r="I534">
        <v>18.181550312724021</v>
      </c>
      <c r="J534" t="s">
        <v>111</v>
      </c>
      <c r="K534">
        <v>19</v>
      </c>
      <c r="L534">
        <v>1278</v>
      </c>
      <c r="M534">
        <v>1.9890000000000001</v>
      </c>
      <c r="N534">
        <v>1.7789999999999999</v>
      </c>
      <c r="O534">
        <v>0.87726000000000004</v>
      </c>
      <c r="P534">
        <v>0.15781000000000001</v>
      </c>
      <c r="Q534">
        <v>3.6680000000000001</v>
      </c>
      <c r="R534">
        <v>110.4</v>
      </c>
      <c r="S534">
        <v>11.349</v>
      </c>
      <c r="T534">
        <v>210000000</v>
      </c>
      <c r="U534">
        <v>0.3</v>
      </c>
      <c r="V534">
        <v>0.5</v>
      </c>
      <c r="W534">
        <v>2</v>
      </c>
      <c r="X534">
        <v>70</v>
      </c>
    </row>
    <row r="535" spans="1:24" x14ac:dyDescent="0.35">
      <c r="A535" s="1">
        <v>533</v>
      </c>
      <c r="B535">
        <v>267</v>
      </c>
      <c r="C535">
        <v>266</v>
      </c>
      <c r="E535">
        <v>2147.8066256759489</v>
      </c>
      <c r="F535">
        <v>40677.1875</v>
      </c>
      <c r="G535">
        <v>2012.920582336827</v>
      </c>
      <c r="H535">
        <v>-1020.123532776082</v>
      </c>
      <c r="I535">
        <v>18.14821474682422</v>
      </c>
      <c r="J535" t="s">
        <v>111</v>
      </c>
      <c r="K535">
        <v>19</v>
      </c>
      <c r="L535">
        <v>1278</v>
      </c>
      <c r="M535">
        <v>1.9890000000000001</v>
      </c>
      <c r="N535">
        <v>1.7789999999999999</v>
      </c>
      <c r="O535">
        <v>0.87726000000000004</v>
      </c>
      <c r="P535">
        <v>0.15781000000000001</v>
      </c>
      <c r="Q535">
        <v>3.6680000000000001</v>
      </c>
      <c r="R535">
        <v>110.4</v>
      </c>
      <c r="S535">
        <v>11.349</v>
      </c>
      <c r="T535">
        <v>210000000</v>
      </c>
      <c r="U535">
        <v>0.3</v>
      </c>
      <c r="V535">
        <v>0.5</v>
      </c>
      <c r="W535">
        <v>2</v>
      </c>
      <c r="X535">
        <v>70</v>
      </c>
    </row>
    <row r="536" spans="1:24" x14ac:dyDescent="0.35">
      <c r="A536" s="1">
        <v>534</v>
      </c>
      <c r="B536">
        <v>267</v>
      </c>
      <c r="C536">
        <v>267</v>
      </c>
      <c r="E536">
        <v>2147.8066256759489</v>
      </c>
      <c r="F536">
        <v>40677.1875</v>
      </c>
      <c r="G536">
        <v>2012.920582336827</v>
      </c>
      <c r="H536">
        <v>-1020.123532776082</v>
      </c>
      <c r="I536">
        <v>18.14821474682422</v>
      </c>
      <c r="J536" t="s">
        <v>111</v>
      </c>
      <c r="K536">
        <v>19</v>
      </c>
      <c r="L536">
        <v>1278</v>
      </c>
      <c r="M536">
        <v>1.9890000000000001</v>
      </c>
      <c r="N536">
        <v>1.7789999999999999</v>
      </c>
      <c r="O536">
        <v>0.87726000000000004</v>
      </c>
      <c r="P536">
        <v>0.15781000000000001</v>
      </c>
      <c r="Q536">
        <v>3.6680000000000001</v>
      </c>
      <c r="R536">
        <v>110.4</v>
      </c>
      <c r="S536">
        <v>11.349</v>
      </c>
      <c r="T536">
        <v>210000000</v>
      </c>
      <c r="U536">
        <v>0.3</v>
      </c>
      <c r="V536">
        <v>0.5</v>
      </c>
      <c r="W536">
        <v>2</v>
      </c>
      <c r="X536">
        <v>70</v>
      </c>
    </row>
    <row r="537" spans="1:24" x14ac:dyDescent="0.35">
      <c r="A537" s="1">
        <v>535</v>
      </c>
      <c r="B537">
        <v>268</v>
      </c>
      <c r="C537">
        <v>267</v>
      </c>
      <c r="D537" t="s">
        <v>75</v>
      </c>
      <c r="E537">
        <v>2155.6193379533629</v>
      </c>
      <c r="F537">
        <v>40685</v>
      </c>
      <c r="G537">
        <v>2020.295757793758</v>
      </c>
      <c r="H537">
        <v>-1022.701193039215</v>
      </c>
      <c r="I537">
        <v>18.118168266888091</v>
      </c>
      <c r="J537" t="s">
        <v>111</v>
      </c>
      <c r="K537">
        <v>19</v>
      </c>
      <c r="L537">
        <v>1278</v>
      </c>
      <c r="M537">
        <v>1.9890000000000001</v>
      </c>
      <c r="N537">
        <v>1.7789999999999999</v>
      </c>
      <c r="O537">
        <v>0.87726000000000004</v>
      </c>
      <c r="P537">
        <v>0.15781000000000001</v>
      </c>
      <c r="Q537">
        <v>3.6680000000000001</v>
      </c>
      <c r="R537">
        <v>110.4</v>
      </c>
      <c r="S537">
        <v>11.349</v>
      </c>
      <c r="T537">
        <v>210000000</v>
      </c>
      <c r="U537">
        <v>0.3</v>
      </c>
      <c r="V537">
        <v>0.5</v>
      </c>
      <c r="W537">
        <v>2</v>
      </c>
      <c r="X537">
        <v>70</v>
      </c>
    </row>
    <row r="538" spans="1:24" x14ac:dyDescent="0.35">
      <c r="A538" s="1">
        <v>536</v>
      </c>
      <c r="B538">
        <v>268</v>
      </c>
      <c r="C538">
        <v>268</v>
      </c>
      <c r="D538" t="s">
        <v>75</v>
      </c>
      <c r="E538">
        <v>2155.6193379533629</v>
      </c>
      <c r="F538">
        <v>40685</v>
      </c>
      <c r="G538">
        <v>2020.295757793758</v>
      </c>
      <c r="H538">
        <v>-1022.701193039215</v>
      </c>
      <c r="I538">
        <v>18.118168266888091</v>
      </c>
      <c r="J538" t="s">
        <v>111</v>
      </c>
      <c r="K538">
        <v>19</v>
      </c>
      <c r="L538">
        <v>1278</v>
      </c>
      <c r="M538">
        <v>1.9890000000000001</v>
      </c>
      <c r="N538">
        <v>1.7789999999999999</v>
      </c>
      <c r="O538">
        <v>0.87726000000000004</v>
      </c>
      <c r="P538">
        <v>0.15781000000000001</v>
      </c>
      <c r="Q538">
        <v>3.6680000000000001</v>
      </c>
      <c r="R538">
        <v>110.4</v>
      </c>
      <c r="S538">
        <v>11.349</v>
      </c>
      <c r="T538">
        <v>210000000</v>
      </c>
      <c r="U538">
        <v>0.3</v>
      </c>
      <c r="V538">
        <v>0.5</v>
      </c>
      <c r="W538">
        <v>2</v>
      </c>
      <c r="X538">
        <v>70</v>
      </c>
    </row>
    <row r="539" spans="1:24" x14ac:dyDescent="0.35">
      <c r="A539" s="1">
        <v>537</v>
      </c>
      <c r="B539">
        <v>269</v>
      </c>
      <c r="C539">
        <v>268</v>
      </c>
      <c r="E539">
        <v>2163.4318468780348</v>
      </c>
      <c r="F539">
        <v>40692.8125</v>
      </c>
      <c r="G539">
        <v>2027.6746450606449</v>
      </c>
      <c r="H539">
        <v>-1025.267627112348</v>
      </c>
      <c r="I539">
        <v>18.091414993101399</v>
      </c>
      <c r="J539" t="s">
        <v>111</v>
      </c>
      <c r="K539">
        <v>19</v>
      </c>
      <c r="L539">
        <v>1278</v>
      </c>
      <c r="M539">
        <v>1.9890000000000001</v>
      </c>
      <c r="N539">
        <v>1.7789999999999999</v>
      </c>
      <c r="O539">
        <v>0.87726000000000004</v>
      </c>
      <c r="P539">
        <v>0.15781000000000001</v>
      </c>
      <c r="Q539">
        <v>3.6680000000000001</v>
      </c>
      <c r="R539">
        <v>110.4</v>
      </c>
      <c r="S539">
        <v>11.349</v>
      </c>
      <c r="T539">
        <v>210000000</v>
      </c>
      <c r="U539">
        <v>0.3</v>
      </c>
      <c r="V539">
        <v>0.5</v>
      </c>
      <c r="W539">
        <v>2</v>
      </c>
      <c r="X539">
        <v>70</v>
      </c>
    </row>
    <row r="540" spans="1:24" x14ac:dyDescent="0.35">
      <c r="A540" s="1">
        <v>538</v>
      </c>
      <c r="B540">
        <v>269</v>
      </c>
      <c r="C540">
        <v>269</v>
      </c>
      <c r="E540">
        <v>2163.4318468780348</v>
      </c>
      <c r="F540">
        <v>40692.8125</v>
      </c>
      <c r="G540">
        <v>2027.6746450606449</v>
      </c>
      <c r="H540">
        <v>-1025.267627112348</v>
      </c>
      <c r="I540">
        <v>18.091414993101399</v>
      </c>
      <c r="J540" t="s">
        <v>111</v>
      </c>
      <c r="K540">
        <v>19</v>
      </c>
      <c r="L540">
        <v>1278</v>
      </c>
      <c r="M540">
        <v>1.9890000000000001</v>
      </c>
      <c r="N540">
        <v>1.7789999999999999</v>
      </c>
      <c r="O540">
        <v>0.87726000000000004</v>
      </c>
      <c r="P540">
        <v>0.15781000000000001</v>
      </c>
      <c r="Q540">
        <v>3.6680000000000001</v>
      </c>
      <c r="R540">
        <v>110.4</v>
      </c>
      <c r="S540">
        <v>11.349</v>
      </c>
      <c r="T540">
        <v>210000000</v>
      </c>
      <c r="U540">
        <v>0.3</v>
      </c>
      <c r="V540">
        <v>0.5</v>
      </c>
      <c r="W540">
        <v>2</v>
      </c>
      <c r="X540">
        <v>70</v>
      </c>
    </row>
    <row r="541" spans="1:24" x14ac:dyDescent="0.35">
      <c r="A541" s="1">
        <v>539</v>
      </c>
      <c r="B541">
        <v>270</v>
      </c>
      <c r="C541">
        <v>269</v>
      </c>
      <c r="E541">
        <v>2171.2443558027071</v>
      </c>
      <c r="F541">
        <v>40700.625</v>
      </c>
      <c r="G541">
        <v>2035.0579622781941</v>
      </c>
      <c r="H541">
        <v>-1027.8213247682329</v>
      </c>
      <c r="I541">
        <v>18.068317299102912</v>
      </c>
      <c r="J541" t="s">
        <v>111</v>
      </c>
      <c r="K541">
        <v>19</v>
      </c>
      <c r="L541">
        <v>1278</v>
      </c>
      <c r="M541">
        <v>1.9890000000000001</v>
      </c>
      <c r="N541">
        <v>1.7789999999999999</v>
      </c>
      <c r="O541">
        <v>0.87726000000000004</v>
      </c>
      <c r="P541">
        <v>0.15781000000000001</v>
      </c>
      <c r="Q541">
        <v>3.6680000000000001</v>
      </c>
      <c r="R541">
        <v>110.4</v>
      </c>
      <c r="S541">
        <v>11.349</v>
      </c>
      <c r="T541">
        <v>210000000</v>
      </c>
      <c r="U541">
        <v>0.3</v>
      </c>
      <c r="V541">
        <v>0.5</v>
      </c>
      <c r="W541">
        <v>2</v>
      </c>
      <c r="X541">
        <v>70</v>
      </c>
    </row>
    <row r="542" spans="1:24" x14ac:dyDescent="0.35">
      <c r="A542" s="1">
        <v>540</v>
      </c>
      <c r="B542">
        <v>270</v>
      </c>
      <c r="C542">
        <v>270</v>
      </c>
      <c r="E542">
        <v>2171.2443558027071</v>
      </c>
      <c r="F542">
        <v>40700.625</v>
      </c>
      <c r="G542">
        <v>2035.0579622781941</v>
      </c>
      <c r="H542">
        <v>-1027.8213247682329</v>
      </c>
      <c r="I542">
        <v>18.068317299102912</v>
      </c>
      <c r="J542" t="s">
        <v>112</v>
      </c>
      <c r="K542">
        <v>19</v>
      </c>
      <c r="L542">
        <v>1278</v>
      </c>
      <c r="M542">
        <v>1.8779999999999999</v>
      </c>
      <c r="N542">
        <v>1.5209999999999999</v>
      </c>
      <c r="O542">
        <v>0.79723999999999995</v>
      </c>
      <c r="P542">
        <v>5.4467000000000002E-2</v>
      </c>
      <c r="Q542">
        <v>3.3109999999999999</v>
      </c>
      <c r="R542">
        <v>98.582999999999998</v>
      </c>
      <c r="S542">
        <v>10.105</v>
      </c>
      <c r="T542">
        <v>210000000</v>
      </c>
      <c r="U542">
        <v>0.3</v>
      </c>
      <c r="V542">
        <v>0.5</v>
      </c>
      <c r="W542">
        <v>2</v>
      </c>
      <c r="X542">
        <v>70</v>
      </c>
    </row>
    <row r="543" spans="1:24" x14ac:dyDescent="0.35">
      <c r="A543" s="1">
        <v>541</v>
      </c>
      <c r="B543">
        <v>271</v>
      </c>
      <c r="C543">
        <v>270</v>
      </c>
      <c r="E543">
        <v>2179.056864727379</v>
      </c>
      <c r="F543">
        <v>40708.4375</v>
      </c>
      <c r="G543">
        <v>2042.4451759834501</v>
      </c>
      <c r="H543">
        <v>-1030.3637563305899</v>
      </c>
      <c r="I543">
        <v>18.048627746720999</v>
      </c>
      <c r="J543" t="s">
        <v>112</v>
      </c>
      <c r="K543">
        <v>19</v>
      </c>
      <c r="L543">
        <v>1278</v>
      </c>
      <c r="M543">
        <v>1.8779999999999999</v>
      </c>
      <c r="N543">
        <v>1.5209999999999999</v>
      </c>
      <c r="O543">
        <v>0.79723999999999995</v>
      </c>
      <c r="P543">
        <v>5.4467000000000002E-2</v>
      </c>
      <c r="Q543">
        <v>3.3109999999999999</v>
      </c>
      <c r="R543">
        <v>98.582999999999998</v>
      </c>
      <c r="S543">
        <v>10.105</v>
      </c>
      <c r="T543">
        <v>210000000</v>
      </c>
      <c r="U543">
        <v>0.3</v>
      </c>
      <c r="V543">
        <v>0.5</v>
      </c>
      <c r="W543">
        <v>2</v>
      </c>
      <c r="X543">
        <v>70</v>
      </c>
    </row>
    <row r="544" spans="1:24" x14ac:dyDescent="0.35">
      <c r="A544" s="1">
        <v>542</v>
      </c>
      <c r="B544">
        <v>271</v>
      </c>
      <c r="C544">
        <v>271</v>
      </c>
      <c r="E544">
        <v>2179.056864727379</v>
      </c>
      <c r="F544">
        <v>40708.4375</v>
      </c>
      <c r="G544">
        <v>2042.4451759834501</v>
      </c>
      <c r="H544">
        <v>-1030.3637563305899</v>
      </c>
      <c r="I544">
        <v>18.048627746720999</v>
      </c>
      <c r="J544" t="s">
        <v>112</v>
      </c>
      <c r="K544">
        <v>19</v>
      </c>
      <c r="L544">
        <v>1278</v>
      </c>
      <c r="M544">
        <v>1.8779999999999999</v>
      </c>
      <c r="N544">
        <v>1.5209999999999999</v>
      </c>
      <c r="O544">
        <v>0.79723999999999995</v>
      </c>
      <c r="P544">
        <v>5.4467000000000002E-2</v>
      </c>
      <c r="Q544">
        <v>3.3109999999999999</v>
      </c>
      <c r="R544">
        <v>98.582999999999998</v>
      </c>
      <c r="S544">
        <v>10.105</v>
      </c>
      <c r="T544">
        <v>210000000</v>
      </c>
      <c r="U544">
        <v>0.3</v>
      </c>
      <c r="V544">
        <v>0.5</v>
      </c>
      <c r="W544">
        <v>2</v>
      </c>
      <c r="X544">
        <v>70</v>
      </c>
    </row>
    <row r="545" spans="1:24" x14ac:dyDescent="0.35">
      <c r="A545" s="1">
        <v>543</v>
      </c>
      <c r="B545">
        <v>272</v>
      </c>
      <c r="C545">
        <v>271</v>
      </c>
      <c r="E545">
        <v>2186.8693736520509</v>
      </c>
      <c r="F545">
        <v>40716.25</v>
      </c>
      <c r="G545">
        <v>2049.836298803973</v>
      </c>
      <c r="H545">
        <v>-1032.894823597408</v>
      </c>
      <c r="I545">
        <v>18.03223083501797</v>
      </c>
      <c r="J545" t="s">
        <v>112</v>
      </c>
      <c r="K545">
        <v>19</v>
      </c>
      <c r="L545">
        <v>1278</v>
      </c>
      <c r="M545">
        <v>1.8779999999999999</v>
      </c>
      <c r="N545">
        <v>1.5209999999999999</v>
      </c>
      <c r="O545">
        <v>0.79723999999999995</v>
      </c>
      <c r="P545">
        <v>5.4467000000000002E-2</v>
      </c>
      <c r="Q545">
        <v>3.3109999999999999</v>
      </c>
      <c r="R545">
        <v>98.582999999999998</v>
      </c>
      <c r="S545">
        <v>10.105</v>
      </c>
      <c r="T545">
        <v>210000000</v>
      </c>
      <c r="U545">
        <v>0.3</v>
      </c>
      <c r="V545">
        <v>0.5</v>
      </c>
      <c r="W545">
        <v>2</v>
      </c>
      <c r="X545">
        <v>70</v>
      </c>
    </row>
    <row r="546" spans="1:24" x14ac:dyDescent="0.35">
      <c r="A546" s="1">
        <v>544</v>
      </c>
      <c r="B546">
        <v>272</v>
      </c>
      <c r="C546">
        <v>272</v>
      </c>
      <c r="E546">
        <v>2186.8693736520509</v>
      </c>
      <c r="F546">
        <v>40716.25</v>
      </c>
      <c r="G546">
        <v>2049.836298803973</v>
      </c>
      <c r="H546">
        <v>-1032.894823597408</v>
      </c>
      <c r="I546">
        <v>18.03223083501797</v>
      </c>
      <c r="J546" t="s">
        <v>113</v>
      </c>
      <c r="K546">
        <v>19</v>
      </c>
      <c r="L546">
        <v>1320</v>
      </c>
      <c r="M546">
        <v>1.6819999999999991</v>
      </c>
      <c r="N546">
        <v>1.2699</v>
      </c>
      <c r="O546">
        <v>0.70086000000000004</v>
      </c>
      <c r="P546">
        <v>2.8108999999999999E-2</v>
      </c>
      <c r="Q546">
        <v>2.569</v>
      </c>
      <c r="R546">
        <v>84.697999999999993</v>
      </c>
      <c r="S546">
        <v>8.6111000000000004</v>
      </c>
      <c r="T546">
        <v>210000000</v>
      </c>
      <c r="U546">
        <v>0.3</v>
      </c>
      <c r="V546">
        <v>0.5</v>
      </c>
      <c r="W546">
        <v>2</v>
      </c>
      <c r="X546">
        <v>70</v>
      </c>
    </row>
    <row r="547" spans="1:24" x14ac:dyDescent="0.35">
      <c r="A547" s="1">
        <v>545</v>
      </c>
      <c r="B547">
        <v>273</v>
      </c>
      <c r="C547">
        <v>272</v>
      </c>
      <c r="E547">
        <v>2194.6818825767232</v>
      </c>
      <c r="F547">
        <v>40724.0625</v>
      </c>
      <c r="G547">
        <v>2057.2311958860641</v>
      </c>
      <c r="H547">
        <v>-1035.414862890887</v>
      </c>
      <c r="I547">
        <v>18.019125032896991</v>
      </c>
      <c r="J547" t="s">
        <v>113</v>
      </c>
      <c r="K547">
        <v>19</v>
      </c>
      <c r="L547">
        <v>1320</v>
      </c>
      <c r="M547">
        <v>1.6819999999999991</v>
      </c>
      <c r="N547">
        <v>1.2699</v>
      </c>
      <c r="O547">
        <v>0.70086000000000004</v>
      </c>
      <c r="P547">
        <v>2.8108999999999999E-2</v>
      </c>
      <c r="Q547">
        <v>2.569</v>
      </c>
      <c r="R547">
        <v>84.697999999999993</v>
      </c>
      <c r="S547">
        <v>8.6111000000000004</v>
      </c>
      <c r="T547">
        <v>210000000</v>
      </c>
      <c r="U547">
        <v>0.3</v>
      </c>
      <c r="V547">
        <v>0.5</v>
      </c>
      <c r="W547">
        <v>2</v>
      </c>
      <c r="X547">
        <v>70</v>
      </c>
    </row>
    <row r="548" spans="1:24" x14ac:dyDescent="0.35">
      <c r="A548" s="1">
        <v>546</v>
      </c>
      <c r="B548">
        <v>273</v>
      </c>
      <c r="C548">
        <v>273</v>
      </c>
      <c r="E548">
        <v>2194.6818825767232</v>
      </c>
      <c r="F548">
        <v>40724.0625</v>
      </c>
      <c r="G548">
        <v>2057.2311958860641</v>
      </c>
      <c r="H548">
        <v>-1035.414862890887</v>
      </c>
      <c r="I548">
        <v>18.019125032896991</v>
      </c>
      <c r="J548" t="s">
        <v>113</v>
      </c>
      <c r="K548">
        <v>19</v>
      </c>
      <c r="L548">
        <v>1320</v>
      </c>
      <c r="M548">
        <v>1.6819999999999991</v>
      </c>
      <c r="N548">
        <v>1.2699</v>
      </c>
      <c r="O548">
        <v>0.70086000000000004</v>
      </c>
      <c r="P548">
        <v>2.8108999999999999E-2</v>
      </c>
      <c r="Q548">
        <v>2.569</v>
      </c>
      <c r="R548">
        <v>84.697999999999993</v>
      </c>
      <c r="S548">
        <v>8.6111000000000004</v>
      </c>
      <c r="T548">
        <v>210000000</v>
      </c>
      <c r="U548">
        <v>0.3</v>
      </c>
      <c r="V548">
        <v>0.5</v>
      </c>
      <c r="W548">
        <v>2</v>
      </c>
      <c r="X548">
        <v>70</v>
      </c>
    </row>
    <row r="549" spans="1:24" x14ac:dyDescent="0.35">
      <c r="A549" s="1">
        <v>547</v>
      </c>
      <c r="B549">
        <v>274</v>
      </c>
      <c r="C549">
        <v>273</v>
      </c>
      <c r="E549">
        <v>2202.4943915013951</v>
      </c>
      <c r="F549">
        <v>40731.875</v>
      </c>
      <c r="G549">
        <v>2064.630004024762</v>
      </c>
      <c r="H549">
        <v>-1037.923412053038</v>
      </c>
      <c r="I549">
        <v>18.009311209795271</v>
      </c>
      <c r="J549" t="s">
        <v>113</v>
      </c>
      <c r="K549">
        <v>19</v>
      </c>
      <c r="L549">
        <v>1320</v>
      </c>
      <c r="M549">
        <v>1.6819999999999991</v>
      </c>
      <c r="N549">
        <v>1.2699</v>
      </c>
      <c r="O549">
        <v>0.70086000000000004</v>
      </c>
      <c r="P549">
        <v>2.8108999999999999E-2</v>
      </c>
      <c r="Q549">
        <v>2.569</v>
      </c>
      <c r="R549">
        <v>84.697999999999993</v>
      </c>
      <c r="S549">
        <v>8.6111000000000004</v>
      </c>
      <c r="T549">
        <v>210000000</v>
      </c>
      <c r="U549">
        <v>0.3</v>
      </c>
      <c r="V549">
        <v>0.5</v>
      </c>
      <c r="W549">
        <v>2</v>
      </c>
      <c r="X549">
        <v>70</v>
      </c>
    </row>
    <row r="550" spans="1:24" x14ac:dyDescent="0.35">
      <c r="A550" s="1">
        <v>548</v>
      </c>
      <c r="B550">
        <v>274</v>
      </c>
      <c r="C550">
        <v>274</v>
      </c>
      <c r="E550">
        <v>2202.4943915013951</v>
      </c>
      <c r="F550">
        <v>40731.875</v>
      </c>
      <c r="G550">
        <v>2064.630004024762</v>
      </c>
      <c r="H550">
        <v>-1037.923412053038</v>
      </c>
      <c r="I550">
        <v>18.009311209795271</v>
      </c>
      <c r="J550" t="s">
        <v>113</v>
      </c>
      <c r="K550">
        <v>19</v>
      </c>
      <c r="L550">
        <v>1320</v>
      </c>
      <c r="M550">
        <v>1.6819999999999991</v>
      </c>
      <c r="N550">
        <v>1.2699</v>
      </c>
      <c r="O550">
        <v>0.70086000000000004</v>
      </c>
      <c r="P550">
        <v>2.8108999999999999E-2</v>
      </c>
      <c r="Q550">
        <v>2.569</v>
      </c>
      <c r="R550">
        <v>84.697999999999993</v>
      </c>
      <c r="S550">
        <v>8.6111000000000004</v>
      </c>
      <c r="T550">
        <v>210000000</v>
      </c>
      <c r="U550">
        <v>0.3</v>
      </c>
      <c r="V550">
        <v>0.5</v>
      </c>
      <c r="W550">
        <v>2</v>
      </c>
      <c r="X550">
        <v>70</v>
      </c>
    </row>
    <row r="551" spans="1:24" x14ac:dyDescent="0.35">
      <c r="A551" s="1">
        <v>549</v>
      </c>
      <c r="B551">
        <v>275</v>
      </c>
      <c r="C551">
        <v>274</v>
      </c>
      <c r="E551">
        <v>2210.306900426066</v>
      </c>
      <c r="F551">
        <v>40739.6875</v>
      </c>
      <c r="G551">
        <v>2072.0330521163601</v>
      </c>
      <c r="H551">
        <v>-1040.4194329263919</v>
      </c>
      <c r="I551">
        <v>18.00322613361838</v>
      </c>
      <c r="J551" t="s">
        <v>113</v>
      </c>
      <c r="K551">
        <v>19</v>
      </c>
      <c r="L551">
        <v>1320</v>
      </c>
      <c r="M551">
        <v>1.6819999999999991</v>
      </c>
      <c r="N551">
        <v>1.2699</v>
      </c>
      <c r="O551">
        <v>0.70086000000000004</v>
      </c>
      <c r="P551">
        <v>2.8108999999999999E-2</v>
      </c>
      <c r="Q551">
        <v>2.569</v>
      </c>
      <c r="R551">
        <v>84.697999999999993</v>
      </c>
      <c r="S551">
        <v>8.6111000000000004</v>
      </c>
      <c r="T551">
        <v>210000000</v>
      </c>
      <c r="U551">
        <v>0.3</v>
      </c>
      <c r="V551">
        <v>0.5</v>
      </c>
      <c r="W551">
        <v>2</v>
      </c>
      <c r="X551">
        <v>70</v>
      </c>
    </row>
    <row r="552" spans="1:24" x14ac:dyDescent="0.35">
      <c r="A552" s="1">
        <v>550</v>
      </c>
      <c r="B552">
        <v>275</v>
      </c>
      <c r="C552">
        <v>275</v>
      </c>
      <c r="E552">
        <v>2210.306900426066</v>
      </c>
      <c r="F552">
        <v>40739.6875</v>
      </c>
      <c r="G552">
        <v>2072.0330521163601</v>
      </c>
      <c r="H552">
        <v>-1040.4194329263919</v>
      </c>
      <c r="I552">
        <v>18.00322613361838</v>
      </c>
      <c r="J552" t="s">
        <v>113</v>
      </c>
      <c r="K552">
        <v>19</v>
      </c>
      <c r="L552">
        <v>1320</v>
      </c>
      <c r="M552">
        <v>1.6819999999999991</v>
      </c>
      <c r="N552">
        <v>1.2699</v>
      </c>
      <c r="O552">
        <v>0.70086000000000004</v>
      </c>
      <c r="P552">
        <v>2.8108999999999999E-2</v>
      </c>
      <c r="Q552">
        <v>2.569</v>
      </c>
      <c r="R552">
        <v>84.697999999999993</v>
      </c>
      <c r="S552">
        <v>8.6111000000000004</v>
      </c>
      <c r="T552">
        <v>210000000</v>
      </c>
      <c r="U552">
        <v>0.3</v>
      </c>
      <c r="V552">
        <v>0.5</v>
      </c>
      <c r="W552">
        <v>2</v>
      </c>
      <c r="X552">
        <v>70</v>
      </c>
    </row>
    <row r="553" spans="1:24" x14ac:dyDescent="0.35">
      <c r="A553" s="1">
        <v>551</v>
      </c>
      <c r="B553">
        <v>276</v>
      </c>
      <c r="C553">
        <v>275</v>
      </c>
      <c r="E553">
        <v>2218.1194093507379</v>
      </c>
      <c r="F553">
        <v>40747.5</v>
      </c>
      <c r="G553">
        <v>2079.439955103288</v>
      </c>
      <c r="H553">
        <v>-1042.9039961130079</v>
      </c>
      <c r="I553">
        <v>18.000442971289981</v>
      </c>
      <c r="J553" t="s">
        <v>113</v>
      </c>
      <c r="K553">
        <v>19</v>
      </c>
      <c r="L553">
        <v>1320</v>
      </c>
      <c r="M553">
        <v>1.6819999999999991</v>
      </c>
      <c r="N553">
        <v>1.2699</v>
      </c>
      <c r="O553">
        <v>0.70086000000000004</v>
      </c>
      <c r="P553">
        <v>2.8108999999999999E-2</v>
      </c>
      <c r="Q553">
        <v>2.569</v>
      </c>
      <c r="R553">
        <v>84.697999999999993</v>
      </c>
      <c r="S553">
        <v>8.6111000000000004</v>
      </c>
      <c r="T553">
        <v>210000000</v>
      </c>
      <c r="U553">
        <v>0.3</v>
      </c>
      <c r="V553">
        <v>0.5</v>
      </c>
      <c r="W553">
        <v>2</v>
      </c>
      <c r="X553">
        <v>70</v>
      </c>
    </row>
    <row r="554" spans="1:24" x14ac:dyDescent="0.35">
      <c r="A554" s="1">
        <v>552</v>
      </c>
      <c r="B554">
        <v>276</v>
      </c>
      <c r="C554">
        <v>276</v>
      </c>
      <c r="E554">
        <v>2218.1194093507379</v>
      </c>
      <c r="F554">
        <v>40747.5</v>
      </c>
      <c r="G554">
        <v>2079.439955103288</v>
      </c>
      <c r="H554">
        <v>-1042.9039961130079</v>
      </c>
      <c r="I554">
        <v>18.000442971289981</v>
      </c>
      <c r="J554" t="s">
        <v>113</v>
      </c>
      <c r="K554">
        <v>19</v>
      </c>
      <c r="L554">
        <v>1320</v>
      </c>
      <c r="M554">
        <v>1.6819999999999991</v>
      </c>
      <c r="N554">
        <v>1.2699</v>
      </c>
      <c r="O554">
        <v>0.70086000000000004</v>
      </c>
      <c r="P554">
        <v>2.8108999999999999E-2</v>
      </c>
      <c r="Q554">
        <v>2.569</v>
      </c>
      <c r="R554">
        <v>84.697999999999993</v>
      </c>
      <c r="S554">
        <v>8.6111000000000004</v>
      </c>
      <c r="T554">
        <v>210000000</v>
      </c>
      <c r="U554">
        <v>0.3</v>
      </c>
      <c r="V554">
        <v>0.5</v>
      </c>
      <c r="W554">
        <v>2</v>
      </c>
      <c r="X554">
        <v>70</v>
      </c>
    </row>
    <row r="555" spans="1:24" x14ac:dyDescent="0.35">
      <c r="A555" s="1">
        <v>553</v>
      </c>
      <c r="B555">
        <v>277</v>
      </c>
      <c r="C555">
        <v>276</v>
      </c>
      <c r="E555">
        <v>2225.9319182754102</v>
      </c>
      <c r="F555">
        <v>40755.3125</v>
      </c>
      <c r="G555">
        <v>2086.8505656188322</v>
      </c>
      <c r="H555">
        <v>-1045.377479392137</v>
      </c>
      <c r="I555">
        <v>17.999990755100288</v>
      </c>
      <c r="J555" t="s">
        <v>113</v>
      </c>
      <c r="K555">
        <v>19</v>
      </c>
      <c r="L555">
        <v>1320</v>
      </c>
      <c r="M555">
        <v>1.6819999999999991</v>
      </c>
      <c r="N555">
        <v>1.2699</v>
      </c>
      <c r="O555">
        <v>0.70086000000000004</v>
      </c>
      <c r="P555">
        <v>2.8108999999999999E-2</v>
      </c>
      <c r="Q555">
        <v>2.569</v>
      </c>
      <c r="R555">
        <v>84.697999999999993</v>
      </c>
      <c r="S555">
        <v>8.6111000000000004</v>
      </c>
      <c r="T555">
        <v>210000000</v>
      </c>
      <c r="U555">
        <v>0.3</v>
      </c>
      <c r="V555">
        <v>0.5</v>
      </c>
      <c r="W555">
        <v>2</v>
      </c>
      <c r="X555">
        <v>70</v>
      </c>
    </row>
    <row r="556" spans="1:24" x14ac:dyDescent="0.35">
      <c r="A556" s="1">
        <v>554</v>
      </c>
      <c r="B556">
        <v>277</v>
      </c>
      <c r="C556">
        <v>277</v>
      </c>
      <c r="E556">
        <v>2225.9319182754102</v>
      </c>
      <c r="F556">
        <v>40755.3125</v>
      </c>
      <c r="G556">
        <v>2086.8505656188322</v>
      </c>
      <c r="H556">
        <v>-1045.377479392137</v>
      </c>
      <c r="I556">
        <v>17.999990755100288</v>
      </c>
      <c r="J556" t="s">
        <v>113</v>
      </c>
      <c r="K556">
        <v>19</v>
      </c>
      <c r="L556">
        <v>1320</v>
      </c>
      <c r="M556">
        <v>1.6819999999999991</v>
      </c>
      <c r="N556">
        <v>1.2699</v>
      </c>
      <c r="O556">
        <v>0.70086000000000004</v>
      </c>
      <c r="P556">
        <v>2.8108999999999999E-2</v>
      </c>
      <c r="Q556">
        <v>2.569</v>
      </c>
      <c r="R556">
        <v>84.697999999999993</v>
      </c>
      <c r="S556">
        <v>8.6111000000000004</v>
      </c>
      <c r="T556">
        <v>210000000</v>
      </c>
      <c r="U556">
        <v>0.3</v>
      </c>
      <c r="V556">
        <v>0.5</v>
      </c>
      <c r="W556">
        <v>2</v>
      </c>
      <c r="X556">
        <v>70</v>
      </c>
    </row>
    <row r="557" spans="1:24" x14ac:dyDescent="0.35">
      <c r="A557" s="1">
        <v>555</v>
      </c>
      <c r="B557">
        <v>278</v>
      </c>
      <c r="C557">
        <v>277</v>
      </c>
      <c r="E557">
        <v>2233.7444272000821</v>
      </c>
      <c r="F557">
        <v>40763.125</v>
      </c>
      <c r="G557">
        <v>2094.2649539294789</v>
      </c>
      <c r="H557">
        <v>-1047.8396165679389</v>
      </c>
      <c r="I557">
        <v>18.000001115246221</v>
      </c>
      <c r="J557" t="s">
        <v>113</v>
      </c>
      <c r="K557">
        <v>19</v>
      </c>
      <c r="L557">
        <v>1320</v>
      </c>
      <c r="M557">
        <v>1.6819999999999991</v>
      </c>
      <c r="N557">
        <v>1.2699</v>
      </c>
      <c r="O557">
        <v>0.70086000000000004</v>
      </c>
      <c r="P557">
        <v>2.8108999999999999E-2</v>
      </c>
      <c r="Q557">
        <v>2.569</v>
      </c>
      <c r="R557">
        <v>84.697999999999993</v>
      </c>
      <c r="S557">
        <v>8.6111000000000004</v>
      </c>
      <c r="T557">
        <v>210000000</v>
      </c>
      <c r="U557">
        <v>0.3</v>
      </c>
      <c r="V557">
        <v>0.5</v>
      </c>
      <c r="W557">
        <v>2</v>
      </c>
      <c r="X557">
        <v>70</v>
      </c>
    </row>
    <row r="558" spans="1:24" x14ac:dyDescent="0.35">
      <c r="A558" s="1">
        <v>556</v>
      </c>
      <c r="B558">
        <v>278</v>
      </c>
      <c r="C558">
        <v>278</v>
      </c>
      <c r="E558">
        <v>2233.7444272000821</v>
      </c>
      <c r="F558">
        <v>40763.125</v>
      </c>
      <c r="G558">
        <v>2094.2649539294789</v>
      </c>
      <c r="H558">
        <v>-1047.8396165679389</v>
      </c>
      <c r="I558">
        <v>18.000001115246221</v>
      </c>
      <c r="J558" t="s">
        <v>113</v>
      </c>
      <c r="K558">
        <v>19</v>
      </c>
      <c r="L558">
        <v>1320</v>
      </c>
      <c r="M558">
        <v>1.6819999999999991</v>
      </c>
      <c r="N558">
        <v>1.2699</v>
      </c>
      <c r="O558">
        <v>0.70086000000000004</v>
      </c>
      <c r="P558">
        <v>2.8108999999999999E-2</v>
      </c>
      <c r="Q558">
        <v>2.569</v>
      </c>
      <c r="R558">
        <v>84.697999999999993</v>
      </c>
      <c r="S558">
        <v>8.6111000000000004</v>
      </c>
      <c r="T558">
        <v>210000000</v>
      </c>
      <c r="U558">
        <v>0.3</v>
      </c>
      <c r="V558">
        <v>0.5</v>
      </c>
      <c r="W558">
        <v>2</v>
      </c>
      <c r="X558">
        <v>70</v>
      </c>
    </row>
    <row r="559" spans="1:24" x14ac:dyDescent="0.35">
      <c r="A559" s="1">
        <v>557</v>
      </c>
      <c r="B559">
        <v>279</v>
      </c>
      <c r="C559">
        <v>278</v>
      </c>
      <c r="E559">
        <v>2241.556936124754</v>
      </c>
      <c r="F559">
        <v>40770.9375</v>
      </c>
      <c r="G559">
        <v>2101.6831163362058</v>
      </c>
      <c r="H559">
        <v>-1050.290360679257</v>
      </c>
      <c r="I559">
        <v>17.999999860220949</v>
      </c>
      <c r="J559" t="s">
        <v>113</v>
      </c>
      <c r="K559">
        <v>19</v>
      </c>
      <c r="L559">
        <v>1320</v>
      </c>
      <c r="M559">
        <v>1.6819999999999991</v>
      </c>
      <c r="N559">
        <v>1.2699</v>
      </c>
      <c r="O559">
        <v>0.70086000000000004</v>
      </c>
      <c r="P559">
        <v>2.8108999999999999E-2</v>
      </c>
      <c r="Q559">
        <v>2.569</v>
      </c>
      <c r="R559">
        <v>84.697999999999993</v>
      </c>
      <c r="S559">
        <v>8.6111000000000004</v>
      </c>
      <c r="T559">
        <v>210000000</v>
      </c>
      <c r="U559">
        <v>0.3</v>
      </c>
      <c r="V559">
        <v>0.5</v>
      </c>
      <c r="W559">
        <v>2</v>
      </c>
      <c r="X559">
        <v>70</v>
      </c>
    </row>
    <row r="560" spans="1:24" x14ac:dyDescent="0.35">
      <c r="A560" s="1">
        <v>558</v>
      </c>
      <c r="B560">
        <v>279</v>
      </c>
      <c r="C560">
        <v>279</v>
      </c>
      <c r="E560">
        <v>2241.556936124754</v>
      </c>
      <c r="F560">
        <v>40770.9375</v>
      </c>
      <c r="G560">
        <v>2101.6831163362058</v>
      </c>
      <c r="H560">
        <v>-1050.290360679257</v>
      </c>
      <c r="I560">
        <v>17.999999860220949</v>
      </c>
      <c r="J560" t="s">
        <v>113</v>
      </c>
      <c r="K560">
        <v>19</v>
      </c>
      <c r="L560">
        <v>1320</v>
      </c>
      <c r="M560">
        <v>1.6819999999999991</v>
      </c>
      <c r="N560">
        <v>1.2699</v>
      </c>
      <c r="O560">
        <v>0.70086000000000004</v>
      </c>
      <c r="P560">
        <v>2.8108999999999999E-2</v>
      </c>
      <c r="Q560">
        <v>2.569</v>
      </c>
      <c r="R560">
        <v>84.697999999999993</v>
      </c>
      <c r="S560">
        <v>8.6111000000000004</v>
      </c>
      <c r="T560">
        <v>210000000</v>
      </c>
      <c r="U560">
        <v>0.3</v>
      </c>
      <c r="V560">
        <v>0.5</v>
      </c>
      <c r="W560">
        <v>2</v>
      </c>
      <c r="X560">
        <v>70</v>
      </c>
    </row>
    <row r="561" spans="1:24" x14ac:dyDescent="0.35">
      <c r="A561" s="1">
        <v>559</v>
      </c>
      <c r="B561">
        <v>280</v>
      </c>
      <c r="C561">
        <v>279</v>
      </c>
      <c r="E561">
        <v>2249.3694450494258</v>
      </c>
      <c r="F561">
        <v>40778.75</v>
      </c>
      <c r="G561">
        <v>2109.1055361807812</v>
      </c>
      <c r="H561">
        <v>-1052.7281805285829</v>
      </c>
      <c r="I561">
        <v>18.000000037698548</v>
      </c>
      <c r="J561" t="s">
        <v>113</v>
      </c>
      <c r="K561">
        <v>19</v>
      </c>
      <c r="L561">
        <v>1320</v>
      </c>
      <c r="M561">
        <v>1.6819999999999991</v>
      </c>
      <c r="N561">
        <v>1.2699</v>
      </c>
      <c r="O561">
        <v>0.70086000000000004</v>
      </c>
      <c r="P561">
        <v>2.8108999999999999E-2</v>
      </c>
      <c r="Q561">
        <v>2.569</v>
      </c>
      <c r="R561">
        <v>84.697999999999993</v>
      </c>
      <c r="S561">
        <v>8.6111000000000004</v>
      </c>
      <c r="T561">
        <v>210000000</v>
      </c>
      <c r="U561">
        <v>0.3</v>
      </c>
      <c r="V561">
        <v>0.5</v>
      </c>
      <c r="W561">
        <v>2</v>
      </c>
      <c r="X561">
        <v>70</v>
      </c>
    </row>
    <row r="562" spans="1:24" x14ac:dyDescent="0.35">
      <c r="A562" s="1">
        <v>560</v>
      </c>
      <c r="B562">
        <v>280</v>
      </c>
      <c r="C562">
        <v>280</v>
      </c>
      <c r="E562">
        <v>2249.3694450494258</v>
      </c>
      <c r="F562">
        <v>40778.75</v>
      </c>
      <c r="G562">
        <v>2109.1055361807812</v>
      </c>
      <c r="H562">
        <v>-1052.7281805285829</v>
      </c>
      <c r="I562">
        <v>18.000000037698548</v>
      </c>
      <c r="J562" t="s">
        <v>112</v>
      </c>
      <c r="K562">
        <v>19</v>
      </c>
      <c r="L562">
        <v>1278</v>
      </c>
      <c r="M562">
        <v>1.8779999999999999</v>
      </c>
      <c r="N562">
        <v>1.5209999999999999</v>
      </c>
      <c r="O562">
        <v>0.79723999999999995</v>
      </c>
      <c r="P562">
        <v>5.4467000000000002E-2</v>
      </c>
      <c r="Q562">
        <v>3.3109999999999999</v>
      </c>
      <c r="R562">
        <v>98.582999999999998</v>
      </c>
      <c r="S562">
        <v>10.105</v>
      </c>
      <c r="T562">
        <v>210000000</v>
      </c>
      <c r="U562">
        <v>0.3</v>
      </c>
      <c r="V562">
        <v>0.5</v>
      </c>
      <c r="W562">
        <v>2</v>
      </c>
      <c r="X562">
        <v>70</v>
      </c>
    </row>
    <row r="563" spans="1:24" x14ac:dyDescent="0.35">
      <c r="A563" s="1">
        <v>561</v>
      </c>
      <c r="B563">
        <v>281</v>
      </c>
      <c r="C563">
        <v>280</v>
      </c>
      <c r="E563">
        <v>2257.1819539740982</v>
      </c>
      <c r="F563">
        <v>40786.5625</v>
      </c>
      <c r="G563">
        <v>2116.5315800557291</v>
      </c>
      <c r="H563">
        <v>-1055.154935993651</v>
      </c>
      <c r="I563">
        <v>17.999999996103138</v>
      </c>
      <c r="J563" t="s">
        <v>112</v>
      </c>
      <c r="K563">
        <v>19</v>
      </c>
      <c r="L563">
        <v>1278</v>
      </c>
      <c r="M563">
        <v>1.8779999999999999</v>
      </c>
      <c r="N563">
        <v>1.5209999999999999</v>
      </c>
      <c r="O563">
        <v>0.79723999999999995</v>
      </c>
      <c r="P563">
        <v>5.4467000000000002E-2</v>
      </c>
      <c r="Q563">
        <v>3.3109999999999999</v>
      </c>
      <c r="R563">
        <v>98.582999999999998</v>
      </c>
      <c r="S563">
        <v>10.105</v>
      </c>
      <c r="T563">
        <v>210000000</v>
      </c>
      <c r="U563">
        <v>0.3</v>
      </c>
      <c r="V563">
        <v>0.5</v>
      </c>
      <c r="W563">
        <v>2</v>
      </c>
      <c r="X563">
        <v>70</v>
      </c>
    </row>
    <row r="564" spans="1:24" x14ac:dyDescent="0.35">
      <c r="A564" s="1">
        <v>562</v>
      </c>
      <c r="B564">
        <v>281</v>
      </c>
      <c r="C564">
        <v>281</v>
      </c>
      <c r="E564">
        <v>2257.1819539740982</v>
      </c>
      <c r="F564">
        <v>40786.5625</v>
      </c>
      <c r="G564">
        <v>2116.5315800557291</v>
      </c>
      <c r="H564">
        <v>-1055.154935993651</v>
      </c>
      <c r="I564">
        <v>17.999999996103138</v>
      </c>
      <c r="J564" t="s">
        <v>112</v>
      </c>
      <c r="K564">
        <v>19</v>
      </c>
      <c r="L564">
        <v>1278</v>
      </c>
      <c r="M564">
        <v>1.8779999999999999</v>
      </c>
      <c r="N564">
        <v>1.5209999999999999</v>
      </c>
      <c r="O564">
        <v>0.79723999999999995</v>
      </c>
      <c r="P564">
        <v>5.4467000000000002E-2</v>
      </c>
      <c r="Q564">
        <v>3.3109999999999999</v>
      </c>
      <c r="R564">
        <v>98.582999999999998</v>
      </c>
      <c r="S564">
        <v>10.105</v>
      </c>
      <c r="T564">
        <v>210000000</v>
      </c>
      <c r="U564">
        <v>0.3</v>
      </c>
      <c r="V564">
        <v>0.5</v>
      </c>
      <c r="W564">
        <v>2</v>
      </c>
      <c r="X564">
        <v>70</v>
      </c>
    </row>
    <row r="565" spans="1:24" x14ac:dyDescent="0.35">
      <c r="A565" s="1">
        <v>563</v>
      </c>
      <c r="B565">
        <v>282</v>
      </c>
      <c r="C565">
        <v>281</v>
      </c>
      <c r="E565">
        <v>2264.9944628987701</v>
      </c>
      <c r="F565">
        <v>40794.375</v>
      </c>
      <c r="G565">
        <v>2123.9613132734889</v>
      </c>
      <c r="H565">
        <v>-1057.5703732844861</v>
      </c>
      <c r="I565">
        <v>18.000000000054651</v>
      </c>
      <c r="J565" t="s">
        <v>112</v>
      </c>
      <c r="K565">
        <v>19</v>
      </c>
      <c r="L565">
        <v>1278</v>
      </c>
      <c r="M565">
        <v>1.8779999999999999</v>
      </c>
      <c r="N565">
        <v>1.5209999999999999</v>
      </c>
      <c r="O565">
        <v>0.79723999999999995</v>
      </c>
      <c r="P565">
        <v>5.4467000000000002E-2</v>
      </c>
      <c r="Q565">
        <v>3.3109999999999999</v>
      </c>
      <c r="R565">
        <v>98.582999999999998</v>
      </c>
      <c r="S565">
        <v>10.105</v>
      </c>
      <c r="T565">
        <v>210000000</v>
      </c>
      <c r="U565">
        <v>0.3</v>
      </c>
      <c r="V565">
        <v>0.5</v>
      </c>
      <c r="W565">
        <v>2</v>
      </c>
      <c r="X565">
        <v>70</v>
      </c>
    </row>
    <row r="566" spans="1:24" x14ac:dyDescent="0.35">
      <c r="A566" s="1">
        <v>564</v>
      </c>
      <c r="B566">
        <v>282</v>
      </c>
      <c r="C566">
        <v>282</v>
      </c>
      <c r="E566">
        <v>2264.9944628987701</v>
      </c>
      <c r="F566">
        <v>40794.375</v>
      </c>
      <c r="G566">
        <v>2123.9613132734889</v>
      </c>
      <c r="H566">
        <v>-1057.5703732844861</v>
      </c>
      <c r="I566">
        <v>18.000000000054651</v>
      </c>
      <c r="J566" t="s">
        <v>111</v>
      </c>
      <c r="K566">
        <v>19</v>
      </c>
      <c r="L566">
        <v>1278</v>
      </c>
      <c r="M566">
        <v>1.9890000000000001</v>
      </c>
      <c r="N566">
        <v>1.7789999999999999</v>
      </c>
      <c r="O566">
        <v>0.87726000000000004</v>
      </c>
      <c r="P566">
        <v>0.15781000000000001</v>
      </c>
      <c r="Q566">
        <v>3.6680000000000001</v>
      </c>
      <c r="R566">
        <v>110.4</v>
      </c>
      <c r="S566">
        <v>11.349</v>
      </c>
      <c r="T566">
        <v>210000000</v>
      </c>
      <c r="U566">
        <v>0.3</v>
      </c>
      <c r="V566">
        <v>0.5</v>
      </c>
      <c r="W566">
        <v>2</v>
      </c>
      <c r="X566">
        <v>70</v>
      </c>
    </row>
    <row r="567" spans="1:24" x14ac:dyDescent="0.35">
      <c r="A567" s="1">
        <v>565</v>
      </c>
      <c r="B567">
        <v>283</v>
      </c>
      <c r="C567">
        <v>282</v>
      </c>
      <c r="E567">
        <v>2272.8069718234419</v>
      </c>
      <c r="F567">
        <v>40802.1875</v>
      </c>
      <c r="G567">
        <v>2131.3947049630501</v>
      </c>
      <c r="H567">
        <v>-1059.974528048501</v>
      </c>
      <c r="I567">
        <v>18.00000000000119</v>
      </c>
      <c r="J567" t="s">
        <v>111</v>
      </c>
      <c r="K567">
        <v>19</v>
      </c>
      <c r="L567">
        <v>1278</v>
      </c>
      <c r="M567">
        <v>1.9890000000000001</v>
      </c>
      <c r="N567">
        <v>1.7789999999999999</v>
      </c>
      <c r="O567">
        <v>0.87726000000000004</v>
      </c>
      <c r="P567">
        <v>0.15781000000000001</v>
      </c>
      <c r="Q567">
        <v>3.6680000000000001</v>
      </c>
      <c r="R567">
        <v>110.4</v>
      </c>
      <c r="S567">
        <v>11.349</v>
      </c>
      <c r="T567">
        <v>210000000</v>
      </c>
      <c r="U567">
        <v>0.3</v>
      </c>
      <c r="V567">
        <v>0.5</v>
      </c>
      <c r="W567">
        <v>2</v>
      </c>
      <c r="X567">
        <v>70</v>
      </c>
    </row>
    <row r="568" spans="1:24" x14ac:dyDescent="0.35">
      <c r="A568" s="1">
        <v>566</v>
      </c>
      <c r="B568">
        <v>283</v>
      </c>
      <c r="C568">
        <v>283</v>
      </c>
      <c r="E568">
        <v>2272.8069718234419</v>
      </c>
      <c r="F568">
        <v>40802.1875</v>
      </c>
      <c r="G568">
        <v>2131.3947049630501</v>
      </c>
      <c r="H568">
        <v>-1059.974528048501</v>
      </c>
      <c r="I568">
        <v>18.00000000000119</v>
      </c>
      <c r="J568" t="s">
        <v>111</v>
      </c>
      <c r="K568">
        <v>19</v>
      </c>
      <c r="L568">
        <v>1278</v>
      </c>
      <c r="M568">
        <v>1.9890000000000001</v>
      </c>
      <c r="N568">
        <v>1.7789999999999999</v>
      </c>
      <c r="O568">
        <v>0.87726000000000004</v>
      </c>
      <c r="P568">
        <v>0.15781000000000001</v>
      </c>
      <c r="Q568">
        <v>3.6680000000000001</v>
      </c>
      <c r="R568">
        <v>110.4</v>
      </c>
      <c r="S568">
        <v>11.349</v>
      </c>
      <c r="T568">
        <v>210000000</v>
      </c>
      <c r="U568">
        <v>0.3</v>
      </c>
      <c r="V568">
        <v>0.5</v>
      </c>
      <c r="W568">
        <v>2</v>
      </c>
      <c r="X568">
        <v>70</v>
      </c>
    </row>
    <row r="569" spans="1:24" x14ac:dyDescent="0.35">
      <c r="A569" s="1">
        <v>567</v>
      </c>
      <c r="B569">
        <v>284</v>
      </c>
      <c r="C569">
        <v>283</v>
      </c>
      <c r="D569" t="s">
        <v>76</v>
      </c>
      <c r="E569">
        <v>2280.6194807481138</v>
      </c>
      <c r="F569">
        <v>40810</v>
      </c>
      <c r="G569">
        <v>2138.8318122853998</v>
      </c>
      <c r="H569">
        <v>-1062.3671655593</v>
      </c>
      <c r="I569">
        <v>18.000000000001819</v>
      </c>
      <c r="J569" t="s">
        <v>111</v>
      </c>
      <c r="K569">
        <v>19</v>
      </c>
      <c r="L569">
        <v>1278</v>
      </c>
      <c r="M569">
        <v>1.9890000000000001</v>
      </c>
      <c r="N569">
        <v>1.7789999999999999</v>
      </c>
      <c r="O569">
        <v>0.87726000000000004</v>
      </c>
      <c r="P569">
        <v>0.15781000000000001</v>
      </c>
      <c r="Q569">
        <v>3.6680000000000001</v>
      </c>
      <c r="R569">
        <v>110.4</v>
      </c>
      <c r="S569">
        <v>11.349</v>
      </c>
      <c r="T569">
        <v>210000000</v>
      </c>
      <c r="U569">
        <v>0.3</v>
      </c>
      <c r="V569">
        <v>0.5</v>
      </c>
      <c r="W569">
        <v>2</v>
      </c>
      <c r="X569">
        <v>70</v>
      </c>
    </row>
    <row r="570" spans="1:24" x14ac:dyDescent="0.35">
      <c r="A570" s="1">
        <v>568</v>
      </c>
      <c r="B570">
        <v>284</v>
      </c>
      <c r="C570">
        <v>284</v>
      </c>
      <c r="D570" t="s">
        <v>76</v>
      </c>
      <c r="E570">
        <v>2280.6194807481138</v>
      </c>
      <c r="F570">
        <v>40810</v>
      </c>
      <c r="G570">
        <v>2138.8318122853998</v>
      </c>
      <c r="H570">
        <v>-1062.3671655593</v>
      </c>
      <c r="I570">
        <v>18.000000000001819</v>
      </c>
      <c r="J570" t="s">
        <v>111</v>
      </c>
      <c r="K570">
        <v>19</v>
      </c>
      <c r="L570">
        <v>1278</v>
      </c>
      <c r="M570">
        <v>1.9890000000000001</v>
      </c>
      <c r="N570">
        <v>1.7789999999999999</v>
      </c>
      <c r="O570">
        <v>0.87726000000000004</v>
      </c>
      <c r="P570">
        <v>0.15781000000000001</v>
      </c>
      <c r="Q570">
        <v>3.6680000000000001</v>
      </c>
      <c r="R570">
        <v>110.4</v>
      </c>
      <c r="S570">
        <v>11.349</v>
      </c>
      <c r="T570">
        <v>210000000</v>
      </c>
      <c r="U570">
        <v>0.3</v>
      </c>
      <c r="V570">
        <v>0.5</v>
      </c>
      <c r="W570">
        <v>2</v>
      </c>
      <c r="X570">
        <v>70</v>
      </c>
    </row>
    <row r="571" spans="1:24" x14ac:dyDescent="0.35">
      <c r="A571" s="1">
        <v>569</v>
      </c>
      <c r="B571">
        <v>285</v>
      </c>
      <c r="C571">
        <v>284</v>
      </c>
      <c r="E571">
        <v>2288.4319807481138</v>
      </c>
      <c r="F571">
        <v>40817.8125</v>
      </c>
      <c r="G571">
        <v>2146.2730321529389</v>
      </c>
      <c r="H571">
        <v>-1064.7469527898811</v>
      </c>
      <c r="I571">
        <v>18.000000000000831</v>
      </c>
      <c r="J571" t="s">
        <v>111</v>
      </c>
      <c r="K571">
        <v>19</v>
      </c>
      <c r="L571">
        <v>1278</v>
      </c>
      <c r="M571">
        <v>1.9890000000000001</v>
      </c>
      <c r="N571">
        <v>1.7789999999999999</v>
      </c>
      <c r="O571">
        <v>0.87726000000000004</v>
      </c>
      <c r="P571">
        <v>0.15781000000000001</v>
      </c>
      <c r="Q571">
        <v>3.6680000000000001</v>
      </c>
      <c r="R571">
        <v>110.4</v>
      </c>
      <c r="S571">
        <v>11.349</v>
      </c>
      <c r="T571">
        <v>210000000</v>
      </c>
      <c r="U571">
        <v>0.3</v>
      </c>
      <c r="V571">
        <v>0.5</v>
      </c>
      <c r="W571">
        <v>2</v>
      </c>
      <c r="X571">
        <v>70</v>
      </c>
    </row>
    <row r="572" spans="1:24" x14ac:dyDescent="0.35">
      <c r="A572" s="1">
        <v>570</v>
      </c>
      <c r="B572">
        <v>285</v>
      </c>
      <c r="C572">
        <v>285</v>
      </c>
      <c r="E572">
        <v>2288.4319807481138</v>
      </c>
      <c r="F572">
        <v>40817.8125</v>
      </c>
      <c r="G572">
        <v>2146.2730321529389</v>
      </c>
      <c r="H572">
        <v>-1064.7469527898811</v>
      </c>
      <c r="I572">
        <v>18.000000000000831</v>
      </c>
      <c r="J572" t="s">
        <v>111</v>
      </c>
      <c r="K572">
        <v>19</v>
      </c>
      <c r="L572">
        <v>1278</v>
      </c>
      <c r="M572">
        <v>1.9890000000000001</v>
      </c>
      <c r="N572">
        <v>1.7789999999999999</v>
      </c>
      <c r="O572">
        <v>0.87726000000000004</v>
      </c>
      <c r="P572">
        <v>0.15781000000000001</v>
      </c>
      <c r="Q572">
        <v>3.6680000000000001</v>
      </c>
      <c r="R572">
        <v>110.4</v>
      </c>
      <c r="S572">
        <v>11.349</v>
      </c>
      <c r="T572">
        <v>210000000</v>
      </c>
      <c r="U572">
        <v>0.3</v>
      </c>
      <c r="V572">
        <v>0.5</v>
      </c>
      <c r="W572">
        <v>2</v>
      </c>
      <c r="X572">
        <v>70</v>
      </c>
    </row>
    <row r="573" spans="1:24" x14ac:dyDescent="0.35">
      <c r="A573" s="1">
        <v>571</v>
      </c>
      <c r="B573">
        <v>286</v>
      </c>
      <c r="C573">
        <v>285</v>
      </c>
      <c r="E573">
        <v>2296.2444807481138</v>
      </c>
      <c r="F573">
        <v>40825.625</v>
      </c>
      <c r="G573">
        <v>2153.7177982693579</v>
      </c>
      <c r="H573">
        <v>-1067.115620990387</v>
      </c>
      <c r="I573">
        <v>17.99999999999984</v>
      </c>
      <c r="J573" t="s">
        <v>111</v>
      </c>
      <c r="K573">
        <v>19</v>
      </c>
      <c r="L573">
        <v>1278</v>
      </c>
      <c r="M573">
        <v>1.9890000000000001</v>
      </c>
      <c r="N573">
        <v>1.7789999999999999</v>
      </c>
      <c r="O573">
        <v>0.87726000000000004</v>
      </c>
      <c r="P573">
        <v>0.15781000000000001</v>
      </c>
      <c r="Q573">
        <v>3.6680000000000001</v>
      </c>
      <c r="R573">
        <v>110.4</v>
      </c>
      <c r="S573">
        <v>11.349</v>
      </c>
      <c r="T573">
        <v>210000000</v>
      </c>
      <c r="U573">
        <v>0.3</v>
      </c>
      <c r="V573">
        <v>0.5</v>
      </c>
      <c r="W573">
        <v>2</v>
      </c>
      <c r="X573">
        <v>70</v>
      </c>
    </row>
    <row r="574" spans="1:24" x14ac:dyDescent="0.35">
      <c r="A574" s="1">
        <v>572</v>
      </c>
      <c r="B574">
        <v>286</v>
      </c>
      <c r="C574">
        <v>286</v>
      </c>
      <c r="E574">
        <v>2296.2444807481138</v>
      </c>
      <c r="F574">
        <v>40825.625</v>
      </c>
      <c r="G574">
        <v>2153.7177982693579</v>
      </c>
      <c r="H574">
        <v>-1067.115620990387</v>
      </c>
      <c r="I574">
        <v>17.99999999999984</v>
      </c>
      <c r="J574" t="s">
        <v>112</v>
      </c>
      <c r="K574">
        <v>19</v>
      </c>
      <c r="L574">
        <v>1278</v>
      </c>
      <c r="M574">
        <v>1.8779999999999999</v>
      </c>
      <c r="N574">
        <v>1.5209999999999999</v>
      </c>
      <c r="O574">
        <v>0.79723999999999995</v>
      </c>
      <c r="P574">
        <v>5.4467000000000002E-2</v>
      </c>
      <c r="Q574">
        <v>3.3109999999999999</v>
      </c>
      <c r="R574">
        <v>98.582999999999998</v>
      </c>
      <c r="S574">
        <v>10.105</v>
      </c>
      <c r="T574">
        <v>210000000</v>
      </c>
      <c r="U574">
        <v>0.3</v>
      </c>
      <c r="V574">
        <v>0.5</v>
      </c>
      <c r="W574">
        <v>2</v>
      </c>
      <c r="X574">
        <v>70</v>
      </c>
    </row>
    <row r="575" spans="1:24" x14ac:dyDescent="0.35">
      <c r="A575" s="1">
        <v>573</v>
      </c>
      <c r="B575">
        <v>287</v>
      </c>
      <c r="C575">
        <v>286</v>
      </c>
      <c r="E575">
        <v>2304.0569807481138</v>
      </c>
      <c r="F575">
        <v>40833.4375</v>
      </c>
      <c r="G575">
        <v>2161.166177500018</v>
      </c>
      <c r="H575">
        <v>-1069.4729028081119</v>
      </c>
      <c r="I575">
        <v>18.000000000000021</v>
      </c>
      <c r="J575" t="s">
        <v>112</v>
      </c>
      <c r="K575">
        <v>19</v>
      </c>
      <c r="L575">
        <v>1278</v>
      </c>
      <c r="M575">
        <v>1.8779999999999999</v>
      </c>
      <c r="N575">
        <v>1.5209999999999999</v>
      </c>
      <c r="O575">
        <v>0.79723999999999995</v>
      </c>
      <c r="P575">
        <v>5.4467000000000002E-2</v>
      </c>
      <c r="Q575">
        <v>3.3109999999999999</v>
      </c>
      <c r="R575">
        <v>98.582999999999998</v>
      </c>
      <c r="S575">
        <v>10.105</v>
      </c>
      <c r="T575">
        <v>210000000</v>
      </c>
      <c r="U575">
        <v>0.3</v>
      </c>
      <c r="V575">
        <v>0.5</v>
      </c>
      <c r="W575">
        <v>2</v>
      </c>
      <c r="X575">
        <v>70</v>
      </c>
    </row>
    <row r="576" spans="1:24" x14ac:dyDescent="0.35">
      <c r="A576" s="1">
        <v>574</v>
      </c>
      <c r="B576">
        <v>287</v>
      </c>
      <c r="C576">
        <v>287</v>
      </c>
      <c r="E576">
        <v>2304.0569807481138</v>
      </c>
      <c r="F576">
        <v>40833.4375</v>
      </c>
      <c r="G576">
        <v>2161.166177500018</v>
      </c>
      <c r="H576">
        <v>-1069.4729028081119</v>
      </c>
      <c r="I576">
        <v>18.000000000000021</v>
      </c>
      <c r="J576" t="s">
        <v>112</v>
      </c>
      <c r="K576">
        <v>19</v>
      </c>
      <c r="L576">
        <v>1278</v>
      </c>
      <c r="M576">
        <v>1.8779999999999999</v>
      </c>
      <c r="N576">
        <v>1.5209999999999999</v>
      </c>
      <c r="O576">
        <v>0.79723999999999995</v>
      </c>
      <c r="P576">
        <v>5.4467000000000002E-2</v>
      </c>
      <c r="Q576">
        <v>3.3109999999999999</v>
      </c>
      <c r="R576">
        <v>98.582999999999998</v>
      </c>
      <c r="S576">
        <v>10.105</v>
      </c>
      <c r="T576">
        <v>210000000</v>
      </c>
      <c r="U576">
        <v>0.3</v>
      </c>
      <c r="V576">
        <v>0.5</v>
      </c>
      <c r="W576">
        <v>2</v>
      </c>
      <c r="X576">
        <v>70</v>
      </c>
    </row>
    <row r="577" spans="1:24" x14ac:dyDescent="0.35">
      <c r="A577" s="1">
        <v>575</v>
      </c>
      <c r="B577">
        <v>288</v>
      </c>
      <c r="C577">
        <v>287</v>
      </c>
      <c r="E577">
        <v>2311.8694807481138</v>
      </c>
      <c r="F577">
        <v>40841.25</v>
      </c>
      <c r="G577">
        <v>2168.6180846931161</v>
      </c>
      <c r="H577">
        <v>-1071.81900928551</v>
      </c>
      <c r="I577">
        <v>18</v>
      </c>
      <c r="J577" t="s">
        <v>112</v>
      </c>
      <c r="K577">
        <v>19</v>
      </c>
      <c r="L577">
        <v>1278</v>
      </c>
      <c r="M577">
        <v>1.8779999999999999</v>
      </c>
      <c r="N577">
        <v>1.5209999999999999</v>
      </c>
      <c r="O577">
        <v>0.79723999999999995</v>
      </c>
      <c r="P577">
        <v>5.4467000000000002E-2</v>
      </c>
      <c r="Q577">
        <v>3.3109999999999999</v>
      </c>
      <c r="R577">
        <v>98.582999999999998</v>
      </c>
      <c r="S577">
        <v>10.105</v>
      </c>
      <c r="T577">
        <v>210000000</v>
      </c>
      <c r="U577">
        <v>0.3</v>
      </c>
      <c r="V577">
        <v>0.5</v>
      </c>
      <c r="W577">
        <v>2</v>
      </c>
      <c r="X577">
        <v>70</v>
      </c>
    </row>
    <row r="578" spans="1:24" x14ac:dyDescent="0.35">
      <c r="A578" s="1">
        <v>576</v>
      </c>
      <c r="B578">
        <v>288</v>
      </c>
      <c r="C578">
        <v>288</v>
      </c>
      <c r="E578">
        <v>2311.8694807481138</v>
      </c>
      <c r="F578">
        <v>40841.25</v>
      </c>
      <c r="G578">
        <v>2168.6180846931161</v>
      </c>
      <c r="H578">
        <v>-1071.81900928551</v>
      </c>
      <c r="I578">
        <v>18</v>
      </c>
      <c r="J578" t="s">
        <v>113</v>
      </c>
      <c r="K578">
        <v>19</v>
      </c>
      <c r="L578">
        <v>1320</v>
      </c>
      <c r="M578">
        <v>1.6819999999999991</v>
      </c>
      <c r="N578">
        <v>1.2699</v>
      </c>
      <c r="O578">
        <v>0.70086000000000004</v>
      </c>
      <c r="P578">
        <v>2.8108999999999999E-2</v>
      </c>
      <c r="Q578">
        <v>2.569</v>
      </c>
      <c r="R578">
        <v>84.697999999999993</v>
      </c>
      <c r="S578">
        <v>8.6111000000000004</v>
      </c>
      <c r="T578">
        <v>210000000</v>
      </c>
      <c r="U578">
        <v>0.3</v>
      </c>
      <c r="V578">
        <v>0.5</v>
      </c>
      <c r="W578">
        <v>2</v>
      </c>
      <c r="X578">
        <v>70</v>
      </c>
    </row>
    <row r="579" spans="1:24" x14ac:dyDescent="0.35">
      <c r="A579" s="1">
        <v>577</v>
      </c>
      <c r="B579">
        <v>289</v>
      </c>
      <c r="C579">
        <v>288</v>
      </c>
      <c r="E579">
        <v>2319.6819807481138</v>
      </c>
      <c r="F579">
        <v>40849.0625</v>
      </c>
      <c r="G579">
        <v>2176.073716406609</v>
      </c>
      <c r="H579">
        <v>-1074.1532531718369</v>
      </c>
      <c r="I579">
        <v>18</v>
      </c>
      <c r="J579" t="s">
        <v>113</v>
      </c>
      <c r="K579">
        <v>19</v>
      </c>
      <c r="L579">
        <v>1320</v>
      </c>
      <c r="M579">
        <v>1.6819999999999991</v>
      </c>
      <c r="N579">
        <v>1.2699</v>
      </c>
      <c r="O579">
        <v>0.70086000000000004</v>
      </c>
      <c r="P579">
        <v>2.8108999999999999E-2</v>
      </c>
      <c r="Q579">
        <v>2.569</v>
      </c>
      <c r="R579">
        <v>84.697999999999993</v>
      </c>
      <c r="S579">
        <v>8.6111000000000004</v>
      </c>
      <c r="T579">
        <v>210000000</v>
      </c>
      <c r="U579">
        <v>0.3</v>
      </c>
      <c r="V579">
        <v>0.5</v>
      </c>
      <c r="W579">
        <v>2</v>
      </c>
      <c r="X579">
        <v>70</v>
      </c>
    </row>
    <row r="580" spans="1:24" x14ac:dyDescent="0.35">
      <c r="A580" s="1">
        <v>578</v>
      </c>
      <c r="B580">
        <v>289</v>
      </c>
      <c r="C580">
        <v>289</v>
      </c>
      <c r="E580">
        <v>2319.6819807481138</v>
      </c>
      <c r="F580">
        <v>40849.0625</v>
      </c>
      <c r="G580">
        <v>2176.073716406609</v>
      </c>
      <c r="H580">
        <v>-1074.1532531718369</v>
      </c>
      <c r="I580">
        <v>18</v>
      </c>
      <c r="J580" t="s">
        <v>113</v>
      </c>
      <c r="K580">
        <v>19</v>
      </c>
      <c r="L580">
        <v>1320</v>
      </c>
      <c r="M580">
        <v>1.6819999999999991</v>
      </c>
      <c r="N580">
        <v>1.2699</v>
      </c>
      <c r="O580">
        <v>0.70086000000000004</v>
      </c>
      <c r="P580">
        <v>2.8108999999999999E-2</v>
      </c>
      <c r="Q580">
        <v>2.569</v>
      </c>
      <c r="R580">
        <v>84.697999999999993</v>
      </c>
      <c r="S580">
        <v>8.6111000000000004</v>
      </c>
      <c r="T580">
        <v>210000000</v>
      </c>
      <c r="U580">
        <v>0.3</v>
      </c>
      <c r="V580">
        <v>0.5</v>
      </c>
      <c r="W580">
        <v>2</v>
      </c>
      <c r="X580">
        <v>70</v>
      </c>
    </row>
    <row r="581" spans="1:24" x14ac:dyDescent="0.35">
      <c r="A581" s="1">
        <v>579</v>
      </c>
      <c r="B581">
        <v>290</v>
      </c>
      <c r="C581">
        <v>289</v>
      </c>
      <c r="E581">
        <v>2327.4944807481138</v>
      </c>
      <c r="F581">
        <v>40856.875</v>
      </c>
      <c r="G581">
        <v>2183.5332352543201</v>
      </c>
      <c r="H581">
        <v>-1076.4750449649689</v>
      </c>
      <c r="I581">
        <v>18</v>
      </c>
      <c r="J581" t="s">
        <v>113</v>
      </c>
      <c r="K581">
        <v>19</v>
      </c>
      <c r="L581">
        <v>1320</v>
      </c>
      <c r="M581">
        <v>1.6819999999999991</v>
      </c>
      <c r="N581">
        <v>1.2699</v>
      </c>
      <c r="O581">
        <v>0.70086000000000004</v>
      </c>
      <c r="P581">
        <v>2.8108999999999999E-2</v>
      </c>
      <c r="Q581">
        <v>2.569</v>
      </c>
      <c r="R581">
        <v>84.697999999999993</v>
      </c>
      <c r="S581">
        <v>8.6111000000000004</v>
      </c>
      <c r="T581">
        <v>210000000</v>
      </c>
      <c r="U581">
        <v>0.3</v>
      </c>
      <c r="V581">
        <v>0.5</v>
      </c>
      <c r="W581">
        <v>2</v>
      </c>
      <c r="X581">
        <v>70</v>
      </c>
    </row>
    <row r="582" spans="1:24" x14ac:dyDescent="0.35">
      <c r="A582" s="1">
        <v>580</v>
      </c>
      <c r="B582">
        <v>290</v>
      </c>
      <c r="C582">
        <v>290</v>
      </c>
      <c r="E582">
        <v>2327.4944807481138</v>
      </c>
      <c r="F582">
        <v>40856.875</v>
      </c>
      <c r="G582">
        <v>2183.5332352543201</v>
      </c>
      <c r="H582">
        <v>-1076.4750449649689</v>
      </c>
      <c r="I582">
        <v>18</v>
      </c>
      <c r="J582" t="s">
        <v>113</v>
      </c>
      <c r="K582">
        <v>19</v>
      </c>
      <c r="L582">
        <v>1320</v>
      </c>
      <c r="M582">
        <v>1.6819999999999991</v>
      </c>
      <c r="N582">
        <v>1.2699</v>
      </c>
      <c r="O582">
        <v>0.70086000000000004</v>
      </c>
      <c r="P582">
        <v>2.8108999999999999E-2</v>
      </c>
      <c r="Q582">
        <v>2.569</v>
      </c>
      <c r="R582">
        <v>84.697999999999993</v>
      </c>
      <c r="S582">
        <v>8.6111000000000004</v>
      </c>
      <c r="T582">
        <v>210000000</v>
      </c>
      <c r="U582">
        <v>0.3</v>
      </c>
      <c r="V582">
        <v>0.5</v>
      </c>
      <c r="W582">
        <v>2</v>
      </c>
      <c r="X582">
        <v>70</v>
      </c>
    </row>
    <row r="583" spans="1:24" x14ac:dyDescent="0.35">
      <c r="A583" s="1">
        <v>581</v>
      </c>
      <c r="B583">
        <v>291</v>
      </c>
      <c r="C583">
        <v>290</v>
      </c>
      <c r="E583">
        <v>2335.3069807481138</v>
      </c>
      <c r="F583">
        <v>40864.6875</v>
      </c>
      <c r="G583">
        <v>2190.99625462926</v>
      </c>
      <c r="H583">
        <v>-1078.7855583892349</v>
      </c>
      <c r="I583">
        <v>18</v>
      </c>
      <c r="J583" t="s">
        <v>113</v>
      </c>
      <c r="K583">
        <v>19</v>
      </c>
      <c r="L583">
        <v>1320</v>
      </c>
      <c r="M583">
        <v>1.6819999999999991</v>
      </c>
      <c r="N583">
        <v>1.2699</v>
      </c>
      <c r="O583">
        <v>0.70086000000000004</v>
      </c>
      <c r="P583">
        <v>2.8108999999999999E-2</v>
      </c>
      <c r="Q583">
        <v>2.569</v>
      </c>
      <c r="R583">
        <v>84.697999999999993</v>
      </c>
      <c r="S583">
        <v>8.6111000000000004</v>
      </c>
      <c r="T583">
        <v>210000000</v>
      </c>
      <c r="U583">
        <v>0.3</v>
      </c>
      <c r="V583">
        <v>0.5</v>
      </c>
      <c r="W583">
        <v>2</v>
      </c>
      <c r="X583">
        <v>70</v>
      </c>
    </row>
    <row r="584" spans="1:24" x14ac:dyDescent="0.35">
      <c r="A584" s="1">
        <v>582</v>
      </c>
      <c r="B584">
        <v>291</v>
      </c>
      <c r="C584">
        <v>291</v>
      </c>
      <c r="E584">
        <v>2335.3069807481138</v>
      </c>
      <c r="F584">
        <v>40864.6875</v>
      </c>
      <c r="G584">
        <v>2190.99625462926</v>
      </c>
      <c r="H584">
        <v>-1078.7855583892349</v>
      </c>
      <c r="I584">
        <v>18</v>
      </c>
      <c r="J584" t="s">
        <v>113</v>
      </c>
      <c r="K584">
        <v>19</v>
      </c>
      <c r="L584">
        <v>1320</v>
      </c>
      <c r="M584">
        <v>1.6819999999999991</v>
      </c>
      <c r="N584">
        <v>1.2699</v>
      </c>
      <c r="O584">
        <v>0.70086000000000004</v>
      </c>
      <c r="P584">
        <v>2.8108999999999999E-2</v>
      </c>
      <c r="Q584">
        <v>2.569</v>
      </c>
      <c r="R584">
        <v>84.697999999999993</v>
      </c>
      <c r="S584">
        <v>8.6111000000000004</v>
      </c>
      <c r="T584">
        <v>210000000</v>
      </c>
      <c r="U584">
        <v>0.3</v>
      </c>
      <c r="V584">
        <v>0.5</v>
      </c>
      <c r="W584">
        <v>2</v>
      </c>
      <c r="X584">
        <v>70</v>
      </c>
    </row>
    <row r="585" spans="1:24" x14ac:dyDescent="0.35">
      <c r="A585" s="1">
        <v>583</v>
      </c>
      <c r="B585">
        <v>292</v>
      </c>
      <c r="C585">
        <v>291</v>
      </c>
      <c r="E585">
        <v>2343.1194807481138</v>
      </c>
      <c r="F585">
        <v>40872.5</v>
      </c>
      <c r="G585">
        <v>2198.4627857016621</v>
      </c>
      <c r="H585">
        <v>-1081.084698592171</v>
      </c>
      <c r="I585">
        <v>18</v>
      </c>
      <c r="J585" t="s">
        <v>113</v>
      </c>
      <c r="K585">
        <v>19</v>
      </c>
      <c r="L585">
        <v>1320</v>
      </c>
      <c r="M585">
        <v>1.6819999999999991</v>
      </c>
      <c r="N585">
        <v>1.2699</v>
      </c>
      <c r="O585">
        <v>0.70086000000000004</v>
      </c>
      <c r="P585">
        <v>2.8108999999999999E-2</v>
      </c>
      <c r="Q585">
        <v>2.569</v>
      </c>
      <c r="R585">
        <v>84.697999999999993</v>
      </c>
      <c r="S585">
        <v>8.6111000000000004</v>
      </c>
      <c r="T585">
        <v>210000000</v>
      </c>
      <c r="U585">
        <v>0.3</v>
      </c>
      <c r="V585">
        <v>0.5</v>
      </c>
      <c r="W585">
        <v>2</v>
      </c>
      <c r="X585">
        <v>70</v>
      </c>
    </row>
    <row r="586" spans="1:24" x14ac:dyDescent="0.35">
      <c r="A586" s="1">
        <v>584</v>
      </c>
      <c r="B586">
        <v>292</v>
      </c>
      <c r="C586">
        <v>292</v>
      </c>
      <c r="E586">
        <v>2343.1194807481138</v>
      </c>
      <c r="F586">
        <v>40872.5</v>
      </c>
      <c r="G586">
        <v>2198.4627857016621</v>
      </c>
      <c r="H586">
        <v>-1081.084698592171</v>
      </c>
      <c r="I586">
        <v>18</v>
      </c>
      <c r="J586" t="s">
        <v>113</v>
      </c>
      <c r="K586">
        <v>19</v>
      </c>
      <c r="L586">
        <v>1320</v>
      </c>
      <c r="M586">
        <v>1.6819999999999991</v>
      </c>
      <c r="N586">
        <v>1.2699</v>
      </c>
      <c r="O586">
        <v>0.70086000000000004</v>
      </c>
      <c r="P586">
        <v>2.8108999999999999E-2</v>
      </c>
      <c r="Q586">
        <v>2.569</v>
      </c>
      <c r="R586">
        <v>84.697999999999993</v>
      </c>
      <c r="S586">
        <v>8.6111000000000004</v>
      </c>
      <c r="T586">
        <v>210000000</v>
      </c>
      <c r="U586">
        <v>0.3</v>
      </c>
      <c r="V586">
        <v>0.5</v>
      </c>
      <c r="W586">
        <v>2</v>
      </c>
      <c r="X586">
        <v>70</v>
      </c>
    </row>
    <row r="587" spans="1:24" x14ac:dyDescent="0.35">
      <c r="A587" s="1">
        <v>585</v>
      </c>
      <c r="B587">
        <v>293</v>
      </c>
      <c r="C587">
        <v>292</v>
      </c>
      <c r="E587">
        <v>2350.9319807481138</v>
      </c>
      <c r="F587">
        <v>40880.3125</v>
      </c>
      <c r="G587">
        <v>2205.9327866063159</v>
      </c>
      <c r="H587">
        <v>-1083.372541065359</v>
      </c>
      <c r="I587">
        <v>18</v>
      </c>
      <c r="J587" t="s">
        <v>113</v>
      </c>
      <c r="K587">
        <v>19</v>
      </c>
      <c r="L587">
        <v>1320</v>
      </c>
      <c r="M587">
        <v>1.6819999999999991</v>
      </c>
      <c r="N587">
        <v>1.2699</v>
      </c>
      <c r="O587">
        <v>0.70086000000000004</v>
      </c>
      <c r="P587">
        <v>2.8108999999999999E-2</v>
      </c>
      <c r="Q587">
        <v>2.569</v>
      </c>
      <c r="R587">
        <v>84.697999999999993</v>
      </c>
      <c r="S587">
        <v>8.6111000000000004</v>
      </c>
      <c r="T587">
        <v>210000000</v>
      </c>
      <c r="U587">
        <v>0.3</v>
      </c>
      <c r="V587">
        <v>0.5</v>
      </c>
      <c r="W587">
        <v>2</v>
      </c>
      <c r="X587">
        <v>70</v>
      </c>
    </row>
    <row r="588" spans="1:24" x14ac:dyDescent="0.35">
      <c r="A588" s="1">
        <v>586</v>
      </c>
      <c r="B588">
        <v>293</v>
      </c>
      <c r="C588">
        <v>293</v>
      </c>
      <c r="E588">
        <v>2350.9319807481138</v>
      </c>
      <c r="F588">
        <v>40880.3125</v>
      </c>
      <c r="G588">
        <v>2205.9327866063159</v>
      </c>
      <c r="H588">
        <v>-1083.372541065359</v>
      </c>
      <c r="I588">
        <v>18</v>
      </c>
      <c r="J588" t="s">
        <v>113</v>
      </c>
      <c r="K588">
        <v>19</v>
      </c>
      <c r="L588">
        <v>1320</v>
      </c>
      <c r="M588">
        <v>1.6819999999999991</v>
      </c>
      <c r="N588">
        <v>1.2699</v>
      </c>
      <c r="O588">
        <v>0.70086000000000004</v>
      </c>
      <c r="P588">
        <v>2.8108999999999999E-2</v>
      </c>
      <c r="Q588">
        <v>2.569</v>
      </c>
      <c r="R588">
        <v>84.697999999999993</v>
      </c>
      <c r="S588">
        <v>8.6111000000000004</v>
      </c>
      <c r="T588">
        <v>210000000</v>
      </c>
      <c r="U588">
        <v>0.3</v>
      </c>
      <c r="V588">
        <v>0.5</v>
      </c>
      <c r="W588">
        <v>2</v>
      </c>
      <c r="X588">
        <v>70</v>
      </c>
    </row>
    <row r="589" spans="1:24" x14ac:dyDescent="0.35">
      <c r="A589" s="1">
        <v>587</v>
      </c>
      <c r="B589">
        <v>294</v>
      </c>
      <c r="C589">
        <v>293</v>
      </c>
      <c r="E589">
        <v>2358.7444807481138</v>
      </c>
      <c r="F589">
        <v>40888.125</v>
      </c>
      <c r="G589">
        <v>2213.406521738626</v>
      </c>
      <c r="H589">
        <v>-1085.6481556556589</v>
      </c>
      <c r="I589">
        <v>18</v>
      </c>
      <c r="J589" t="s">
        <v>113</v>
      </c>
      <c r="K589">
        <v>19</v>
      </c>
      <c r="L589">
        <v>1320</v>
      </c>
      <c r="M589">
        <v>1.6819999999999991</v>
      </c>
      <c r="N589">
        <v>1.2699</v>
      </c>
      <c r="O589">
        <v>0.70086000000000004</v>
      </c>
      <c r="P589">
        <v>2.8108999999999999E-2</v>
      </c>
      <c r="Q589">
        <v>2.569</v>
      </c>
      <c r="R589">
        <v>84.697999999999993</v>
      </c>
      <c r="S589">
        <v>8.6111000000000004</v>
      </c>
      <c r="T589">
        <v>210000000</v>
      </c>
      <c r="U589">
        <v>0.3</v>
      </c>
      <c r="V589">
        <v>0.5</v>
      </c>
      <c r="W589">
        <v>2</v>
      </c>
      <c r="X589">
        <v>70</v>
      </c>
    </row>
    <row r="590" spans="1:24" x14ac:dyDescent="0.35">
      <c r="A590" s="1">
        <v>588</v>
      </c>
      <c r="B590">
        <v>294</v>
      </c>
      <c r="C590">
        <v>294</v>
      </c>
      <c r="E590">
        <v>2358.7444807481138</v>
      </c>
      <c r="F590">
        <v>40888.125</v>
      </c>
      <c r="G590">
        <v>2213.406521738626</v>
      </c>
      <c r="H590">
        <v>-1085.6481556556589</v>
      </c>
      <c r="I590">
        <v>18</v>
      </c>
      <c r="J590" t="s">
        <v>113</v>
      </c>
      <c r="K590">
        <v>19</v>
      </c>
      <c r="L590">
        <v>1320</v>
      </c>
      <c r="M590">
        <v>1.6819999999999991</v>
      </c>
      <c r="N590">
        <v>1.2699</v>
      </c>
      <c r="O590">
        <v>0.70086000000000004</v>
      </c>
      <c r="P590">
        <v>2.8108999999999999E-2</v>
      </c>
      <c r="Q590">
        <v>2.569</v>
      </c>
      <c r="R590">
        <v>84.697999999999993</v>
      </c>
      <c r="S590">
        <v>8.6111000000000004</v>
      </c>
      <c r="T590">
        <v>210000000</v>
      </c>
      <c r="U590">
        <v>0.3</v>
      </c>
      <c r="V590">
        <v>0.5</v>
      </c>
      <c r="W590">
        <v>2</v>
      </c>
      <c r="X590">
        <v>70</v>
      </c>
    </row>
    <row r="591" spans="1:24" x14ac:dyDescent="0.35">
      <c r="A591" s="1">
        <v>589</v>
      </c>
      <c r="B591">
        <v>295</v>
      </c>
      <c r="C591">
        <v>294</v>
      </c>
      <c r="E591">
        <v>2366.5569807481138</v>
      </c>
      <c r="F591">
        <v>40895.9375</v>
      </c>
      <c r="G591">
        <v>2220.8839543130648</v>
      </c>
      <c r="H591">
        <v>-1087.911590853108</v>
      </c>
      <c r="I591">
        <v>18</v>
      </c>
      <c r="J591" t="s">
        <v>113</v>
      </c>
      <c r="K591">
        <v>19</v>
      </c>
      <c r="L591">
        <v>1320</v>
      </c>
      <c r="M591">
        <v>1.6819999999999991</v>
      </c>
      <c r="N591">
        <v>1.2699</v>
      </c>
      <c r="O591">
        <v>0.70086000000000004</v>
      </c>
      <c r="P591">
        <v>2.8108999999999999E-2</v>
      </c>
      <c r="Q591">
        <v>2.569</v>
      </c>
      <c r="R591">
        <v>84.697999999999993</v>
      </c>
      <c r="S591">
        <v>8.6111000000000004</v>
      </c>
      <c r="T591">
        <v>210000000</v>
      </c>
      <c r="U591">
        <v>0.3</v>
      </c>
      <c r="V591">
        <v>0.5</v>
      </c>
      <c r="W591">
        <v>2</v>
      </c>
      <c r="X591">
        <v>70</v>
      </c>
    </row>
    <row r="592" spans="1:24" x14ac:dyDescent="0.35">
      <c r="A592" s="1">
        <v>590</v>
      </c>
      <c r="B592">
        <v>295</v>
      </c>
      <c r="C592">
        <v>295</v>
      </c>
      <c r="E592">
        <v>2366.5569807481138</v>
      </c>
      <c r="F592">
        <v>40895.9375</v>
      </c>
      <c r="G592">
        <v>2220.8839543130648</v>
      </c>
      <c r="H592">
        <v>-1087.911590853108</v>
      </c>
      <c r="I592">
        <v>18</v>
      </c>
      <c r="J592" t="s">
        <v>113</v>
      </c>
      <c r="K592">
        <v>19</v>
      </c>
      <c r="L592">
        <v>1320</v>
      </c>
      <c r="M592">
        <v>1.6819999999999991</v>
      </c>
      <c r="N592">
        <v>1.2699</v>
      </c>
      <c r="O592">
        <v>0.70086000000000004</v>
      </c>
      <c r="P592">
        <v>2.8108999999999999E-2</v>
      </c>
      <c r="Q592">
        <v>2.569</v>
      </c>
      <c r="R592">
        <v>84.697999999999993</v>
      </c>
      <c r="S592">
        <v>8.6111000000000004</v>
      </c>
      <c r="T592">
        <v>210000000</v>
      </c>
      <c r="U592">
        <v>0.3</v>
      </c>
      <c r="V592">
        <v>0.5</v>
      </c>
      <c r="W592">
        <v>2</v>
      </c>
      <c r="X592">
        <v>70</v>
      </c>
    </row>
    <row r="593" spans="1:24" x14ac:dyDescent="0.35">
      <c r="A593" s="1">
        <v>591</v>
      </c>
      <c r="B593">
        <v>296</v>
      </c>
      <c r="C593">
        <v>295</v>
      </c>
      <c r="E593">
        <v>2374.3694807481138</v>
      </c>
      <c r="F593">
        <v>40903.75</v>
      </c>
      <c r="G593">
        <v>2228.3647799188388</v>
      </c>
      <c r="H593">
        <v>-1090.1637853824909</v>
      </c>
      <c r="I593">
        <v>18</v>
      </c>
      <c r="J593" t="s">
        <v>113</v>
      </c>
      <c r="K593">
        <v>19</v>
      </c>
      <c r="L593">
        <v>1320</v>
      </c>
      <c r="M593">
        <v>1.6819999999999991</v>
      </c>
      <c r="N593">
        <v>1.2699</v>
      </c>
      <c r="O593">
        <v>0.70086000000000004</v>
      </c>
      <c r="P593">
        <v>2.8108999999999999E-2</v>
      </c>
      <c r="Q593">
        <v>2.569</v>
      </c>
      <c r="R593">
        <v>84.697999999999993</v>
      </c>
      <c r="S593">
        <v>8.6111000000000004</v>
      </c>
      <c r="T593">
        <v>210000000</v>
      </c>
      <c r="U593">
        <v>0.3</v>
      </c>
      <c r="V593">
        <v>0.5</v>
      </c>
      <c r="W593">
        <v>2</v>
      </c>
      <c r="X593">
        <v>70</v>
      </c>
    </row>
    <row r="594" spans="1:24" x14ac:dyDescent="0.35">
      <c r="A594" s="1">
        <v>592</v>
      </c>
      <c r="B594">
        <v>296</v>
      </c>
      <c r="C594">
        <v>296</v>
      </c>
      <c r="E594">
        <v>2374.3694807481138</v>
      </c>
      <c r="F594">
        <v>40903.75</v>
      </c>
      <c r="G594">
        <v>2228.3647799188388</v>
      </c>
      <c r="H594">
        <v>-1090.1637853824909</v>
      </c>
      <c r="I594">
        <v>18</v>
      </c>
      <c r="J594" t="s">
        <v>112</v>
      </c>
      <c r="K594">
        <v>19</v>
      </c>
      <c r="L594">
        <v>1278</v>
      </c>
      <c r="M594">
        <v>1.8779999999999999</v>
      </c>
      <c r="N594">
        <v>1.5209999999999999</v>
      </c>
      <c r="O594">
        <v>0.79723999999999995</v>
      </c>
      <c r="P594">
        <v>5.4467000000000002E-2</v>
      </c>
      <c r="Q594">
        <v>3.3109999999999999</v>
      </c>
      <c r="R594">
        <v>98.582999999999998</v>
      </c>
      <c r="S594">
        <v>10.105</v>
      </c>
      <c r="T594">
        <v>210000000</v>
      </c>
      <c r="U594">
        <v>0.3</v>
      </c>
      <c r="V594">
        <v>0.5</v>
      </c>
      <c r="W594">
        <v>2</v>
      </c>
      <c r="X594">
        <v>70</v>
      </c>
    </row>
    <row r="595" spans="1:24" x14ac:dyDescent="0.35">
      <c r="A595" s="1">
        <v>593</v>
      </c>
      <c r="B595">
        <v>297</v>
      </c>
      <c r="C595">
        <v>296</v>
      </c>
      <c r="E595">
        <v>2382.1819807481138</v>
      </c>
      <c r="F595">
        <v>40911.5625</v>
      </c>
      <c r="G595">
        <v>2235.849049701294</v>
      </c>
      <c r="H595">
        <v>-1092.404507524571</v>
      </c>
      <c r="I595">
        <v>18</v>
      </c>
      <c r="J595" t="s">
        <v>112</v>
      </c>
      <c r="K595">
        <v>19</v>
      </c>
      <c r="L595">
        <v>1278</v>
      </c>
      <c r="M595">
        <v>1.8779999999999999</v>
      </c>
      <c r="N595">
        <v>1.5209999999999999</v>
      </c>
      <c r="O595">
        <v>0.79723999999999995</v>
      </c>
      <c r="P595">
        <v>5.4467000000000002E-2</v>
      </c>
      <c r="Q595">
        <v>3.3109999999999999</v>
      </c>
      <c r="R595">
        <v>98.582999999999998</v>
      </c>
      <c r="S595">
        <v>10.105</v>
      </c>
      <c r="T595">
        <v>210000000</v>
      </c>
      <c r="U595">
        <v>0.3</v>
      </c>
      <c r="V595">
        <v>0.5</v>
      </c>
      <c r="W595">
        <v>2</v>
      </c>
      <c r="X595">
        <v>70</v>
      </c>
    </row>
    <row r="596" spans="1:24" x14ac:dyDescent="0.35">
      <c r="A596" s="1">
        <v>594</v>
      </c>
      <c r="B596">
        <v>297</v>
      </c>
      <c r="C596">
        <v>297</v>
      </c>
      <c r="E596">
        <v>2382.1819807481138</v>
      </c>
      <c r="F596">
        <v>40911.5625</v>
      </c>
      <c r="G596">
        <v>2235.849049701294</v>
      </c>
      <c r="H596">
        <v>-1092.404507524571</v>
      </c>
      <c r="I596">
        <v>18</v>
      </c>
      <c r="J596" t="s">
        <v>112</v>
      </c>
      <c r="K596">
        <v>19</v>
      </c>
      <c r="L596">
        <v>1278</v>
      </c>
      <c r="M596">
        <v>1.8779999999999999</v>
      </c>
      <c r="N596">
        <v>1.5209999999999999</v>
      </c>
      <c r="O596">
        <v>0.79723999999999995</v>
      </c>
      <c r="P596">
        <v>5.4467000000000002E-2</v>
      </c>
      <c r="Q596">
        <v>3.3109999999999999</v>
      </c>
      <c r="R596">
        <v>98.582999999999998</v>
      </c>
      <c r="S596">
        <v>10.105</v>
      </c>
      <c r="T596">
        <v>210000000</v>
      </c>
      <c r="U596">
        <v>0.3</v>
      </c>
      <c r="V596">
        <v>0.5</v>
      </c>
      <c r="W596">
        <v>2</v>
      </c>
      <c r="X596">
        <v>70</v>
      </c>
    </row>
    <row r="597" spans="1:24" x14ac:dyDescent="0.35">
      <c r="A597" s="1">
        <v>595</v>
      </c>
      <c r="B597">
        <v>298</v>
      </c>
      <c r="C597">
        <v>297</v>
      </c>
      <c r="E597">
        <v>2389.9944807481138</v>
      </c>
      <c r="F597">
        <v>40919.375</v>
      </c>
      <c r="G597">
        <v>2243.3366582151052</v>
      </c>
      <c r="H597">
        <v>-1094.6340497306451</v>
      </c>
      <c r="I597">
        <v>18</v>
      </c>
      <c r="J597" t="s">
        <v>112</v>
      </c>
      <c r="K597">
        <v>19</v>
      </c>
      <c r="L597">
        <v>1278</v>
      </c>
      <c r="M597">
        <v>1.8779999999999999</v>
      </c>
      <c r="N597">
        <v>1.5209999999999999</v>
      </c>
      <c r="O597">
        <v>0.79723999999999995</v>
      </c>
      <c r="P597">
        <v>5.4467000000000002E-2</v>
      </c>
      <c r="Q597">
        <v>3.3109999999999999</v>
      </c>
      <c r="R597">
        <v>98.582999999999998</v>
      </c>
      <c r="S597">
        <v>10.105</v>
      </c>
      <c r="T597">
        <v>210000000</v>
      </c>
      <c r="U597">
        <v>0.3</v>
      </c>
      <c r="V597">
        <v>0.5</v>
      </c>
      <c r="W597">
        <v>2</v>
      </c>
      <c r="X597">
        <v>70</v>
      </c>
    </row>
    <row r="598" spans="1:24" x14ac:dyDescent="0.35">
      <c r="A598" s="1">
        <v>596</v>
      </c>
      <c r="B598">
        <v>298</v>
      </c>
      <c r="C598">
        <v>298</v>
      </c>
      <c r="E598">
        <v>2389.9944807481138</v>
      </c>
      <c r="F598">
        <v>40919.375</v>
      </c>
      <c r="G598">
        <v>2243.3366582151052</v>
      </c>
      <c r="H598">
        <v>-1094.6340497306451</v>
      </c>
      <c r="I598">
        <v>18</v>
      </c>
      <c r="J598" t="s">
        <v>111</v>
      </c>
      <c r="K598">
        <v>19</v>
      </c>
      <c r="L598">
        <v>1278</v>
      </c>
      <c r="M598">
        <v>1.9890000000000001</v>
      </c>
      <c r="N598">
        <v>1.7789999999999999</v>
      </c>
      <c r="O598">
        <v>0.87726000000000004</v>
      </c>
      <c r="P598">
        <v>0.15781000000000001</v>
      </c>
      <c r="Q598">
        <v>3.6680000000000001</v>
      </c>
      <c r="R598">
        <v>110.4</v>
      </c>
      <c r="S598">
        <v>11.349</v>
      </c>
      <c r="T598">
        <v>210000000</v>
      </c>
      <c r="U598">
        <v>0.3</v>
      </c>
      <c r="V598">
        <v>0.5</v>
      </c>
      <c r="W598">
        <v>2</v>
      </c>
      <c r="X598">
        <v>70</v>
      </c>
    </row>
    <row r="599" spans="1:24" x14ac:dyDescent="0.35">
      <c r="A599" s="1">
        <v>597</v>
      </c>
      <c r="B599">
        <v>299</v>
      </c>
      <c r="C599">
        <v>298</v>
      </c>
      <c r="E599">
        <v>2397.8069807481138</v>
      </c>
      <c r="F599">
        <v>40927.1875</v>
      </c>
      <c r="G599">
        <v>2250.8280319527221</v>
      </c>
      <c r="H599">
        <v>-1096.8509076569551</v>
      </c>
      <c r="I599">
        <v>18</v>
      </c>
      <c r="J599" t="s">
        <v>111</v>
      </c>
      <c r="K599">
        <v>19</v>
      </c>
      <c r="L599">
        <v>1278</v>
      </c>
      <c r="M599">
        <v>1.9890000000000001</v>
      </c>
      <c r="N599">
        <v>1.7789999999999999</v>
      </c>
      <c r="O599">
        <v>0.87726000000000004</v>
      </c>
      <c r="P599">
        <v>0.15781000000000001</v>
      </c>
      <c r="Q599">
        <v>3.6680000000000001</v>
      </c>
      <c r="R599">
        <v>110.4</v>
      </c>
      <c r="S599">
        <v>11.349</v>
      </c>
      <c r="T599">
        <v>210000000</v>
      </c>
      <c r="U599">
        <v>0.3</v>
      </c>
      <c r="V599">
        <v>0.5</v>
      </c>
      <c r="W599">
        <v>2</v>
      </c>
      <c r="X599">
        <v>70</v>
      </c>
    </row>
    <row r="600" spans="1:24" x14ac:dyDescent="0.35">
      <c r="A600" s="1">
        <v>598</v>
      </c>
      <c r="B600">
        <v>299</v>
      </c>
      <c r="C600">
        <v>299</v>
      </c>
      <c r="E600">
        <v>2397.8069807481138</v>
      </c>
      <c r="F600">
        <v>40927.1875</v>
      </c>
      <c r="G600">
        <v>2250.8280319527221</v>
      </c>
      <c r="H600">
        <v>-1096.8509076569551</v>
      </c>
      <c r="I600">
        <v>18</v>
      </c>
      <c r="J600" t="s">
        <v>111</v>
      </c>
      <c r="K600">
        <v>19</v>
      </c>
      <c r="L600">
        <v>1278</v>
      </c>
      <c r="M600">
        <v>1.9890000000000001</v>
      </c>
      <c r="N600">
        <v>1.7789999999999999</v>
      </c>
      <c r="O600">
        <v>0.87726000000000004</v>
      </c>
      <c r="P600">
        <v>0.15781000000000001</v>
      </c>
      <c r="Q600">
        <v>3.6680000000000001</v>
      </c>
      <c r="R600">
        <v>110.4</v>
      </c>
      <c r="S600">
        <v>11.349</v>
      </c>
      <c r="T600">
        <v>210000000</v>
      </c>
      <c r="U600">
        <v>0.3</v>
      </c>
      <c r="V600">
        <v>0.5</v>
      </c>
      <c r="W600">
        <v>2</v>
      </c>
      <c r="X600">
        <v>70</v>
      </c>
    </row>
    <row r="601" spans="1:24" x14ac:dyDescent="0.35">
      <c r="A601" s="1">
        <v>599</v>
      </c>
      <c r="B601">
        <v>300</v>
      </c>
      <c r="C601">
        <v>299</v>
      </c>
      <c r="D601" t="s">
        <v>77</v>
      </c>
      <c r="E601">
        <v>2405.6194807481138</v>
      </c>
      <c r="F601">
        <v>40935</v>
      </c>
      <c r="G601">
        <v>2258.3228580315158</v>
      </c>
      <c r="H601">
        <v>-1099.056064177458</v>
      </c>
      <c r="I601">
        <v>18</v>
      </c>
      <c r="J601" t="s">
        <v>111</v>
      </c>
      <c r="K601">
        <v>19</v>
      </c>
      <c r="L601">
        <v>1278</v>
      </c>
      <c r="M601">
        <v>1.9890000000000001</v>
      </c>
      <c r="N601">
        <v>1.7789999999999999</v>
      </c>
      <c r="O601">
        <v>0.87726000000000004</v>
      </c>
      <c r="P601">
        <v>0.15781000000000001</v>
      </c>
      <c r="Q601">
        <v>3.6680000000000001</v>
      </c>
      <c r="R601">
        <v>110.4</v>
      </c>
      <c r="S601">
        <v>11.349</v>
      </c>
      <c r="T601">
        <v>210000000</v>
      </c>
      <c r="U601">
        <v>0.3</v>
      </c>
      <c r="V601">
        <v>0.5</v>
      </c>
      <c r="W601">
        <v>2</v>
      </c>
      <c r="X601">
        <v>70</v>
      </c>
    </row>
    <row r="602" spans="1:24" x14ac:dyDescent="0.35">
      <c r="A602" s="1">
        <v>600</v>
      </c>
      <c r="B602">
        <v>300</v>
      </c>
      <c r="C602">
        <v>300</v>
      </c>
      <c r="D602" t="s">
        <v>77</v>
      </c>
      <c r="E602">
        <v>2405.6194807481138</v>
      </c>
      <c r="F602">
        <v>40935</v>
      </c>
      <c r="G602">
        <v>2258.3228580315158</v>
      </c>
      <c r="H602">
        <v>-1099.056064177458</v>
      </c>
      <c r="I602">
        <v>18</v>
      </c>
      <c r="J602" t="s">
        <v>111</v>
      </c>
      <c r="K602">
        <v>19</v>
      </c>
      <c r="L602">
        <v>1278</v>
      </c>
      <c r="M602">
        <v>1.9890000000000001</v>
      </c>
      <c r="N602">
        <v>1.7789999999999999</v>
      </c>
      <c r="O602">
        <v>0.87726000000000004</v>
      </c>
      <c r="P602">
        <v>0.15781000000000001</v>
      </c>
      <c r="Q602">
        <v>3.6680000000000001</v>
      </c>
      <c r="R602">
        <v>110.4</v>
      </c>
      <c r="S602">
        <v>11.349</v>
      </c>
      <c r="T602">
        <v>210000000</v>
      </c>
      <c r="U602">
        <v>0.3</v>
      </c>
      <c r="V602">
        <v>0.5</v>
      </c>
      <c r="W602">
        <v>2</v>
      </c>
      <c r="X602">
        <v>70</v>
      </c>
    </row>
    <row r="603" spans="1:24" x14ac:dyDescent="0.35">
      <c r="A603" s="1">
        <v>601</v>
      </c>
      <c r="B603">
        <v>301</v>
      </c>
      <c r="C603">
        <v>300</v>
      </c>
      <c r="E603">
        <v>2413.4319807481138</v>
      </c>
      <c r="F603">
        <v>40942.8125</v>
      </c>
      <c r="G603">
        <v>2265.8210478876681</v>
      </c>
      <c r="H603">
        <v>-1101.2497557102579</v>
      </c>
      <c r="I603">
        <v>18</v>
      </c>
      <c r="J603" t="s">
        <v>111</v>
      </c>
      <c r="K603">
        <v>19</v>
      </c>
      <c r="L603">
        <v>1278</v>
      </c>
      <c r="M603">
        <v>1.9890000000000001</v>
      </c>
      <c r="N603">
        <v>1.7789999999999999</v>
      </c>
      <c r="O603">
        <v>0.87726000000000004</v>
      </c>
      <c r="P603">
        <v>0.15781000000000001</v>
      </c>
      <c r="Q603">
        <v>3.6680000000000001</v>
      </c>
      <c r="R603">
        <v>110.4</v>
      </c>
      <c r="S603">
        <v>11.349</v>
      </c>
      <c r="T603">
        <v>210000000</v>
      </c>
      <c r="U603">
        <v>0.3</v>
      </c>
      <c r="V603">
        <v>0.5</v>
      </c>
      <c r="W603">
        <v>2</v>
      </c>
      <c r="X603">
        <v>70</v>
      </c>
    </row>
    <row r="604" spans="1:24" x14ac:dyDescent="0.35">
      <c r="A604" s="1">
        <v>602</v>
      </c>
      <c r="B604">
        <v>301</v>
      </c>
      <c r="C604">
        <v>301</v>
      </c>
      <c r="E604">
        <v>2413.4319807481138</v>
      </c>
      <c r="F604">
        <v>40942.8125</v>
      </c>
      <c r="G604">
        <v>2265.8210478876681</v>
      </c>
      <c r="H604">
        <v>-1101.2497557102579</v>
      </c>
      <c r="I604">
        <v>18</v>
      </c>
      <c r="J604" t="s">
        <v>111</v>
      </c>
      <c r="K604">
        <v>19</v>
      </c>
      <c r="L604">
        <v>1278</v>
      </c>
      <c r="M604">
        <v>1.9890000000000001</v>
      </c>
      <c r="N604">
        <v>1.7789999999999999</v>
      </c>
      <c r="O604">
        <v>0.87726000000000004</v>
      </c>
      <c r="P604">
        <v>0.15781000000000001</v>
      </c>
      <c r="Q604">
        <v>3.6680000000000001</v>
      </c>
      <c r="R604">
        <v>110.4</v>
      </c>
      <c r="S604">
        <v>11.349</v>
      </c>
      <c r="T604">
        <v>210000000</v>
      </c>
      <c r="U604">
        <v>0.3</v>
      </c>
      <c r="V604">
        <v>0.5</v>
      </c>
      <c r="W604">
        <v>2</v>
      </c>
      <c r="X604">
        <v>70</v>
      </c>
    </row>
    <row r="605" spans="1:24" x14ac:dyDescent="0.35">
      <c r="A605" s="1">
        <v>603</v>
      </c>
      <c r="B605">
        <v>302</v>
      </c>
      <c r="C605">
        <v>301</v>
      </c>
      <c r="E605">
        <v>2421.2444807481138</v>
      </c>
      <c r="F605">
        <v>40950.625</v>
      </c>
      <c r="G605">
        <v>2273.3225713734118</v>
      </c>
      <c r="H605">
        <v>-1103.432019409084</v>
      </c>
      <c r="I605">
        <v>18</v>
      </c>
      <c r="J605" t="s">
        <v>111</v>
      </c>
      <c r="K605">
        <v>19</v>
      </c>
      <c r="L605">
        <v>1278</v>
      </c>
      <c r="M605">
        <v>1.9890000000000001</v>
      </c>
      <c r="N605">
        <v>1.7789999999999999</v>
      </c>
      <c r="O605">
        <v>0.87726000000000004</v>
      </c>
      <c r="P605">
        <v>0.15781000000000001</v>
      </c>
      <c r="Q605">
        <v>3.6680000000000001</v>
      </c>
      <c r="R605">
        <v>110.4</v>
      </c>
      <c r="S605">
        <v>11.349</v>
      </c>
      <c r="T605">
        <v>210000000</v>
      </c>
      <c r="U605">
        <v>0.3</v>
      </c>
      <c r="V605">
        <v>0.5</v>
      </c>
      <c r="W605">
        <v>2</v>
      </c>
      <c r="X605">
        <v>70</v>
      </c>
    </row>
    <row r="606" spans="1:24" x14ac:dyDescent="0.35">
      <c r="A606" s="1">
        <v>604</v>
      </c>
      <c r="B606">
        <v>302</v>
      </c>
      <c r="C606">
        <v>302</v>
      </c>
      <c r="E606">
        <v>2421.2444807481138</v>
      </c>
      <c r="F606">
        <v>40950.625</v>
      </c>
      <c r="G606">
        <v>2273.3225713734118</v>
      </c>
      <c r="H606">
        <v>-1103.432019409084</v>
      </c>
      <c r="I606">
        <v>18</v>
      </c>
      <c r="J606" t="s">
        <v>112</v>
      </c>
      <c r="K606">
        <v>19</v>
      </c>
      <c r="L606">
        <v>1278</v>
      </c>
      <c r="M606">
        <v>1.8779999999999999</v>
      </c>
      <c r="N606">
        <v>1.5209999999999999</v>
      </c>
      <c r="O606">
        <v>0.79723999999999995</v>
      </c>
      <c r="P606">
        <v>5.4467000000000002E-2</v>
      </c>
      <c r="Q606">
        <v>3.3109999999999999</v>
      </c>
      <c r="R606">
        <v>98.582999999999998</v>
      </c>
      <c r="S606">
        <v>10.105</v>
      </c>
      <c r="T606">
        <v>210000000</v>
      </c>
      <c r="U606">
        <v>0.3</v>
      </c>
      <c r="V606">
        <v>0.5</v>
      </c>
      <c r="W606">
        <v>2</v>
      </c>
      <c r="X606">
        <v>70</v>
      </c>
    </row>
    <row r="607" spans="1:24" x14ac:dyDescent="0.35">
      <c r="A607" s="1">
        <v>605</v>
      </c>
      <c r="B607">
        <v>303</v>
      </c>
      <c r="C607">
        <v>302</v>
      </c>
      <c r="E607">
        <v>2429.0569807481138</v>
      </c>
      <c r="F607">
        <v>40958.4375</v>
      </c>
      <c r="G607">
        <v>2280.8273318619708</v>
      </c>
      <c r="H607">
        <v>-1105.603127779442</v>
      </c>
      <c r="I607">
        <v>18</v>
      </c>
      <c r="J607" t="s">
        <v>112</v>
      </c>
      <c r="K607">
        <v>19</v>
      </c>
      <c r="L607">
        <v>1278</v>
      </c>
      <c r="M607">
        <v>1.8779999999999999</v>
      </c>
      <c r="N607">
        <v>1.5209999999999999</v>
      </c>
      <c r="O607">
        <v>0.79723999999999995</v>
      </c>
      <c r="P607">
        <v>5.4467000000000002E-2</v>
      </c>
      <c r="Q607">
        <v>3.3109999999999999</v>
      </c>
      <c r="R607">
        <v>98.582999999999998</v>
      </c>
      <c r="S607">
        <v>10.105</v>
      </c>
      <c r="T607">
        <v>210000000</v>
      </c>
      <c r="U607">
        <v>0.3</v>
      </c>
      <c r="V607">
        <v>0.5</v>
      </c>
      <c r="W607">
        <v>2</v>
      </c>
      <c r="X607">
        <v>70</v>
      </c>
    </row>
    <row r="608" spans="1:24" x14ac:dyDescent="0.35">
      <c r="A608" s="1">
        <v>606</v>
      </c>
      <c r="B608">
        <v>303</v>
      </c>
      <c r="C608">
        <v>303</v>
      </c>
      <c r="E608">
        <v>2429.0569807481138</v>
      </c>
      <c r="F608">
        <v>40958.4375</v>
      </c>
      <c r="G608">
        <v>2280.8273318619708</v>
      </c>
      <c r="H608">
        <v>-1105.603127779442</v>
      </c>
      <c r="I608">
        <v>18</v>
      </c>
      <c r="J608" t="s">
        <v>112</v>
      </c>
      <c r="K608">
        <v>19</v>
      </c>
      <c r="L608">
        <v>1278</v>
      </c>
      <c r="M608">
        <v>1.8779999999999999</v>
      </c>
      <c r="N608">
        <v>1.5209999999999999</v>
      </c>
      <c r="O608">
        <v>0.79723999999999995</v>
      </c>
      <c r="P608">
        <v>5.4467000000000002E-2</v>
      </c>
      <c r="Q608">
        <v>3.3109999999999999</v>
      </c>
      <c r="R608">
        <v>98.582999999999998</v>
      </c>
      <c r="S608">
        <v>10.105</v>
      </c>
      <c r="T608">
        <v>210000000</v>
      </c>
      <c r="U608">
        <v>0.3</v>
      </c>
      <c r="V608">
        <v>0.5</v>
      </c>
      <c r="W608">
        <v>2</v>
      </c>
      <c r="X608">
        <v>70</v>
      </c>
    </row>
    <row r="609" spans="1:24" x14ac:dyDescent="0.35">
      <c r="A609" s="1">
        <v>607</v>
      </c>
      <c r="B609">
        <v>304</v>
      </c>
      <c r="C609">
        <v>303</v>
      </c>
      <c r="E609">
        <v>2436.8694807481138</v>
      </c>
      <c r="F609">
        <v>40966.25</v>
      </c>
      <c r="G609">
        <v>2288.3358792902418</v>
      </c>
      <c r="H609">
        <v>-1107.7611028481749</v>
      </c>
      <c r="I609">
        <v>18</v>
      </c>
      <c r="J609" t="s">
        <v>112</v>
      </c>
      <c r="K609">
        <v>19</v>
      </c>
      <c r="L609">
        <v>1278</v>
      </c>
      <c r="M609">
        <v>1.8779999999999999</v>
      </c>
      <c r="N609">
        <v>1.5209999999999999</v>
      </c>
      <c r="O609">
        <v>0.79723999999999995</v>
      </c>
      <c r="P609">
        <v>5.4467000000000002E-2</v>
      </c>
      <c r="Q609">
        <v>3.3109999999999999</v>
      </c>
      <c r="R609">
        <v>98.582999999999998</v>
      </c>
      <c r="S609">
        <v>10.105</v>
      </c>
      <c r="T609">
        <v>210000000</v>
      </c>
      <c r="U609">
        <v>0.3</v>
      </c>
      <c r="V609">
        <v>0.5</v>
      </c>
      <c r="W609">
        <v>2</v>
      </c>
      <c r="X609">
        <v>70</v>
      </c>
    </row>
    <row r="610" spans="1:24" x14ac:dyDescent="0.35">
      <c r="A610" s="1">
        <v>608</v>
      </c>
      <c r="B610">
        <v>304</v>
      </c>
      <c r="C610">
        <v>304</v>
      </c>
      <c r="E610">
        <v>2436.8694807481138</v>
      </c>
      <c r="F610">
        <v>40966.25</v>
      </c>
      <c r="G610">
        <v>2288.3358792902418</v>
      </c>
      <c r="H610">
        <v>-1107.7611028481749</v>
      </c>
      <c r="I610">
        <v>18</v>
      </c>
      <c r="J610" t="s">
        <v>113</v>
      </c>
      <c r="K610">
        <v>19</v>
      </c>
      <c r="L610">
        <v>1320</v>
      </c>
      <c r="M610">
        <v>1.6819999999999991</v>
      </c>
      <c r="N610">
        <v>1.2699</v>
      </c>
      <c r="O610">
        <v>0.70086000000000004</v>
      </c>
      <c r="P610">
        <v>2.8108999999999999E-2</v>
      </c>
      <c r="Q610">
        <v>2.569</v>
      </c>
      <c r="R610">
        <v>84.697999999999993</v>
      </c>
      <c r="S610">
        <v>8.6111000000000004</v>
      </c>
      <c r="T610">
        <v>210000000</v>
      </c>
      <c r="U610">
        <v>0.3</v>
      </c>
      <c r="V610">
        <v>0.5</v>
      </c>
      <c r="W610">
        <v>2</v>
      </c>
      <c r="X610">
        <v>70</v>
      </c>
    </row>
    <row r="611" spans="1:24" x14ac:dyDescent="0.35">
      <c r="A611" s="1">
        <v>609</v>
      </c>
      <c r="B611">
        <v>305</v>
      </c>
      <c r="C611">
        <v>304</v>
      </c>
      <c r="E611">
        <v>2444.6819807481138</v>
      </c>
      <c r="F611">
        <v>40974.0625</v>
      </c>
      <c r="G611">
        <v>2295.8476835559391</v>
      </c>
      <c r="H611">
        <v>-1109.907711665951</v>
      </c>
      <c r="I611">
        <v>18</v>
      </c>
      <c r="J611" t="s">
        <v>113</v>
      </c>
      <c r="K611">
        <v>19</v>
      </c>
      <c r="L611">
        <v>1320</v>
      </c>
      <c r="M611">
        <v>1.6819999999999991</v>
      </c>
      <c r="N611">
        <v>1.2699</v>
      </c>
      <c r="O611">
        <v>0.70086000000000004</v>
      </c>
      <c r="P611">
        <v>2.8108999999999999E-2</v>
      </c>
      <c r="Q611">
        <v>2.569</v>
      </c>
      <c r="R611">
        <v>84.697999999999993</v>
      </c>
      <c r="S611">
        <v>8.6111000000000004</v>
      </c>
      <c r="T611">
        <v>210000000</v>
      </c>
      <c r="U611">
        <v>0.3</v>
      </c>
      <c r="V611">
        <v>0.5</v>
      </c>
      <c r="W611">
        <v>2</v>
      </c>
      <c r="X611">
        <v>70</v>
      </c>
    </row>
    <row r="612" spans="1:24" x14ac:dyDescent="0.35">
      <c r="A612" s="1">
        <v>610</v>
      </c>
      <c r="B612">
        <v>305</v>
      </c>
      <c r="C612">
        <v>305</v>
      </c>
      <c r="E612">
        <v>2444.6819807481138</v>
      </c>
      <c r="F612">
        <v>40974.0625</v>
      </c>
      <c r="G612">
        <v>2295.8476835559391</v>
      </c>
      <c r="H612">
        <v>-1109.907711665951</v>
      </c>
      <c r="I612">
        <v>18</v>
      </c>
      <c r="J612" t="s">
        <v>113</v>
      </c>
      <c r="K612">
        <v>19</v>
      </c>
      <c r="L612">
        <v>1320</v>
      </c>
      <c r="M612">
        <v>1.6819999999999991</v>
      </c>
      <c r="N612">
        <v>1.2699</v>
      </c>
      <c r="O612">
        <v>0.70086000000000004</v>
      </c>
      <c r="P612">
        <v>2.8108999999999999E-2</v>
      </c>
      <c r="Q612">
        <v>2.569</v>
      </c>
      <c r="R612">
        <v>84.697999999999993</v>
      </c>
      <c r="S612">
        <v>8.6111000000000004</v>
      </c>
      <c r="T612">
        <v>210000000</v>
      </c>
      <c r="U612">
        <v>0.3</v>
      </c>
      <c r="V612">
        <v>0.5</v>
      </c>
      <c r="W612">
        <v>2</v>
      </c>
      <c r="X612">
        <v>70</v>
      </c>
    </row>
    <row r="613" spans="1:24" x14ac:dyDescent="0.35">
      <c r="A613" s="1">
        <v>611</v>
      </c>
      <c r="B613">
        <v>306</v>
      </c>
      <c r="C613">
        <v>305</v>
      </c>
      <c r="E613">
        <v>2452.4944807481138</v>
      </c>
      <c r="F613">
        <v>40981.875</v>
      </c>
      <c r="G613">
        <v>2303.3627786154329</v>
      </c>
      <c r="H613">
        <v>-1112.0427708663681</v>
      </c>
      <c r="I613">
        <v>18</v>
      </c>
      <c r="J613" t="s">
        <v>113</v>
      </c>
      <c r="K613">
        <v>19</v>
      </c>
      <c r="L613">
        <v>1320</v>
      </c>
      <c r="M613">
        <v>1.6819999999999991</v>
      </c>
      <c r="N613">
        <v>1.2699</v>
      </c>
      <c r="O613">
        <v>0.70086000000000004</v>
      </c>
      <c r="P613">
        <v>2.8108999999999999E-2</v>
      </c>
      <c r="Q613">
        <v>2.569</v>
      </c>
      <c r="R613">
        <v>84.697999999999993</v>
      </c>
      <c r="S613">
        <v>8.6111000000000004</v>
      </c>
      <c r="T613">
        <v>210000000</v>
      </c>
      <c r="U613">
        <v>0.3</v>
      </c>
      <c r="V613">
        <v>0.5</v>
      </c>
      <c r="W613">
        <v>2</v>
      </c>
      <c r="X613">
        <v>70</v>
      </c>
    </row>
    <row r="614" spans="1:24" x14ac:dyDescent="0.35">
      <c r="A614" s="1">
        <v>612</v>
      </c>
      <c r="B614">
        <v>306</v>
      </c>
      <c r="C614">
        <v>306</v>
      </c>
      <c r="E614">
        <v>2452.4944807481138</v>
      </c>
      <c r="F614">
        <v>40981.875</v>
      </c>
      <c r="G614">
        <v>2303.3627786154329</v>
      </c>
      <c r="H614">
        <v>-1112.0427708663681</v>
      </c>
      <c r="I614">
        <v>18</v>
      </c>
      <c r="J614" t="s">
        <v>113</v>
      </c>
      <c r="K614">
        <v>19</v>
      </c>
      <c r="L614">
        <v>1320</v>
      </c>
      <c r="M614">
        <v>1.6819999999999991</v>
      </c>
      <c r="N614">
        <v>1.2699</v>
      </c>
      <c r="O614">
        <v>0.70086000000000004</v>
      </c>
      <c r="P614">
        <v>2.8108999999999999E-2</v>
      </c>
      <c r="Q614">
        <v>2.569</v>
      </c>
      <c r="R614">
        <v>84.697999999999993</v>
      </c>
      <c r="S614">
        <v>8.6111000000000004</v>
      </c>
      <c r="T614">
        <v>210000000</v>
      </c>
      <c r="U614">
        <v>0.3</v>
      </c>
      <c r="V614">
        <v>0.5</v>
      </c>
      <c r="W614">
        <v>2</v>
      </c>
      <c r="X614">
        <v>70</v>
      </c>
    </row>
    <row r="615" spans="1:24" x14ac:dyDescent="0.35">
      <c r="A615" s="1">
        <v>613</v>
      </c>
      <c r="B615">
        <v>307</v>
      </c>
      <c r="C615">
        <v>306</v>
      </c>
      <c r="E615">
        <v>2460.3069807481138</v>
      </c>
      <c r="F615">
        <v>40989.6875</v>
      </c>
      <c r="G615">
        <v>2310.8810801418431</v>
      </c>
      <c r="H615">
        <v>-1114.1665117153229</v>
      </c>
      <c r="I615">
        <v>18</v>
      </c>
      <c r="J615" t="s">
        <v>113</v>
      </c>
      <c r="K615">
        <v>19</v>
      </c>
      <c r="L615">
        <v>1320</v>
      </c>
      <c r="M615">
        <v>1.6819999999999991</v>
      </c>
      <c r="N615">
        <v>1.2699</v>
      </c>
      <c r="O615">
        <v>0.70086000000000004</v>
      </c>
      <c r="P615">
        <v>2.8108999999999999E-2</v>
      </c>
      <c r="Q615">
        <v>2.569</v>
      </c>
      <c r="R615">
        <v>84.697999999999993</v>
      </c>
      <c r="S615">
        <v>8.6111000000000004</v>
      </c>
      <c r="T615">
        <v>210000000</v>
      </c>
      <c r="U615">
        <v>0.3</v>
      </c>
      <c r="V615">
        <v>0.5</v>
      </c>
      <c r="W615">
        <v>2</v>
      </c>
      <c r="X615">
        <v>70</v>
      </c>
    </row>
    <row r="616" spans="1:24" x14ac:dyDescent="0.35">
      <c r="A616" s="1">
        <v>614</v>
      </c>
      <c r="B616">
        <v>307</v>
      </c>
      <c r="C616">
        <v>307</v>
      </c>
      <c r="E616">
        <v>2460.3069807481138</v>
      </c>
      <c r="F616">
        <v>40989.6875</v>
      </c>
      <c r="G616">
        <v>2310.8810801418431</v>
      </c>
      <c r="H616">
        <v>-1114.1665117153229</v>
      </c>
      <c r="I616">
        <v>18</v>
      </c>
      <c r="J616" t="s">
        <v>113</v>
      </c>
      <c r="K616">
        <v>19</v>
      </c>
      <c r="L616">
        <v>1320</v>
      </c>
      <c r="M616">
        <v>1.6819999999999991</v>
      </c>
      <c r="N616">
        <v>1.2699</v>
      </c>
      <c r="O616">
        <v>0.70086000000000004</v>
      </c>
      <c r="P616">
        <v>2.8108999999999999E-2</v>
      </c>
      <c r="Q616">
        <v>2.569</v>
      </c>
      <c r="R616">
        <v>84.697999999999993</v>
      </c>
      <c r="S616">
        <v>8.6111000000000004</v>
      </c>
      <c r="T616">
        <v>210000000</v>
      </c>
      <c r="U616">
        <v>0.3</v>
      </c>
      <c r="V616">
        <v>0.5</v>
      </c>
      <c r="W616">
        <v>2</v>
      </c>
      <c r="X616">
        <v>70</v>
      </c>
    </row>
    <row r="617" spans="1:24" x14ac:dyDescent="0.35">
      <c r="A617" s="1">
        <v>615</v>
      </c>
      <c r="B617">
        <v>308</v>
      </c>
      <c r="C617">
        <v>307</v>
      </c>
      <c r="E617">
        <v>2468.1194807481138</v>
      </c>
      <c r="F617">
        <v>40997.5</v>
      </c>
      <c r="G617">
        <v>2318.40264025121</v>
      </c>
      <c r="H617">
        <v>-1116.2786846107349</v>
      </c>
      <c r="I617">
        <v>18</v>
      </c>
      <c r="J617" t="s">
        <v>113</v>
      </c>
      <c r="K617">
        <v>19</v>
      </c>
      <c r="L617">
        <v>1320</v>
      </c>
      <c r="M617">
        <v>1.6819999999999991</v>
      </c>
      <c r="N617">
        <v>1.2699</v>
      </c>
      <c r="O617">
        <v>0.70086000000000004</v>
      </c>
      <c r="P617">
        <v>2.8108999999999999E-2</v>
      </c>
      <c r="Q617">
        <v>2.569</v>
      </c>
      <c r="R617">
        <v>84.697999999999993</v>
      </c>
      <c r="S617">
        <v>8.6111000000000004</v>
      </c>
      <c r="T617">
        <v>210000000</v>
      </c>
      <c r="U617">
        <v>0.3</v>
      </c>
      <c r="V617">
        <v>0.5</v>
      </c>
      <c r="W617">
        <v>2</v>
      </c>
      <c r="X617">
        <v>70</v>
      </c>
    </row>
    <row r="618" spans="1:24" x14ac:dyDescent="0.35">
      <c r="A618" s="1">
        <v>616</v>
      </c>
      <c r="B618">
        <v>308</v>
      </c>
      <c r="C618">
        <v>308</v>
      </c>
      <c r="E618">
        <v>2468.1194807481138</v>
      </c>
      <c r="F618">
        <v>40997.5</v>
      </c>
      <c r="G618">
        <v>2318.40264025121</v>
      </c>
      <c r="H618">
        <v>-1116.2786846107349</v>
      </c>
      <c r="I618">
        <v>18</v>
      </c>
      <c r="J618" t="s">
        <v>113</v>
      </c>
      <c r="K618">
        <v>19</v>
      </c>
      <c r="L618">
        <v>1320</v>
      </c>
      <c r="M618">
        <v>1.6819999999999991</v>
      </c>
      <c r="N618">
        <v>1.2699</v>
      </c>
      <c r="O618">
        <v>0.70086000000000004</v>
      </c>
      <c r="P618">
        <v>2.8108999999999999E-2</v>
      </c>
      <c r="Q618">
        <v>2.569</v>
      </c>
      <c r="R618">
        <v>84.697999999999993</v>
      </c>
      <c r="S618">
        <v>8.6111000000000004</v>
      </c>
      <c r="T618">
        <v>210000000</v>
      </c>
      <c r="U618">
        <v>0.3</v>
      </c>
      <c r="V618">
        <v>0.5</v>
      </c>
      <c r="W618">
        <v>2</v>
      </c>
      <c r="X618">
        <v>70</v>
      </c>
    </row>
    <row r="619" spans="1:24" x14ac:dyDescent="0.35">
      <c r="A619" s="1">
        <v>617</v>
      </c>
      <c r="B619">
        <v>309</v>
      </c>
      <c r="C619">
        <v>308</v>
      </c>
      <c r="E619">
        <v>2475.9319807481138</v>
      </c>
      <c r="F619">
        <v>41005.3125</v>
      </c>
      <c r="G619">
        <v>2325.9277883022992</v>
      </c>
      <c r="H619">
        <v>-1118.3780386196361</v>
      </c>
      <c r="I619">
        <v>18</v>
      </c>
      <c r="J619" t="s">
        <v>113</v>
      </c>
      <c r="K619">
        <v>19</v>
      </c>
      <c r="L619">
        <v>1320</v>
      </c>
      <c r="M619">
        <v>1.6819999999999991</v>
      </c>
      <c r="N619">
        <v>1.2699</v>
      </c>
      <c r="O619">
        <v>0.70086000000000004</v>
      </c>
      <c r="P619">
        <v>2.8108999999999999E-2</v>
      </c>
      <c r="Q619">
        <v>2.569</v>
      </c>
      <c r="R619">
        <v>84.697999999999993</v>
      </c>
      <c r="S619">
        <v>8.6111000000000004</v>
      </c>
      <c r="T619">
        <v>210000000</v>
      </c>
      <c r="U619">
        <v>0.3</v>
      </c>
      <c r="V619">
        <v>0.5</v>
      </c>
      <c r="W619">
        <v>2</v>
      </c>
      <c r="X619">
        <v>70</v>
      </c>
    </row>
    <row r="620" spans="1:24" x14ac:dyDescent="0.35">
      <c r="A620" s="1">
        <v>618</v>
      </c>
      <c r="B620">
        <v>309</v>
      </c>
      <c r="C620">
        <v>309</v>
      </c>
      <c r="E620">
        <v>2475.9319807481138</v>
      </c>
      <c r="F620">
        <v>41005.3125</v>
      </c>
      <c r="G620">
        <v>2325.9277883022992</v>
      </c>
      <c r="H620">
        <v>-1118.3780386196361</v>
      </c>
      <c r="I620">
        <v>18</v>
      </c>
      <c r="J620" t="s">
        <v>113</v>
      </c>
      <c r="K620">
        <v>19</v>
      </c>
      <c r="L620">
        <v>1320</v>
      </c>
      <c r="M620">
        <v>1.6819999999999991</v>
      </c>
      <c r="N620">
        <v>1.2699</v>
      </c>
      <c r="O620">
        <v>0.70086000000000004</v>
      </c>
      <c r="P620">
        <v>2.8108999999999999E-2</v>
      </c>
      <c r="Q620">
        <v>2.569</v>
      </c>
      <c r="R620">
        <v>84.697999999999993</v>
      </c>
      <c r="S620">
        <v>8.6111000000000004</v>
      </c>
      <c r="T620">
        <v>210000000</v>
      </c>
      <c r="U620">
        <v>0.3</v>
      </c>
      <c r="V620">
        <v>0.5</v>
      </c>
      <c r="W620">
        <v>2</v>
      </c>
      <c r="X620">
        <v>70</v>
      </c>
    </row>
    <row r="621" spans="1:24" x14ac:dyDescent="0.35">
      <c r="A621" s="1">
        <v>619</v>
      </c>
      <c r="B621">
        <v>310</v>
      </c>
      <c r="C621">
        <v>309</v>
      </c>
      <c r="E621">
        <v>2483.7444807481138</v>
      </c>
      <c r="F621">
        <v>41013.125</v>
      </c>
      <c r="G621">
        <v>2333.4561730721562</v>
      </c>
      <c r="H621">
        <v>-1120.465754479148</v>
      </c>
      <c r="I621">
        <v>18</v>
      </c>
      <c r="J621" t="s">
        <v>113</v>
      </c>
      <c r="K621">
        <v>19</v>
      </c>
      <c r="L621">
        <v>1320</v>
      </c>
      <c r="M621">
        <v>1.6819999999999991</v>
      </c>
      <c r="N621">
        <v>1.2699</v>
      </c>
      <c r="O621">
        <v>0.70086000000000004</v>
      </c>
      <c r="P621">
        <v>2.8108999999999999E-2</v>
      </c>
      <c r="Q621">
        <v>2.569</v>
      </c>
      <c r="R621">
        <v>84.697999999999993</v>
      </c>
      <c r="S621">
        <v>8.6111000000000004</v>
      </c>
      <c r="T621">
        <v>210000000</v>
      </c>
      <c r="U621">
        <v>0.3</v>
      </c>
      <c r="V621">
        <v>0.5</v>
      </c>
      <c r="W621">
        <v>2</v>
      </c>
      <c r="X621">
        <v>70</v>
      </c>
    </row>
    <row r="622" spans="1:24" x14ac:dyDescent="0.35">
      <c r="A622" s="1">
        <v>620</v>
      </c>
      <c r="B622">
        <v>310</v>
      </c>
      <c r="C622">
        <v>310</v>
      </c>
      <c r="E622">
        <v>2483.7444807481138</v>
      </c>
      <c r="F622">
        <v>41013.125</v>
      </c>
      <c r="G622">
        <v>2333.4561730721562</v>
      </c>
      <c r="H622">
        <v>-1120.465754479148</v>
      </c>
      <c r="I622">
        <v>18</v>
      </c>
      <c r="J622" t="s">
        <v>113</v>
      </c>
      <c r="K622">
        <v>19</v>
      </c>
      <c r="L622">
        <v>1320</v>
      </c>
      <c r="M622">
        <v>1.6819999999999991</v>
      </c>
      <c r="N622">
        <v>1.2699</v>
      </c>
      <c r="O622">
        <v>0.70086000000000004</v>
      </c>
      <c r="P622">
        <v>2.8108999999999999E-2</v>
      </c>
      <c r="Q622">
        <v>2.569</v>
      </c>
      <c r="R622">
        <v>84.697999999999993</v>
      </c>
      <c r="S622">
        <v>8.6111000000000004</v>
      </c>
      <c r="T622">
        <v>210000000</v>
      </c>
      <c r="U622">
        <v>0.3</v>
      </c>
      <c r="V622">
        <v>0.5</v>
      </c>
      <c r="W622">
        <v>2</v>
      </c>
      <c r="X622">
        <v>70</v>
      </c>
    </row>
    <row r="623" spans="1:24" x14ac:dyDescent="0.35">
      <c r="A623" s="1">
        <v>621</v>
      </c>
      <c r="B623">
        <v>311</v>
      </c>
      <c r="C623">
        <v>310</v>
      </c>
      <c r="E623">
        <v>2491.5569807481138</v>
      </c>
      <c r="F623">
        <v>41020.9375</v>
      </c>
      <c r="G623">
        <v>2340.9876849989141</v>
      </c>
      <c r="H623">
        <v>-1122.542159504477</v>
      </c>
      <c r="I623">
        <v>18</v>
      </c>
      <c r="J623" t="s">
        <v>113</v>
      </c>
      <c r="K623">
        <v>19</v>
      </c>
      <c r="L623">
        <v>1320</v>
      </c>
      <c r="M623">
        <v>1.6819999999999991</v>
      </c>
      <c r="N623">
        <v>1.2699</v>
      </c>
      <c r="O623">
        <v>0.70086000000000004</v>
      </c>
      <c r="P623">
        <v>2.8108999999999999E-2</v>
      </c>
      <c r="Q623">
        <v>2.569</v>
      </c>
      <c r="R623">
        <v>84.697999999999993</v>
      </c>
      <c r="S623">
        <v>8.6111000000000004</v>
      </c>
      <c r="T623">
        <v>210000000</v>
      </c>
      <c r="U623">
        <v>0.3</v>
      </c>
      <c r="V623">
        <v>0.5</v>
      </c>
      <c r="W623">
        <v>2</v>
      </c>
      <c r="X623">
        <v>70</v>
      </c>
    </row>
    <row r="624" spans="1:24" x14ac:dyDescent="0.35">
      <c r="A624" s="1">
        <v>622</v>
      </c>
      <c r="B624">
        <v>311</v>
      </c>
      <c r="C624">
        <v>311</v>
      </c>
      <c r="E624">
        <v>2491.5569807481138</v>
      </c>
      <c r="F624">
        <v>41020.9375</v>
      </c>
      <c r="G624">
        <v>2340.9876849989141</v>
      </c>
      <c r="H624">
        <v>-1122.542159504477</v>
      </c>
      <c r="I624">
        <v>18</v>
      </c>
      <c r="J624" t="s">
        <v>113</v>
      </c>
      <c r="K624">
        <v>19</v>
      </c>
      <c r="L624">
        <v>1320</v>
      </c>
      <c r="M624">
        <v>1.6819999999999991</v>
      </c>
      <c r="N624">
        <v>1.2699</v>
      </c>
      <c r="O624">
        <v>0.70086000000000004</v>
      </c>
      <c r="P624">
        <v>2.8108999999999999E-2</v>
      </c>
      <c r="Q624">
        <v>2.569</v>
      </c>
      <c r="R624">
        <v>84.697999999999993</v>
      </c>
      <c r="S624">
        <v>8.6111000000000004</v>
      </c>
      <c r="T624">
        <v>210000000</v>
      </c>
      <c r="U624">
        <v>0.3</v>
      </c>
      <c r="V624">
        <v>0.5</v>
      </c>
      <c r="W624">
        <v>2</v>
      </c>
      <c r="X624">
        <v>70</v>
      </c>
    </row>
    <row r="625" spans="1:24" x14ac:dyDescent="0.35">
      <c r="A625" s="1">
        <v>623</v>
      </c>
      <c r="B625">
        <v>312</v>
      </c>
      <c r="C625">
        <v>311</v>
      </c>
      <c r="E625">
        <v>2499.3694807481138</v>
      </c>
      <c r="F625">
        <v>41028.75</v>
      </c>
      <c r="G625">
        <v>2348.5223549152188</v>
      </c>
      <c r="H625">
        <v>-1124.6070767799449</v>
      </c>
      <c r="I625">
        <v>18</v>
      </c>
      <c r="J625" t="s">
        <v>113</v>
      </c>
      <c r="K625">
        <v>19</v>
      </c>
      <c r="L625">
        <v>1320</v>
      </c>
      <c r="M625">
        <v>1.6819999999999991</v>
      </c>
      <c r="N625">
        <v>1.2699</v>
      </c>
      <c r="O625">
        <v>0.70086000000000004</v>
      </c>
      <c r="P625">
        <v>2.8108999999999999E-2</v>
      </c>
      <c r="Q625">
        <v>2.569</v>
      </c>
      <c r="R625">
        <v>84.697999999999993</v>
      </c>
      <c r="S625">
        <v>8.6111000000000004</v>
      </c>
      <c r="T625">
        <v>210000000</v>
      </c>
      <c r="U625">
        <v>0.3</v>
      </c>
      <c r="V625">
        <v>0.5</v>
      </c>
      <c r="W625">
        <v>2</v>
      </c>
      <c r="X625">
        <v>70</v>
      </c>
    </row>
    <row r="626" spans="1:24" x14ac:dyDescent="0.35">
      <c r="A626" s="1">
        <v>624</v>
      </c>
      <c r="B626">
        <v>312</v>
      </c>
      <c r="C626">
        <v>312</v>
      </c>
      <c r="E626">
        <v>2499.3694807481138</v>
      </c>
      <c r="F626">
        <v>41028.75</v>
      </c>
      <c r="G626">
        <v>2348.5223549152188</v>
      </c>
      <c r="H626">
        <v>-1124.6070767799449</v>
      </c>
      <c r="I626">
        <v>18</v>
      </c>
      <c r="J626" t="s">
        <v>112</v>
      </c>
      <c r="K626">
        <v>19</v>
      </c>
      <c r="L626">
        <v>1278</v>
      </c>
      <c r="M626">
        <v>1.8779999999999999</v>
      </c>
      <c r="N626">
        <v>1.5209999999999999</v>
      </c>
      <c r="O626">
        <v>0.79723999999999995</v>
      </c>
      <c r="P626">
        <v>5.4467000000000002E-2</v>
      </c>
      <c r="Q626">
        <v>3.3109999999999999</v>
      </c>
      <c r="R626">
        <v>98.582999999999998</v>
      </c>
      <c r="S626">
        <v>10.105</v>
      </c>
      <c r="T626">
        <v>210000000</v>
      </c>
      <c r="U626">
        <v>0.3</v>
      </c>
      <c r="V626">
        <v>0.5</v>
      </c>
      <c r="W626">
        <v>2</v>
      </c>
      <c r="X626">
        <v>70</v>
      </c>
    </row>
    <row r="627" spans="1:24" x14ac:dyDescent="0.35">
      <c r="A627" s="1">
        <v>625</v>
      </c>
      <c r="B627">
        <v>313</v>
      </c>
      <c r="C627">
        <v>312</v>
      </c>
      <c r="E627">
        <v>2507.1819807481138</v>
      </c>
      <c r="F627">
        <v>41036.5625</v>
      </c>
      <c r="G627">
        <v>2356.0601834341451</v>
      </c>
      <c r="H627">
        <v>-1126.660435465905</v>
      </c>
      <c r="I627">
        <v>18</v>
      </c>
      <c r="J627" t="s">
        <v>112</v>
      </c>
      <c r="K627">
        <v>19</v>
      </c>
      <c r="L627">
        <v>1278</v>
      </c>
      <c r="M627">
        <v>1.8779999999999999</v>
      </c>
      <c r="N627">
        <v>1.5209999999999999</v>
      </c>
      <c r="O627">
        <v>0.79723999999999995</v>
      </c>
      <c r="P627">
        <v>5.4467000000000002E-2</v>
      </c>
      <c r="Q627">
        <v>3.3109999999999999</v>
      </c>
      <c r="R627">
        <v>98.582999999999998</v>
      </c>
      <c r="S627">
        <v>10.105</v>
      </c>
      <c r="T627">
        <v>210000000</v>
      </c>
      <c r="U627">
        <v>0.3</v>
      </c>
      <c r="V627">
        <v>0.5</v>
      </c>
      <c r="W627">
        <v>2</v>
      </c>
      <c r="X627">
        <v>70</v>
      </c>
    </row>
    <row r="628" spans="1:24" x14ac:dyDescent="0.35">
      <c r="A628" s="1">
        <v>626</v>
      </c>
      <c r="B628">
        <v>313</v>
      </c>
      <c r="C628">
        <v>313</v>
      </c>
      <c r="E628">
        <v>2507.1819807481138</v>
      </c>
      <c r="F628">
        <v>41036.5625</v>
      </c>
      <c r="G628">
        <v>2356.0601834341451</v>
      </c>
      <c r="H628">
        <v>-1126.660435465905</v>
      </c>
      <c r="I628">
        <v>18</v>
      </c>
      <c r="J628" t="s">
        <v>112</v>
      </c>
      <c r="K628">
        <v>19</v>
      </c>
      <c r="L628">
        <v>1278</v>
      </c>
      <c r="M628">
        <v>1.8779999999999999</v>
      </c>
      <c r="N628">
        <v>1.5209999999999999</v>
      </c>
      <c r="O628">
        <v>0.79723999999999995</v>
      </c>
      <c r="P628">
        <v>5.4467000000000002E-2</v>
      </c>
      <c r="Q628">
        <v>3.3109999999999999</v>
      </c>
      <c r="R628">
        <v>98.582999999999998</v>
      </c>
      <c r="S628">
        <v>10.105</v>
      </c>
      <c r="T628">
        <v>210000000</v>
      </c>
      <c r="U628">
        <v>0.3</v>
      </c>
      <c r="V628">
        <v>0.5</v>
      </c>
      <c r="W628">
        <v>2</v>
      </c>
      <c r="X628">
        <v>70</v>
      </c>
    </row>
    <row r="629" spans="1:24" x14ac:dyDescent="0.35">
      <c r="A629" s="1">
        <v>627</v>
      </c>
      <c r="B629">
        <v>314</v>
      </c>
      <c r="C629">
        <v>313</v>
      </c>
      <c r="E629">
        <v>2514.9944807481138</v>
      </c>
      <c r="F629">
        <v>41044.375</v>
      </c>
      <c r="G629">
        <v>2363.601511870751</v>
      </c>
      <c r="H629">
        <v>-1128.700902180841</v>
      </c>
      <c r="I629">
        <v>18</v>
      </c>
      <c r="J629" t="s">
        <v>112</v>
      </c>
      <c r="K629">
        <v>19</v>
      </c>
      <c r="L629">
        <v>1278</v>
      </c>
      <c r="M629">
        <v>1.8779999999999999</v>
      </c>
      <c r="N629">
        <v>1.5209999999999999</v>
      </c>
      <c r="O629">
        <v>0.79723999999999995</v>
      </c>
      <c r="P629">
        <v>5.4467000000000002E-2</v>
      </c>
      <c r="Q629">
        <v>3.3109999999999999</v>
      </c>
      <c r="R629">
        <v>98.582999999999998</v>
      </c>
      <c r="S629">
        <v>10.105</v>
      </c>
      <c r="T629">
        <v>210000000</v>
      </c>
      <c r="U629">
        <v>0.3</v>
      </c>
      <c r="V629">
        <v>0.5</v>
      </c>
      <c r="W629">
        <v>2</v>
      </c>
      <c r="X629">
        <v>70</v>
      </c>
    </row>
    <row r="630" spans="1:24" x14ac:dyDescent="0.35">
      <c r="A630" s="1">
        <v>628</v>
      </c>
      <c r="B630">
        <v>314</v>
      </c>
      <c r="C630">
        <v>314</v>
      </c>
      <c r="E630">
        <v>2514.9944807481138</v>
      </c>
      <c r="F630">
        <v>41044.375</v>
      </c>
      <c r="G630">
        <v>2363.601511870751</v>
      </c>
      <c r="H630">
        <v>-1128.700902180841</v>
      </c>
      <c r="I630">
        <v>18</v>
      </c>
      <c r="J630" t="s">
        <v>111</v>
      </c>
      <c r="K630">
        <v>19</v>
      </c>
      <c r="L630">
        <v>1278</v>
      </c>
      <c r="M630">
        <v>1.9890000000000001</v>
      </c>
      <c r="N630">
        <v>1.7789999999999999</v>
      </c>
      <c r="O630">
        <v>0.87726000000000004</v>
      </c>
      <c r="P630">
        <v>0.15781000000000001</v>
      </c>
      <c r="Q630">
        <v>3.6680000000000001</v>
      </c>
      <c r="R630">
        <v>110.4</v>
      </c>
      <c r="S630">
        <v>11.349</v>
      </c>
      <c r="T630">
        <v>210000000</v>
      </c>
      <c r="U630">
        <v>0.3</v>
      </c>
      <c r="V630">
        <v>0.5</v>
      </c>
      <c r="W630">
        <v>2</v>
      </c>
      <c r="X630">
        <v>70</v>
      </c>
    </row>
    <row r="631" spans="1:24" x14ac:dyDescent="0.35">
      <c r="A631" s="1">
        <v>629</v>
      </c>
      <c r="B631">
        <v>315</v>
      </c>
      <c r="C631">
        <v>314</v>
      </c>
      <c r="E631">
        <v>2522.8069807481138</v>
      </c>
      <c r="F631">
        <v>41052.1875</v>
      </c>
      <c r="G631">
        <v>2371.1459662307939</v>
      </c>
      <c r="H631">
        <v>-1130.7297795181</v>
      </c>
      <c r="I631">
        <v>18</v>
      </c>
      <c r="J631" t="s">
        <v>111</v>
      </c>
      <c r="K631">
        <v>19</v>
      </c>
      <c r="L631">
        <v>1278</v>
      </c>
      <c r="M631">
        <v>1.9890000000000001</v>
      </c>
      <c r="N631">
        <v>1.7789999999999999</v>
      </c>
      <c r="O631">
        <v>0.87726000000000004</v>
      </c>
      <c r="P631">
        <v>0.15781000000000001</v>
      </c>
      <c r="Q631">
        <v>3.6680000000000001</v>
      </c>
      <c r="R631">
        <v>110.4</v>
      </c>
      <c r="S631">
        <v>11.349</v>
      </c>
      <c r="T631">
        <v>210000000</v>
      </c>
      <c r="U631">
        <v>0.3</v>
      </c>
      <c r="V631">
        <v>0.5</v>
      </c>
      <c r="W631">
        <v>2</v>
      </c>
      <c r="X631">
        <v>70</v>
      </c>
    </row>
    <row r="632" spans="1:24" x14ac:dyDescent="0.35">
      <c r="A632" s="1">
        <v>630</v>
      </c>
      <c r="B632">
        <v>315</v>
      </c>
      <c r="C632">
        <v>315</v>
      </c>
      <c r="E632">
        <v>2522.8069807481138</v>
      </c>
      <c r="F632">
        <v>41052.1875</v>
      </c>
      <c r="G632">
        <v>2371.1459662307939</v>
      </c>
      <c r="H632">
        <v>-1130.7297795181</v>
      </c>
      <c r="I632">
        <v>18</v>
      </c>
      <c r="J632" t="s">
        <v>111</v>
      </c>
      <c r="K632">
        <v>19</v>
      </c>
      <c r="L632">
        <v>1278</v>
      </c>
      <c r="M632">
        <v>1.9890000000000001</v>
      </c>
      <c r="N632">
        <v>1.7789999999999999</v>
      </c>
      <c r="O632">
        <v>0.87726000000000004</v>
      </c>
      <c r="P632">
        <v>0.15781000000000001</v>
      </c>
      <c r="Q632">
        <v>3.6680000000000001</v>
      </c>
      <c r="R632">
        <v>110.4</v>
      </c>
      <c r="S632">
        <v>11.349</v>
      </c>
      <c r="T632">
        <v>210000000</v>
      </c>
      <c r="U632">
        <v>0.3</v>
      </c>
      <c r="V632">
        <v>0.5</v>
      </c>
      <c r="W632">
        <v>2</v>
      </c>
      <c r="X632">
        <v>70</v>
      </c>
    </row>
    <row r="633" spans="1:24" x14ac:dyDescent="0.35">
      <c r="A633" s="1">
        <v>631</v>
      </c>
      <c r="B633">
        <v>316</v>
      </c>
      <c r="C633">
        <v>315</v>
      </c>
      <c r="D633" t="s">
        <v>78</v>
      </c>
      <c r="E633">
        <v>2530.6194807481138</v>
      </c>
      <c r="F633">
        <v>41060</v>
      </c>
      <c r="G633">
        <v>2378.693451514509</v>
      </c>
      <c r="H633">
        <v>-1132.74735108199</v>
      </c>
      <c r="I633">
        <v>18</v>
      </c>
      <c r="J633" t="s">
        <v>111</v>
      </c>
      <c r="K633">
        <v>19</v>
      </c>
      <c r="L633">
        <v>1278</v>
      </c>
      <c r="M633">
        <v>1.9890000000000001</v>
      </c>
      <c r="N633">
        <v>1.7789999999999999</v>
      </c>
      <c r="O633">
        <v>0.87726000000000004</v>
      </c>
      <c r="P633">
        <v>0.15781000000000001</v>
      </c>
      <c r="Q633">
        <v>3.6680000000000001</v>
      </c>
      <c r="R633">
        <v>110.4</v>
      </c>
      <c r="S633">
        <v>11.349</v>
      </c>
      <c r="T633">
        <v>210000000</v>
      </c>
      <c r="U633">
        <v>0.3</v>
      </c>
      <c r="V633">
        <v>0.5</v>
      </c>
      <c r="W633">
        <v>2</v>
      </c>
      <c r="X633">
        <v>70</v>
      </c>
    </row>
    <row r="634" spans="1:24" x14ac:dyDescent="0.35">
      <c r="A634" s="1">
        <v>632</v>
      </c>
      <c r="B634">
        <v>316</v>
      </c>
      <c r="C634">
        <v>316</v>
      </c>
      <c r="D634" t="s">
        <v>78</v>
      </c>
      <c r="E634">
        <v>2530.6194807481138</v>
      </c>
      <c r="F634">
        <v>41060</v>
      </c>
      <c r="G634">
        <v>2378.693451514509</v>
      </c>
      <c r="H634">
        <v>-1132.74735108199</v>
      </c>
      <c r="I634">
        <v>18</v>
      </c>
      <c r="J634" t="s">
        <v>111</v>
      </c>
      <c r="K634">
        <v>19</v>
      </c>
      <c r="L634">
        <v>1278</v>
      </c>
      <c r="M634">
        <v>1.9890000000000001</v>
      </c>
      <c r="N634">
        <v>1.7789999999999999</v>
      </c>
      <c r="O634">
        <v>0.87726000000000004</v>
      </c>
      <c r="P634">
        <v>0.15781000000000001</v>
      </c>
      <c r="Q634">
        <v>3.6680000000000001</v>
      </c>
      <c r="R634">
        <v>110.4</v>
      </c>
      <c r="S634">
        <v>11.349</v>
      </c>
      <c r="T634">
        <v>210000000</v>
      </c>
      <c r="U634">
        <v>0.3</v>
      </c>
      <c r="V634">
        <v>0.5</v>
      </c>
      <c r="W634">
        <v>2</v>
      </c>
      <c r="X634">
        <v>70</v>
      </c>
    </row>
    <row r="635" spans="1:24" x14ac:dyDescent="0.35">
      <c r="A635" s="1">
        <v>633</v>
      </c>
      <c r="B635">
        <v>317</v>
      </c>
      <c r="C635">
        <v>316</v>
      </c>
      <c r="E635">
        <v>2538.4319807481138</v>
      </c>
      <c r="F635">
        <v>41067.8125</v>
      </c>
      <c r="G635">
        <v>2386.243990305682</v>
      </c>
      <c r="H635">
        <v>-1134.7534666760901</v>
      </c>
      <c r="I635">
        <v>18</v>
      </c>
      <c r="J635" t="s">
        <v>111</v>
      </c>
      <c r="K635">
        <v>19</v>
      </c>
      <c r="L635">
        <v>1278</v>
      </c>
      <c r="M635">
        <v>1.9890000000000001</v>
      </c>
      <c r="N635">
        <v>1.7789999999999999</v>
      </c>
      <c r="O635">
        <v>0.87726000000000004</v>
      </c>
      <c r="P635">
        <v>0.15781000000000001</v>
      </c>
      <c r="Q635">
        <v>3.6680000000000001</v>
      </c>
      <c r="R635">
        <v>110.4</v>
      </c>
      <c r="S635">
        <v>11.349</v>
      </c>
      <c r="T635">
        <v>210000000</v>
      </c>
      <c r="U635">
        <v>0.3</v>
      </c>
      <c r="V635">
        <v>0.5</v>
      </c>
      <c r="W635">
        <v>2</v>
      </c>
      <c r="X635">
        <v>70</v>
      </c>
    </row>
    <row r="636" spans="1:24" x14ac:dyDescent="0.35">
      <c r="A636" s="1">
        <v>634</v>
      </c>
      <c r="B636">
        <v>317</v>
      </c>
      <c r="C636">
        <v>317</v>
      </c>
      <c r="E636">
        <v>2538.4319807481138</v>
      </c>
      <c r="F636">
        <v>41067.8125</v>
      </c>
      <c r="G636">
        <v>2386.243990305682</v>
      </c>
      <c r="H636">
        <v>-1134.7534666760901</v>
      </c>
      <c r="I636">
        <v>18</v>
      </c>
      <c r="J636" t="s">
        <v>111</v>
      </c>
      <c r="K636">
        <v>19</v>
      </c>
      <c r="L636">
        <v>1278</v>
      </c>
      <c r="M636">
        <v>1.9890000000000001</v>
      </c>
      <c r="N636">
        <v>1.7789999999999999</v>
      </c>
      <c r="O636">
        <v>0.87726000000000004</v>
      </c>
      <c r="P636">
        <v>0.15781000000000001</v>
      </c>
      <c r="Q636">
        <v>3.6680000000000001</v>
      </c>
      <c r="R636">
        <v>110.4</v>
      </c>
      <c r="S636">
        <v>11.349</v>
      </c>
      <c r="T636">
        <v>210000000</v>
      </c>
      <c r="U636">
        <v>0.3</v>
      </c>
      <c r="V636">
        <v>0.5</v>
      </c>
      <c r="W636">
        <v>2</v>
      </c>
      <c r="X636">
        <v>70</v>
      </c>
    </row>
    <row r="637" spans="1:24" x14ac:dyDescent="0.35">
      <c r="A637" s="1">
        <v>635</v>
      </c>
      <c r="B637">
        <v>318</v>
      </c>
      <c r="C637">
        <v>317</v>
      </c>
      <c r="E637">
        <v>2546.2444807481138</v>
      </c>
      <c r="F637">
        <v>41075.625</v>
      </c>
      <c r="G637">
        <v>2393.7977244899512</v>
      </c>
      <c r="H637">
        <v>-1136.747517520196</v>
      </c>
      <c r="I637">
        <v>18</v>
      </c>
      <c r="J637" t="s">
        <v>111</v>
      </c>
      <c r="K637">
        <v>19</v>
      </c>
      <c r="L637">
        <v>1278</v>
      </c>
      <c r="M637">
        <v>1.9890000000000001</v>
      </c>
      <c r="N637">
        <v>1.7789999999999999</v>
      </c>
      <c r="O637">
        <v>0.87726000000000004</v>
      </c>
      <c r="P637">
        <v>0.15781000000000001</v>
      </c>
      <c r="Q637">
        <v>3.6680000000000001</v>
      </c>
      <c r="R637">
        <v>110.4</v>
      </c>
      <c r="S637">
        <v>11.349</v>
      </c>
      <c r="T637">
        <v>210000000</v>
      </c>
      <c r="U637">
        <v>0.3</v>
      </c>
      <c r="V637">
        <v>0.5</v>
      </c>
      <c r="W637">
        <v>2</v>
      </c>
      <c r="X637">
        <v>70</v>
      </c>
    </row>
    <row r="638" spans="1:24" x14ac:dyDescent="0.35">
      <c r="A638" s="1">
        <v>636</v>
      </c>
      <c r="B638">
        <v>318</v>
      </c>
      <c r="C638">
        <v>318</v>
      </c>
      <c r="E638">
        <v>2546.2444807481138</v>
      </c>
      <c r="F638">
        <v>41075.625</v>
      </c>
      <c r="G638">
        <v>2393.7977244899512</v>
      </c>
      <c r="H638">
        <v>-1136.747517520196</v>
      </c>
      <c r="I638">
        <v>18</v>
      </c>
      <c r="J638" t="s">
        <v>112</v>
      </c>
      <c r="K638">
        <v>19</v>
      </c>
      <c r="L638">
        <v>1278</v>
      </c>
      <c r="M638">
        <v>1.8779999999999999</v>
      </c>
      <c r="N638">
        <v>1.5209999999999999</v>
      </c>
      <c r="O638">
        <v>0.79723999999999995</v>
      </c>
      <c r="P638">
        <v>5.4467000000000002E-2</v>
      </c>
      <c r="Q638">
        <v>3.3109999999999999</v>
      </c>
      <c r="R638">
        <v>98.582999999999998</v>
      </c>
      <c r="S638">
        <v>10.105</v>
      </c>
      <c r="T638">
        <v>210000000</v>
      </c>
      <c r="U638">
        <v>0.3</v>
      </c>
      <c r="V638">
        <v>0.5</v>
      </c>
      <c r="W638">
        <v>2</v>
      </c>
      <c r="X638">
        <v>70</v>
      </c>
    </row>
    <row r="639" spans="1:24" x14ac:dyDescent="0.35">
      <c r="A639" s="1">
        <v>637</v>
      </c>
      <c r="B639">
        <v>319</v>
      </c>
      <c r="C639">
        <v>318</v>
      </c>
      <c r="E639">
        <v>2554.0569807481138</v>
      </c>
      <c r="F639">
        <v>41083.4375</v>
      </c>
      <c r="G639">
        <v>2401.3547617181348</v>
      </c>
      <c r="H639">
        <v>-1138.7290137877089</v>
      </c>
      <c r="I639">
        <v>18</v>
      </c>
      <c r="J639" t="s">
        <v>112</v>
      </c>
      <c r="K639">
        <v>19</v>
      </c>
      <c r="L639">
        <v>1278</v>
      </c>
      <c r="M639">
        <v>1.8779999999999999</v>
      </c>
      <c r="N639">
        <v>1.5209999999999999</v>
      </c>
      <c r="O639">
        <v>0.79723999999999995</v>
      </c>
      <c r="P639">
        <v>5.4467000000000002E-2</v>
      </c>
      <c r="Q639">
        <v>3.3109999999999999</v>
      </c>
      <c r="R639">
        <v>98.582999999999998</v>
      </c>
      <c r="S639">
        <v>10.105</v>
      </c>
      <c r="T639">
        <v>210000000</v>
      </c>
      <c r="U639">
        <v>0.3</v>
      </c>
      <c r="V639">
        <v>0.5</v>
      </c>
      <c r="W639">
        <v>2</v>
      </c>
      <c r="X639">
        <v>70</v>
      </c>
    </row>
    <row r="640" spans="1:24" x14ac:dyDescent="0.35">
      <c r="A640" s="1">
        <v>638</v>
      </c>
      <c r="B640">
        <v>319</v>
      </c>
      <c r="C640">
        <v>319</v>
      </c>
      <c r="E640">
        <v>2554.0569807481138</v>
      </c>
      <c r="F640">
        <v>41083.4375</v>
      </c>
      <c r="G640">
        <v>2401.3547617181348</v>
      </c>
      <c r="H640">
        <v>-1138.7290137877089</v>
      </c>
      <c r="I640">
        <v>18</v>
      </c>
      <c r="J640" t="s">
        <v>112</v>
      </c>
      <c r="K640">
        <v>19</v>
      </c>
      <c r="L640">
        <v>1278</v>
      </c>
      <c r="M640">
        <v>1.8779999999999999</v>
      </c>
      <c r="N640">
        <v>1.5209999999999999</v>
      </c>
      <c r="O640">
        <v>0.79723999999999995</v>
      </c>
      <c r="P640">
        <v>5.4467000000000002E-2</v>
      </c>
      <c r="Q640">
        <v>3.3109999999999999</v>
      </c>
      <c r="R640">
        <v>98.582999999999998</v>
      </c>
      <c r="S640">
        <v>10.105</v>
      </c>
      <c r="T640">
        <v>210000000</v>
      </c>
      <c r="U640">
        <v>0.3</v>
      </c>
      <c r="V640">
        <v>0.5</v>
      </c>
      <c r="W640">
        <v>2</v>
      </c>
      <c r="X640">
        <v>70</v>
      </c>
    </row>
    <row r="641" spans="1:24" x14ac:dyDescent="0.35">
      <c r="A641" s="1">
        <v>639</v>
      </c>
      <c r="B641">
        <v>320</v>
      </c>
      <c r="C641">
        <v>319</v>
      </c>
      <c r="E641">
        <v>2561.8694807481138</v>
      </c>
      <c r="F641">
        <v>41091.25</v>
      </c>
      <c r="G641">
        <v>2408.9147852598562</v>
      </c>
      <c r="H641">
        <v>-1140.6990836978559</v>
      </c>
      <c r="I641">
        <v>18</v>
      </c>
      <c r="J641" t="s">
        <v>112</v>
      </c>
      <c r="K641">
        <v>19</v>
      </c>
      <c r="L641">
        <v>1278</v>
      </c>
      <c r="M641">
        <v>1.8779999999999999</v>
      </c>
      <c r="N641">
        <v>1.5209999999999999</v>
      </c>
      <c r="O641">
        <v>0.79723999999999995</v>
      </c>
      <c r="P641">
        <v>5.4467000000000002E-2</v>
      </c>
      <c r="Q641">
        <v>3.3109999999999999</v>
      </c>
      <c r="R641">
        <v>98.582999999999998</v>
      </c>
      <c r="S641">
        <v>10.105</v>
      </c>
      <c r="T641">
        <v>210000000</v>
      </c>
      <c r="U641">
        <v>0.3</v>
      </c>
      <c r="V641">
        <v>0.5</v>
      </c>
      <c r="W641">
        <v>2</v>
      </c>
      <c r="X641">
        <v>70</v>
      </c>
    </row>
    <row r="642" spans="1:24" x14ac:dyDescent="0.35">
      <c r="A642" s="1">
        <v>640</v>
      </c>
      <c r="B642">
        <v>320</v>
      </c>
      <c r="C642">
        <v>320</v>
      </c>
      <c r="E642">
        <v>2561.8694807481138</v>
      </c>
      <c r="F642">
        <v>41091.25</v>
      </c>
      <c r="G642">
        <v>2408.9147852598562</v>
      </c>
      <c r="H642">
        <v>-1140.6990836978559</v>
      </c>
      <c r="I642">
        <v>18</v>
      </c>
      <c r="J642" t="s">
        <v>113</v>
      </c>
      <c r="K642">
        <v>19</v>
      </c>
      <c r="L642">
        <v>1320</v>
      </c>
      <c r="M642">
        <v>1.6819999999999991</v>
      </c>
      <c r="N642">
        <v>1.2699</v>
      </c>
      <c r="O642">
        <v>0.70086000000000004</v>
      </c>
      <c r="P642">
        <v>2.8108999999999999E-2</v>
      </c>
      <c r="Q642">
        <v>2.569</v>
      </c>
      <c r="R642">
        <v>84.697999999999993</v>
      </c>
      <c r="S642">
        <v>8.6111000000000004</v>
      </c>
      <c r="T642">
        <v>210000000</v>
      </c>
      <c r="U642">
        <v>0.3</v>
      </c>
      <c r="V642">
        <v>0.5</v>
      </c>
      <c r="W642">
        <v>2</v>
      </c>
      <c r="X642">
        <v>70</v>
      </c>
    </row>
    <row r="643" spans="1:24" x14ac:dyDescent="0.35">
      <c r="A643" s="1">
        <v>641</v>
      </c>
      <c r="B643">
        <v>321</v>
      </c>
      <c r="C643">
        <v>320</v>
      </c>
      <c r="E643">
        <v>2569.6819807481138</v>
      </c>
      <c r="F643">
        <v>41099.0625</v>
      </c>
      <c r="G643">
        <v>2416.4778073619509</v>
      </c>
      <c r="H643">
        <v>-1142.6576105898439</v>
      </c>
      <c r="I643">
        <v>18</v>
      </c>
      <c r="J643" t="s">
        <v>113</v>
      </c>
      <c r="K643">
        <v>19</v>
      </c>
      <c r="L643">
        <v>1320</v>
      </c>
      <c r="M643">
        <v>1.6819999999999991</v>
      </c>
      <c r="N643">
        <v>1.2699</v>
      </c>
      <c r="O643">
        <v>0.70086000000000004</v>
      </c>
      <c r="P643">
        <v>2.8108999999999999E-2</v>
      </c>
      <c r="Q643">
        <v>2.569</v>
      </c>
      <c r="R643">
        <v>84.697999999999993</v>
      </c>
      <c r="S643">
        <v>8.6111000000000004</v>
      </c>
      <c r="T643">
        <v>210000000</v>
      </c>
      <c r="U643">
        <v>0.3</v>
      </c>
      <c r="V643">
        <v>0.5</v>
      </c>
      <c r="W643">
        <v>2</v>
      </c>
      <c r="X643">
        <v>70</v>
      </c>
    </row>
    <row r="644" spans="1:24" x14ac:dyDescent="0.35">
      <c r="A644" s="1">
        <v>642</v>
      </c>
      <c r="B644">
        <v>321</v>
      </c>
      <c r="C644">
        <v>321</v>
      </c>
      <c r="E644">
        <v>2569.6819807481138</v>
      </c>
      <c r="F644">
        <v>41099.0625</v>
      </c>
      <c r="G644">
        <v>2416.4778073619509</v>
      </c>
      <c r="H644">
        <v>-1142.6576105898439</v>
      </c>
      <c r="I644">
        <v>18</v>
      </c>
      <c r="J644" t="s">
        <v>113</v>
      </c>
      <c r="K644">
        <v>19</v>
      </c>
      <c r="L644">
        <v>1320</v>
      </c>
      <c r="M644">
        <v>1.6819999999999991</v>
      </c>
      <c r="N644">
        <v>1.2699</v>
      </c>
      <c r="O644">
        <v>0.70086000000000004</v>
      </c>
      <c r="P644">
        <v>2.8108999999999999E-2</v>
      </c>
      <c r="Q644">
        <v>2.569</v>
      </c>
      <c r="R644">
        <v>84.697999999999993</v>
      </c>
      <c r="S644">
        <v>8.6111000000000004</v>
      </c>
      <c r="T644">
        <v>210000000</v>
      </c>
      <c r="U644">
        <v>0.3</v>
      </c>
      <c r="V644">
        <v>0.5</v>
      </c>
      <c r="W644">
        <v>2</v>
      </c>
      <c r="X644">
        <v>70</v>
      </c>
    </row>
    <row r="645" spans="1:24" x14ac:dyDescent="0.35">
      <c r="A645" s="1">
        <v>643</v>
      </c>
      <c r="B645">
        <v>322</v>
      </c>
      <c r="C645">
        <v>321</v>
      </c>
      <c r="E645">
        <v>2577.4944807481138</v>
      </c>
      <c r="F645">
        <v>41106.875</v>
      </c>
      <c r="G645">
        <v>2424.0437911279701</v>
      </c>
      <c r="H645">
        <v>-1144.6046662792351</v>
      </c>
      <c r="I645">
        <v>18</v>
      </c>
      <c r="J645" t="s">
        <v>113</v>
      </c>
      <c r="K645">
        <v>19</v>
      </c>
      <c r="L645">
        <v>1320</v>
      </c>
      <c r="M645">
        <v>1.6819999999999991</v>
      </c>
      <c r="N645">
        <v>1.2699</v>
      </c>
      <c r="O645">
        <v>0.70086000000000004</v>
      </c>
      <c r="P645">
        <v>2.8108999999999999E-2</v>
      </c>
      <c r="Q645">
        <v>2.569</v>
      </c>
      <c r="R645">
        <v>84.697999999999993</v>
      </c>
      <c r="S645">
        <v>8.6111000000000004</v>
      </c>
      <c r="T645">
        <v>210000000</v>
      </c>
      <c r="U645">
        <v>0.3</v>
      </c>
      <c r="V645">
        <v>0.5</v>
      </c>
      <c r="W645">
        <v>2</v>
      </c>
      <c r="X645">
        <v>70</v>
      </c>
    </row>
    <row r="646" spans="1:24" x14ac:dyDescent="0.35">
      <c r="A646" s="1">
        <v>644</v>
      </c>
      <c r="B646">
        <v>322</v>
      </c>
      <c r="C646">
        <v>322</v>
      </c>
      <c r="E646">
        <v>2577.4944807481138</v>
      </c>
      <c r="F646">
        <v>41106.875</v>
      </c>
      <c r="G646">
        <v>2424.0437911279701</v>
      </c>
      <c r="H646">
        <v>-1144.6046662792351</v>
      </c>
      <c r="I646">
        <v>18</v>
      </c>
      <c r="J646" t="s">
        <v>113</v>
      </c>
      <c r="K646">
        <v>19</v>
      </c>
      <c r="L646">
        <v>1320</v>
      </c>
      <c r="M646">
        <v>1.6819999999999991</v>
      </c>
      <c r="N646">
        <v>1.2699</v>
      </c>
      <c r="O646">
        <v>0.70086000000000004</v>
      </c>
      <c r="P646">
        <v>2.8108999999999999E-2</v>
      </c>
      <c r="Q646">
        <v>2.569</v>
      </c>
      <c r="R646">
        <v>84.697999999999993</v>
      </c>
      <c r="S646">
        <v>8.6111000000000004</v>
      </c>
      <c r="T646">
        <v>210000000</v>
      </c>
      <c r="U646">
        <v>0.3</v>
      </c>
      <c r="V646">
        <v>0.5</v>
      </c>
      <c r="W646">
        <v>2</v>
      </c>
      <c r="X646">
        <v>70</v>
      </c>
    </row>
    <row r="647" spans="1:24" x14ac:dyDescent="0.35">
      <c r="A647" s="1">
        <v>645</v>
      </c>
      <c r="B647">
        <v>323</v>
      </c>
      <c r="C647">
        <v>322</v>
      </c>
      <c r="E647">
        <v>2585.3069807481138</v>
      </c>
      <c r="F647">
        <v>41114.6875</v>
      </c>
      <c r="G647">
        <v>2431.612869695814</v>
      </c>
      <c r="H647">
        <v>-1146.5396568249521</v>
      </c>
      <c r="I647">
        <v>18</v>
      </c>
      <c r="J647" t="s">
        <v>113</v>
      </c>
      <c r="K647">
        <v>19</v>
      </c>
      <c r="L647">
        <v>1320</v>
      </c>
      <c r="M647">
        <v>1.6819999999999991</v>
      </c>
      <c r="N647">
        <v>1.2699</v>
      </c>
      <c r="O647">
        <v>0.70086000000000004</v>
      </c>
      <c r="P647">
        <v>2.8108999999999999E-2</v>
      </c>
      <c r="Q647">
        <v>2.569</v>
      </c>
      <c r="R647">
        <v>84.697999999999993</v>
      </c>
      <c r="S647">
        <v>8.6111000000000004</v>
      </c>
      <c r="T647">
        <v>210000000</v>
      </c>
      <c r="U647">
        <v>0.3</v>
      </c>
      <c r="V647">
        <v>0.5</v>
      </c>
      <c r="W647">
        <v>2</v>
      </c>
      <c r="X647">
        <v>70</v>
      </c>
    </row>
    <row r="648" spans="1:24" x14ac:dyDescent="0.35">
      <c r="A648" s="1">
        <v>646</v>
      </c>
      <c r="B648">
        <v>323</v>
      </c>
      <c r="C648">
        <v>323</v>
      </c>
      <c r="E648">
        <v>2585.3069807481138</v>
      </c>
      <c r="F648">
        <v>41114.6875</v>
      </c>
      <c r="G648">
        <v>2431.612869695814</v>
      </c>
      <c r="H648">
        <v>-1146.5396568249521</v>
      </c>
      <c r="I648">
        <v>18</v>
      </c>
      <c r="J648" t="s">
        <v>113</v>
      </c>
      <c r="K648">
        <v>19</v>
      </c>
      <c r="L648">
        <v>1320</v>
      </c>
      <c r="M648">
        <v>1.6819999999999991</v>
      </c>
      <c r="N648">
        <v>1.2699</v>
      </c>
      <c r="O648">
        <v>0.70086000000000004</v>
      </c>
      <c r="P648">
        <v>2.8108999999999999E-2</v>
      </c>
      <c r="Q648">
        <v>2.569</v>
      </c>
      <c r="R648">
        <v>84.697999999999993</v>
      </c>
      <c r="S648">
        <v>8.6111000000000004</v>
      </c>
      <c r="T648">
        <v>210000000</v>
      </c>
      <c r="U648">
        <v>0.3</v>
      </c>
      <c r="V648">
        <v>0.5</v>
      </c>
      <c r="W648">
        <v>2</v>
      </c>
      <c r="X648">
        <v>70</v>
      </c>
    </row>
    <row r="649" spans="1:24" x14ac:dyDescent="0.35">
      <c r="A649" s="1">
        <v>647</v>
      </c>
      <c r="B649">
        <v>324</v>
      </c>
      <c r="C649">
        <v>323</v>
      </c>
      <c r="E649">
        <v>2593.1194807481138</v>
      </c>
      <c r="F649">
        <v>41122.5</v>
      </c>
      <c r="G649">
        <v>2439.1851601360909</v>
      </c>
      <c r="H649">
        <v>-1148.4620394535541</v>
      </c>
      <c r="I649">
        <v>18</v>
      </c>
      <c r="J649" t="s">
        <v>113</v>
      </c>
      <c r="K649">
        <v>19</v>
      </c>
      <c r="L649">
        <v>1320</v>
      </c>
      <c r="M649">
        <v>1.6819999999999991</v>
      </c>
      <c r="N649">
        <v>1.2699</v>
      </c>
      <c r="O649">
        <v>0.70086000000000004</v>
      </c>
      <c r="P649">
        <v>2.8108999999999999E-2</v>
      </c>
      <c r="Q649">
        <v>2.569</v>
      </c>
      <c r="R649">
        <v>84.697999999999993</v>
      </c>
      <c r="S649">
        <v>8.6111000000000004</v>
      </c>
      <c r="T649">
        <v>210000000</v>
      </c>
      <c r="U649">
        <v>0.3</v>
      </c>
      <c r="V649">
        <v>0.5</v>
      </c>
      <c r="W649">
        <v>2</v>
      </c>
      <c r="X649">
        <v>70</v>
      </c>
    </row>
    <row r="650" spans="1:24" x14ac:dyDescent="0.35">
      <c r="A650" s="1">
        <v>648</v>
      </c>
      <c r="B650">
        <v>324</v>
      </c>
      <c r="C650">
        <v>324</v>
      </c>
      <c r="E650">
        <v>2593.1194807481138</v>
      </c>
      <c r="F650">
        <v>41122.5</v>
      </c>
      <c r="G650">
        <v>2439.1851601360909</v>
      </c>
      <c r="H650">
        <v>-1148.4620394535541</v>
      </c>
      <c r="I650">
        <v>18</v>
      </c>
      <c r="J650" t="s">
        <v>113</v>
      </c>
      <c r="K650">
        <v>19</v>
      </c>
      <c r="L650">
        <v>1320</v>
      </c>
      <c r="M650">
        <v>1.6819999999999991</v>
      </c>
      <c r="N650">
        <v>1.2699</v>
      </c>
      <c r="O650">
        <v>0.70086000000000004</v>
      </c>
      <c r="P650">
        <v>2.8108999999999999E-2</v>
      </c>
      <c r="Q650">
        <v>2.569</v>
      </c>
      <c r="R650">
        <v>84.697999999999993</v>
      </c>
      <c r="S650">
        <v>8.6111000000000004</v>
      </c>
      <c r="T650">
        <v>210000000</v>
      </c>
      <c r="U650">
        <v>0.3</v>
      </c>
      <c r="V650">
        <v>0.5</v>
      </c>
      <c r="W650">
        <v>2</v>
      </c>
      <c r="X650">
        <v>70</v>
      </c>
    </row>
    <row r="651" spans="1:24" x14ac:dyDescent="0.35">
      <c r="A651" s="1">
        <v>649</v>
      </c>
      <c r="B651">
        <v>325</v>
      </c>
      <c r="C651">
        <v>324</v>
      </c>
      <c r="E651">
        <v>2600.9319807481138</v>
      </c>
      <c r="F651">
        <v>41130.3125</v>
      </c>
      <c r="G651">
        <v>2446.760344092299</v>
      </c>
      <c r="H651">
        <v>-1150.3729867831601</v>
      </c>
      <c r="I651">
        <v>18</v>
      </c>
      <c r="J651" t="s">
        <v>113</v>
      </c>
      <c r="K651">
        <v>19</v>
      </c>
      <c r="L651">
        <v>1320</v>
      </c>
      <c r="M651">
        <v>1.6819999999999991</v>
      </c>
      <c r="N651">
        <v>1.2699</v>
      </c>
      <c r="O651">
        <v>0.70086000000000004</v>
      </c>
      <c r="P651">
        <v>2.8108999999999999E-2</v>
      </c>
      <c r="Q651">
        <v>2.569</v>
      </c>
      <c r="R651">
        <v>84.697999999999993</v>
      </c>
      <c r="S651">
        <v>8.6111000000000004</v>
      </c>
      <c r="T651">
        <v>210000000</v>
      </c>
      <c r="U651">
        <v>0.3</v>
      </c>
      <c r="V651">
        <v>0.5</v>
      </c>
      <c r="W651">
        <v>2</v>
      </c>
      <c r="X651">
        <v>70</v>
      </c>
    </row>
    <row r="652" spans="1:24" x14ac:dyDescent="0.35">
      <c r="A652" s="1">
        <v>650</v>
      </c>
      <c r="B652">
        <v>325</v>
      </c>
      <c r="C652">
        <v>325</v>
      </c>
      <c r="E652">
        <v>2600.9319807481138</v>
      </c>
      <c r="F652">
        <v>41130.3125</v>
      </c>
      <c r="G652">
        <v>2446.760344092299</v>
      </c>
      <c r="H652">
        <v>-1150.3729867831601</v>
      </c>
      <c r="I652">
        <v>18</v>
      </c>
      <c r="J652" t="s">
        <v>113</v>
      </c>
      <c r="K652">
        <v>19</v>
      </c>
      <c r="L652">
        <v>1320</v>
      </c>
      <c r="M652">
        <v>1.6819999999999991</v>
      </c>
      <c r="N652">
        <v>1.2699</v>
      </c>
      <c r="O652">
        <v>0.70086000000000004</v>
      </c>
      <c r="P652">
        <v>2.8108999999999999E-2</v>
      </c>
      <c r="Q652">
        <v>2.569</v>
      </c>
      <c r="R652">
        <v>84.697999999999993</v>
      </c>
      <c r="S652">
        <v>8.6111000000000004</v>
      </c>
      <c r="T652">
        <v>210000000</v>
      </c>
      <c r="U652">
        <v>0.3</v>
      </c>
      <c r="V652">
        <v>0.5</v>
      </c>
      <c r="W652">
        <v>2</v>
      </c>
      <c r="X652">
        <v>70</v>
      </c>
    </row>
    <row r="653" spans="1:24" x14ac:dyDescent="0.35">
      <c r="A653" s="1">
        <v>651</v>
      </c>
      <c r="B653">
        <v>326</v>
      </c>
      <c r="C653">
        <v>325</v>
      </c>
      <c r="E653">
        <v>2608.7444807481138</v>
      </c>
      <c r="F653">
        <v>41138.125</v>
      </c>
      <c r="G653">
        <v>2454.338408580526</v>
      </c>
      <c r="H653">
        <v>-1152.272478836614</v>
      </c>
      <c r="I653">
        <v>18</v>
      </c>
      <c r="J653" t="s">
        <v>113</v>
      </c>
      <c r="K653">
        <v>19</v>
      </c>
      <c r="L653">
        <v>1320</v>
      </c>
      <c r="M653">
        <v>1.6819999999999991</v>
      </c>
      <c r="N653">
        <v>1.2699</v>
      </c>
      <c r="O653">
        <v>0.70086000000000004</v>
      </c>
      <c r="P653">
        <v>2.8108999999999999E-2</v>
      </c>
      <c r="Q653">
        <v>2.569</v>
      </c>
      <c r="R653">
        <v>84.697999999999993</v>
      </c>
      <c r="S653">
        <v>8.6111000000000004</v>
      </c>
      <c r="T653">
        <v>210000000</v>
      </c>
      <c r="U653">
        <v>0.3</v>
      </c>
      <c r="V653">
        <v>0.5</v>
      </c>
      <c r="W653">
        <v>2</v>
      </c>
      <c r="X653">
        <v>70</v>
      </c>
    </row>
    <row r="654" spans="1:24" x14ac:dyDescent="0.35">
      <c r="A654" s="1">
        <v>652</v>
      </c>
      <c r="B654">
        <v>326</v>
      </c>
      <c r="C654">
        <v>326</v>
      </c>
      <c r="E654">
        <v>2608.7444807481138</v>
      </c>
      <c r="F654">
        <v>41138.125</v>
      </c>
      <c r="G654">
        <v>2454.338408580526</v>
      </c>
      <c r="H654">
        <v>-1152.272478836614</v>
      </c>
      <c r="I654">
        <v>18</v>
      </c>
      <c r="J654" t="s">
        <v>113</v>
      </c>
      <c r="K654">
        <v>19</v>
      </c>
      <c r="L654">
        <v>1320</v>
      </c>
      <c r="M654">
        <v>1.6819999999999991</v>
      </c>
      <c r="N654">
        <v>1.2699</v>
      </c>
      <c r="O654">
        <v>0.70086000000000004</v>
      </c>
      <c r="P654">
        <v>2.8108999999999999E-2</v>
      </c>
      <c r="Q654">
        <v>2.569</v>
      </c>
      <c r="R654">
        <v>84.697999999999993</v>
      </c>
      <c r="S654">
        <v>8.6111000000000004</v>
      </c>
      <c r="T654">
        <v>210000000</v>
      </c>
      <c r="U654">
        <v>0.3</v>
      </c>
      <c r="V654">
        <v>0.5</v>
      </c>
      <c r="W654">
        <v>2</v>
      </c>
      <c r="X654">
        <v>70</v>
      </c>
    </row>
    <row r="655" spans="1:24" x14ac:dyDescent="0.35">
      <c r="A655" s="1">
        <v>653</v>
      </c>
      <c r="B655">
        <v>327</v>
      </c>
      <c r="C655">
        <v>326</v>
      </c>
      <c r="E655">
        <v>2616.5569807481138</v>
      </c>
      <c r="F655">
        <v>41145.9375</v>
      </c>
      <c r="G655">
        <v>2461.9193506566198</v>
      </c>
      <c r="H655">
        <v>-1154.160455151522</v>
      </c>
      <c r="I655">
        <v>18</v>
      </c>
      <c r="J655" t="s">
        <v>113</v>
      </c>
      <c r="K655">
        <v>19</v>
      </c>
      <c r="L655">
        <v>1320</v>
      </c>
      <c r="M655">
        <v>1.6819999999999991</v>
      </c>
      <c r="N655">
        <v>1.2699</v>
      </c>
      <c r="O655">
        <v>0.70086000000000004</v>
      </c>
      <c r="P655">
        <v>2.8108999999999999E-2</v>
      </c>
      <c r="Q655">
        <v>2.569</v>
      </c>
      <c r="R655">
        <v>84.697999999999993</v>
      </c>
      <c r="S655">
        <v>8.6111000000000004</v>
      </c>
      <c r="T655">
        <v>210000000</v>
      </c>
      <c r="U655">
        <v>0.3</v>
      </c>
      <c r="V655">
        <v>0.5</v>
      </c>
      <c r="W655">
        <v>2</v>
      </c>
      <c r="X655">
        <v>70</v>
      </c>
    </row>
    <row r="656" spans="1:24" x14ac:dyDescent="0.35">
      <c r="A656" s="1">
        <v>654</v>
      </c>
      <c r="B656">
        <v>327</v>
      </c>
      <c r="C656">
        <v>327</v>
      </c>
      <c r="E656">
        <v>2616.5569807481138</v>
      </c>
      <c r="F656">
        <v>41145.9375</v>
      </c>
      <c r="G656">
        <v>2461.9193506566198</v>
      </c>
      <c r="H656">
        <v>-1154.160455151522</v>
      </c>
      <c r="I656">
        <v>18</v>
      </c>
      <c r="J656" t="s">
        <v>113</v>
      </c>
      <c r="K656">
        <v>19</v>
      </c>
      <c r="L656">
        <v>1320</v>
      </c>
      <c r="M656">
        <v>1.6819999999999991</v>
      </c>
      <c r="N656">
        <v>1.2699</v>
      </c>
      <c r="O656">
        <v>0.70086000000000004</v>
      </c>
      <c r="P656">
        <v>2.8108999999999999E-2</v>
      </c>
      <c r="Q656">
        <v>2.569</v>
      </c>
      <c r="R656">
        <v>84.697999999999993</v>
      </c>
      <c r="S656">
        <v>8.6111000000000004</v>
      </c>
      <c r="T656">
        <v>210000000</v>
      </c>
      <c r="U656">
        <v>0.3</v>
      </c>
      <c r="V656">
        <v>0.5</v>
      </c>
      <c r="W656">
        <v>2</v>
      </c>
      <c r="X656">
        <v>70</v>
      </c>
    </row>
    <row r="657" spans="1:24" x14ac:dyDescent="0.35">
      <c r="A657" s="1">
        <v>655</v>
      </c>
      <c r="B657">
        <v>328</v>
      </c>
      <c r="C657">
        <v>327</v>
      </c>
      <c r="E657">
        <v>2624.3694807481138</v>
      </c>
      <c r="F657">
        <v>41153.75</v>
      </c>
      <c r="G657">
        <v>2469.503419153365</v>
      </c>
      <c r="H657">
        <v>-1156.0358335806429</v>
      </c>
      <c r="I657">
        <v>18</v>
      </c>
      <c r="J657" t="s">
        <v>113</v>
      </c>
      <c r="K657">
        <v>19</v>
      </c>
      <c r="L657">
        <v>1320</v>
      </c>
      <c r="M657">
        <v>1.6819999999999991</v>
      </c>
      <c r="N657">
        <v>1.2699</v>
      </c>
      <c r="O657">
        <v>0.70086000000000004</v>
      </c>
      <c r="P657">
        <v>2.8108999999999999E-2</v>
      </c>
      <c r="Q657">
        <v>2.569</v>
      </c>
      <c r="R657">
        <v>84.697999999999993</v>
      </c>
      <c r="S657">
        <v>8.6111000000000004</v>
      </c>
      <c r="T657">
        <v>210000000</v>
      </c>
      <c r="U657">
        <v>0.3</v>
      </c>
      <c r="V657">
        <v>0.5</v>
      </c>
      <c r="W657">
        <v>2</v>
      </c>
      <c r="X657">
        <v>70</v>
      </c>
    </row>
    <row r="658" spans="1:24" x14ac:dyDescent="0.35">
      <c r="A658" s="1">
        <v>656</v>
      </c>
      <c r="B658">
        <v>328</v>
      </c>
      <c r="C658">
        <v>328</v>
      </c>
      <c r="E658">
        <v>2624.3694807481138</v>
      </c>
      <c r="F658">
        <v>41153.75</v>
      </c>
      <c r="G658">
        <v>2469.503419153365</v>
      </c>
      <c r="H658">
        <v>-1156.0358335806429</v>
      </c>
      <c r="I658">
        <v>18</v>
      </c>
      <c r="J658" t="s">
        <v>112</v>
      </c>
      <c r="K658">
        <v>19</v>
      </c>
      <c r="L658">
        <v>1278</v>
      </c>
      <c r="M658">
        <v>1.8779999999999999</v>
      </c>
      <c r="N658">
        <v>1.5209999999999999</v>
      </c>
      <c r="O658">
        <v>0.79723999999999995</v>
      </c>
      <c r="P658">
        <v>5.4467000000000002E-2</v>
      </c>
      <c r="Q658">
        <v>3.3109999999999999</v>
      </c>
      <c r="R658">
        <v>98.582999999999998</v>
      </c>
      <c r="S658">
        <v>10.105</v>
      </c>
      <c r="T658">
        <v>210000000</v>
      </c>
      <c r="U658">
        <v>0.3</v>
      </c>
      <c r="V658">
        <v>0.5</v>
      </c>
      <c r="W658">
        <v>2</v>
      </c>
      <c r="X658">
        <v>70</v>
      </c>
    </row>
    <row r="659" spans="1:24" x14ac:dyDescent="0.35">
      <c r="A659" s="1">
        <v>657</v>
      </c>
      <c r="B659">
        <v>329</v>
      </c>
      <c r="C659">
        <v>328</v>
      </c>
      <c r="E659">
        <v>2632.1819807481138</v>
      </c>
      <c r="F659">
        <v>41161.5625</v>
      </c>
      <c r="G659">
        <v>2477.0904424021401</v>
      </c>
      <c r="H659">
        <v>-1157.8992211875211</v>
      </c>
      <c r="I659">
        <v>18</v>
      </c>
      <c r="J659" t="s">
        <v>112</v>
      </c>
      <c r="K659">
        <v>19</v>
      </c>
      <c r="L659">
        <v>1278</v>
      </c>
      <c r="M659">
        <v>1.8779999999999999</v>
      </c>
      <c r="N659">
        <v>1.5209999999999999</v>
      </c>
      <c r="O659">
        <v>0.79723999999999995</v>
      </c>
      <c r="P659">
        <v>5.4467000000000002E-2</v>
      </c>
      <c r="Q659">
        <v>3.3109999999999999</v>
      </c>
      <c r="R659">
        <v>98.582999999999998</v>
      </c>
      <c r="S659">
        <v>10.105</v>
      </c>
      <c r="T659">
        <v>210000000</v>
      </c>
      <c r="U659">
        <v>0.3</v>
      </c>
      <c r="V659">
        <v>0.5</v>
      </c>
      <c r="W659">
        <v>2</v>
      </c>
      <c r="X659">
        <v>70</v>
      </c>
    </row>
    <row r="660" spans="1:24" x14ac:dyDescent="0.35">
      <c r="A660" s="1">
        <v>658</v>
      </c>
      <c r="B660">
        <v>329</v>
      </c>
      <c r="C660">
        <v>329</v>
      </c>
      <c r="E660">
        <v>2632.1819807481138</v>
      </c>
      <c r="F660">
        <v>41161.5625</v>
      </c>
      <c r="G660">
        <v>2477.0904424021401</v>
      </c>
      <c r="H660">
        <v>-1157.8992211875211</v>
      </c>
      <c r="I660">
        <v>18</v>
      </c>
      <c r="J660" t="s">
        <v>112</v>
      </c>
      <c r="K660">
        <v>19</v>
      </c>
      <c r="L660">
        <v>1278</v>
      </c>
      <c r="M660">
        <v>1.8779999999999999</v>
      </c>
      <c r="N660">
        <v>1.5209999999999999</v>
      </c>
      <c r="O660">
        <v>0.79723999999999995</v>
      </c>
      <c r="P660">
        <v>5.4467000000000002E-2</v>
      </c>
      <c r="Q660">
        <v>3.3109999999999999</v>
      </c>
      <c r="R660">
        <v>98.582999999999998</v>
      </c>
      <c r="S660">
        <v>10.105</v>
      </c>
      <c r="T660">
        <v>210000000</v>
      </c>
      <c r="U660">
        <v>0.3</v>
      </c>
      <c r="V660">
        <v>0.5</v>
      </c>
      <c r="W660">
        <v>2</v>
      </c>
      <c r="X660">
        <v>70</v>
      </c>
    </row>
    <row r="661" spans="1:24" x14ac:dyDescent="0.35">
      <c r="A661" s="1">
        <v>659</v>
      </c>
      <c r="B661">
        <v>330</v>
      </c>
      <c r="C661">
        <v>329</v>
      </c>
      <c r="E661">
        <v>2639.9944807481138</v>
      </c>
      <c r="F661">
        <v>41169.375</v>
      </c>
      <c r="G661">
        <v>2484.68031673009</v>
      </c>
      <c r="H661">
        <v>-1159.7509606113049</v>
      </c>
      <c r="I661">
        <v>18</v>
      </c>
      <c r="J661" t="s">
        <v>112</v>
      </c>
      <c r="K661">
        <v>19</v>
      </c>
      <c r="L661">
        <v>1278</v>
      </c>
      <c r="M661">
        <v>1.8779999999999999</v>
      </c>
      <c r="N661">
        <v>1.5209999999999999</v>
      </c>
      <c r="O661">
        <v>0.79723999999999995</v>
      </c>
      <c r="P661">
        <v>5.4467000000000002E-2</v>
      </c>
      <c r="Q661">
        <v>3.3109999999999999</v>
      </c>
      <c r="R661">
        <v>98.582999999999998</v>
      </c>
      <c r="S661">
        <v>10.105</v>
      </c>
      <c r="T661">
        <v>210000000</v>
      </c>
      <c r="U661">
        <v>0.3</v>
      </c>
      <c r="V661">
        <v>0.5</v>
      </c>
      <c r="W661">
        <v>2</v>
      </c>
      <c r="X661">
        <v>70</v>
      </c>
    </row>
    <row r="662" spans="1:24" x14ac:dyDescent="0.35">
      <c r="A662" s="1">
        <v>660</v>
      </c>
      <c r="B662">
        <v>330</v>
      </c>
      <c r="C662">
        <v>330</v>
      </c>
      <c r="E662">
        <v>2639.9944807481138</v>
      </c>
      <c r="F662">
        <v>41169.375</v>
      </c>
      <c r="G662">
        <v>2484.68031673009</v>
      </c>
      <c r="H662">
        <v>-1159.7509606113049</v>
      </c>
      <c r="I662">
        <v>18</v>
      </c>
      <c r="J662" t="s">
        <v>111</v>
      </c>
      <c r="K662">
        <v>19</v>
      </c>
      <c r="L662">
        <v>1278</v>
      </c>
      <c r="M662">
        <v>1.9890000000000001</v>
      </c>
      <c r="N662">
        <v>1.7789999999999999</v>
      </c>
      <c r="O662">
        <v>0.87726000000000004</v>
      </c>
      <c r="P662">
        <v>0.15781000000000001</v>
      </c>
      <c r="Q662">
        <v>3.6680000000000001</v>
      </c>
      <c r="R662">
        <v>110.4</v>
      </c>
      <c r="S662">
        <v>11.349</v>
      </c>
      <c r="T662">
        <v>210000000</v>
      </c>
      <c r="U662">
        <v>0.3</v>
      </c>
      <c r="V662">
        <v>0.5</v>
      </c>
      <c r="W662">
        <v>2</v>
      </c>
      <c r="X662">
        <v>70</v>
      </c>
    </row>
    <row r="663" spans="1:24" x14ac:dyDescent="0.35">
      <c r="A663" s="1">
        <v>661</v>
      </c>
      <c r="B663">
        <v>331</v>
      </c>
      <c r="C663">
        <v>330</v>
      </c>
      <c r="E663">
        <v>2647.8069807481138</v>
      </c>
      <c r="F663">
        <v>41177.1875</v>
      </c>
      <c r="G663">
        <v>2492.2729656434349</v>
      </c>
      <c r="H663">
        <v>-1161.5912907681679</v>
      </c>
      <c r="I663">
        <v>18</v>
      </c>
      <c r="J663" t="s">
        <v>111</v>
      </c>
      <c r="K663">
        <v>19</v>
      </c>
      <c r="L663">
        <v>1278</v>
      </c>
      <c r="M663">
        <v>1.9890000000000001</v>
      </c>
      <c r="N663">
        <v>1.7789999999999999</v>
      </c>
      <c r="O663">
        <v>0.87726000000000004</v>
      </c>
      <c r="P663">
        <v>0.15781000000000001</v>
      </c>
      <c r="Q663">
        <v>3.6680000000000001</v>
      </c>
      <c r="R663">
        <v>110.4</v>
      </c>
      <c r="S663">
        <v>11.349</v>
      </c>
      <c r="T663">
        <v>210000000</v>
      </c>
      <c r="U663">
        <v>0.3</v>
      </c>
      <c r="V663">
        <v>0.5</v>
      </c>
      <c r="W663">
        <v>2</v>
      </c>
      <c r="X663">
        <v>70</v>
      </c>
    </row>
    <row r="664" spans="1:24" x14ac:dyDescent="0.35">
      <c r="A664" s="1">
        <v>662</v>
      </c>
      <c r="B664">
        <v>331</v>
      </c>
      <c r="C664">
        <v>331</v>
      </c>
      <c r="E664">
        <v>2647.8069807481138</v>
      </c>
      <c r="F664">
        <v>41177.1875</v>
      </c>
      <c r="G664">
        <v>2492.2729656434349</v>
      </c>
      <c r="H664">
        <v>-1161.5912907681679</v>
      </c>
      <c r="I664">
        <v>18</v>
      </c>
      <c r="J664" t="s">
        <v>111</v>
      </c>
      <c r="K664">
        <v>19</v>
      </c>
      <c r="L664">
        <v>1278</v>
      </c>
      <c r="M664">
        <v>1.9890000000000001</v>
      </c>
      <c r="N664">
        <v>1.7789999999999999</v>
      </c>
      <c r="O664">
        <v>0.87726000000000004</v>
      </c>
      <c r="P664">
        <v>0.15781000000000001</v>
      </c>
      <c r="Q664">
        <v>3.6680000000000001</v>
      </c>
      <c r="R664">
        <v>110.4</v>
      </c>
      <c r="S664">
        <v>11.349</v>
      </c>
      <c r="T664">
        <v>210000000</v>
      </c>
      <c r="U664">
        <v>0.3</v>
      </c>
      <c r="V664">
        <v>0.5</v>
      </c>
      <c r="W664">
        <v>2</v>
      </c>
      <c r="X664">
        <v>70</v>
      </c>
    </row>
    <row r="665" spans="1:24" x14ac:dyDescent="0.35">
      <c r="A665" s="1">
        <v>663</v>
      </c>
      <c r="B665">
        <v>332</v>
      </c>
      <c r="C665">
        <v>331</v>
      </c>
      <c r="D665" t="s">
        <v>79</v>
      </c>
      <c r="E665">
        <v>2655.6194807481138</v>
      </c>
      <c r="F665">
        <v>41185</v>
      </c>
      <c r="G665">
        <v>2499.8684505733718</v>
      </c>
      <c r="H665">
        <v>-1163.419882116332</v>
      </c>
      <c r="I665">
        <v>18</v>
      </c>
      <c r="J665" t="s">
        <v>111</v>
      </c>
      <c r="K665">
        <v>19</v>
      </c>
      <c r="L665">
        <v>1278</v>
      </c>
      <c r="M665">
        <v>1.9890000000000001</v>
      </c>
      <c r="N665">
        <v>1.7789999999999999</v>
      </c>
      <c r="O665">
        <v>0.87726000000000004</v>
      </c>
      <c r="P665">
        <v>0.15781000000000001</v>
      </c>
      <c r="Q665">
        <v>3.6680000000000001</v>
      </c>
      <c r="R665">
        <v>110.4</v>
      </c>
      <c r="S665">
        <v>11.349</v>
      </c>
      <c r="T665">
        <v>210000000</v>
      </c>
      <c r="U665">
        <v>0.3</v>
      </c>
      <c r="V665">
        <v>0.5</v>
      </c>
      <c r="W665">
        <v>2</v>
      </c>
      <c r="X665">
        <v>70</v>
      </c>
    </row>
    <row r="666" spans="1:24" x14ac:dyDescent="0.35">
      <c r="A666" s="1">
        <v>664</v>
      </c>
      <c r="B666">
        <v>332</v>
      </c>
      <c r="C666">
        <v>332</v>
      </c>
      <c r="D666" t="s">
        <v>79</v>
      </c>
      <c r="E666">
        <v>2655.6194807481138</v>
      </c>
      <c r="F666">
        <v>41185</v>
      </c>
      <c r="G666">
        <v>2499.8684505733718</v>
      </c>
      <c r="H666">
        <v>-1163.419882116332</v>
      </c>
      <c r="I666">
        <v>18</v>
      </c>
      <c r="J666" t="s">
        <v>111</v>
      </c>
      <c r="K666">
        <v>19</v>
      </c>
      <c r="L666">
        <v>1278</v>
      </c>
      <c r="M666">
        <v>1.9890000000000001</v>
      </c>
      <c r="N666">
        <v>1.7789999999999999</v>
      </c>
      <c r="O666">
        <v>0.87726000000000004</v>
      </c>
      <c r="P666">
        <v>0.15781000000000001</v>
      </c>
      <c r="Q666">
        <v>3.6680000000000001</v>
      </c>
      <c r="R666">
        <v>110.4</v>
      </c>
      <c r="S666">
        <v>11.349</v>
      </c>
      <c r="T666">
        <v>210000000</v>
      </c>
      <c r="U666">
        <v>0.3</v>
      </c>
      <c r="V666">
        <v>0.5</v>
      </c>
      <c r="W666">
        <v>2</v>
      </c>
      <c r="X666">
        <v>70</v>
      </c>
    </row>
    <row r="667" spans="1:24" x14ac:dyDescent="0.35">
      <c r="A667" s="1">
        <v>665</v>
      </c>
      <c r="B667">
        <v>333</v>
      </c>
      <c r="C667">
        <v>332</v>
      </c>
      <c r="E667">
        <v>2663.4319807481138</v>
      </c>
      <c r="F667">
        <v>41192.8125</v>
      </c>
      <c r="G667">
        <v>2507.4669601426472</v>
      </c>
      <c r="H667">
        <v>-1165.2358646147479</v>
      </c>
      <c r="I667">
        <v>18</v>
      </c>
      <c r="J667" t="s">
        <v>111</v>
      </c>
      <c r="K667">
        <v>19</v>
      </c>
      <c r="L667">
        <v>1278</v>
      </c>
      <c r="M667">
        <v>1.9890000000000001</v>
      </c>
      <c r="N667">
        <v>1.7789999999999999</v>
      </c>
      <c r="O667">
        <v>0.87726000000000004</v>
      </c>
      <c r="P667">
        <v>0.15781000000000001</v>
      </c>
      <c r="Q667">
        <v>3.6680000000000001</v>
      </c>
      <c r="R667">
        <v>110.4</v>
      </c>
      <c r="S667">
        <v>11.349</v>
      </c>
      <c r="T667">
        <v>210000000</v>
      </c>
      <c r="U667">
        <v>0.3</v>
      </c>
      <c r="V667">
        <v>0.5</v>
      </c>
      <c r="W667">
        <v>2</v>
      </c>
      <c r="X667">
        <v>70</v>
      </c>
    </row>
    <row r="668" spans="1:24" x14ac:dyDescent="0.35">
      <c r="A668" s="1">
        <v>666</v>
      </c>
      <c r="B668">
        <v>333</v>
      </c>
      <c r="C668">
        <v>333</v>
      </c>
      <c r="E668">
        <v>2663.4319807481138</v>
      </c>
      <c r="F668">
        <v>41192.8125</v>
      </c>
      <c r="G668">
        <v>2507.4669601426472</v>
      </c>
      <c r="H668">
        <v>-1165.2358646147479</v>
      </c>
      <c r="I668">
        <v>18</v>
      </c>
      <c r="J668" t="s">
        <v>111</v>
      </c>
      <c r="K668">
        <v>19</v>
      </c>
      <c r="L668">
        <v>1278</v>
      </c>
      <c r="M668">
        <v>1.9890000000000001</v>
      </c>
      <c r="N668">
        <v>1.7789999999999999</v>
      </c>
      <c r="O668">
        <v>0.87726000000000004</v>
      </c>
      <c r="P668">
        <v>0.15781000000000001</v>
      </c>
      <c r="Q668">
        <v>3.6680000000000001</v>
      </c>
      <c r="R668">
        <v>110.4</v>
      </c>
      <c r="S668">
        <v>11.349</v>
      </c>
      <c r="T668">
        <v>210000000</v>
      </c>
      <c r="U668">
        <v>0.3</v>
      </c>
      <c r="V668">
        <v>0.5</v>
      </c>
      <c r="W668">
        <v>2</v>
      </c>
      <c r="X668">
        <v>70</v>
      </c>
    </row>
    <row r="669" spans="1:24" x14ac:dyDescent="0.35">
      <c r="A669" s="1">
        <v>667</v>
      </c>
      <c r="B669">
        <v>334</v>
      </c>
      <c r="C669">
        <v>333</v>
      </c>
      <c r="E669">
        <v>2671.2444807481138</v>
      </c>
      <c r="F669">
        <v>41200.625</v>
      </c>
      <c r="G669">
        <v>2515.068307111294</v>
      </c>
      <c r="H669">
        <v>-1167.039931446021</v>
      </c>
      <c r="I669">
        <v>18</v>
      </c>
      <c r="J669" t="s">
        <v>111</v>
      </c>
      <c r="K669">
        <v>19</v>
      </c>
      <c r="L669">
        <v>1278</v>
      </c>
      <c r="M669">
        <v>1.9890000000000001</v>
      </c>
      <c r="N669">
        <v>1.7789999999999999</v>
      </c>
      <c r="O669">
        <v>0.87726000000000004</v>
      </c>
      <c r="P669">
        <v>0.15781000000000001</v>
      </c>
      <c r="Q669">
        <v>3.6680000000000001</v>
      </c>
      <c r="R669">
        <v>110.4</v>
      </c>
      <c r="S669">
        <v>11.349</v>
      </c>
      <c r="T669">
        <v>210000000</v>
      </c>
      <c r="U669">
        <v>0.3</v>
      </c>
      <c r="V669">
        <v>0.5</v>
      </c>
      <c r="W669">
        <v>2</v>
      </c>
      <c r="X669">
        <v>70</v>
      </c>
    </row>
    <row r="670" spans="1:24" x14ac:dyDescent="0.35">
      <c r="A670" s="1">
        <v>668</v>
      </c>
      <c r="B670">
        <v>334</v>
      </c>
      <c r="C670">
        <v>334</v>
      </c>
      <c r="E670">
        <v>2671.2444807481138</v>
      </c>
      <c r="F670">
        <v>41200.625</v>
      </c>
      <c r="G670">
        <v>2515.068307111294</v>
      </c>
      <c r="H670">
        <v>-1167.039931446021</v>
      </c>
      <c r="I670">
        <v>18</v>
      </c>
      <c r="J670" t="s">
        <v>112</v>
      </c>
      <c r="K670">
        <v>19</v>
      </c>
      <c r="L670">
        <v>1278</v>
      </c>
      <c r="M670">
        <v>1.8779999999999999</v>
      </c>
      <c r="N670">
        <v>1.5209999999999999</v>
      </c>
      <c r="O670">
        <v>0.79723999999999995</v>
      </c>
      <c r="P670">
        <v>5.4467000000000002E-2</v>
      </c>
      <c r="Q670">
        <v>3.3109999999999999</v>
      </c>
      <c r="R670">
        <v>98.582999999999998</v>
      </c>
      <c r="S670">
        <v>10.105</v>
      </c>
      <c r="T670">
        <v>210000000</v>
      </c>
      <c r="U670">
        <v>0.3</v>
      </c>
      <c r="V670">
        <v>0.5</v>
      </c>
      <c r="W670">
        <v>2</v>
      </c>
      <c r="X670">
        <v>70</v>
      </c>
    </row>
    <row r="671" spans="1:24" x14ac:dyDescent="0.35">
      <c r="A671" s="1">
        <v>669</v>
      </c>
      <c r="B671">
        <v>335</v>
      </c>
      <c r="C671">
        <v>334</v>
      </c>
      <c r="E671">
        <v>2679.0569807481138</v>
      </c>
      <c r="F671">
        <v>41208.4375</v>
      </c>
      <c r="G671">
        <v>2522.672420022478</v>
      </c>
      <c r="H671">
        <v>-1168.832303974561</v>
      </c>
      <c r="I671">
        <v>18</v>
      </c>
      <c r="J671" t="s">
        <v>112</v>
      </c>
      <c r="K671">
        <v>19</v>
      </c>
      <c r="L671">
        <v>1278</v>
      </c>
      <c r="M671">
        <v>1.8779999999999999</v>
      </c>
      <c r="N671">
        <v>1.5209999999999999</v>
      </c>
      <c r="O671">
        <v>0.79723999999999995</v>
      </c>
      <c r="P671">
        <v>5.4467000000000002E-2</v>
      </c>
      <c r="Q671">
        <v>3.3109999999999999</v>
      </c>
      <c r="R671">
        <v>98.582999999999998</v>
      </c>
      <c r="S671">
        <v>10.105</v>
      </c>
      <c r="T671">
        <v>210000000</v>
      </c>
      <c r="U671">
        <v>0.3</v>
      </c>
      <c r="V671">
        <v>0.5</v>
      </c>
      <c r="W671">
        <v>2</v>
      </c>
      <c r="X671">
        <v>70</v>
      </c>
    </row>
    <row r="672" spans="1:24" x14ac:dyDescent="0.35">
      <c r="A672" s="1">
        <v>670</v>
      </c>
      <c r="B672">
        <v>335</v>
      </c>
      <c r="C672">
        <v>335</v>
      </c>
      <c r="E672">
        <v>2679.0569807481138</v>
      </c>
      <c r="F672">
        <v>41208.4375</v>
      </c>
      <c r="G672">
        <v>2522.672420022478</v>
      </c>
      <c r="H672">
        <v>-1168.832303974561</v>
      </c>
      <c r="I672">
        <v>18</v>
      </c>
      <c r="J672" t="s">
        <v>112</v>
      </c>
      <c r="K672">
        <v>19</v>
      </c>
      <c r="L672">
        <v>1278</v>
      </c>
      <c r="M672">
        <v>1.8779999999999999</v>
      </c>
      <c r="N672">
        <v>1.5209999999999999</v>
      </c>
      <c r="O672">
        <v>0.79723999999999995</v>
      </c>
      <c r="P672">
        <v>5.4467000000000002E-2</v>
      </c>
      <c r="Q672">
        <v>3.3109999999999999</v>
      </c>
      <c r="R672">
        <v>98.582999999999998</v>
      </c>
      <c r="S672">
        <v>10.105</v>
      </c>
      <c r="T672">
        <v>210000000</v>
      </c>
      <c r="U672">
        <v>0.3</v>
      </c>
      <c r="V672">
        <v>0.5</v>
      </c>
      <c r="W672">
        <v>2</v>
      </c>
      <c r="X672">
        <v>70</v>
      </c>
    </row>
    <row r="673" spans="1:24" x14ac:dyDescent="0.35">
      <c r="A673" s="1">
        <v>671</v>
      </c>
      <c r="B673">
        <v>336</v>
      </c>
      <c r="C673">
        <v>335</v>
      </c>
      <c r="E673">
        <v>2686.8694807481138</v>
      </c>
      <c r="F673">
        <v>41216.25</v>
      </c>
      <c r="G673">
        <v>2530.2792019459512</v>
      </c>
      <c r="H673">
        <v>-1170.6133153091139</v>
      </c>
      <c r="I673">
        <v>18</v>
      </c>
      <c r="J673" t="s">
        <v>112</v>
      </c>
      <c r="K673">
        <v>19</v>
      </c>
      <c r="L673">
        <v>1278</v>
      </c>
      <c r="M673">
        <v>1.8779999999999999</v>
      </c>
      <c r="N673">
        <v>1.5209999999999999</v>
      </c>
      <c r="O673">
        <v>0.79723999999999995</v>
      </c>
      <c r="P673">
        <v>5.4467000000000002E-2</v>
      </c>
      <c r="Q673">
        <v>3.3109999999999999</v>
      </c>
      <c r="R673">
        <v>98.582999999999998</v>
      </c>
      <c r="S673">
        <v>10.105</v>
      </c>
      <c r="T673">
        <v>210000000</v>
      </c>
      <c r="U673">
        <v>0.3</v>
      </c>
      <c r="V673">
        <v>0.5</v>
      </c>
      <c r="W673">
        <v>2</v>
      </c>
      <c r="X673">
        <v>70</v>
      </c>
    </row>
    <row r="674" spans="1:24" x14ac:dyDescent="0.35">
      <c r="A674" s="1">
        <v>672</v>
      </c>
      <c r="B674">
        <v>336</v>
      </c>
      <c r="C674">
        <v>336</v>
      </c>
      <c r="E674">
        <v>2686.8694807481138</v>
      </c>
      <c r="F674">
        <v>41216.25</v>
      </c>
      <c r="G674">
        <v>2530.2792019459512</v>
      </c>
      <c r="H674">
        <v>-1170.6133153091139</v>
      </c>
      <c r="I674">
        <v>18</v>
      </c>
      <c r="J674" t="s">
        <v>113</v>
      </c>
      <c r="K674">
        <v>19</v>
      </c>
      <c r="L674">
        <v>1320</v>
      </c>
      <c r="M674">
        <v>1.6819999999999991</v>
      </c>
      <c r="N674">
        <v>1.2699</v>
      </c>
      <c r="O674">
        <v>0.70086000000000004</v>
      </c>
      <c r="P674">
        <v>2.8108999999999999E-2</v>
      </c>
      <c r="Q674">
        <v>2.569</v>
      </c>
      <c r="R674">
        <v>84.697999999999993</v>
      </c>
      <c r="S674">
        <v>8.6111000000000004</v>
      </c>
      <c r="T674">
        <v>210000000</v>
      </c>
      <c r="U674">
        <v>0.3</v>
      </c>
      <c r="V674">
        <v>0.5</v>
      </c>
      <c r="W674">
        <v>2</v>
      </c>
      <c r="X674">
        <v>70</v>
      </c>
    </row>
    <row r="675" spans="1:24" x14ac:dyDescent="0.35">
      <c r="A675" s="1">
        <v>673</v>
      </c>
      <c r="B675">
        <v>337</v>
      </c>
      <c r="C675">
        <v>336</v>
      </c>
      <c r="E675">
        <v>2694.6819807481138</v>
      </c>
      <c r="F675">
        <v>41224.0625</v>
      </c>
      <c r="G675">
        <v>2537.8887297988458</v>
      </c>
      <c r="H675">
        <v>-1172.3825596158099</v>
      </c>
      <c r="I675">
        <v>18</v>
      </c>
      <c r="J675" t="s">
        <v>113</v>
      </c>
      <c r="K675">
        <v>19</v>
      </c>
      <c r="L675">
        <v>1320</v>
      </c>
      <c r="M675">
        <v>1.6819999999999991</v>
      </c>
      <c r="N675">
        <v>1.2699</v>
      </c>
      <c r="O675">
        <v>0.70086000000000004</v>
      </c>
      <c r="P675">
        <v>2.8108999999999999E-2</v>
      </c>
      <c r="Q675">
        <v>2.569</v>
      </c>
      <c r="R675">
        <v>84.697999999999993</v>
      </c>
      <c r="S675">
        <v>8.6111000000000004</v>
      </c>
      <c r="T675">
        <v>210000000</v>
      </c>
      <c r="U675">
        <v>0.3</v>
      </c>
      <c r="V675">
        <v>0.5</v>
      </c>
      <c r="W675">
        <v>2</v>
      </c>
      <c r="X675">
        <v>70</v>
      </c>
    </row>
    <row r="676" spans="1:24" x14ac:dyDescent="0.35">
      <c r="A676" s="1">
        <v>674</v>
      </c>
      <c r="B676">
        <v>337</v>
      </c>
      <c r="C676">
        <v>337</v>
      </c>
      <c r="E676">
        <v>2694.6819807481138</v>
      </c>
      <c r="F676">
        <v>41224.0625</v>
      </c>
      <c r="G676">
        <v>2537.8887297988458</v>
      </c>
      <c r="H676">
        <v>-1172.3825596158099</v>
      </c>
      <c r="I676">
        <v>18</v>
      </c>
      <c r="J676" t="s">
        <v>113</v>
      </c>
      <c r="K676">
        <v>19</v>
      </c>
      <c r="L676">
        <v>1320</v>
      </c>
      <c r="M676">
        <v>1.6819999999999991</v>
      </c>
      <c r="N676">
        <v>1.2699</v>
      </c>
      <c r="O676">
        <v>0.70086000000000004</v>
      </c>
      <c r="P676">
        <v>2.8108999999999999E-2</v>
      </c>
      <c r="Q676">
        <v>2.569</v>
      </c>
      <c r="R676">
        <v>84.697999999999993</v>
      </c>
      <c r="S676">
        <v>8.6111000000000004</v>
      </c>
      <c r="T676">
        <v>210000000</v>
      </c>
      <c r="U676">
        <v>0.3</v>
      </c>
      <c r="V676">
        <v>0.5</v>
      </c>
      <c r="W676">
        <v>2</v>
      </c>
      <c r="X676">
        <v>70</v>
      </c>
    </row>
    <row r="677" spans="1:24" x14ac:dyDescent="0.35">
      <c r="A677" s="1">
        <v>675</v>
      </c>
      <c r="B677">
        <v>338</v>
      </c>
      <c r="C677">
        <v>337</v>
      </c>
      <c r="E677">
        <v>2702.4944807481138</v>
      </c>
      <c r="F677">
        <v>41231.875</v>
      </c>
      <c r="G677">
        <v>2545.5011864909989</v>
      </c>
      <c r="H677">
        <v>-1174.139159470614</v>
      </c>
      <c r="I677">
        <v>18</v>
      </c>
      <c r="J677" t="s">
        <v>113</v>
      </c>
      <c r="K677">
        <v>19</v>
      </c>
      <c r="L677">
        <v>1320</v>
      </c>
      <c r="M677">
        <v>1.6819999999999991</v>
      </c>
      <c r="N677">
        <v>1.2699</v>
      </c>
      <c r="O677">
        <v>0.70086000000000004</v>
      </c>
      <c r="P677">
        <v>2.8108999999999999E-2</v>
      </c>
      <c r="Q677">
        <v>2.569</v>
      </c>
      <c r="R677">
        <v>84.697999999999993</v>
      </c>
      <c r="S677">
        <v>8.6111000000000004</v>
      </c>
      <c r="T677">
        <v>210000000</v>
      </c>
      <c r="U677">
        <v>0.3</v>
      </c>
      <c r="V677">
        <v>0.5</v>
      </c>
      <c r="W677">
        <v>2</v>
      </c>
      <c r="X677">
        <v>70</v>
      </c>
    </row>
    <row r="678" spans="1:24" x14ac:dyDescent="0.35">
      <c r="A678" s="1">
        <v>676</v>
      </c>
      <c r="B678">
        <v>338</v>
      </c>
      <c r="C678">
        <v>338</v>
      </c>
      <c r="E678">
        <v>2702.4944807481138</v>
      </c>
      <c r="F678">
        <v>41231.875</v>
      </c>
      <c r="G678">
        <v>2545.5011864909989</v>
      </c>
      <c r="H678">
        <v>-1174.139159470614</v>
      </c>
      <c r="I678">
        <v>18</v>
      </c>
      <c r="J678" t="s">
        <v>113</v>
      </c>
      <c r="K678">
        <v>19</v>
      </c>
      <c r="L678">
        <v>1320</v>
      </c>
      <c r="M678">
        <v>1.6819999999999991</v>
      </c>
      <c r="N678">
        <v>1.2699</v>
      </c>
      <c r="O678">
        <v>0.70086000000000004</v>
      </c>
      <c r="P678">
        <v>2.8108999999999999E-2</v>
      </c>
      <c r="Q678">
        <v>2.569</v>
      </c>
      <c r="R678">
        <v>84.697999999999993</v>
      </c>
      <c r="S678">
        <v>8.6111000000000004</v>
      </c>
      <c r="T678">
        <v>210000000</v>
      </c>
      <c r="U678">
        <v>0.3</v>
      </c>
      <c r="V678">
        <v>0.5</v>
      </c>
      <c r="W678">
        <v>2</v>
      </c>
      <c r="X678">
        <v>70</v>
      </c>
    </row>
    <row r="679" spans="1:24" x14ac:dyDescent="0.35">
      <c r="A679" s="1">
        <v>677</v>
      </c>
      <c r="B679">
        <v>339</v>
      </c>
      <c r="C679">
        <v>338</v>
      </c>
      <c r="E679">
        <v>2710.3069807481138</v>
      </c>
      <c r="F679">
        <v>41239.6875</v>
      </c>
      <c r="G679">
        <v>2553.1164131435439</v>
      </c>
      <c r="H679">
        <v>-1175.8837098014269</v>
      </c>
      <c r="I679">
        <v>18</v>
      </c>
      <c r="J679" t="s">
        <v>113</v>
      </c>
      <c r="K679">
        <v>19</v>
      </c>
      <c r="L679">
        <v>1320</v>
      </c>
      <c r="M679">
        <v>1.6819999999999991</v>
      </c>
      <c r="N679">
        <v>1.2699</v>
      </c>
      <c r="O679">
        <v>0.70086000000000004</v>
      </c>
      <c r="P679">
        <v>2.8108999999999999E-2</v>
      </c>
      <c r="Q679">
        <v>2.569</v>
      </c>
      <c r="R679">
        <v>84.697999999999993</v>
      </c>
      <c r="S679">
        <v>8.6111000000000004</v>
      </c>
      <c r="T679">
        <v>210000000</v>
      </c>
      <c r="U679">
        <v>0.3</v>
      </c>
      <c r="V679">
        <v>0.5</v>
      </c>
      <c r="W679">
        <v>2</v>
      </c>
      <c r="X679">
        <v>70</v>
      </c>
    </row>
    <row r="680" spans="1:24" x14ac:dyDescent="0.35">
      <c r="A680" s="1">
        <v>678</v>
      </c>
      <c r="B680">
        <v>339</v>
      </c>
      <c r="C680">
        <v>339</v>
      </c>
      <c r="E680">
        <v>2710.3069807481138</v>
      </c>
      <c r="F680">
        <v>41239.6875</v>
      </c>
      <c r="G680">
        <v>2553.1164131435439</v>
      </c>
      <c r="H680">
        <v>-1175.8837098014269</v>
      </c>
      <c r="I680">
        <v>18</v>
      </c>
      <c r="J680" t="s">
        <v>113</v>
      </c>
      <c r="K680">
        <v>19</v>
      </c>
      <c r="L680">
        <v>1320</v>
      </c>
      <c r="M680">
        <v>1.6819999999999991</v>
      </c>
      <c r="N680">
        <v>1.2699</v>
      </c>
      <c r="O680">
        <v>0.70086000000000004</v>
      </c>
      <c r="P680">
        <v>2.8108999999999999E-2</v>
      </c>
      <c r="Q680">
        <v>2.569</v>
      </c>
      <c r="R680">
        <v>84.697999999999993</v>
      </c>
      <c r="S680">
        <v>8.6111000000000004</v>
      </c>
      <c r="T680">
        <v>210000000</v>
      </c>
      <c r="U680">
        <v>0.3</v>
      </c>
      <c r="V680">
        <v>0.5</v>
      </c>
      <c r="W680">
        <v>2</v>
      </c>
      <c r="X680">
        <v>70</v>
      </c>
    </row>
    <row r="681" spans="1:24" x14ac:dyDescent="0.35">
      <c r="A681" s="1">
        <v>679</v>
      </c>
      <c r="B681">
        <v>340</v>
      </c>
      <c r="C681">
        <v>339</v>
      </c>
      <c r="E681">
        <v>2718.1194807481138</v>
      </c>
      <c r="F681">
        <v>41247.5</v>
      </c>
      <c r="G681">
        <v>2560.7342791775441</v>
      </c>
      <c r="H681">
        <v>-1177.6166983274729</v>
      </c>
      <c r="I681">
        <v>18</v>
      </c>
      <c r="J681" t="s">
        <v>113</v>
      </c>
      <c r="K681">
        <v>19</v>
      </c>
      <c r="L681">
        <v>1320</v>
      </c>
      <c r="M681">
        <v>1.6819999999999991</v>
      </c>
      <c r="N681">
        <v>1.2699</v>
      </c>
      <c r="O681">
        <v>0.70086000000000004</v>
      </c>
      <c r="P681">
        <v>2.8108999999999999E-2</v>
      </c>
      <c r="Q681">
        <v>2.569</v>
      </c>
      <c r="R681">
        <v>84.697999999999993</v>
      </c>
      <c r="S681">
        <v>8.6111000000000004</v>
      </c>
      <c r="T681">
        <v>210000000</v>
      </c>
      <c r="U681">
        <v>0.3</v>
      </c>
      <c r="V681">
        <v>0.5</v>
      </c>
      <c r="W681">
        <v>2</v>
      </c>
      <c r="X681">
        <v>70</v>
      </c>
    </row>
    <row r="682" spans="1:24" x14ac:dyDescent="0.35">
      <c r="A682" s="1">
        <v>680</v>
      </c>
      <c r="B682">
        <v>340</v>
      </c>
      <c r="C682">
        <v>340</v>
      </c>
      <c r="E682">
        <v>2718.1194807481138</v>
      </c>
      <c r="F682">
        <v>41247.5</v>
      </c>
      <c r="G682">
        <v>2560.7342791775441</v>
      </c>
      <c r="H682">
        <v>-1177.6166983274729</v>
      </c>
      <c r="I682">
        <v>18</v>
      </c>
      <c r="J682" t="s">
        <v>113</v>
      </c>
      <c r="K682">
        <v>19</v>
      </c>
      <c r="L682">
        <v>1320</v>
      </c>
      <c r="M682">
        <v>1.6819999999999991</v>
      </c>
      <c r="N682">
        <v>1.2699</v>
      </c>
      <c r="O682">
        <v>0.70086000000000004</v>
      </c>
      <c r="P682">
        <v>2.8108999999999999E-2</v>
      </c>
      <c r="Q682">
        <v>2.569</v>
      </c>
      <c r="R682">
        <v>84.697999999999993</v>
      </c>
      <c r="S682">
        <v>8.6111000000000004</v>
      </c>
      <c r="T682">
        <v>210000000</v>
      </c>
      <c r="U682">
        <v>0.3</v>
      </c>
      <c r="V682">
        <v>0.5</v>
      </c>
      <c r="W682">
        <v>2</v>
      </c>
      <c r="X682">
        <v>70</v>
      </c>
    </row>
    <row r="683" spans="1:24" x14ac:dyDescent="0.35">
      <c r="A683" s="1">
        <v>681</v>
      </c>
      <c r="B683">
        <v>341</v>
      </c>
      <c r="C683">
        <v>340</v>
      </c>
      <c r="E683">
        <v>2725.9319807481138</v>
      </c>
      <c r="F683">
        <v>41255.3125</v>
      </c>
      <c r="G683">
        <v>2568.3547520186889</v>
      </c>
      <c r="H683">
        <v>-1179.338187936796</v>
      </c>
      <c r="I683">
        <v>18</v>
      </c>
      <c r="J683" t="s">
        <v>113</v>
      </c>
      <c r="K683">
        <v>19</v>
      </c>
      <c r="L683">
        <v>1320</v>
      </c>
      <c r="M683">
        <v>1.6819999999999991</v>
      </c>
      <c r="N683">
        <v>1.2699</v>
      </c>
      <c r="O683">
        <v>0.70086000000000004</v>
      </c>
      <c r="P683">
        <v>2.8108999999999999E-2</v>
      </c>
      <c r="Q683">
        <v>2.569</v>
      </c>
      <c r="R683">
        <v>84.697999999999993</v>
      </c>
      <c r="S683">
        <v>8.6111000000000004</v>
      </c>
      <c r="T683">
        <v>210000000</v>
      </c>
      <c r="U683">
        <v>0.3</v>
      </c>
      <c r="V683">
        <v>0.5</v>
      </c>
      <c r="W683">
        <v>2</v>
      </c>
      <c r="X683">
        <v>70</v>
      </c>
    </row>
    <row r="684" spans="1:24" x14ac:dyDescent="0.35">
      <c r="A684" s="1">
        <v>682</v>
      </c>
      <c r="B684">
        <v>341</v>
      </c>
      <c r="C684">
        <v>341</v>
      </c>
      <c r="E684">
        <v>2725.9319807481138</v>
      </c>
      <c r="F684">
        <v>41255.3125</v>
      </c>
      <c r="G684">
        <v>2568.3547520186889</v>
      </c>
      <c r="H684">
        <v>-1179.338187936796</v>
      </c>
      <c r="I684">
        <v>18</v>
      </c>
      <c r="J684" t="s">
        <v>113</v>
      </c>
      <c r="K684">
        <v>19</v>
      </c>
      <c r="L684">
        <v>1320</v>
      </c>
      <c r="M684">
        <v>1.6819999999999991</v>
      </c>
      <c r="N684">
        <v>1.2699</v>
      </c>
      <c r="O684">
        <v>0.70086000000000004</v>
      </c>
      <c r="P684">
        <v>2.8108999999999999E-2</v>
      </c>
      <c r="Q684">
        <v>2.569</v>
      </c>
      <c r="R684">
        <v>84.697999999999993</v>
      </c>
      <c r="S684">
        <v>8.6111000000000004</v>
      </c>
      <c r="T684">
        <v>210000000</v>
      </c>
      <c r="U684">
        <v>0.3</v>
      </c>
      <c r="V684">
        <v>0.5</v>
      </c>
      <c r="W684">
        <v>2</v>
      </c>
      <c r="X684">
        <v>70</v>
      </c>
    </row>
    <row r="685" spans="1:24" x14ac:dyDescent="0.35">
      <c r="A685" s="1">
        <v>683</v>
      </c>
      <c r="B685">
        <v>342</v>
      </c>
      <c r="C685">
        <v>341</v>
      </c>
      <c r="E685">
        <v>2733.7444807481138</v>
      </c>
      <c r="F685">
        <v>41263.125</v>
      </c>
      <c r="G685">
        <v>2575.9778265879231</v>
      </c>
      <c r="H685">
        <v>-1181.048122372815</v>
      </c>
      <c r="I685">
        <v>18</v>
      </c>
      <c r="J685" t="s">
        <v>113</v>
      </c>
      <c r="K685">
        <v>19</v>
      </c>
      <c r="L685">
        <v>1320</v>
      </c>
      <c r="M685">
        <v>1.6819999999999991</v>
      </c>
      <c r="N685">
        <v>1.2699</v>
      </c>
      <c r="O685">
        <v>0.70086000000000004</v>
      </c>
      <c r="P685">
        <v>2.8108999999999999E-2</v>
      </c>
      <c r="Q685">
        <v>2.569</v>
      </c>
      <c r="R685">
        <v>84.697999999999993</v>
      </c>
      <c r="S685">
        <v>8.6111000000000004</v>
      </c>
      <c r="T685">
        <v>210000000</v>
      </c>
      <c r="U685">
        <v>0.3</v>
      </c>
      <c r="V685">
        <v>0.5</v>
      </c>
      <c r="W685">
        <v>2</v>
      </c>
      <c r="X685">
        <v>70</v>
      </c>
    </row>
    <row r="686" spans="1:24" x14ac:dyDescent="0.35">
      <c r="A686" s="1">
        <v>684</v>
      </c>
      <c r="B686">
        <v>342</v>
      </c>
      <c r="C686">
        <v>342</v>
      </c>
      <c r="E686">
        <v>2733.7444807481138</v>
      </c>
      <c r="F686">
        <v>41263.125</v>
      </c>
      <c r="G686">
        <v>2575.9778265879231</v>
      </c>
      <c r="H686">
        <v>-1181.048122372815</v>
      </c>
      <c r="I686">
        <v>18</v>
      </c>
      <c r="J686" t="s">
        <v>113</v>
      </c>
      <c r="K686">
        <v>19</v>
      </c>
      <c r="L686">
        <v>1320</v>
      </c>
      <c r="M686">
        <v>1.6819999999999991</v>
      </c>
      <c r="N686">
        <v>1.2699</v>
      </c>
      <c r="O686">
        <v>0.70086000000000004</v>
      </c>
      <c r="P686">
        <v>2.8108999999999999E-2</v>
      </c>
      <c r="Q686">
        <v>2.569</v>
      </c>
      <c r="R686">
        <v>84.697999999999993</v>
      </c>
      <c r="S686">
        <v>8.6111000000000004</v>
      </c>
      <c r="T686">
        <v>210000000</v>
      </c>
      <c r="U686">
        <v>0.3</v>
      </c>
      <c r="V686">
        <v>0.5</v>
      </c>
      <c r="W686">
        <v>2</v>
      </c>
      <c r="X686">
        <v>70</v>
      </c>
    </row>
    <row r="687" spans="1:24" x14ac:dyDescent="0.35">
      <c r="A687" s="1">
        <v>685</v>
      </c>
      <c r="B687">
        <v>343</v>
      </c>
      <c r="C687">
        <v>342</v>
      </c>
      <c r="E687">
        <v>2741.5569807481138</v>
      </c>
      <c r="F687">
        <v>41270.9375</v>
      </c>
      <c r="G687">
        <v>2583.603869443963</v>
      </c>
      <c r="H687">
        <v>-1182.744769543277</v>
      </c>
      <c r="I687">
        <v>18</v>
      </c>
      <c r="J687" t="s">
        <v>113</v>
      </c>
      <c r="K687">
        <v>19</v>
      </c>
      <c r="L687">
        <v>1320</v>
      </c>
      <c r="M687">
        <v>1.6819999999999991</v>
      </c>
      <c r="N687">
        <v>1.2699</v>
      </c>
      <c r="O687">
        <v>0.70086000000000004</v>
      </c>
      <c r="P687">
        <v>2.8108999999999999E-2</v>
      </c>
      <c r="Q687">
        <v>2.569</v>
      </c>
      <c r="R687">
        <v>84.697999999999993</v>
      </c>
      <c r="S687">
        <v>8.6111000000000004</v>
      </c>
      <c r="T687">
        <v>210000000</v>
      </c>
      <c r="U687">
        <v>0.3</v>
      </c>
      <c r="V687">
        <v>0.5</v>
      </c>
      <c r="W687">
        <v>2</v>
      </c>
      <c r="X687">
        <v>70</v>
      </c>
    </row>
    <row r="688" spans="1:24" x14ac:dyDescent="0.35">
      <c r="A688" s="1">
        <v>686</v>
      </c>
      <c r="B688">
        <v>343</v>
      </c>
      <c r="C688">
        <v>343</v>
      </c>
      <c r="E688">
        <v>2741.5569807481138</v>
      </c>
      <c r="F688">
        <v>41270.9375</v>
      </c>
      <c r="G688">
        <v>2583.603869443963</v>
      </c>
      <c r="H688">
        <v>-1182.744769543277</v>
      </c>
      <c r="I688">
        <v>18</v>
      </c>
      <c r="J688" t="s">
        <v>113</v>
      </c>
      <c r="K688">
        <v>19</v>
      </c>
      <c r="L688">
        <v>1320</v>
      </c>
      <c r="M688">
        <v>1.6819999999999991</v>
      </c>
      <c r="N688">
        <v>1.2699</v>
      </c>
      <c r="O688">
        <v>0.70086000000000004</v>
      </c>
      <c r="P688">
        <v>2.8108999999999999E-2</v>
      </c>
      <c r="Q688">
        <v>2.569</v>
      </c>
      <c r="R688">
        <v>84.697999999999993</v>
      </c>
      <c r="S688">
        <v>8.6111000000000004</v>
      </c>
      <c r="T688">
        <v>210000000</v>
      </c>
      <c r="U688">
        <v>0.3</v>
      </c>
      <c r="V688">
        <v>0.5</v>
      </c>
      <c r="W688">
        <v>2</v>
      </c>
      <c r="X688">
        <v>70</v>
      </c>
    </row>
    <row r="689" spans="1:24" x14ac:dyDescent="0.35">
      <c r="A689" s="1">
        <v>687</v>
      </c>
      <c r="B689">
        <v>344</v>
      </c>
      <c r="C689">
        <v>343</v>
      </c>
      <c r="E689">
        <v>2749.3694807481138</v>
      </c>
      <c r="F689">
        <v>41278.75</v>
      </c>
      <c r="G689">
        <v>2591.2324884771651</v>
      </c>
      <c r="H689">
        <v>-1184.42979297742</v>
      </c>
      <c r="I689">
        <v>18</v>
      </c>
      <c r="J689" t="s">
        <v>113</v>
      </c>
      <c r="K689">
        <v>19</v>
      </c>
      <c r="L689">
        <v>1320</v>
      </c>
      <c r="M689">
        <v>1.6819999999999991</v>
      </c>
      <c r="N689">
        <v>1.2699</v>
      </c>
      <c r="O689">
        <v>0.70086000000000004</v>
      </c>
      <c r="P689">
        <v>2.8108999999999999E-2</v>
      </c>
      <c r="Q689">
        <v>2.569</v>
      </c>
      <c r="R689">
        <v>84.697999999999993</v>
      </c>
      <c r="S689">
        <v>8.6111000000000004</v>
      </c>
      <c r="T689">
        <v>210000000</v>
      </c>
      <c r="U689">
        <v>0.3</v>
      </c>
      <c r="V689">
        <v>0.5</v>
      </c>
      <c r="W689">
        <v>2</v>
      </c>
      <c r="X689">
        <v>70</v>
      </c>
    </row>
    <row r="690" spans="1:24" x14ac:dyDescent="0.35">
      <c r="A690" s="1">
        <v>688</v>
      </c>
      <c r="B690">
        <v>344</v>
      </c>
      <c r="C690">
        <v>344</v>
      </c>
      <c r="E690">
        <v>2749.3694807481138</v>
      </c>
      <c r="F690">
        <v>41278.75</v>
      </c>
      <c r="G690">
        <v>2591.2324884771651</v>
      </c>
      <c r="H690">
        <v>-1184.42979297742</v>
      </c>
      <c r="I690">
        <v>18</v>
      </c>
      <c r="J690" t="s">
        <v>112</v>
      </c>
      <c r="K690">
        <v>19</v>
      </c>
      <c r="L690">
        <v>1278</v>
      </c>
      <c r="M690">
        <v>1.8779999999999999</v>
      </c>
      <c r="N690">
        <v>1.5209999999999999</v>
      </c>
      <c r="O690">
        <v>0.79723999999999995</v>
      </c>
      <c r="P690">
        <v>5.4467000000000002E-2</v>
      </c>
      <c r="Q690">
        <v>3.3109999999999999</v>
      </c>
      <c r="R690">
        <v>98.582999999999998</v>
      </c>
      <c r="S690">
        <v>10.105</v>
      </c>
      <c r="T690">
        <v>210000000</v>
      </c>
      <c r="U690">
        <v>0.3</v>
      </c>
      <c r="V690">
        <v>0.5</v>
      </c>
      <c r="W690">
        <v>2</v>
      </c>
      <c r="X690">
        <v>70</v>
      </c>
    </row>
    <row r="691" spans="1:24" x14ac:dyDescent="0.35">
      <c r="A691" s="1">
        <v>689</v>
      </c>
      <c r="B691">
        <v>345</v>
      </c>
      <c r="C691">
        <v>344</v>
      </c>
      <c r="E691">
        <v>2757.1819807481138</v>
      </c>
      <c r="F691">
        <v>41286.5625</v>
      </c>
      <c r="G691">
        <v>2598.8636125578441</v>
      </c>
      <c r="H691">
        <v>-1186.1034353208299</v>
      </c>
      <c r="I691">
        <v>18</v>
      </c>
      <c r="J691" t="s">
        <v>112</v>
      </c>
      <c r="K691">
        <v>19</v>
      </c>
      <c r="L691">
        <v>1278</v>
      </c>
      <c r="M691">
        <v>1.8779999999999999</v>
      </c>
      <c r="N691">
        <v>1.5209999999999999</v>
      </c>
      <c r="O691">
        <v>0.79723999999999995</v>
      </c>
      <c r="P691">
        <v>5.4467000000000002E-2</v>
      </c>
      <c r="Q691">
        <v>3.3109999999999999</v>
      </c>
      <c r="R691">
        <v>98.582999999999998</v>
      </c>
      <c r="S691">
        <v>10.105</v>
      </c>
      <c r="T691">
        <v>210000000</v>
      </c>
      <c r="U691">
        <v>0.3</v>
      </c>
      <c r="V691">
        <v>0.5</v>
      </c>
      <c r="W691">
        <v>2</v>
      </c>
      <c r="X691">
        <v>70</v>
      </c>
    </row>
    <row r="692" spans="1:24" x14ac:dyDescent="0.35">
      <c r="A692" s="1">
        <v>690</v>
      </c>
      <c r="B692">
        <v>345</v>
      </c>
      <c r="C692">
        <v>345</v>
      </c>
      <c r="E692">
        <v>2757.1819807481138</v>
      </c>
      <c r="F692">
        <v>41286.5625</v>
      </c>
      <c r="G692">
        <v>2598.8636125578441</v>
      </c>
      <c r="H692">
        <v>-1186.1034353208299</v>
      </c>
      <c r="I692">
        <v>18</v>
      </c>
      <c r="J692" t="s">
        <v>112</v>
      </c>
      <c r="K692">
        <v>19</v>
      </c>
      <c r="L692">
        <v>1278</v>
      </c>
      <c r="M692">
        <v>1.8779999999999999</v>
      </c>
      <c r="N692">
        <v>1.5209999999999999</v>
      </c>
      <c r="O692">
        <v>0.79723999999999995</v>
      </c>
      <c r="P692">
        <v>5.4467000000000002E-2</v>
      </c>
      <c r="Q692">
        <v>3.3109999999999999</v>
      </c>
      <c r="R692">
        <v>98.582999999999998</v>
      </c>
      <c r="S692">
        <v>10.105</v>
      </c>
      <c r="T692">
        <v>210000000</v>
      </c>
      <c r="U692">
        <v>0.3</v>
      </c>
      <c r="V692">
        <v>0.5</v>
      </c>
      <c r="W692">
        <v>2</v>
      </c>
      <c r="X692">
        <v>70</v>
      </c>
    </row>
    <row r="693" spans="1:24" x14ac:dyDescent="0.35">
      <c r="A693" s="1">
        <v>691</v>
      </c>
      <c r="B693">
        <v>346</v>
      </c>
      <c r="C693">
        <v>345</v>
      </c>
      <c r="E693">
        <v>2764.9944807481138</v>
      </c>
      <c r="F693">
        <v>41294.375</v>
      </c>
      <c r="G693">
        <v>2606.497302163345</v>
      </c>
      <c r="H693">
        <v>-1187.7653362132751</v>
      </c>
      <c r="I693">
        <v>18</v>
      </c>
      <c r="J693" t="s">
        <v>112</v>
      </c>
      <c r="K693">
        <v>19</v>
      </c>
      <c r="L693">
        <v>1278</v>
      </c>
      <c r="M693">
        <v>1.8779999999999999</v>
      </c>
      <c r="N693">
        <v>1.5209999999999999</v>
      </c>
      <c r="O693">
        <v>0.79723999999999995</v>
      </c>
      <c r="P693">
        <v>5.4467000000000002E-2</v>
      </c>
      <c r="Q693">
        <v>3.3109999999999999</v>
      </c>
      <c r="R693">
        <v>98.582999999999998</v>
      </c>
      <c r="S693">
        <v>10.105</v>
      </c>
      <c r="T693">
        <v>210000000</v>
      </c>
      <c r="U693">
        <v>0.3</v>
      </c>
      <c r="V693">
        <v>0.5</v>
      </c>
      <c r="W693">
        <v>2</v>
      </c>
      <c r="X693">
        <v>70</v>
      </c>
    </row>
    <row r="694" spans="1:24" x14ac:dyDescent="0.35">
      <c r="A694" s="1">
        <v>692</v>
      </c>
      <c r="B694">
        <v>346</v>
      </c>
      <c r="C694">
        <v>346</v>
      </c>
      <c r="E694">
        <v>2764.9944807481138</v>
      </c>
      <c r="F694">
        <v>41294.375</v>
      </c>
      <c r="G694">
        <v>2606.497302163345</v>
      </c>
      <c r="H694">
        <v>-1187.7653362132751</v>
      </c>
      <c r="I694">
        <v>18</v>
      </c>
      <c r="J694" t="s">
        <v>111</v>
      </c>
      <c r="K694">
        <v>19</v>
      </c>
      <c r="L694">
        <v>1278</v>
      </c>
      <c r="M694">
        <v>1.9890000000000001</v>
      </c>
      <c r="N694">
        <v>1.7789999999999999</v>
      </c>
      <c r="O694">
        <v>0.87726000000000004</v>
      </c>
      <c r="P694">
        <v>0.15781000000000001</v>
      </c>
      <c r="Q694">
        <v>3.6680000000000001</v>
      </c>
      <c r="R694">
        <v>110.4</v>
      </c>
      <c r="S694">
        <v>11.349</v>
      </c>
      <c r="T694">
        <v>210000000</v>
      </c>
      <c r="U694">
        <v>0.3</v>
      </c>
      <c r="V694">
        <v>0.5</v>
      </c>
      <c r="W694">
        <v>2</v>
      </c>
      <c r="X694">
        <v>70</v>
      </c>
    </row>
    <row r="695" spans="1:24" x14ac:dyDescent="0.35">
      <c r="A695" s="1">
        <v>693</v>
      </c>
      <c r="B695">
        <v>347</v>
      </c>
      <c r="C695">
        <v>346</v>
      </c>
      <c r="E695">
        <v>2772.8069807481138</v>
      </c>
      <c r="F695">
        <v>41302.1875</v>
      </c>
      <c r="G695">
        <v>2614.1335588415891</v>
      </c>
      <c r="H695">
        <v>-1189.4154042621431</v>
      </c>
      <c r="I695">
        <v>18</v>
      </c>
      <c r="J695" t="s">
        <v>111</v>
      </c>
      <c r="K695">
        <v>19</v>
      </c>
      <c r="L695">
        <v>1278</v>
      </c>
      <c r="M695">
        <v>1.9890000000000001</v>
      </c>
      <c r="N695">
        <v>1.7789999999999999</v>
      </c>
      <c r="O695">
        <v>0.87726000000000004</v>
      </c>
      <c r="P695">
        <v>0.15781000000000001</v>
      </c>
      <c r="Q695">
        <v>3.6680000000000001</v>
      </c>
      <c r="R695">
        <v>110.4</v>
      </c>
      <c r="S695">
        <v>11.349</v>
      </c>
      <c r="T695">
        <v>210000000</v>
      </c>
      <c r="U695">
        <v>0.3</v>
      </c>
      <c r="V695">
        <v>0.5</v>
      </c>
      <c r="W695">
        <v>2</v>
      </c>
      <c r="X695">
        <v>70</v>
      </c>
    </row>
    <row r="696" spans="1:24" x14ac:dyDescent="0.35">
      <c r="A696" s="1">
        <v>694</v>
      </c>
      <c r="B696">
        <v>347</v>
      </c>
      <c r="C696">
        <v>347</v>
      </c>
      <c r="E696">
        <v>2772.8069807481138</v>
      </c>
      <c r="F696">
        <v>41302.1875</v>
      </c>
      <c r="G696">
        <v>2614.1335588415891</v>
      </c>
      <c r="H696">
        <v>-1189.4154042621431</v>
      </c>
      <c r="I696">
        <v>18</v>
      </c>
      <c r="J696" t="s">
        <v>111</v>
      </c>
      <c r="K696">
        <v>19</v>
      </c>
      <c r="L696">
        <v>1278</v>
      </c>
      <c r="M696">
        <v>1.9890000000000001</v>
      </c>
      <c r="N696">
        <v>1.7789999999999999</v>
      </c>
      <c r="O696">
        <v>0.87726000000000004</v>
      </c>
      <c r="P696">
        <v>0.15781000000000001</v>
      </c>
      <c r="Q696">
        <v>3.6680000000000001</v>
      </c>
      <c r="R696">
        <v>110.4</v>
      </c>
      <c r="S696">
        <v>11.349</v>
      </c>
      <c r="T696">
        <v>210000000</v>
      </c>
      <c r="U696">
        <v>0.3</v>
      </c>
      <c r="V696">
        <v>0.5</v>
      </c>
      <c r="W696">
        <v>2</v>
      </c>
      <c r="X696">
        <v>70</v>
      </c>
    </row>
    <row r="697" spans="1:24" x14ac:dyDescent="0.35">
      <c r="A697" s="1">
        <v>695</v>
      </c>
      <c r="B697">
        <v>348</v>
      </c>
      <c r="C697">
        <v>347</v>
      </c>
      <c r="D697" t="s">
        <v>80</v>
      </c>
      <c r="E697">
        <v>2780.6194807481138</v>
      </c>
      <c r="F697">
        <v>41310</v>
      </c>
      <c r="G697">
        <v>2621.772596313755</v>
      </c>
      <c r="H697">
        <v>-1191.0525500659089</v>
      </c>
      <c r="I697">
        <v>18.000000000000011</v>
      </c>
      <c r="J697" t="s">
        <v>111</v>
      </c>
      <c r="K697">
        <v>19</v>
      </c>
      <c r="L697">
        <v>1278</v>
      </c>
      <c r="M697">
        <v>1.9890000000000001</v>
      </c>
      <c r="N697">
        <v>1.7789999999999999</v>
      </c>
      <c r="O697">
        <v>0.87726000000000004</v>
      </c>
      <c r="P697">
        <v>0.15781000000000001</v>
      </c>
      <c r="Q697">
        <v>3.6680000000000001</v>
      </c>
      <c r="R697">
        <v>110.4</v>
      </c>
      <c r="S697">
        <v>11.349</v>
      </c>
      <c r="T697">
        <v>210000000</v>
      </c>
      <c r="U697">
        <v>0.3</v>
      </c>
      <c r="V697">
        <v>0.5</v>
      </c>
      <c r="W697">
        <v>2</v>
      </c>
      <c r="X697">
        <v>70</v>
      </c>
    </row>
    <row r="698" spans="1:24" x14ac:dyDescent="0.35">
      <c r="A698" s="1">
        <v>696</v>
      </c>
      <c r="B698">
        <v>348</v>
      </c>
      <c r="C698">
        <v>348</v>
      </c>
      <c r="D698" t="s">
        <v>80</v>
      </c>
      <c r="E698">
        <v>2780.6194807481138</v>
      </c>
      <c r="F698">
        <v>41310</v>
      </c>
      <c r="G698">
        <v>2621.772596313755</v>
      </c>
      <c r="H698">
        <v>-1191.0525500659089</v>
      </c>
      <c r="I698">
        <v>18.000000000000011</v>
      </c>
      <c r="J698" t="s">
        <v>111</v>
      </c>
      <c r="K698">
        <v>19</v>
      </c>
      <c r="L698">
        <v>1278</v>
      </c>
      <c r="M698">
        <v>1.9890000000000001</v>
      </c>
      <c r="N698">
        <v>1.7789999999999999</v>
      </c>
      <c r="O698">
        <v>0.87726000000000004</v>
      </c>
      <c r="P698">
        <v>0.15781000000000001</v>
      </c>
      <c r="Q698">
        <v>3.6680000000000001</v>
      </c>
      <c r="R698">
        <v>110.4</v>
      </c>
      <c r="S698">
        <v>11.349</v>
      </c>
      <c r="T698">
        <v>210000000</v>
      </c>
      <c r="U698">
        <v>0.3</v>
      </c>
      <c r="V698">
        <v>0.5</v>
      </c>
      <c r="W698">
        <v>2</v>
      </c>
      <c r="X698">
        <v>70</v>
      </c>
    </row>
    <row r="699" spans="1:24" x14ac:dyDescent="0.35">
      <c r="A699" s="1">
        <v>697</v>
      </c>
      <c r="B699">
        <v>349</v>
      </c>
      <c r="C699">
        <v>348</v>
      </c>
      <c r="E699">
        <v>2788.4319807481138</v>
      </c>
      <c r="F699">
        <v>41317.8125</v>
      </c>
      <c r="G699">
        <v>2629.414115516508</v>
      </c>
      <c r="H699">
        <v>-1192.6780700671741</v>
      </c>
      <c r="I699">
        <v>18</v>
      </c>
      <c r="J699" t="s">
        <v>111</v>
      </c>
      <c r="K699">
        <v>19</v>
      </c>
      <c r="L699">
        <v>1278</v>
      </c>
      <c r="M699">
        <v>1.9890000000000001</v>
      </c>
      <c r="N699">
        <v>1.7789999999999999</v>
      </c>
      <c r="O699">
        <v>0.87726000000000004</v>
      </c>
      <c r="P699">
        <v>0.15781000000000001</v>
      </c>
      <c r="Q699">
        <v>3.6680000000000001</v>
      </c>
      <c r="R699">
        <v>110.4</v>
      </c>
      <c r="S699">
        <v>11.349</v>
      </c>
      <c r="T699">
        <v>210000000</v>
      </c>
      <c r="U699">
        <v>0.3</v>
      </c>
      <c r="V699">
        <v>0.5</v>
      </c>
      <c r="W699">
        <v>2</v>
      </c>
      <c r="X699">
        <v>70</v>
      </c>
    </row>
    <row r="700" spans="1:24" x14ac:dyDescent="0.35">
      <c r="A700" s="1">
        <v>698</v>
      </c>
      <c r="B700">
        <v>349</v>
      </c>
      <c r="C700">
        <v>349</v>
      </c>
      <c r="E700">
        <v>2788.4319807481138</v>
      </c>
      <c r="F700">
        <v>41317.8125</v>
      </c>
      <c r="G700">
        <v>2629.414115516508</v>
      </c>
      <c r="H700">
        <v>-1192.6780700671741</v>
      </c>
      <c r="I700">
        <v>18</v>
      </c>
      <c r="J700" t="s">
        <v>111</v>
      </c>
      <c r="K700">
        <v>19</v>
      </c>
      <c r="L700">
        <v>1278</v>
      </c>
      <c r="M700">
        <v>1.9890000000000001</v>
      </c>
      <c r="N700">
        <v>1.7789999999999999</v>
      </c>
      <c r="O700">
        <v>0.87726000000000004</v>
      </c>
      <c r="P700">
        <v>0.15781000000000001</v>
      </c>
      <c r="Q700">
        <v>3.6680000000000001</v>
      </c>
      <c r="R700">
        <v>110.4</v>
      </c>
      <c r="S700">
        <v>11.349</v>
      </c>
      <c r="T700">
        <v>210000000</v>
      </c>
      <c r="U700">
        <v>0.3</v>
      </c>
      <c r="V700">
        <v>0.5</v>
      </c>
      <c r="W700">
        <v>2</v>
      </c>
      <c r="X700">
        <v>70</v>
      </c>
    </row>
    <row r="701" spans="1:24" x14ac:dyDescent="0.35">
      <c r="A701" s="1">
        <v>699</v>
      </c>
      <c r="B701">
        <v>350</v>
      </c>
      <c r="C701">
        <v>349</v>
      </c>
      <c r="E701">
        <v>2796.2444807481138</v>
      </c>
      <c r="F701">
        <v>41325.625</v>
      </c>
      <c r="G701">
        <v>2637.0580865333018</v>
      </c>
      <c r="H701">
        <v>-1194.2920216294731</v>
      </c>
      <c r="I701">
        <v>18</v>
      </c>
      <c r="J701" t="s">
        <v>111</v>
      </c>
      <c r="K701">
        <v>19</v>
      </c>
      <c r="L701">
        <v>1278</v>
      </c>
      <c r="M701">
        <v>1.9890000000000001</v>
      </c>
      <c r="N701">
        <v>1.7789999999999999</v>
      </c>
      <c r="O701">
        <v>0.87726000000000004</v>
      </c>
      <c r="P701">
        <v>0.15781000000000001</v>
      </c>
      <c r="Q701">
        <v>3.6680000000000001</v>
      </c>
      <c r="R701">
        <v>110.4</v>
      </c>
      <c r="S701">
        <v>11.349</v>
      </c>
      <c r="T701">
        <v>210000000</v>
      </c>
      <c r="U701">
        <v>0.3</v>
      </c>
      <c r="V701">
        <v>0.5</v>
      </c>
      <c r="W701">
        <v>2</v>
      </c>
      <c r="X701">
        <v>70</v>
      </c>
    </row>
    <row r="702" spans="1:24" x14ac:dyDescent="0.35">
      <c r="A702" s="1">
        <v>700</v>
      </c>
      <c r="B702">
        <v>350</v>
      </c>
      <c r="C702">
        <v>350</v>
      </c>
      <c r="E702">
        <v>2796.2444807481138</v>
      </c>
      <c r="F702">
        <v>41325.625</v>
      </c>
      <c r="G702">
        <v>2637.0580865333018</v>
      </c>
      <c r="H702">
        <v>-1194.2920216294731</v>
      </c>
      <c r="I702">
        <v>18</v>
      </c>
      <c r="J702" t="s">
        <v>112</v>
      </c>
      <c r="K702">
        <v>19</v>
      </c>
      <c r="L702">
        <v>1278</v>
      </c>
      <c r="M702">
        <v>1.8779999999999999</v>
      </c>
      <c r="N702">
        <v>1.5209999999999999</v>
      </c>
      <c r="O702">
        <v>0.79723999999999995</v>
      </c>
      <c r="P702">
        <v>5.4467000000000002E-2</v>
      </c>
      <c r="Q702">
        <v>3.3109999999999999</v>
      </c>
      <c r="R702">
        <v>98.582999999999998</v>
      </c>
      <c r="S702">
        <v>10.105</v>
      </c>
      <c r="T702">
        <v>210000000</v>
      </c>
      <c r="U702">
        <v>0.3</v>
      </c>
      <c r="V702">
        <v>0.5</v>
      </c>
      <c r="W702">
        <v>2</v>
      </c>
      <c r="X702">
        <v>70</v>
      </c>
    </row>
    <row r="703" spans="1:24" x14ac:dyDescent="0.35">
      <c r="A703" s="1">
        <v>701</v>
      </c>
      <c r="B703">
        <v>351</v>
      </c>
      <c r="C703">
        <v>350</v>
      </c>
      <c r="E703">
        <v>2804.0569807481138</v>
      </c>
      <c r="F703">
        <v>41333.4375</v>
      </c>
      <c r="G703">
        <v>2644.7045116795471</v>
      </c>
      <c r="H703">
        <v>-1195.894306444209</v>
      </c>
      <c r="I703">
        <v>18</v>
      </c>
      <c r="J703" t="s">
        <v>112</v>
      </c>
      <c r="K703">
        <v>19</v>
      </c>
      <c r="L703">
        <v>1278</v>
      </c>
      <c r="M703">
        <v>1.8779999999999999</v>
      </c>
      <c r="N703">
        <v>1.5209999999999999</v>
      </c>
      <c r="O703">
        <v>0.79723999999999995</v>
      </c>
      <c r="P703">
        <v>5.4467000000000002E-2</v>
      </c>
      <c r="Q703">
        <v>3.3109999999999999</v>
      </c>
      <c r="R703">
        <v>98.582999999999998</v>
      </c>
      <c r="S703">
        <v>10.105</v>
      </c>
      <c r="T703">
        <v>210000000</v>
      </c>
      <c r="U703">
        <v>0.3</v>
      </c>
      <c r="V703">
        <v>0.5</v>
      </c>
      <c r="W703">
        <v>2</v>
      </c>
      <c r="X703">
        <v>70</v>
      </c>
    </row>
    <row r="704" spans="1:24" x14ac:dyDescent="0.35">
      <c r="A704" s="1">
        <v>702</v>
      </c>
      <c r="B704">
        <v>351</v>
      </c>
      <c r="C704">
        <v>351</v>
      </c>
      <c r="E704">
        <v>2804.0569807481138</v>
      </c>
      <c r="F704">
        <v>41333.4375</v>
      </c>
      <c r="G704">
        <v>2644.7045116795471</v>
      </c>
      <c r="H704">
        <v>-1195.894306444209</v>
      </c>
      <c r="I704">
        <v>18</v>
      </c>
      <c r="J704" t="s">
        <v>112</v>
      </c>
      <c r="K704">
        <v>19</v>
      </c>
      <c r="L704">
        <v>1278</v>
      </c>
      <c r="M704">
        <v>1.8779999999999999</v>
      </c>
      <c r="N704">
        <v>1.5209999999999999</v>
      </c>
      <c r="O704">
        <v>0.79723999999999995</v>
      </c>
      <c r="P704">
        <v>5.4467000000000002E-2</v>
      </c>
      <c r="Q704">
        <v>3.3109999999999999</v>
      </c>
      <c r="R704">
        <v>98.582999999999998</v>
      </c>
      <c r="S704">
        <v>10.105</v>
      </c>
      <c r="T704">
        <v>210000000</v>
      </c>
      <c r="U704">
        <v>0.3</v>
      </c>
      <c r="V704">
        <v>0.5</v>
      </c>
      <c r="W704">
        <v>2</v>
      </c>
      <c r="X704">
        <v>70</v>
      </c>
    </row>
    <row r="705" spans="1:24" x14ac:dyDescent="0.35">
      <c r="A705" s="1">
        <v>703</v>
      </c>
      <c r="B705">
        <v>352</v>
      </c>
      <c r="C705">
        <v>351</v>
      </c>
      <c r="E705">
        <v>2811.8694807481138</v>
      </c>
      <c r="F705">
        <v>41341.25</v>
      </c>
      <c r="G705">
        <v>2652.3534568404011</v>
      </c>
      <c r="H705">
        <v>-1197.4845194132249</v>
      </c>
      <c r="I705">
        <v>18</v>
      </c>
      <c r="J705" t="s">
        <v>112</v>
      </c>
      <c r="K705">
        <v>19</v>
      </c>
      <c r="L705">
        <v>1278</v>
      </c>
      <c r="M705">
        <v>1.8779999999999999</v>
      </c>
      <c r="N705">
        <v>1.5209999999999999</v>
      </c>
      <c r="O705">
        <v>0.79723999999999995</v>
      </c>
      <c r="P705">
        <v>5.4467000000000002E-2</v>
      </c>
      <c r="Q705">
        <v>3.3109999999999999</v>
      </c>
      <c r="R705">
        <v>98.582999999999998</v>
      </c>
      <c r="S705">
        <v>10.105</v>
      </c>
      <c r="T705">
        <v>210000000</v>
      </c>
      <c r="U705">
        <v>0.3</v>
      </c>
      <c r="V705">
        <v>0.5</v>
      </c>
      <c r="W705">
        <v>2</v>
      </c>
      <c r="X705">
        <v>70</v>
      </c>
    </row>
    <row r="706" spans="1:24" x14ac:dyDescent="0.35">
      <c r="A706" s="1">
        <v>704</v>
      </c>
      <c r="B706">
        <v>352</v>
      </c>
      <c r="C706">
        <v>352</v>
      </c>
      <c r="E706">
        <v>2811.8694807481138</v>
      </c>
      <c r="F706">
        <v>41341.25</v>
      </c>
      <c r="G706">
        <v>2652.3534568404011</v>
      </c>
      <c r="H706">
        <v>-1197.4845194132249</v>
      </c>
      <c r="I706">
        <v>18</v>
      </c>
      <c r="J706" t="s">
        <v>113</v>
      </c>
      <c r="K706">
        <v>19</v>
      </c>
      <c r="L706">
        <v>1320</v>
      </c>
      <c r="M706">
        <v>1.6819999999999991</v>
      </c>
      <c r="N706">
        <v>1.2699</v>
      </c>
      <c r="O706">
        <v>0.70086000000000004</v>
      </c>
      <c r="P706">
        <v>2.8108999999999999E-2</v>
      </c>
      <c r="Q706">
        <v>2.569</v>
      </c>
      <c r="R706">
        <v>84.697999999999993</v>
      </c>
      <c r="S706">
        <v>8.6111000000000004</v>
      </c>
      <c r="T706">
        <v>210000000</v>
      </c>
      <c r="U706">
        <v>0.3</v>
      </c>
      <c r="V706">
        <v>0.5</v>
      </c>
      <c r="W706">
        <v>2</v>
      </c>
      <c r="X706">
        <v>70</v>
      </c>
    </row>
    <row r="707" spans="1:24" x14ac:dyDescent="0.35">
      <c r="A707" s="1">
        <v>705</v>
      </c>
      <c r="B707">
        <v>353</v>
      </c>
      <c r="C707">
        <v>352</v>
      </c>
      <c r="E707">
        <v>2819.6819807481138</v>
      </c>
      <c r="F707">
        <v>41349.0625</v>
      </c>
      <c r="G707">
        <v>2660.0050484620779</v>
      </c>
      <c r="H707">
        <v>-1199.0619490396789</v>
      </c>
      <c r="I707">
        <v>18</v>
      </c>
      <c r="J707" t="s">
        <v>113</v>
      </c>
      <c r="K707">
        <v>19</v>
      </c>
      <c r="L707">
        <v>1320</v>
      </c>
      <c r="M707">
        <v>1.6819999999999991</v>
      </c>
      <c r="N707">
        <v>1.2699</v>
      </c>
      <c r="O707">
        <v>0.70086000000000004</v>
      </c>
      <c r="P707">
        <v>2.8108999999999999E-2</v>
      </c>
      <c r="Q707">
        <v>2.569</v>
      </c>
      <c r="R707">
        <v>84.697999999999993</v>
      </c>
      <c r="S707">
        <v>8.6111000000000004</v>
      </c>
      <c r="T707">
        <v>210000000</v>
      </c>
      <c r="U707">
        <v>0.3</v>
      </c>
      <c r="V707">
        <v>0.5</v>
      </c>
      <c r="W707">
        <v>2</v>
      </c>
      <c r="X707">
        <v>70</v>
      </c>
    </row>
    <row r="708" spans="1:24" x14ac:dyDescent="0.35">
      <c r="A708" s="1">
        <v>706</v>
      </c>
      <c r="B708">
        <v>353</v>
      </c>
      <c r="C708">
        <v>353</v>
      </c>
      <c r="E708">
        <v>2819.6819807481138</v>
      </c>
      <c r="F708">
        <v>41349.0625</v>
      </c>
      <c r="G708">
        <v>2660.0050484620779</v>
      </c>
      <c r="H708">
        <v>-1199.0619490396789</v>
      </c>
      <c r="I708">
        <v>18</v>
      </c>
      <c r="J708" t="s">
        <v>113</v>
      </c>
      <c r="K708">
        <v>19</v>
      </c>
      <c r="L708">
        <v>1320</v>
      </c>
      <c r="M708">
        <v>1.6819999999999991</v>
      </c>
      <c r="N708">
        <v>1.2699</v>
      </c>
      <c r="O708">
        <v>0.70086000000000004</v>
      </c>
      <c r="P708">
        <v>2.8108999999999999E-2</v>
      </c>
      <c r="Q708">
        <v>2.569</v>
      </c>
      <c r="R708">
        <v>84.697999999999993</v>
      </c>
      <c r="S708">
        <v>8.6111000000000004</v>
      </c>
      <c r="T708">
        <v>210000000</v>
      </c>
      <c r="U708">
        <v>0.3</v>
      </c>
      <c r="V708">
        <v>0.5</v>
      </c>
      <c r="W708">
        <v>2</v>
      </c>
      <c r="X708">
        <v>70</v>
      </c>
    </row>
    <row r="709" spans="1:24" x14ac:dyDescent="0.35">
      <c r="A709" s="1">
        <v>707</v>
      </c>
      <c r="B709">
        <v>354</v>
      </c>
      <c r="C709">
        <v>353</v>
      </c>
      <c r="E709">
        <v>2827.4944807481138</v>
      </c>
      <c r="F709">
        <v>41356.875</v>
      </c>
      <c r="G709">
        <v>2667.659021931071</v>
      </c>
      <c r="H709">
        <v>-1200.627778114773</v>
      </c>
      <c r="I709">
        <v>18</v>
      </c>
      <c r="J709" t="s">
        <v>113</v>
      </c>
      <c r="K709">
        <v>19</v>
      </c>
      <c r="L709">
        <v>1320</v>
      </c>
      <c r="M709">
        <v>1.6819999999999991</v>
      </c>
      <c r="N709">
        <v>1.2699</v>
      </c>
      <c r="O709">
        <v>0.70086000000000004</v>
      </c>
      <c r="P709">
        <v>2.8108999999999999E-2</v>
      </c>
      <c r="Q709">
        <v>2.569</v>
      </c>
      <c r="R709">
        <v>84.697999999999993</v>
      </c>
      <c r="S709">
        <v>8.6111000000000004</v>
      </c>
      <c r="T709">
        <v>210000000</v>
      </c>
      <c r="U709">
        <v>0.3</v>
      </c>
      <c r="V709">
        <v>0.5</v>
      </c>
      <c r="W709">
        <v>2</v>
      </c>
      <c r="X709">
        <v>70</v>
      </c>
    </row>
    <row r="710" spans="1:24" x14ac:dyDescent="0.35">
      <c r="A710" s="1">
        <v>708</v>
      </c>
      <c r="B710">
        <v>354</v>
      </c>
      <c r="C710">
        <v>354</v>
      </c>
      <c r="E710">
        <v>2827.4944807481138</v>
      </c>
      <c r="F710">
        <v>41356.875</v>
      </c>
      <c r="G710">
        <v>2667.659021931071</v>
      </c>
      <c r="H710">
        <v>-1200.627778114773</v>
      </c>
      <c r="I710">
        <v>18</v>
      </c>
      <c r="J710" t="s">
        <v>113</v>
      </c>
      <c r="K710">
        <v>19</v>
      </c>
      <c r="L710">
        <v>1320</v>
      </c>
      <c r="M710">
        <v>1.6819999999999991</v>
      </c>
      <c r="N710">
        <v>1.2699</v>
      </c>
      <c r="O710">
        <v>0.70086000000000004</v>
      </c>
      <c r="P710">
        <v>2.8108999999999999E-2</v>
      </c>
      <c r="Q710">
        <v>2.569</v>
      </c>
      <c r="R710">
        <v>84.697999999999993</v>
      </c>
      <c r="S710">
        <v>8.6111000000000004</v>
      </c>
      <c r="T710">
        <v>210000000</v>
      </c>
      <c r="U710">
        <v>0.3</v>
      </c>
      <c r="V710">
        <v>0.5</v>
      </c>
      <c r="W710">
        <v>2</v>
      </c>
      <c r="X710">
        <v>70</v>
      </c>
    </row>
    <row r="711" spans="1:24" x14ac:dyDescent="0.35">
      <c r="A711" s="1">
        <v>709</v>
      </c>
      <c r="B711">
        <v>355</v>
      </c>
      <c r="C711">
        <v>354</v>
      </c>
      <c r="E711">
        <v>2835.3069807481138</v>
      </c>
      <c r="F711">
        <v>41364.6875</v>
      </c>
      <c r="G711">
        <v>2675.3153581379429</v>
      </c>
      <c r="H711">
        <v>-1202.182013734166</v>
      </c>
      <c r="I711">
        <v>18</v>
      </c>
      <c r="J711" t="s">
        <v>113</v>
      </c>
      <c r="K711">
        <v>19</v>
      </c>
      <c r="L711">
        <v>1320</v>
      </c>
      <c r="M711">
        <v>1.6819999999999991</v>
      </c>
      <c r="N711">
        <v>1.2699</v>
      </c>
      <c r="O711">
        <v>0.70086000000000004</v>
      </c>
      <c r="P711">
        <v>2.8108999999999999E-2</v>
      </c>
      <c r="Q711">
        <v>2.569</v>
      </c>
      <c r="R711">
        <v>84.697999999999993</v>
      </c>
      <c r="S711">
        <v>8.6111000000000004</v>
      </c>
      <c r="T711">
        <v>210000000</v>
      </c>
      <c r="U711">
        <v>0.3</v>
      </c>
      <c r="V711">
        <v>0.5</v>
      </c>
      <c r="W711">
        <v>2</v>
      </c>
      <c r="X711">
        <v>70</v>
      </c>
    </row>
    <row r="712" spans="1:24" x14ac:dyDescent="0.35">
      <c r="A712" s="1">
        <v>710</v>
      </c>
      <c r="B712">
        <v>355</v>
      </c>
      <c r="C712">
        <v>355</v>
      </c>
      <c r="E712">
        <v>2835.3069807481138</v>
      </c>
      <c r="F712">
        <v>41364.6875</v>
      </c>
      <c r="G712">
        <v>2675.3153581379429</v>
      </c>
      <c r="H712">
        <v>-1202.182013734166</v>
      </c>
      <c r="I712">
        <v>18</v>
      </c>
      <c r="J712" t="s">
        <v>113</v>
      </c>
      <c r="K712">
        <v>19</v>
      </c>
      <c r="L712">
        <v>1320</v>
      </c>
      <c r="M712">
        <v>1.6819999999999991</v>
      </c>
      <c r="N712">
        <v>1.2699</v>
      </c>
      <c r="O712">
        <v>0.70086000000000004</v>
      </c>
      <c r="P712">
        <v>2.8108999999999999E-2</v>
      </c>
      <c r="Q712">
        <v>2.569</v>
      </c>
      <c r="R712">
        <v>84.697999999999993</v>
      </c>
      <c r="S712">
        <v>8.6111000000000004</v>
      </c>
      <c r="T712">
        <v>210000000</v>
      </c>
      <c r="U712">
        <v>0.3</v>
      </c>
      <c r="V712">
        <v>0.5</v>
      </c>
      <c r="W712">
        <v>2</v>
      </c>
      <c r="X712">
        <v>70</v>
      </c>
    </row>
    <row r="713" spans="1:24" x14ac:dyDescent="0.35">
      <c r="A713" s="1">
        <v>711</v>
      </c>
      <c r="B713">
        <v>356</v>
      </c>
      <c r="C713">
        <v>355</v>
      </c>
      <c r="E713">
        <v>2843.1194807481138</v>
      </c>
      <c r="F713">
        <v>41372.5</v>
      </c>
      <c r="G713">
        <v>2682.9740539895161</v>
      </c>
      <c r="H713">
        <v>-1203.7245809662329</v>
      </c>
      <c r="I713">
        <v>18</v>
      </c>
      <c r="J713" t="s">
        <v>113</v>
      </c>
      <c r="K713">
        <v>19</v>
      </c>
      <c r="L713">
        <v>1320</v>
      </c>
      <c r="M713">
        <v>1.6819999999999991</v>
      </c>
      <c r="N713">
        <v>1.2699</v>
      </c>
      <c r="O713">
        <v>0.70086000000000004</v>
      </c>
      <c r="P713">
        <v>2.8108999999999999E-2</v>
      </c>
      <c r="Q713">
        <v>2.569</v>
      </c>
      <c r="R713">
        <v>84.697999999999993</v>
      </c>
      <c r="S713">
        <v>8.6111000000000004</v>
      </c>
      <c r="T713">
        <v>210000000</v>
      </c>
      <c r="U713">
        <v>0.3</v>
      </c>
      <c r="V713">
        <v>0.5</v>
      </c>
      <c r="W713">
        <v>2</v>
      </c>
      <c r="X713">
        <v>70</v>
      </c>
    </row>
    <row r="714" spans="1:24" x14ac:dyDescent="0.35">
      <c r="A714" s="1">
        <v>712</v>
      </c>
      <c r="B714">
        <v>356</v>
      </c>
      <c r="C714">
        <v>356</v>
      </c>
      <c r="E714">
        <v>2843.1194807481138</v>
      </c>
      <c r="F714">
        <v>41372.5</v>
      </c>
      <c r="G714">
        <v>2682.9740539895161</v>
      </c>
      <c r="H714">
        <v>-1203.7245809662329</v>
      </c>
      <c r="I714">
        <v>18</v>
      </c>
      <c r="J714" t="s">
        <v>113</v>
      </c>
      <c r="K714">
        <v>19</v>
      </c>
      <c r="L714">
        <v>1320</v>
      </c>
      <c r="M714">
        <v>1.6819999999999991</v>
      </c>
      <c r="N714">
        <v>1.2699</v>
      </c>
      <c r="O714">
        <v>0.70086000000000004</v>
      </c>
      <c r="P714">
        <v>2.8108999999999999E-2</v>
      </c>
      <c r="Q714">
        <v>2.569</v>
      </c>
      <c r="R714">
        <v>84.697999999999993</v>
      </c>
      <c r="S714">
        <v>8.6111000000000004</v>
      </c>
      <c r="T714">
        <v>210000000</v>
      </c>
      <c r="U714">
        <v>0.3</v>
      </c>
      <c r="V714">
        <v>0.5</v>
      </c>
      <c r="W714">
        <v>2</v>
      </c>
      <c r="X714">
        <v>70</v>
      </c>
    </row>
    <row r="715" spans="1:24" x14ac:dyDescent="0.35">
      <c r="A715" s="1">
        <v>713</v>
      </c>
      <c r="B715">
        <v>357</v>
      </c>
      <c r="C715">
        <v>356</v>
      </c>
      <c r="E715">
        <v>2850.9319807481138</v>
      </c>
      <c r="F715">
        <v>41380.3125</v>
      </c>
      <c r="G715">
        <v>2690.6352417570752</v>
      </c>
      <c r="H715">
        <v>-1205.2547250176431</v>
      </c>
      <c r="I715">
        <v>18</v>
      </c>
      <c r="J715" t="s">
        <v>113</v>
      </c>
      <c r="K715">
        <v>19</v>
      </c>
      <c r="L715">
        <v>1320</v>
      </c>
      <c r="M715">
        <v>1.6819999999999991</v>
      </c>
      <c r="N715">
        <v>1.2699</v>
      </c>
      <c r="O715">
        <v>0.70086000000000004</v>
      </c>
      <c r="P715">
        <v>2.8108999999999999E-2</v>
      </c>
      <c r="Q715">
        <v>2.569</v>
      </c>
      <c r="R715">
        <v>84.697999999999993</v>
      </c>
      <c r="S715">
        <v>8.6111000000000004</v>
      </c>
      <c r="T715">
        <v>210000000</v>
      </c>
      <c r="U715">
        <v>0.3</v>
      </c>
      <c r="V715">
        <v>0.5</v>
      </c>
      <c r="W715">
        <v>2</v>
      </c>
      <c r="X715">
        <v>70</v>
      </c>
    </row>
    <row r="716" spans="1:24" x14ac:dyDescent="0.35">
      <c r="A716" s="1">
        <v>714</v>
      </c>
      <c r="B716">
        <v>357</v>
      </c>
      <c r="C716">
        <v>357</v>
      </c>
      <c r="E716">
        <v>2850.9319807481138</v>
      </c>
      <c r="F716">
        <v>41380.3125</v>
      </c>
      <c r="G716">
        <v>2690.6352417570752</v>
      </c>
      <c r="H716">
        <v>-1205.2547250176431</v>
      </c>
      <c r="I716">
        <v>18</v>
      </c>
      <c r="J716" t="s">
        <v>113</v>
      </c>
      <c r="K716">
        <v>19</v>
      </c>
      <c r="L716">
        <v>1320</v>
      </c>
      <c r="M716">
        <v>1.6819999999999991</v>
      </c>
      <c r="N716">
        <v>1.2699</v>
      </c>
      <c r="O716">
        <v>0.70086000000000004</v>
      </c>
      <c r="P716">
        <v>2.8108999999999999E-2</v>
      </c>
      <c r="Q716">
        <v>2.569</v>
      </c>
      <c r="R716">
        <v>84.697999999999993</v>
      </c>
      <c r="S716">
        <v>8.6111000000000004</v>
      </c>
      <c r="T716">
        <v>210000000</v>
      </c>
      <c r="U716">
        <v>0.3</v>
      </c>
      <c r="V716">
        <v>0.5</v>
      </c>
      <c r="W716">
        <v>2</v>
      </c>
      <c r="X716">
        <v>70</v>
      </c>
    </row>
    <row r="717" spans="1:24" x14ac:dyDescent="0.35">
      <c r="A717" s="1">
        <v>715</v>
      </c>
      <c r="B717">
        <v>358</v>
      </c>
      <c r="C717">
        <v>357</v>
      </c>
      <c r="E717">
        <v>2858.7444807481138</v>
      </c>
      <c r="F717">
        <v>41388.125</v>
      </c>
      <c r="G717">
        <v>2698.2989125297122</v>
      </c>
      <c r="H717">
        <v>-1206.7723835906811</v>
      </c>
      <c r="I717">
        <v>18</v>
      </c>
      <c r="J717" t="s">
        <v>113</v>
      </c>
      <c r="K717">
        <v>19</v>
      </c>
      <c r="L717">
        <v>1320</v>
      </c>
      <c r="M717">
        <v>1.6819999999999991</v>
      </c>
      <c r="N717">
        <v>1.2699</v>
      </c>
      <c r="O717">
        <v>0.70086000000000004</v>
      </c>
      <c r="P717">
        <v>2.8108999999999999E-2</v>
      </c>
      <c r="Q717">
        <v>2.569</v>
      </c>
      <c r="R717">
        <v>84.697999999999993</v>
      </c>
      <c r="S717">
        <v>8.6111000000000004</v>
      </c>
      <c r="T717">
        <v>210000000</v>
      </c>
      <c r="U717">
        <v>0.3</v>
      </c>
      <c r="V717">
        <v>0.5</v>
      </c>
      <c r="W717">
        <v>2</v>
      </c>
      <c r="X717">
        <v>70</v>
      </c>
    </row>
    <row r="718" spans="1:24" x14ac:dyDescent="0.35">
      <c r="A718" s="1">
        <v>716</v>
      </c>
      <c r="B718">
        <v>358</v>
      </c>
      <c r="C718">
        <v>358</v>
      </c>
      <c r="E718">
        <v>2858.7444807481138</v>
      </c>
      <c r="F718">
        <v>41388.125</v>
      </c>
      <c r="G718">
        <v>2698.2989125297122</v>
      </c>
      <c r="H718">
        <v>-1206.7723835906811</v>
      </c>
      <c r="I718">
        <v>18</v>
      </c>
      <c r="J718" t="s">
        <v>113</v>
      </c>
      <c r="K718">
        <v>19</v>
      </c>
      <c r="L718">
        <v>1320</v>
      </c>
      <c r="M718">
        <v>1.6819999999999991</v>
      </c>
      <c r="N718">
        <v>1.2699</v>
      </c>
      <c r="O718">
        <v>0.70086000000000004</v>
      </c>
      <c r="P718">
        <v>2.8108999999999999E-2</v>
      </c>
      <c r="Q718">
        <v>2.569</v>
      </c>
      <c r="R718">
        <v>84.697999999999993</v>
      </c>
      <c r="S718">
        <v>8.6111000000000004</v>
      </c>
      <c r="T718">
        <v>210000000</v>
      </c>
      <c r="U718">
        <v>0.3</v>
      </c>
      <c r="V718">
        <v>0.5</v>
      </c>
      <c r="W718">
        <v>2</v>
      </c>
      <c r="X718">
        <v>70</v>
      </c>
    </row>
    <row r="719" spans="1:24" x14ac:dyDescent="0.35">
      <c r="A719" s="1">
        <v>717</v>
      </c>
      <c r="B719">
        <v>359</v>
      </c>
      <c r="C719">
        <v>358</v>
      </c>
      <c r="E719">
        <v>2866.5569807481138</v>
      </c>
      <c r="F719">
        <v>41395.9375</v>
      </c>
      <c r="G719">
        <v>2705.9648551314781</v>
      </c>
      <c r="H719">
        <v>-1208.278522813195</v>
      </c>
      <c r="I719">
        <v>18</v>
      </c>
      <c r="J719" t="s">
        <v>113</v>
      </c>
      <c r="K719">
        <v>19</v>
      </c>
      <c r="L719">
        <v>1320</v>
      </c>
      <c r="M719">
        <v>1.6819999999999991</v>
      </c>
      <c r="N719">
        <v>1.2699</v>
      </c>
      <c r="O719">
        <v>0.70086000000000004</v>
      </c>
      <c r="P719">
        <v>2.8108999999999999E-2</v>
      </c>
      <c r="Q719">
        <v>2.569</v>
      </c>
      <c r="R719">
        <v>84.697999999999993</v>
      </c>
      <c r="S719">
        <v>8.6111000000000004</v>
      </c>
      <c r="T719">
        <v>210000000</v>
      </c>
      <c r="U719">
        <v>0.3</v>
      </c>
      <c r="V719">
        <v>0.5</v>
      </c>
      <c r="W719">
        <v>2</v>
      </c>
      <c r="X719">
        <v>70</v>
      </c>
    </row>
    <row r="720" spans="1:24" x14ac:dyDescent="0.35">
      <c r="A720" s="1">
        <v>718</v>
      </c>
      <c r="B720">
        <v>359</v>
      </c>
      <c r="C720">
        <v>359</v>
      </c>
      <c r="E720">
        <v>2866.5569807481138</v>
      </c>
      <c r="F720">
        <v>41395.9375</v>
      </c>
      <c r="G720">
        <v>2705.9648551314781</v>
      </c>
      <c r="H720">
        <v>-1208.278522813195</v>
      </c>
      <c r="I720">
        <v>18</v>
      </c>
      <c r="J720" t="s">
        <v>113</v>
      </c>
      <c r="K720">
        <v>19</v>
      </c>
      <c r="L720">
        <v>1320</v>
      </c>
      <c r="M720">
        <v>1.6819999999999991</v>
      </c>
      <c r="N720">
        <v>1.2699</v>
      </c>
      <c r="O720">
        <v>0.70086000000000004</v>
      </c>
      <c r="P720">
        <v>2.8108999999999999E-2</v>
      </c>
      <c r="Q720">
        <v>2.569</v>
      </c>
      <c r="R720">
        <v>84.697999999999993</v>
      </c>
      <c r="S720">
        <v>8.6111000000000004</v>
      </c>
      <c r="T720">
        <v>210000000</v>
      </c>
      <c r="U720">
        <v>0.3</v>
      </c>
      <c r="V720">
        <v>0.5</v>
      </c>
      <c r="W720">
        <v>2</v>
      </c>
      <c r="X720">
        <v>70</v>
      </c>
    </row>
    <row r="721" spans="1:24" x14ac:dyDescent="0.35">
      <c r="A721" s="1">
        <v>719</v>
      </c>
      <c r="B721">
        <v>360</v>
      </c>
      <c r="C721">
        <v>359</v>
      </c>
      <c r="E721">
        <v>2874.3694807481138</v>
      </c>
      <c r="F721">
        <v>41403.75</v>
      </c>
      <c r="G721">
        <v>2713.633120065972</v>
      </c>
      <c r="H721">
        <v>-1209.772792658152</v>
      </c>
      <c r="I721">
        <v>18</v>
      </c>
      <c r="J721" t="s">
        <v>113</v>
      </c>
      <c r="K721">
        <v>19</v>
      </c>
      <c r="L721">
        <v>1320</v>
      </c>
      <c r="M721">
        <v>1.6819999999999991</v>
      </c>
      <c r="N721">
        <v>1.2699</v>
      </c>
      <c r="O721">
        <v>0.70086000000000004</v>
      </c>
      <c r="P721">
        <v>2.8108999999999999E-2</v>
      </c>
      <c r="Q721">
        <v>2.569</v>
      </c>
      <c r="R721">
        <v>84.697999999999993</v>
      </c>
      <c r="S721">
        <v>8.6111000000000004</v>
      </c>
      <c r="T721">
        <v>210000000</v>
      </c>
      <c r="U721">
        <v>0.3</v>
      </c>
      <c r="V721">
        <v>0.5</v>
      </c>
      <c r="W721">
        <v>2</v>
      </c>
      <c r="X721">
        <v>70</v>
      </c>
    </row>
    <row r="722" spans="1:24" x14ac:dyDescent="0.35">
      <c r="A722" s="1">
        <v>720</v>
      </c>
      <c r="B722">
        <v>360</v>
      </c>
      <c r="C722">
        <v>360</v>
      </c>
      <c r="E722">
        <v>2874.3694807481138</v>
      </c>
      <c r="F722">
        <v>41403.75</v>
      </c>
      <c r="G722">
        <v>2713.633120065972</v>
      </c>
      <c r="H722">
        <v>-1209.772792658152</v>
      </c>
      <c r="I722">
        <v>18</v>
      </c>
      <c r="J722" t="s">
        <v>112</v>
      </c>
      <c r="K722">
        <v>19</v>
      </c>
      <c r="L722">
        <v>1278</v>
      </c>
      <c r="M722">
        <v>1.8779999999999999</v>
      </c>
      <c r="N722">
        <v>1.5209999999999999</v>
      </c>
      <c r="O722">
        <v>0.79723999999999995</v>
      </c>
      <c r="P722">
        <v>5.4467000000000002E-2</v>
      </c>
      <c r="Q722">
        <v>3.3109999999999999</v>
      </c>
      <c r="R722">
        <v>98.582999999999998</v>
      </c>
      <c r="S722">
        <v>10.105</v>
      </c>
      <c r="T722">
        <v>210000000</v>
      </c>
      <c r="U722">
        <v>0.3</v>
      </c>
      <c r="V722">
        <v>0.5</v>
      </c>
      <c r="W722">
        <v>2</v>
      </c>
      <c r="X722">
        <v>70</v>
      </c>
    </row>
    <row r="723" spans="1:24" x14ac:dyDescent="0.35">
      <c r="A723" s="1">
        <v>721</v>
      </c>
      <c r="B723">
        <v>361</v>
      </c>
      <c r="C723">
        <v>360</v>
      </c>
      <c r="E723">
        <v>2882.1819807481138</v>
      </c>
      <c r="F723">
        <v>41411.5625</v>
      </c>
      <c r="G723">
        <v>2721.3036124579439</v>
      </c>
      <c r="H723">
        <v>-1211.255589359039</v>
      </c>
      <c r="I723">
        <v>18</v>
      </c>
      <c r="J723" t="s">
        <v>112</v>
      </c>
      <c r="K723">
        <v>19</v>
      </c>
      <c r="L723">
        <v>1278</v>
      </c>
      <c r="M723">
        <v>1.8779999999999999</v>
      </c>
      <c r="N723">
        <v>1.5209999999999999</v>
      </c>
      <c r="O723">
        <v>0.79723999999999995</v>
      </c>
      <c r="P723">
        <v>5.4467000000000002E-2</v>
      </c>
      <c r="Q723">
        <v>3.3109999999999999</v>
      </c>
      <c r="R723">
        <v>98.582999999999998</v>
      </c>
      <c r="S723">
        <v>10.105</v>
      </c>
      <c r="T723">
        <v>210000000</v>
      </c>
      <c r="U723">
        <v>0.3</v>
      </c>
      <c r="V723">
        <v>0.5</v>
      </c>
      <c r="W723">
        <v>2</v>
      </c>
      <c r="X723">
        <v>70</v>
      </c>
    </row>
    <row r="724" spans="1:24" x14ac:dyDescent="0.35">
      <c r="A724" s="1">
        <v>722</v>
      </c>
      <c r="B724">
        <v>361</v>
      </c>
      <c r="C724">
        <v>361</v>
      </c>
      <c r="E724">
        <v>2882.1819807481138</v>
      </c>
      <c r="F724">
        <v>41411.5625</v>
      </c>
      <c r="G724">
        <v>2721.3036124579439</v>
      </c>
      <c r="H724">
        <v>-1211.255589359039</v>
      </c>
      <c r="I724">
        <v>18</v>
      </c>
      <c r="J724" t="s">
        <v>112</v>
      </c>
      <c r="K724">
        <v>19</v>
      </c>
      <c r="L724">
        <v>1278</v>
      </c>
      <c r="M724">
        <v>1.8779999999999999</v>
      </c>
      <c r="N724">
        <v>1.5209999999999999</v>
      </c>
      <c r="O724">
        <v>0.79723999999999995</v>
      </c>
      <c r="P724">
        <v>5.4467000000000002E-2</v>
      </c>
      <c r="Q724">
        <v>3.3109999999999999</v>
      </c>
      <c r="R724">
        <v>98.582999999999998</v>
      </c>
      <c r="S724">
        <v>10.105</v>
      </c>
      <c r="T724">
        <v>210000000</v>
      </c>
      <c r="U724">
        <v>0.3</v>
      </c>
      <c r="V724">
        <v>0.5</v>
      </c>
      <c r="W724">
        <v>2</v>
      </c>
      <c r="X724">
        <v>70</v>
      </c>
    </row>
    <row r="725" spans="1:24" x14ac:dyDescent="0.35">
      <c r="A725" s="1">
        <v>723</v>
      </c>
      <c r="B725">
        <v>362</v>
      </c>
      <c r="C725">
        <v>361</v>
      </c>
      <c r="E725">
        <v>2889.9944807481138</v>
      </c>
      <c r="F725">
        <v>41419.375</v>
      </c>
      <c r="G725">
        <v>2728.9765630981478</v>
      </c>
      <c r="H725">
        <v>-1212.725612301505</v>
      </c>
      <c r="I725">
        <v>18</v>
      </c>
      <c r="J725" t="s">
        <v>112</v>
      </c>
      <c r="K725">
        <v>19</v>
      </c>
      <c r="L725">
        <v>1278</v>
      </c>
      <c r="M725">
        <v>1.8779999999999999</v>
      </c>
      <c r="N725">
        <v>1.5209999999999999</v>
      </c>
      <c r="O725">
        <v>0.79723999999999995</v>
      </c>
      <c r="P725">
        <v>5.4467000000000002E-2</v>
      </c>
      <c r="Q725">
        <v>3.3109999999999999</v>
      </c>
      <c r="R725">
        <v>98.582999999999998</v>
      </c>
      <c r="S725">
        <v>10.105</v>
      </c>
      <c r="T725">
        <v>210000000</v>
      </c>
      <c r="U725">
        <v>0.3</v>
      </c>
      <c r="V725">
        <v>0.5</v>
      </c>
      <c r="W725">
        <v>2</v>
      </c>
      <c r="X725">
        <v>70</v>
      </c>
    </row>
    <row r="726" spans="1:24" x14ac:dyDescent="0.35">
      <c r="A726" s="1">
        <v>724</v>
      </c>
      <c r="B726">
        <v>362</v>
      </c>
      <c r="C726">
        <v>362</v>
      </c>
      <c r="E726">
        <v>2889.9944807481138</v>
      </c>
      <c r="F726">
        <v>41419.375</v>
      </c>
      <c r="G726">
        <v>2728.9765630981478</v>
      </c>
      <c r="H726">
        <v>-1212.725612301505</v>
      </c>
      <c r="I726">
        <v>18</v>
      </c>
      <c r="J726" t="s">
        <v>111</v>
      </c>
      <c r="K726">
        <v>19</v>
      </c>
      <c r="L726">
        <v>1278</v>
      </c>
      <c r="M726">
        <v>1.9890000000000001</v>
      </c>
      <c r="N726">
        <v>1.7789999999999999</v>
      </c>
      <c r="O726">
        <v>0.87726000000000004</v>
      </c>
      <c r="P726">
        <v>0.15781000000000001</v>
      </c>
      <c r="Q726">
        <v>3.6680000000000001</v>
      </c>
      <c r="R726">
        <v>110.4</v>
      </c>
      <c r="S726">
        <v>11.349</v>
      </c>
      <c r="T726">
        <v>210000000</v>
      </c>
      <c r="U726">
        <v>0.3</v>
      </c>
      <c r="V726">
        <v>0.5</v>
      </c>
      <c r="W726">
        <v>2</v>
      </c>
      <c r="X726">
        <v>70</v>
      </c>
    </row>
    <row r="727" spans="1:24" x14ac:dyDescent="0.35">
      <c r="A727" s="1">
        <v>725</v>
      </c>
      <c r="B727">
        <v>363</v>
      </c>
      <c r="C727">
        <v>362</v>
      </c>
      <c r="E727">
        <v>2897.8069807481138</v>
      </c>
      <c r="F727">
        <v>41427.1875</v>
      </c>
      <c r="G727">
        <v>2736.6518434750651</v>
      </c>
      <c r="H727">
        <v>-1214.183420951523</v>
      </c>
      <c r="I727">
        <v>18</v>
      </c>
      <c r="J727" t="s">
        <v>111</v>
      </c>
      <c r="K727">
        <v>19</v>
      </c>
      <c r="L727">
        <v>1278</v>
      </c>
      <c r="M727">
        <v>1.9890000000000001</v>
      </c>
      <c r="N727">
        <v>1.7789999999999999</v>
      </c>
      <c r="O727">
        <v>0.87726000000000004</v>
      </c>
      <c r="P727">
        <v>0.15781000000000001</v>
      </c>
      <c r="Q727">
        <v>3.6680000000000001</v>
      </c>
      <c r="R727">
        <v>110.4</v>
      </c>
      <c r="S727">
        <v>11.349</v>
      </c>
      <c r="T727">
        <v>210000000</v>
      </c>
      <c r="U727">
        <v>0.3</v>
      </c>
      <c r="V727">
        <v>0.5</v>
      </c>
      <c r="W727">
        <v>2</v>
      </c>
      <c r="X727">
        <v>70</v>
      </c>
    </row>
    <row r="728" spans="1:24" x14ac:dyDescent="0.35">
      <c r="A728" s="1">
        <v>726</v>
      </c>
      <c r="B728">
        <v>363</v>
      </c>
      <c r="C728">
        <v>363</v>
      </c>
      <c r="E728">
        <v>2897.8069807481138</v>
      </c>
      <c r="F728">
        <v>41427.1875</v>
      </c>
      <c r="G728">
        <v>2736.6518434750651</v>
      </c>
      <c r="H728">
        <v>-1214.183420951523</v>
      </c>
      <c r="I728">
        <v>18</v>
      </c>
      <c r="J728" t="s">
        <v>111</v>
      </c>
      <c r="K728">
        <v>19</v>
      </c>
      <c r="L728">
        <v>1278</v>
      </c>
      <c r="M728">
        <v>1.9890000000000001</v>
      </c>
      <c r="N728">
        <v>1.7789999999999999</v>
      </c>
      <c r="O728">
        <v>0.87726000000000004</v>
      </c>
      <c r="P728">
        <v>0.15781000000000001</v>
      </c>
      <c r="Q728">
        <v>3.6680000000000001</v>
      </c>
      <c r="R728">
        <v>110.4</v>
      </c>
      <c r="S728">
        <v>11.349</v>
      </c>
      <c r="T728">
        <v>210000000</v>
      </c>
      <c r="U728">
        <v>0.3</v>
      </c>
      <c r="V728">
        <v>0.5</v>
      </c>
      <c r="W728">
        <v>2</v>
      </c>
      <c r="X728">
        <v>70</v>
      </c>
    </row>
    <row r="729" spans="1:24" x14ac:dyDescent="0.35">
      <c r="A729" s="1">
        <v>727</v>
      </c>
      <c r="B729">
        <v>364</v>
      </c>
      <c r="C729">
        <v>363</v>
      </c>
      <c r="D729" t="s">
        <v>81</v>
      </c>
      <c r="E729">
        <v>2905.6194807481138</v>
      </c>
      <c r="F729">
        <v>41435</v>
      </c>
      <c r="G729">
        <v>2744.3293311122011</v>
      </c>
      <c r="H729">
        <v>-1215.629559010403</v>
      </c>
      <c r="I729">
        <v>18</v>
      </c>
      <c r="J729" t="s">
        <v>111</v>
      </c>
      <c r="K729">
        <v>19</v>
      </c>
      <c r="L729">
        <v>1278</v>
      </c>
      <c r="M729">
        <v>1.9890000000000001</v>
      </c>
      <c r="N729">
        <v>1.7789999999999999</v>
      </c>
      <c r="O729">
        <v>0.87726000000000004</v>
      </c>
      <c r="P729">
        <v>0.15781000000000001</v>
      </c>
      <c r="Q729">
        <v>3.6680000000000001</v>
      </c>
      <c r="R729">
        <v>110.4</v>
      </c>
      <c r="S729">
        <v>11.349</v>
      </c>
      <c r="T729">
        <v>210000000</v>
      </c>
      <c r="U729">
        <v>0.3</v>
      </c>
      <c r="V729">
        <v>0.5</v>
      </c>
      <c r="W729">
        <v>2</v>
      </c>
      <c r="X729">
        <v>70</v>
      </c>
    </row>
    <row r="730" spans="1:24" x14ac:dyDescent="0.35">
      <c r="A730" s="1">
        <v>728</v>
      </c>
      <c r="B730">
        <v>364</v>
      </c>
      <c r="C730">
        <v>364</v>
      </c>
      <c r="D730" t="s">
        <v>81</v>
      </c>
      <c r="E730">
        <v>2905.6194807481138</v>
      </c>
      <c r="F730">
        <v>41435</v>
      </c>
      <c r="G730">
        <v>2744.3293311122011</v>
      </c>
      <c r="H730">
        <v>-1215.629559010403</v>
      </c>
      <c r="I730">
        <v>18</v>
      </c>
      <c r="J730" t="s">
        <v>111</v>
      </c>
      <c r="K730">
        <v>19</v>
      </c>
      <c r="L730">
        <v>1278</v>
      </c>
      <c r="M730">
        <v>1.9890000000000001</v>
      </c>
      <c r="N730">
        <v>1.7789999999999999</v>
      </c>
      <c r="O730">
        <v>0.87726000000000004</v>
      </c>
      <c r="P730">
        <v>0.15781000000000001</v>
      </c>
      <c r="Q730">
        <v>3.6680000000000001</v>
      </c>
      <c r="R730">
        <v>110.4</v>
      </c>
      <c r="S730">
        <v>11.349</v>
      </c>
      <c r="T730">
        <v>210000000</v>
      </c>
      <c r="U730">
        <v>0.3</v>
      </c>
      <c r="V730">
        <v>0.5</v>
      </c>
      <c r="W730">
        <v>2</v>
      </c>
      <c r="X730">
        <v>70</v>
      </c>
    </row>
    <row r="731" spans="1:24" x14ac:dyDescent="0.35">
      <c r="A731" s="1">
        <v>729</v>
      </c>
      <c r="B731">
        <v>365</v>
      </c>
      <c r="C731">
        <v>364</v>
      </c>
      <c r="E731">
        <v>2913.4319807481138</v>
      </c>
      <c r="F731">
        <v>41442.8125</v>
      </c>
      <c r="G731">
        <v>2752.008992789169</v>
      </c>
      <c r="H731">
        <v>-1217.0641071981991</v>
      </c>
      <c r="I731">
        <v>18</v>
      </c>
      <c r="J731" t="s">
        <v>111</v>
      </c>
      <c r="K731">
        <v>19</v>
      </c>
      <c r="L731">
        <v>1278</v>
      </c>
      <c r="M731">
        <v>1.9890000000000001</v>
      </c>
      <c r="N731">
        <v>1.7789999999999999</v>
      </c>
      <c r="O731">
        <v>0.87726000000000004</v>
      </c>
      <c r="P731">
        <v>0.15781000000000001</v>
      </c>
      <c r="Q731">
        <v>3.6680000000000001</v>
      </c>
      <c r="R731">
        <v>110.4</v>
      </c>
      <c r="S731">
        <v>11.349</v>
      </c>
      <c r="T731">
        <v>210000000</v>
      </c>
      <c r="U731">
        <v>0.3</v>
      </c>
      <c r="V731">
        <v>0.5</v>
      </c>
      <c r="W731">
        <v>2</v>
      </c>
      <c r="X731">
        <v>70</v>
      </c>
    </row>
    <row r="732" spans="1:24" x14ac:dyDescent="0.35">
      <c r="A732" s="1">
        <v>730</v>
      </c>
      <c r="B732">
        <v>365</v>
      </c>
      <c r="C732">
        <v>365</v>
      </c>
      <c r="E732">
        <v>2913.4319807481138</v>
      </c>
      <c r="F732">
        <v>41442.8125</v>
      </c>
      <c r="G732">
        <v>2752.008992789169</v>
      </c>
      <c r="H732">
        <v>-1217.0641071981991</v>
      </c>
      <c r="I732">
        <v>18</v>
      </c>
      <c r="J732" t="s">
        <v>111</v>
      </c>
      <c r="K732">
        <v>19</v>
      </c>
      <c r="L732">
        <v>1278</v>
      </c>
      <c r="M732">
        <v>1.9890000000000001</v>
      </c>
      <c r="N732">
        <v>1.7789999999999999</v>
      </c>
      <c r="O732">
        <v>0.87726000000000004</v>
      </c>
      <c r="P732">
        <v>0.15781000000000001</v>
      </c>
      <c r="Q732">
        <v>3.6680000000000001</v>
      </c>
      <c r="R732">
        <v>110.4</v>
      </c>
      <c r="S732">
        <v>11.349</v>
      </c>
      <c r="T732">
        <v>210000000</v>
      </c>
      <c r="U732">
        <v>0.3</v>
      </c>
      <c r="V732">
        <v>0.5</v>
      </c>
      <c r="W732">
        <v>2</v>
      </c>
      <c r="X732">
        <v>70</v>
      </c>
    </row>
    <row r="733" spans="1:24" x14ac:dyDescent="0.35">
      <c r="A733" s="1">
        <v>731</v>
      </c>
      <c r="B733">
        <v>366</v>
      </c>
      <c r="C733">
        <v>365</v>
      </c>
      <c r="E733">
        <v>2921.2444807481138</v>
      </c>
      <c r="F733">
        <v>41450.625</v>
      </c>
      <c r="G733">
        <v>2759.690835602129</v>
      </c>
      <c r="H733">
        <v>-1218.48693197015</v>
      </c>
      <c r="I733">
        <v>18</v>
      </c>
      <c r="J733" t="s">
        <v>111</v>
      </c>
      <c r="K733">
        <v>19</v>
      </c>
      <c r="L733">
        <v>1278</v>
      </c>
      <c r="M733">
        <v>1.9890000000000001</v>
      </c>
      <c r="N733">
        <v>1.7789999999999999</v>
      </c>
      <c r="O733">
        <v>0.87726000000000004</v>
      </c>
      <c r="P733">
        <v>0.15781000000000001</v>
      </c>
      <c r="Q733">
        <v>3.6680000000000001</v>
      </c>
      <c r="R733">
        <v>110.4</v>
      </c>
      <c r="S733">
        <v>11.349</v>
      </c>
      <c r="T733">
        <v>210000000</v>
      </c>
      <c r="U733">
        <v>0.3</v>
      </c>
      <c r="V733">
        <v>0.5</v>
      </c>
      <c r="W733">
        <v>2</v>
      </c>
      <c r="X733">
        <v>70</v>
      </c>
    </row>
    <row r="734" spans="1:24" x14ac:dyDescent="0.35">
      <c r="A734" s="1">
        <v>732</v>
      </c>
      <c r="B734">
        <v>366</v>
      </c>
      <c r="C734">
        <v>366</v>
      </c>
      <c r="E734">
        <v>2921.2444807481138</v>
      </c>
      <c r="F734">
        <v>41450.625</v>
      </c>
      <c r="G734">
        <v>2759.690835602129</v>
      </c>
      <c r="H734">
        <v>-1218.48693197015</v>
      </c>
      <c r="I734">
        <v>18</v>
      </c>
      <c r="J734" t="s">
        <v>112</v>
      </c>
      <c r="K734">
        <v>19</v>
      </c>
      <c r="L734">
        <v>1278</v>
      </c>
      <c r="M734">
        <v>1.8779999999999999</v>
      </c>
      <c r="N734">
        <v>1.5209999999999999</v>
      </c>
      <c r="O734">
        <v>0.79723999999999995</v>
      </c>
      <c r="P734">
        <v>5.4467000000000002E-2</v>
      </c>
      <c r="Q734">
        <v>3.3109999999999999</v>
      </c>
      <c r="R734">
        <v>98.582999999999998</v>
      </c>
      <c r="S734">
        <v>10.105</v>
      </c>
      <c r="T734">
        <v>210000000</v>
      </c>
      <c r="U734">
        <v>0.3</v>
      </c>
      <c r="V734">
        <v>0.5</v>
      </c>
      <c r="W734">
        <v>2</v>
      </c>
      <c r="X734">
        <v>70</v>
      </c>
    </row>
    <row r="735" spans="1:24" x14ac:dyDescent="0.35">
      <c r="A735" s="1">
        <v>733</v>
      </c>
      <c r="B735">
        <v>367</v>
      </c>
      <c r="C735">
        <v>366</v>
      </c>
      <c r="E735">
        <v>2929.0569807481138</v>
      </c>
      <c r="F735">
        <v>41458.4375</v>
      </c>
      <c r="G735">
        <v>2767.375064971076</v>
      </c>
      <c r="H735">
        <v>-1219.89681087598</v>
      </c>
      <c r="I735">
        <v>18</v>
      </c>
      <c r="J735" t="s">
        <v>112</v>
      </c>
      <c r="K735">
        <v>19</v>
      </c>
      <c r="L735">
        <v>1278</v>
      </c>
      <c r="M735">
        <v>1.8779999999999999</v>
      </c>
      <c r="N735">
        <v>1.5209999999999999</v>
      </c>
      <c r="O735">
        <v>0.79723999999999995</v>
      </c>
      <c r="P735">
        <v>5.4467000000000002E-2</v>
      </c>
      <c r="Q735">
        <v>3.3109999999999999</v>
      </c>
      <c r="R735">
        <v>98.582999999999998</v>
      </c>
      <c r="S735">
        <v>10.105</v>
      </c>
      <c r="T735">
        <v>210000000</v>
      </c>
      <c r="U735">
        <v>0.3</v>
      </c>
      <c r="V735">
        <v>0.5</v>
      </c>
      <c r="W735">
        <v>2</v>
      </c>
      <c r="X735">
        <v>70</v>
      </c>
    </row>
    <row r="736" spans="1:24" x14ac:dyDescent="0.35">
      <c r="A736" s="1">
        <v>734</v>
      </c>
      <c r="B736">
        <v>367</v>
      </c>
      <c r="C736">
        <v>367</v>
      </c>
      <c r="E736">
        <v>2929.0569807481138</v>
      </c>
      <c r="F736">
        <v>41458.4375</v>
      </c>
      <c r="G736">
        <v>2767.375064971076</v>
      </c>
      <c r="H736">
        <v>-1219.89681087598</v>
      </c>
      <c r="I736">
        <v>18</v>
      </c>
      <c r="J736" t="s">
        <v>112</v>
      </c>
      <c r="K736">
        <v>19</v>
      </c>
      <c r="L736">
        <v>1278</v>
      </c>
      <c r="M736">
        <v>1.8779999999999999</v>
      </c>
      <c r="N736">
        <v>1.5209999999999999</v>
      </c>
      <c r="O736">
        <v>0.79723999999999995</v>
      </c>
      <c r="P736">
        <v>5.4467000000000002E-2</v>
      </c>
      <c r="Q736">
        <v>3.3109999999999999</v>
      </c>
      <c r="R736">
        <v>98.582999999999998</v>
      </c>
      <c r="S736">
        <v>10.105</v>
      </c>
      <c r="T736">
        <v>210000000</v>
      </c>
      <c r="U736">
        <v>0.3</v>
      </c>
      <c r="V736">
        <v>0.5</v>
      </c>
      <c r="W736">
        <v>2</v>
      </c>
      <c r="X736">
        <v>70</v>
      </c>
    </row>
    <row r="737" spans="1:24" x14ac:dyDescent="0.35">
      <c r="A737" s="1">
        <v>735</v>
      </c>
      <c r="B737">
        <v>368</v>
      </c>
      <c r="C737">
        <v>367</v>
      </c>
      <c r="E737">
        <v>2936.8694807481138</v>
      </c>
      <c r="F737">
        <v>41466.25</v>
      </c>
      <c r="G737">
        <v>2775.0614997594948</v>
      </c>
      <c r="H737">
        <v>-1221.29461462519</v>
      </c>
      <c r="I737">
        <v>18</v>
      </c>
      <c r="J737" t="s">
        <v>112</v>
      </c>
      <c r="K737">
        <v>19</v>
      </c>
      <c r="L737">
        <v>1278</v>
      </c>
      <c r="M737">
        <v>1.8779999999999999</v>
      </c>
      <c r="N737">
        <v>1.5209999999999999</v>
      </c>
      <c r="O737">
        <v>0.79723999999999995</v>
      </c>
      <c r="P737">
        <v>5.4467000000000002E-2</v>
      </c>
      <c r="Q737">
        <v>3.3109999999999999</v>
      </c>
      <c r="R737">
        <v>98.582999999999998</v>
      </c>
      <c r="S737">
        <v>10.105</v>
      </c>
      <c r="T737">
        <v>210000000</v>
      </c>
      <c r="U737">
        <v>0.3</v>
      </c>
      <c r="V737">
        <v>0.5</v>
      </c>
      <c r="W737">
        <v>2</v>
      </c>
      <c r="X737">
        <v>70</v>
      </c>
    </row>
    <row r="738" spans="1:24" x14ac:dyDescent="0.35">
      <c r="A738" s="1">
        <v>736</v>
      </c>
      <c r="B738">
        <v>368</v>
      </c>
      <c r="C738">
        <v>368</v>
      </c>
      <c r="E738">
        <v>2936.8694807481138</v>
      </c>
      <c r="F738">
        <v>41466.25</v>
      </c>
      <c r="G738">
        <v>2775.0614997594948</v>
      </c>
      <c r="H738">
        <v>-1221.29461462519</v>
      </c>
      <c r="I738">
        <v>18</v>
      </c>
      <c r="J738" t="s">
        <v>113</v>
      </c>
      <c r="K738">
        <v>19</v>
      </c>
      <c r="L738">
        <v>1320</v>
      </c>
      <c r="M738">
        <v>1.6819999999999991</v>
      </c>
      <c r="N738">
        <v>1.2699</v>
      </c>
      <c r="O738">
        <v>0.70086000000000004</v>
      </c>
      <c r="P738">
        <v>2.8108999999999999E-2</v>
      </c>
      <c r="Q738">
        <v>2.569</v>
      </c>
      <c r="R738">
        <v>84.697999999999993</v>
      </c>
      <c r="S738">
        <v>8.6111000000000004</v>
      </c>
      <c r="T738">
        <v>210000000</v>
      </c>
      <c r="U738">
        <v>0.3</v>
      </c>
      <c r="V738">
        <v>0.5</v>
      </c>
      <c r="W738">
        <v>2</v>
      </c>
      <c r="X738">
        <v>70</v>
      </c>
    </row>
    <row r="739" spans="1:24" x14ac:dyDescent="0.35">
      <c r="A739" s="1">
        <v>737</v>
      </c>
      <c r="B739">
        <v>369</v>
      </c>
      <c r="C739">
        <v>368</v>
      </c>
      <c r="E739">
        <v>2944.6819807481138</v>
      </c>
      <c r="F739">
        <v>41474.0625</v>
      </c>
      <c r="G739">
        <v>2782.7500272332832</v>
      </c>
      <c r="H739">
        <v>-1222.6808598991929</v>
      </c>
      <c r="I739">
        <v>18</v>
      </c>
      <c r="J739" t="s">
        <v>113</v>
      </c>
      <c r="K739">
        <v>19</v>
      </c>
      <c r="L739">
        <v>1320</v>
      </c>
      <c r="M739">
        <v>1.6819999999999991</v>
      </c>
      <c r="N739">
        <v>1.2699</v>
      </c>
      <c r="O739">
        <v>0.70086000000000004</v>
      </c>
      <c r="P739">
        <v>2.8108999999999999E-2</v>
      </c>
      <c r="Q739">
        <v>2.569</v>
      </c>
      <c r="R739">
        <v>84.697999999999993</v>
      </c>
      <c r="S739">
        <v>8.6111000000000004</v>
      </c>
      <c r="T739">
        <v>210000000</v>
      </c>
      <c r="U739">
        <v>0.3</v>
      </c>
      <c r="V739">
        <v>0.5</v>
      </c>
      <c r="W739">
        <v>2</v>
      </c>
      <c r="X739">
        <v>70</v>
      </c>
    </row>
    <row r="740" spans="1:24" x14ac:dyDescent="0.35">
      <c r="A740" s="1">
        <v>738</v>
      </c>
      <c r="B740">
        <v>369</v>
      </c>
      <c r="C740">
        <v>369</v>
      </c>
      <c r="E740">
        <v>2944.6819807481138</v>
      </c>
      <c r="F740">
        <v>41474.0625</v>
      </c>
      <c r="G740">
        <v>2782.7500272332832</v>
      </c>
      <c r="H740">
        <v>-1222.6808598991929</v>
      </c>
      <c r="I740">
        <v>18</v>
      </c>
      <c r="J740" t="s">
        <v>113</v>
      </c>
      <c r="K740">
        <v>19</v>
      </c>
      <c r="L740">
        <v>1320</v>
      </c>
      <c r="M740">
        <v>1.6819999999999991</v>
      </c>
      <c r="N740">
        <v>1.2699</v>
      </c>
      <c r="O740">
        <v>0.70086000000000004</v>
      </c>
      <c r="P740">
        <v>2.8108999999999999E-2</v>
      </c>
      <c r="Q740">
        <v>2.569</v>
      </c>
      <c r="R740">
        <v>84.697999999999993</v>
      </c>
      <c r="S740">
        <v>8.6111000000000004</v>
      </c>
      <c r="T740">
        <v>210000000</v>
      </c>
      <c r="U740">
        <v>0.3</v>
      </c>
      <c r="V740">
        <v>0.5</v>
      </c>
      <c r="W740">
        <v>2</v>
      </c>
      <c r="X740">
        <v>70</v>
      </c>
    </row>
    <row r="741" spans="1:24" x14ac:dyDescent="0.35">
      <c r="A741" s="1">
        <v>739</v>
      </c>
      <c r="B741">
        <v>370</v>
      </c>
      <c r="C741">
        <v>369</v>
      </c>
      <c r="E741">
        <v>2952.4944807481138</v>
      </c>
      <c r="F741">
        <v>41481.875</v>
      </c>
      <c r="G741">
        <v>2790.4406578811549</v>
      </c>
      <c r="H741">
        <v>-1224.0553899407309</v>
      </c>
      <c r="I741">
        <v>18</v>
      </c>
      <c r="J741" t="s">
        <v>113</v>
      </c>
      <c r="K741">
        <v>19</v>
      </c>
      <c r="L741">
        <v>1320</v>
      </c>
      <c r="M741">
        <v>1.6819999999999991</v>
      </c>
      <c r="N741">
        <v>1.2699</v>
      </c>
      <c r="O741">
        <v>0.70086000000000004</v>
      </c>
      <c r="P741">
        <v>2.8108999999999999E-2</v>
      </c>
      <c r="Q741">
        <v>2.569</v>
      </c>
      <c r="R741">
        <v>84.697999999999993</v>
      </c>
      <c r="S741">
        <v>8.6111000000000004</v>
      </c>
      <c r="T741">
        <v>210000000</v>
      </c>
      <c r="U741">
        <v>0.3</v>
      </c>
      <c r="V741">
        <v>0.5</v>
      </c>
      <c r="W741">
        <v>2</v>
      </c>
      <c r="X741">
        <v>70</v>
      </c>
    </row>
    <row r="742" spans="1:24" x14ac:dyDescent="0.35">
      <c r="A742" s="1">
        <v>740</v>
      </c>
      <c r="B742">
        <v>370</v>
      </c>
      <c r="C742">
        <v>370</v>
      </c>
      <c r="E742">
        <v>2952.4944807481138</v>
      </c>
      <c r="F742">
        <v>41481.875</v>
      </c>
      <c r="G742">
        <v>2790.4406578811549</v>
      </c>
      <c r="H742">
        <v>-1224.0553899407309</v>
      </c>
      <c r="I742">
        <v>18</v>
      </c>
      <c r="J742" t="s">
        <v>113</v>
      </c>
      <c r="K742">
        <v>19</v>
      </c>
      <c r="L742">
        <v>1320</v>
      </c>
      <c r="M742">
        <v>1.6819999999999991</v>
      </c>
      <c r="N742">
        <v>1.2699</v>
      </c>
      <c r="O742">
        <v>0.70086000000000004</v>
      </c>
      <c r="P742">
        <v>2.8108999999999999E-2</v>
      </c>
      <c r="Q742">
        <v>2.569</v>
      </c>
      <c r="R742">
        <v>84.697999999999993</v>
      </c>
      <c r="S742">
        <v>8.6111000000000004</v>
      </c>
      <c r="T742">
        <v>210000000</v>
      </c>
      <c r="U742">
        <v>0.3</v>
      </c>
      <c r="V742">
        <v>0.5</v>
      </c>
      <c r="W742">
        <v>2</v>
      </c>
      <c r="X742">
        <v>70</v>
      </c>
    </row>
    <row r="743" spans="1:24" x14ac:dyDescent="0.35">
      <c r="A743" s="1">
        <v>741</v>
      </c>
      <c r="B743">
        <v>371</v>
      </c>
      <c r="C743">
        <v>370</v>
      </c>
      <c r="E743">
        <v>2960.3069807481138</v>
      </c>
      <c r="F743">
        <v>41489.6875</v>
      </c>
      <c r="G743">
        <v>2798.1333842180852</v>
      </c>
      <c r="H743">
        <v>-1225.418145388767</v>
      </c>
      <c r="I743">
        <v>18</v>
      </c>
      <c r="J743" t="s">
        <v>113</v>
      </c>
      <c r="K743">
        <v>19</v>
      </c>
      <c r="L743">
        <v>1320</v>
      </c>
      <c r="M743">
        <v>1.6819999999999991</v>
      </c>
      <c r="N743">
        <v>1.2699</v>
      </c>
      <c r="O743">
        <v>0.70086000000000004</v>
      </c>
      <c r="P743">
        <v>2.8108999999999999E-2</v>
      </c>
      <c r="Q743">
        <v>2.569</v>
      </c>
      <c r="R743">
        <v>84.697999999999993</v>
      </c>
      <c r="S743">
        <v>8.6111000000000004</v>
      </c>
      <c r="T743">
        <v>210000000</v>
      </c>
      <c r="U743">
        <v>0.3</v>
      </c>
      <c r="V743">
        <v>0.5</v>
      </c>
      <c r="W743">
        <v>2</v>
      </c>
      <c r="X743">
        <v>70</v>
      </c>
    </row>
    <row r="744" spans="1:24" x14ac:dyDescent="0.35">
      <c r="A744" s="1">
        <v>742</v>
      </c>
      <c r="B744">
        <v>371</v>
      </c>
      <c r="C744">
        <v>371</v>
      </c>
      <c r="E744">
        <v>2960.3069807481138</v>
      </c>
      <c r="F744">
        <v>41489.6875</v>
      </c>
      <c r="G744">
        <v>2798.1333842180852</v>
      </c>
      <c r="H744">
        <v>-1225.418145388767</v>
      </c>
      <c r="I744">
        <v>18</v>
      </c>
      <c r="J744" t="s">
        <v>113</v>
      </c>
      <c r="K744">
        <v>19</v>
      </c>
      <c r="L744">
        <v>1320</v>
      </c>
      <c r="M744">
        <v>1.6819999999999991</v>
      </c>
      <c r="N744">
        <v>1.2699</v>
      </c>
      <c r="O744">
        <v>0.70086000000000004</v>
      </c>
      <c r="P744">
        <v>2.8108999999999999E-2</v>
      </c>
      <c r="Q744">
        <v>2.569</v>
      </c>
      <c r="R744">
        <v>84.697999999999993</v>
      </c>
      <c r="S744">
        <v>8.6111000000000004</v>
      </c>
      <c r="T744">
        <v>210000000</v>
      </c>
      <c r="U744">
        <v>0.3</v>
      </c>
      <c r="V744">
        <v>0.5</v>
      </c>
      <c r="W744">
        <v>2</v>
      </c>
      <c r="X744">
        <v>70</v>
      </c>
    </row>
    <row r="745" spans="1:24" x14ac:dyDescent="0.35">
      <c r="A745" s="1">
        <v>743</v>
      </c>
      <c r="B745">
        <v>372</v>
      </c>
      <c r="C745">
        <v>371</v>
      </c>
      <c r="E745">
        <v>2968.1194807481138</v>
      </c>
      <c r="F745">
        <v>41497.5</v>
      </c>
      <c r="G745">
        <v>2805.8284195300112</v>
      </c>
      <c r="H745">
        <v>-1226.7678017181111</v>
      </c>
      <c r="I745">
        <v>18</v>
      </c>
      <c r="J745" t="s">
        <v>113</v>
      </c>
      <c r="K745">
        <v>19</v>
      </c>
      <c r="L745">
        <v>1320</v>
      </c>
      <c r="M745">
        <v>1.6819999999999991</v>
      </c>
      <c r="N745">
        <v>1.2699</v>
      </c>
      <c r="O745">
        <v>0.70086000000000004</v>
      </c>
      <c r="P745">
        <v>2.8108999999999999E-2</v>
      </c>
      <c r="Q745">
        <v>2.569</v>
      </c>
      <c r="R745">
        <v>84.697999999999993</v>
      </c>
      <c r="S745">
        <v>8.6111000000000004</v>
      </c>
      <c r="T745">
        <v>210000000</v>
      </c>
      <c r="U745">
        <v>0.3</v>
      </c>
      <c r="V745">
        <v>0.5</v>
      </c>
      <c r="W745">
        <v>2</v>
      </c>
      <c r="X745">
        <v>70</v>
      </c>
    </row>
    <row r="746" spans="1:24" x14ac:dyDescent="0.35">
      <c r="A746" s="1">
        <v>744</v>
      </c>
      <c r="B746">
        <v>372</v>
      </c>
      <c r="C746">
        <v>372</v>
      </c>
      <c r="E746">
        <v>2968.1194807481138</v>
      </c>
      <c r="F746">
        <v>41497.5</v>
      </c>
      <c r="G746">
        <v>2805.8284195300112</v>
      </c>
      <c r="H746">
        <v>-1226.7678017181111</v>
      </c>
      <c r="I746">
        <v>18</v>
      </c>
      <c r="J746" t="s">
        <v>113</v>
      </c>
      <c r="K746">
        <v>19</v>
      </c>
      <c r="L746">
        <v>1320</v>
      </c>
      <c r="M746">
        <v>1.6819999999999991</v>
      </c>
      <c r="N746">
        <v>1.2699</v>
      </c>
      <c r="O746">
        <v>0.70086000000000004</v>
      </c>
      <c r="P746">
        <v>2.8108999999999999E-2</v>
      </c>
      <c r="Q746">
        <v>2.569</v>
      </c>
      <c r="R746">
        <v>84.697999999999993</v>
      </c>
      <c r="S746">
        <v>8.6111000000000004</v>
      </c>
      <c r="T746">
        <v>210000000</v>
      </c>
      <c r="U746">
        <v>0.3</v>
      </c>
      <c r="V746">
        <v>0.5</v>
      </c>
      <c r="W746">
        <v>2</v>
      </c>
      <c r="X746">
        <v>70</v>
      </c>
    </row>
    <row r="747" spans="1:24" x14ac:dyDescent="0.35">
      <c r="A747" s="1">
        <v>745</v>
      </c>
      <c r="B747">
        <v>373</v>
      </c>
      <c r="C747">
        <v>372</v>
      </c>
      <c r="E747">
        <v>2975.9319807481138</v>
      </c>
      <c r="F747">
        <v>41505.3125</v>
      </c>
      <c r="G747">
        <v>2813.5255297913259</v>
      </c>
      <c r="H747">
        <v>-1228.105571340895</v>
      </c>
      <c r="I747">
        <v>18</v>
      </c>
      <c r="J747" t="s">
        <v>113</v>
      </c>
      <c r="K747">
        <v>19</v>
      </c>
      <c r="L747">
        <v>1320</v>
      </c>
      <c r="M747">
        <v>1.6819999999999991</v>
      </c>
      <c r="N747">
        <v>1.2699</v>
      </c>
      <c r="O747">
        <v>0.70086000000000004</v>
      </c>
      <c r="P747">
        <v>2.8108999999999999E-2</v>
      </c>
      <c r="Q747">
        <v>2.569</v>
      </c>
      <c r="R747">
        <v>84.697999999999993</v>
      </c>
      <c r="S747">
        <v>8.6111000000000004</v>
      </c>
      <c r="T747">
        <v>210000000</v>
      </c>
      <c r="U747">
        <v>0.3</v>
      </c>
      <c r="V747">
        <v>0.5</v>
      </c>
      <c r="W747">
        <v>2</v>
      </c>
      <c r="X747">
        <v>70</v>
      </c>
    </row>
    <row r="748" spans="1:24" x14ac:dyDescent="0.35">
      <c r="A748" s="1">
        <v>746</v>
      </c>
      <c r="B748">
        <v>373</v>
      </c>
      <c r="C748">
        <v>373</v>
      </c>
      <c r="E748">
        <v>2975.9319807481138</v>
      </c>
      <c r="F748">
        <v>41505.3125</v>
      </c>
      <c r="G748">
        <v>2813.5255297913259</v>
      </c>
      <c r="H748">
        <v>-1228.105571340895</v>
      </c>
      <c r="I748">
        <v>18</v>
      </c>
      <c r="J748" t="s">
        <v>113</v>
      </c>
      <c r="K748">
        <v>19</v>
      </c>
      <c r="L748">
        <v>1320</v>
      </c>
      <c r="M748">
        <v>1.6819999999999991</v>
      </c>
      <c r="N748">
        <v>1.2699</v>
      </c>
      <c r="O748">
        <v>0.70086000000000004</v>
      </c>
      <c r="P748">
        <v>2.8108999999999999E-2</v>
      </c>
      <c r="Q748">
        <v>2.569</v>
      </c>
      <c r="R748">
        <v>84.697999999999993</v>
      </c>
      <c r="S748">
        <v>8.6111000000000004</v>
      </c>
      <c r="T748">
        <v>210000000</v>
      </c>
      <c r="U748">
        <v>0.3</v>
      </c>
      <c r="V748">
        <v>0.5</v>
      </c>
      <c r="W748">
        <v>2</v>
      </c>
      <c r="X748">
        <v>70</v>
      </c>
    </row>
    <row r="749" spans="1:24" x14ac:dyDescent="0.35">
      <c r="A749" s="1">
        <v>747</v>
      </c>
      <c r="B749">
        <v>374</v>
      </c>
      <c r="C749">
        <v>373</v>
      </c>
      <c r="E749">
        <v>2983.7444807481138</v>
      </c>
      <c r="F749">
        <v>41513.125</v>
      </c>
      <c r="G749">
        <v>2821.2246497903848</v>
      </c>
      <c r="H749">
        <v>-1229.4317243506971</v>
      </c>
      <c r="I749">
        <v>18</v>
      </c>
      <c r="J749" t="s">
        <v>113</v>
      </c>
      <c r="K749">
        <v>19</v>
      </c>
      <c r="L749">
        <v>1320</v>
      </c>
      <c r="M749">
        <v>1.6819999999999991</v>
      </c>
      <c r="N749">
        <v>1.2699</v>
      </c>
      <c r="O749">
        <v>0.70086000000000004</v>
      </c>
      <c r="P749">
        <v>2.8108999999999999E-2</v>
      </c>
      <c r="Q749">
        <v>2.569</v>
      </c>
      <c r="R749">
        <v>84.697999999999993</v>
      </c>
      <c r="S749">
        <v>8.6111000000000004</v>
      </c>
      <c r="T749">
        <v>210000000</v>
      </c>
      <c r="U749">
        <v>0.3</v>
      </c>
      <c r="V749">
        <v>0.5</v>
      </c>
      <c r="W749">
        <v>2</v>
      </c>
      <c r="X749">
        <v>70</v>
      </c>
    </row>
    <row r="750" spans="1:24" x14ac:dyDescent="0.35">
      <c r="A750" s="1">
        <v>748</v>
      </c>
      <c r="B750">
        <v>374</v>
      </c>
      <c r="C750">
        <v>374</v>
      </c>
      <c r="E750">
        <v>2983.7444807481138</v>
      </c>
      <c r="F750">
        <v>41513.125</v>
      </c>
      <c r="G750">
        <v>2821.2246497903848</v>
      </c>
      <c r="H750">
        <v>-1229.4317243506971</v>
      </c>
      <c r="I750">
        <v>18</v>
      </c>
      <c r="J750" t="s">
        <v>113</v>
      </c>
      <c r="K750">
        <v>19</v>
      </c>
      <c r="L750">
        <v>1320</v>
      </c>
      <c r="M750">
        <v>1.6819999999999991</v>
      </c>
      <c r="N750">
        <v>1.2699</v>
      </c>
      <c r="O750">
        <v>0.70086000000000004</v>
      </c>
      <c r="P750">
        <v>2.8108999999999999E-2</v>
      </c>
      <c r="Q750">
        <v>2.569</v>
      </c>
      <c r="R750">
        <v>84.697999999999993</v>
      </c>
      <c r="S750">
        <v>8.6111000000000004</v>
      </c>
      <c r="T750">
        <v>210000000</v>
      </c>
      <c r="U750">
        <v>0.3</v>
      </c>
      <c r="V750">
        <v>0.5</v>
      </c>
      <c r="W750">
        <v>2</v>
      </c>
      <c r="X750">
        <v>70</v>
      </c>
    </row>
    <row r="751" spans="1:24" x14ac:dyDescent="0.35">
      <c r="A751" s="1">
        <v>749</v>
      </c>
      <c r="B751">
        <v>375</v>
      </c>
      <c r="C751">
        <v>374</v>
      </c>
      <c r="E751">
        <v>2991.5569807481138</v>
      </c>
      <c r="F751">
        <v>41520.9375</v>
      </c>
      <c r="G751">
        <v>2828.9257871020532</v>
      </c>
      <c r="H751">
        <v>-1230.7461129620081</v>
      </c>
      <c r="I751">
        <v>18</v>
      </c>
      <c r="J751" t="s">
        <v>113</v>
      </c>
      <c r="K751">
        <v>19</v>
      </c>
      <c r="L751">
        <v>1320</v>
      </c>
      <c r="M751">
        <v>1.6819999999999991</v>
      </c>
      <c r="N751">
        <v>1.2699</v>
      </c>
      <c r="O751">
        <v>0.70086000000000004</v>
      </c>
      <c r="P751">
        <v>2.8108999999999999E-2</v>
      </c>
      <c r="Q751">
        <v>2.569</v>
      </c>
      <c r="R751">
        <v>84.697999999999993</v>
      </c>
      <c r="S751">
        <v>8.6111000000000004</v>
      </c>
      <c r="T751">
        <v>210000000</v>
      </c>
      <c r="U751">
        <v>0.3</v>
      </c>
      <c r="V751">
        <v>0.5</v>
      </c>
      <c r="W751">
        <v>2</v>
      </c>
      <c r="X751">
        <v>70</v>
      </c>
    </row>
    <row r="752" spans="1:24" x14ac:dyDescent="0.35">
      <c r="A752" s="1">
        <v>750</v>
      </c>
      <c r="B752">
        <v>375</v>
      </c>
      <c r="C752">
        <v>375</v>
      </c>
      <c r="E752">
        <v>2991.5569807481138</v>
      </c>
      <c r="F752">
        <v>41520.9375</v>
      </c>
      <c r="G752">
        <v>2828.9257871020532</v>
      </c>
      <c r="H752">
        <v>-1230.7461129620081</v>
      </c>
      <c r="I752">
        <v>18</v>
      </c>
      <c r="J752" t="s">
        <v>113</v>
      </c>
      <c r="K752">
        <v>19</v>
      </c>
      <c r="L752">
        <v>1320</v>
      </c>
      <c r="M752">
        <v>1.6819999999999991</v>
      </c>
      <c r="N752">
        <v>1.2699</v>
      </c>
      <c r="O752">
        <v>0.70086000000000004</v>
      </c>
      <c r="P752">
        <v>2.8108999999999999E-2</v>
      </c>
      <c r="Q752">
        <v>2.569</v>
      </c>
      <c r="R752">
        <v>84.697999999999993</v>
      </c>
      <c r="S752">
        <v>8.6111000000000004</v>
      </c>
      <c r="T752">
        <v>210000000</v>
      </c>
      <c r="U752">
        <v>0.3</v>
      </c>
      <c r="V752">
        <v>0.5</v>
      </c>
      <c r="W752">
        <v>2</v>
      </c>
      <c r="X752">
        <v>70</v>
      </c>
    </row>
    <row r="753" spans="1:24" x14ac:dyDescent="0.35">
      <c r="A753" s="1">
        <v>751</v>
      </c>
      <c r="B753">
        <v>376</v>
      </c>
      <c r="C753">
        <v>375</v>
      </c>
      <c r="E753">
        <v>2999.3694807481138</v>
      </c>
      <c r="F753">
        <v>41528.75</v>
      </c>
      <c r="G753">
        <v>2836.6289160817219</v>
      </c>
      <c r="H753">
        <v>-1232.04878139633</v>
      </c>
      <c r="I753">
        <v>18</v>
      </c>
      <c r="J753" t="s">
        <v>113</v>
      </c>
      <c r="K753">
        <v>19</v>
      </c>
      <c r="L753">
        <v>1320</v>
      </c>
      <c r="M753">
        <v>1.6819999999999991</v>
      </c>
      <c r="N753">
        <v>1.2699</v>
      </c>
      <c r="O753">
        <v>0.70086000000000004</v>
      </c>
      <c r="P753">
        <v>2.8108999999999999E-2</v>
      </c>
      <c r="Q753">
        <v>2.569</v>
      </c>
      <c r="R753">
        <v>84.697999999999993</v>
      </c>
      <c r="S753">
        <v>8.6111000000000004</v>
      </c>
      <c r="T753">
        <v>210000000</v>
      </c>
      <c r="U753">
        <v>0.3</v>
      </c>
      <c r="V753">
        <v>0.5</v>
      </c>
      <c r="W753">
        <v>2</v>
      </c>
      <c r="X753">
        <v>70</v>
      </c>
    </row>
    <row r="754" spans="1:24" x14ac:dyDescent="0.35">
      <c r="A754" s="1">
        <v>752</v>
      </c>
      <c r="B754">
        <v>376</v>
      </c>
      <c r="C754">
        <v>376</v>
      </c>
      <c r="E754">
        <v>2999.3694807481138</v>
      </c>
      <c r="F754">
        <v>41528.75</v>
      </c>
      <c r="G754">
        <v>2836.6289160817219</v>
      </c>
      <c r="H754">
        <v>-1232.04878139633</v>
      </c>
      <c r="I754">
        <v>18</v>
      </c>
      <c r="J754" t="s">
        <v>112</v>
      </c>
      <c r="K754">
        <v>19</v>
      </c>
      <c r="L754">
        <v>1278</v>
      </c>
      <c r="M754">
        <v>1.8779999999999999</v>
      </c>
      <c r="N754">
        <v>1.5209999999999999</v>
      </c>
      <c r="O754">
        <v>0.79723999999999995</v>
      </c>
      <c r="P754">
        <v>5.4467000000000002E-2</v>
      </c>
      <c r="Q754">
        <v>3.3109999999999999</v>
      </c>
      <c r="R754">
        <v>98.582999999999998</v>
      </c>
      <c r="S754">
        <v>10.105</v>
      </c>
      <c r="T754">
        <v>210000000</v>
      </c>
      <c r="U754">
        <v>0.3</v>
      </c>
      <c r="V754">
        <v>0.5</v>
      </c>
      <c r="W754">
        <v>2</v>
      </c>
      <c r="X754">
        <v>70</v>
      </c>
    </row>
    <row r="755" spans="1:24" x14ac:dyDescent="0.35">
      <c r="A755" s="1">
        <v>753</v>
      </c>
      <c r="B755">
        <v>377</v>
      </c>
      <c r="C755">
        <v>376</v>
      </c>
      <c r="E755">
        <v>3007.1819807481138</v>
      </c>
      <c r="F755">
        <v>41536.5625</v>
      </c>
      <c r="G755">
        <v>2844.334282443112</v>
      </c>
      <c r="H755">
        <v>-1233.338149234896</v>
      </c>
      <c r="I755">
        <v>18</v>
      </c>
      <c r="J755" t="s">
        <v>112</v>
      </c>
      <c r="K755">
        <v>19</v>
      </c>
      <c r="L755">
        <v>1278</v>
      </c>
      <c r="M755">
        <v>1.8779999999999999</v>
      </c>
      <c r="N755">
        <v>1.5209999999999999</v>
      </c>
      <c r="O755">
        <v>0.79723999999999995</v>
      </c>
      <c r="P755">
        <v>5.4467000000000002E-2</v>
      </c>
      <c r="Q755">
        <v>3.3109999999999999</v>
      </c>
      <c r="R755">
        <v>98.582999999999998</v>
      </c>
      <c r="S755">
        <v>10.105</v>
      </c>
      <c r="T755">
        <v>210000000</v>
      </c>
      <c r="U755">
        <v>0.3</v>
      </c>
      <c r="V755">
        <v>0.5</v>
      </c>
      <c r="W755">
        <v>2</v>
      </c>
      <c r="X755">
        <v>70</v>
      </c>
    </row>
    <row r="756" spans="1:24" x14ac:dyDescent="0.35">
      <c r="A756" s="1">
        <v>754</v>
      </c>
      <c r="B756">
        <v>377</v>
      </c>
      <c r="C756">
        <v>377</v>
      </c>
      <c r="E756">
        <v>3007.1819807481138</v>
      </c>
      <c r="F756">
        <v>41536.5625</v>
      </c>
      <c r="G756">
        <v>2844.334282443112</v>
      </c>
      <c r="H756">
        <v>-1233.338149234896</v>
      </c>
      <c r="I756">
        <v>18</v>
      </c>
      <c r="J756" t="s">
        <v>112</v>
      </c>
      <c r="K756">
        <v>19</v>
      </c>
      <c r="L756">
        <v>1278</v>
      </c>
      <c r="M756">
        <v>1.8779999999999999</v>
      </c>
      <c r="N756">
        <v>1.5209999999999999</v>
      </c>
      <c r="O756">
        <v>0.79723999999999995</v>
      </c>
      <c r="P756">
        <v>5.4467000000000002E-2</v>
      </c>
      <c r="Q756">
        <v>3.3109999999999999</v>
      </c>
      <c r="R756">
        <v>98.582999999999998</v>
      </c>
      <c r="S756">
        <v>10.105</v>
      </c>
      <c r="T756">
        <v>210000000</v>
      </c>
      <c r="U756">
        <v>0.3</v>
      </c>
      <c r="V756">
        <v>0.5</v>
      </c>
      <c r="W756">
        <v>2</v>
      </c>
      <c r="X756">
        <v>70</v>
      </c>
    </row>
    <row r="757" spans="1:24" x14ac:dyDescent="0.35">
      <c r="A757" s="1">
        <v>755</v>
      </c>
      <c r="B757">
        <v>378</v>
      </c>
      <c r="C757">
        <v>377</v>
      </c>
      <c r="E757">
        <v>3014.9944807481138</v>
      </c>
      <c r="F757">
        <v>41544.375</v>
      </c>
      <c r="G757">
        <v>2852.0416007154381</v>
      </c>
      <c r="H757">
        <v>-1234.6157948941211</v>
      </c>
      <c r="I757">
        <v>18</v>
      </c>
      <c r="J757" t="s">
        <v>112</v>
      </c>
      <c r="K757">
        <v>19</v>
      </c>
      <c r="L757">
        <v>1278</v>
      </c>
      <c r="M757">
        <v>1.8779999999999999</v>
      </c>
      <c r="N757">
        <v>1.5209999999999999</v>
      </c>
      <c r="O757">
        <v>0.79723999999999995</v>
      </c>
      <c r="P757">
        <v>5.4467000000000002E-2</v>
      </c>
      <c r="Q757">
        <v>3.3109999999999999</v>
      </c>
      <c r="R757">
        <v>98.582999999999998</v>
      </c>
      <c r="S757">
        <v>10.105</v>
      </c>
      <c r="T757">
        <v>210000000</v>
      </c>
      <c r="U757">
        <v>0.3</v>
      </c>
      <c r="V757">
        <v>0.5</v>
      </c>
      <c r="W757">
        <v>2</v>
      </c>
      <c r="X757">
        <v>70</v>
      </c>
    </row>
    <row r="758" spans="1:24" x14ac:dyDescent="0.35">
      <c r="A758" s="1">
        <v>756</v>
      </c>
      <c r="B758">
        <v>378</v>
      </c>
      <c r="C758">
        <v>378</v>
      </c>
      <c r="E758">
        <v>3014.9944807481138</v>
      </c>
      <c r="F758">
        <v>41544.375</v>
      </c>
      <c r="G758">
        <v>2852.0416007154381</v>
      </c>
      <c r="H758">
        <v>-1234.6157948941211</v>
      </c>
      <c r="I758">
        <v>18</v>
      </c>
      <c r="J758" t="s">
        <v>111</v>
      </c>
      <c r="K758">
        <v>19</v>
      </c>
      <c r="L758">
        <v>1278</v>
      </c>
      <c r="M758">
        <v>1.9890000000000001</v>
      </c>
      <c r="N758">
        <v>1.7789999999999999</v>
      </c>
      <c r="O758">
        <v>0.87726000000000004</v>
      </c>
      <c r="P758">
        <v>0.15781000000000001</v>
      </c>
      <c r="Q758">
        <v>3.6680000000000001</v>
      </c>
      <c r="R758">
        <v>110.4</v>
      </c>
      <c r="S758">
        <v>11.349</v>
      </c>
      <c r="T758">
        <v>210000000</v>
      </c>
      <c r="U758">
        <v>0.3</v>
      </c>
      <c r="V758">
        <v>0.5</v>
      </c>
      <c r="W758">
        <v>2</v>
      </c>
      <c r="X758">
        <v>70</v>
      </c>
    </row>
    <row r="759" spans="1:24" x14ac:dyDescent="0.35">
      <c r="A759" s="1">
        <v>757</v>
      </c>
      <c r="B759">
        <v>379</v>
      </c>
      <c r="C759">
        <v>378</v>
      </c>
      <c r="E759">
        <v>3022.8069807481138</v>
      </c>
      <c r="F759">
        <v>41552.1875</v>
      </c>
      <c r="G759">
        <v>2859.7508339959631</v>
      </c>
      <c r="H759">
        <v>-1235.881833140435</v>
      </c>
      <c r="I759">
        <v>18</v>
      </c>
      <c r="J759" t="s">
        <v>111</v>
      </c>
      <c r="K759">
        <v>19</v>
      </c>
      <c r="L759">
        <v>1278</v>
      </c>
      <c r="M759">
        <v>1.9890000000000001</v>
      </c>
      <c r="N759">
        <v>1.7789999999999999</v>
      </c>
      <c r="O759">
        <v>0.87726000000000004</v>
      </c>
      <c r="P759">
        <v>0.15781000000000001</v>
      </c>
      <c r="Q759">
        <v>3.6680000000000001</v>
      </c>
      <c r="R759">
        <v>110.4</v>
      </c>
      <c r="S759">
        <v>11.349</v>
      </c>
      <c r="T759">
        <v>210000000</v>
      </c>
      <c r="U759">
        <v>0.3</v>
      </c>
      <c r="V759">
        <v>0.5</v>
      </c>
      <c r="W759">
        <v>2</v>
      </c>
      <c r="X759">
        <v>70</v>
      </c>
    </row>
    <row r="760" spans="1:24" x14ac:dyDescent="0.35">
      <c r="A760" s="1">
        <v>758</v>
      </c>
      <c r="B760">
        <v>379</v>
      </c>
      <c r="C760">
        <v>379</v>
      </c>
      <c r="E760">
        <v>3022.8069807481138</v>
      </c>
      <c r="F760">
        <v>41552.1875</v>
      </c>
      <c r="G760">
        <v>2859.7508339959631</v>
      </c>
      <c r="H760">
        <v>-1235.881833140435</v>
      </c>
      <c r="I760">
        <v>18</v>
      </c>
      <c r="J760" t="s">
        <v>111</v>
      </c>
      <c r="K760">
        <v>19</v>
      </c>
      <c r="L760">
        <v>1278</v>
      </c>
      <c r="M760">
        <v>1.9890000000000001</v>
      </c>
      <c r="N760">
        <v>1.7789999999999999</v>
      </c>
      <c r="O760">
        <v>0.87726000000000004</v>
      </c>
      <c r="P760">
        <v>0.15781000000000001</v>
      </c>
      <c r="Q760">
        <v>3.6680000000000001</v>
      </c>
      <c r="R760">
        <v>110.4</v>
      </c>
      <c r="S760">
        <v>11.349</v>
      </c>
      <c r="T760">
        <v>210000000</v>
      </c>
      <c r="U760">
        <v>0.3</v>
      </c>
      <c r="V760">
        <v>0.5</v>
      </c>
      <c r="W760">
        <v>2</v>
      </c>
      <c r="X760">
        <v>70</v>
      </c>
    </row>
    <row r="761" spans="1:24" x14ac:dyDescent="0.35">
      <c r="A761" s="1">
        <v>759</v>
      </c>
      <c r="B761">
        <v>380</v>
      </c>
      <c r="C761">
        <v>379</v>
      </c>
      <c r="D761" t="s">
        <v>82</v>
      </c>
      <c r="E761">
        <v>3030.6194807481138</v>
      </c>
      <c r="F761">
        <v>41560</v>
      </c>
      <c r="G761">
        <v>2867.4619909767039</v>
      </c>
      <c r="H761">
        <v>-1237.1361028388019</v>
      </c>
      <c r="I761">
        <v>18</v>
      </c>
      <c r="J761" t="s">
        <v>111</v>
      </c>
      <c r="K761">
        <v>19</v>
      </c>
      <c r="L761">
        <v>1278</v>
      </c>
      <c r="M761">
        <v>1.9890000000000001</v>
      </c>
      <c r="N761">
        <v>1.7789999999999999</v>
      </c>
      <c r="O761">
        <v>0.87726000000000004</v>
      </c>
      <c r="P761">
        <v>0.15781000000000001</v>
      </c>
      <c r="Q761">
        <v>3.6680000000000001</v>
      </c>
      <c r="R761">
        <v>110.4</v>
      </c>
      <c r="S761">
        <v>11.349</v>
      </c>
      <c r="T761">
        <v>210000000</v>
      </c>
      <c r="U761">
        <v>0.3</v>
      </c>
      <c r="V761">
        <v>0.5</v>
      </c>
      <c r="W761">
        <v>2</v>
      </c>
      <c r="X761">
        <v>70</v>
      </c>
    </row>
    <row r="762" spans="1:24" x14ac:dyDescent="0.35">
      <c r="A762" s="1">
        <v>760</v>
      </c>
      <c r="B762">
        <v>380</v>
      </c>
      <c r="C762">
        <v>380</v>
      </c>
      <c r="D762" t="s">
        <v>82</v>
      </c>
      <c r="E762">
        <v>3030.6194807481138</v>
      </c>
      <c r="F762">
        <v>41560</v>
      </c>
      <c r="G762">
        <v>2867.4619909767039</v>
      </c>
      <c r="H762">
        <v>-1237.1361028388019</v>
      </c>
      <c r="I762">
        <v>18</v>
      </c>
      <c r="J762" t="s">
        <v>111</v>
      </c>
      <c r="K762">
        <v>19</v>
      </c>
      <c r="L762">
        <v>1278</v>
      </c>
      <c r="M762">
        <v>1.9890000000000001</v>
      </c>
      <c r="N762">
        <v>1.7789999999999999</v>
      </c>
      <c r="O762">
        <v>0.87726000000000004</v>
      </c>
      <c r="P762">
        <v>0.15781000000000001</v>
      </c>
      <c r="Q762">
        <v>3.6680000000000001</v>
      </c>
      <c r="R762">
        <v>110.4</v>
      </c>
      <c r="S762">
        <v>11.349</v>
      </c>
      <c r="T762">
        <v>210000000</v>
      </c>
      <c r="U762">
        <v>0.3</v>
      </c>
      <c r="V762">
        <v>0.5</v>
      </c>
      <c r="W762">
        <v>2</v>
      </c>
      <c r="X762">
        <v>70</v>
      </c>
    </row>
    <row r="763" spans="1:24" x14ac:dyDescent="0.35">
      <c r="A763" s="1">
        <v>761</v>
      </c>
      <c r="B763">
        <v>381</v>
      </c>
      <c r="C763">
        <v>380</v>
      </c>
      <c r="E763">
        <v>3038.4319807481138</v>
      </c>
      <c r="F763">
        <v>41567.8125</v>
      </c>
      <c r="G763">
        <v>2875.175125660709</v>
      </c>
      <c r="H763">
        <v>-1238.3781547243709</v>
      </c>
      <c r="I763">
        <v>18</v>
      </c>
      <c r="J763" t="s">
        <v>111</v>
      </c>
      <c r="K763">
        <v>19</v>
      </c>
      <c r="L763">
        <v>1278</v>
      </c>
      <c r="M763">
        <v>1.9890000000000001</v>
      </c>
      <c r="N763">
        <v>1.7789999999999999</v>
      </c>
      <c r="O763">
        <v>0.87726000000000004</v>
      </c>
      <c r="P763">
        <v>0.15781000000000001</v>
      </c>
      <c r="Q763">
        <v>3.6680000000000001</v>
      </c>
      <c r="R763">
        <v>110.4</v>
      </c>
      <c r="S763">
        <v>11.349</v>
      </c>
      <c r="T763">
        <v>210000000</v>
      </c>
      <c r="U763">
        <v>0.3</v>
      </c>
      <c r="V763">
        <v>0.5</v>
      </c>
      <c r="W763">
        <v>2</v>
      </c>
      <c r="X763">
        <v>70</v>
      </c>
    </row>
    <row r="764" spans="1:24" x14ac:dyDescent="0.35">
      <c r="A764" s="1">
        <v>762</v>
      </c>
      <c r="B764">
        <v>381</v>
      </c>
      <c r="C764">
        <v>381</v>
      </c>
      <c r="E764">
        <v>3038.4319807481138</v>
      </c>
      <c r="F764">
        <v>41567.8125</v>
      </c>
      <c r="G764">
        <v>2875.175125660709</v>
      </c>
      <c r="H764">
        <v>-1238.3781547243709</v>
      </c>
      <c r="I764">
        <v>18</v>
      </c>
      <c r="J764" t="s">
        <v>111</v>
      </c>
      <c r="K764">
        <v>19</v>
      </c>
      <c r="L764">
        <v>1278</v>
      </c>
      <c r="M764">
        <v>1.9890000000000001</v>
      </c>
      <c r="N764">
        <v>1.7789999999999999</v>
      </c>
      <c r="O764">
        <v>0.87726000000000004</v>
      </c>
      <c r="P764">
        <v>0.15781000000000001</v>
      </c>
      <c r="Q764">
        <v>3.6680000000000001</v>
      </c>
      <c r="R764">
        <v>110.4</v>
      </c>
      <c r="S764">
        <v>11.349</v>
      </c>
      <c r="T764">
        <v>210000000</v>
      </c>
      <c r="U764">
        <v>0.3</v>
      </c>
      <c r="V764">
        <v>0.5</v>
      </c>
      <c r="W764">
        <v>2</v>
      </c>
      <c r="X764">
        <v>70</v>
      </c>
    </row>
    <row r="765" spans="1:24" x14ac:dyDescent="0.35">
      <c r="A765" s="1">
        <v>763</v>
      </c>
      <c r="B765">
        <v>382</v>
      </c>
      <c r="C765">
        <v>381</v>
      </c>
      <c r="E765">
        <v>3046.2444807481138</v>
      </c>
      <c r="F765">
        <v>41575.625</v>
      </c>
      <c r="G765">
        <v>2882.8903015111682</v>
      </c>
      <c r="H765">
        <v>-1239.6074634926149</v>
      </c>
      <c r="I765">
        <v>18</v>
      </c>
      <c r="J765" t="s">
        <v>111</v>
      </c>
      <c r="K765">
        <v>19</v>
      </c>
      <c r="L765">
        <v>1278</v>
      </c>
      <c r="M765">
        <v>1.9890000000000001</v>
      </c>
      <c r="N765">
        <v>1.7789999999999999</v>
      </c>
      <c r="O765">
        <v>0.87726000000000004</v>
      </c>
      <c r="P765">
        <v>0.15781000000000001</v>
      </c>
      <c r="Q765">
        <v>3.6680000000000001</v>
      </c>
      <c r="R765">
        <v>110.4</v>
      </c>
      <c r="S765">
        <v>11.349</v>
      </c>
      <c r="T765">
        <v>210000000</v>
      </c>
      <c r="U765">
        <v>0.3</v>
      </c>
      <c r="V765">
        <v>0.5</v>
      </c>
      <c r="W765">
        <v>2</v>
      </c>
      <c r="X765">
        <v>70</v>
      </c>
    </row>
    <row r="766" spans="1:24" x14ac:dyDescent="0.35">
      <c r="A766" s="1">
        <v>764</v>
      </c>
      <c r="B766">
        <v>382</v>
      </c>
      <c r="C766">
        <v>382</v>
      </c>
      <c r="E766">
        <v>3046.2444807481138</v>
      </c>
      <c r="F766">
        <v>41575.625</v>
      </c>
      <c r="G766">
        <v>2882.8903015111682</v>
      </c>
      <c r="H766">
        <v>-1239.6074634926149</v>
      </c>
      <c r="I766">
        <v>18</v>
      </c>
      <c r="J766" t="s">
        <v>112</v>
      </c>
      <c r="K766">
        <v>19</v>
      </c>
      <c r="L766">
        <v>1278</v>
      </c>
      <c r="M766">
        <v>1.8779999999999999</v>
      </c>
      <c r="N766">
        <v>1.5209999999999999</v>
      </c>
      <c r="O766">
        <v>0.79723999999999995</v>
      </c>
      <c r="P766">
        <v>5.4467000000000002E-2</v>
      </c>
      <c r="Q766">
        <v>3.3109999999999999</v>
      </c>
      <c r="R766">
        <v>98.582999999999998</v>
      </c>
      <c r="S766">
        <v>10.105</v>
      </c>
      <c r="T766">
        <v>210000000</v>
      </c>
      <c r="U766">
        <v>0.3</v>
      </c>
      <c r="V766">
        <v>0.5</v>
      </c>
      <c r="W766">
        <v>2</v>
      </c>
      <c r="X766">
        <v>70</v>
      </c>
    </row>
    <row r="767" spans="1:24" x14ac:dyDescent="0.35">
      <c r="A767" s="1">
        <v>765</v>
      </c>
      <c r="B767">
        <v>383</v>
      </c>
      <c r="C767">
        <v>382</v>
      </c>
      <c r="E767">
        <v>3054.0569807481138</v>
      </c>
      <c r="F767">
        <v>41583.4375</v>
      </c>
      <c r="G767">
        <v>2890.6073455352662</v>
      </c>
      <c r="H767">
        <v>-1240.8249871632661</v>
      </c>
      <c r="I767">
        <v>18</v>
      </c>
      <c r="J767" t="s">
        <v>112</v>
      </c>
      <c r="K767">
        <v>19</v>
      </c>
      <c r="L767">
        <v>1278</v>
      </c>
      <c r="M767">
        <v>1.8779999999999999</v>
      </c>
      <c r="N767">
        <v>1.5209999999999999</v>
      </c>
      <c r="O767">
        <v>0.79723999999999995</v>
      </c>
      <c r="P767">
        <v>5.4467000000000002E-2</v>
      </c>
      <c r="Q767">
        <v>3.3109999999999999</v>
      </c>
      <c r="R767">
        <v>98.582999999999998</v>
      </c>
      <c r="S767">
        <v>10.105</v>
      </c>
      <c r="T767">
        <v>210000000</v>
      </c>
      <c r="U767">
        <v>0.3</v>
      </c>
      <c r="V767">
        <v>0.5</v>
      </c>
      <c r="W767">
        <v>2</v>
      </c>
      <c r="X767">
        <v>70</v>
      </c>
    </row>
    <row r="768" spans="1:24" x14ac:dyDescent="0.35">
      <c r="A768" s="1">
        <v>766</v>
      </c>
      <c r="B768">
        <v>383</v>
      </c>
      <c r="C768">
        <v>383</v>
      </c>
      <c r="E768">
        <v>3054.0569807481138</v>
      </c>
      <c r="F768">
        <v>41583.4375</v>
      </c>
      <c r="G768">
        <v>2890.6073455352662</v>
      </c>
      <c r="H768">
        <v>-1240.8249871632661</v>
      </c>
      <c r="I768">
        <v>18</v>
      </c>
      <c r="J768" t="s">
        <v>112</v>
      </c>
      <c r="K768">
        <v>19</v>
      </c>
      <c r="L768">
        <v>1278</v>
      </c>
      <c r="M768">
        <v>1.8779999999999999</v>
      </c>
      <c r="N768">
        <v>1.5209999999999999</v>
      </c>
      <c r="O768">
        <v>0.79723999999999995</v>
      </c>
      <c r="P768">
        <v>5.4467000000000002E-2</v>
      </c>
      <c r="Q768">
        <v>3.3109999999999999</v>
      </c>
      <c r="R768">
        <v>98.582999999999998</v>
      </c>
      <c r="S768">
        <v>10.105</v>
      </c>
      <c r="T768">
        <v>210000000</v>
      </c>
      <c r="U768">
        <v>0.3</v>
      </c>
      <c r="V768">
        <v>0.5</v>
      </c>
      <c r="W768">
        <v>2</v>
      </c>
      <c r="X768">
        <v>70</v>
      </c>
    </row>
    <row r="769" spans="1:24" x14ac:dyDescent="0.35">
      <c r="A769" s="1">
        <v>767</v>
      </c>
      <c r="B769">
        <v>384</v>
      </c>
      <c r="C769">
        <v>383</v>
      </c>
      <c r="E769">
        <v>3061.8694807481138</v>
      </c>
      <c r="F769">
        <v>41591.25</v>
      </c>
      <c r="G769">
        <v>2898.3262273540909</v>
      </c>
      <c r="H769">
        <v>-1242.0308039034819</v>
      </c>
      <c r="I769">
        <v>18.000000000000011</v>
      </c>
      <c r="J769" t="s">
        <v>112</v>
      </c>
      <c r="K769">
        <v>19</v>
      </c>
      <c r="L769">
        <v>1278</v>
      </c>
      <c r="M769">
        <v>1.8779999999999999</v>
      </c>
      <c r="N769">
        <v>1.5209999999999999</v>
      </c>
      <c r="O769">
        <v>0.79723999999999995</v>
      </c>
      <c r="P769">
        <v>5.4467000000000002E-2</v>
      </c>
      <c r="Q769">
        <v>3.3109999999999999</v>
      </c>
      <c r="R769">
        <v>98.582999999999998</v>
      </c>
      <c r="S769">
        <v>10.105</v>
      </c>
      <c r="T769">
        <v>210000000</v>
      </c>
      <c r="U769">
        <v>0.3</v>
      </c>
      <c r="V769">
        <v>0.5</v>
      </c>
      <c r="W769">
        <v>2</v>
      </c>
      <c r="X769">
        <v>70</v>
      </c>
    </row>
    <row r="770" spans="1:24" x14ac:dyDescent="0.35">
      <c r="A770" s="1">
        <v>768</v>
      </c>
      <c r="B770">
        <v>384</v>
      </c>
      <c r="C770">
        <v>384</v>
      </c>
      <c r="E770">
        <v>3061.8694807481138</v>
      </c>
      <c r="F770">
        <v>41591.25</v>
      </c>
      <c r="G770">
        <v>2898.3262273540909</v>
      </c>
      <c r="H770">
        <v>-1242.0308039034819</v>
      </c>
      <c r="I770">
        <v>18.000000000000011</v>
      </c>
      <c r="J770" t="s">
        <v>113</v>
      </c>
      <c r="K770">
        <v>19</v>
      </c>
      <c r="L770">
        <v>1320</v>
      </c>
      <c r="M770">
        <v>1.6819999999999991</v>
      </c>
      <c r="N770">
        <v>1.2699</v>
      </c>
      <c r="O770">
        <v>0.70086000000000004</v>
      </c>
      <c r="P770">
        <v>2.8108999999999999E-2</v>
      </c>
      <c r="Q770">
        <v>2.569</v>
      </c>
      <c r="R770">
        <v>84.697999999999993</v>
      </c>
      <c r="S770">
        <v>8.6111000000000004</v>
      </c>
      <c r="T770">
        <v>210000000</v>
      </c>
      <c r="U770">
        <v>0.3</v>
      </c>
      <c r="V770">
        <v>0.5</v>
      </c>
      <c r="W770">
        <v>2</v>
      </c>
      <c r="X770">
        <v>70</v>
      </c>
    </row>
    <row r="771" spans="1:24" x14ac:dyDescent="0.35">
      <c r="A771" s="1">
        <v>769</v>
      </c>
      <c r="B771">
        <v>385</v>
      </c>
      <c r="C771">
        <v>384</v>
      </c>
      <c r="E771">
        <v>3069.6819807481138</v>
      </c>
      <c r="F771">
        <v>41599.0625</v>
      </c>
      <c r="G771">
        <v>2906.0469438060122</v>
      </c>
      <c r="H771">
        <v>-1243.2248194641029</v>
      </c>
      <c r="I771">
        <v>18</v>
      </c>
      <c r="J771" t="s">
        <v>113</v>
      </c>
      <c r="K771">
        <v>19</v>
      </c>
      <c r="L771">
        <v>1320</v>
      </c>
      <c r="M771">
        <v>1.6819999999999991</v>
      </c>
      <c r="N771">
        <v>1.2699</v>
      </c>
      <c r="O771">
        <v>0.70086000000000004</v>
      </c>
      <c r="P771">
        <v>2.8108999999999999E-2</v>
      </c>
      <c r="Q771">
        <v>2.569</v>
      </c>
      <c r="R771">
        <v>84.697999999999993</v>
      </c>
      <c r="S771">
        <v>8.6111000000000004</v>
      </c>
      <c r="T771">
        <v>210000000</v>
      </c>
      <c r="U771">
        <v>0.3</v>
      </c>
      <c r="V771">
        <v>0.5</v>
      </c>
      <c r="W771">
        <v>2</v>
      </c>
      <c r="X771">
        <v>70</v>
      </c>
    </row>
    <row r="772" spans="1:24" x14ac:dyDescent="0.35">
      <c r="A772" s="1">
        <v>770</v>
      </c>
      <c r="B772">
        <v>385</v>
      </c>
      <c r="C772">
        <v>385</v>
      </c>
      <c r="E772">
        <v>3069.6819807481138</v>
      </c>
      <c r="F772">
        <v>41599.0625</v>
      </c>
      <c r="G772">
        <v>2906.0469438060122</v>
      </c>
      <c r="H772">
        <v>-1243.2248194641029</v>
      </c>
      <c r="I772">
        <v>18</v>
      </c>
      <c r="J772" t="s">
        <v>113</v>
      </c>
      <c r="K772">
        <v>19</v>
      </c>
      <c r="L772">
        <v>1320</v>
      </c>
      <c r="M772">
        <v>1.6819999999999991</v>
      </c>
      <c r="N772">
        <v>1.2699</v>
      </c>
      <c r="O772">
        <v>0.70086000000000004</v>
      </c>
      <c r="P772">
        <v>2.8108999999999999E-2</v>
      </c>
      <c r="Q772">
        <v>2.569</v>
      </c>
      <c r="R772">
        <v>84.697999999999993</v>
      </c>
      <c r="S772">
        <v>8.6111000000000004</v>
      </c>
      <c r="T772">
        <v>210000000</v>
      </c>
      <c r="U772">
        <v>0.3</v>
      </c>
      <c r="V772">
        <v>0.5</v>
      </c>
      <c r="W772">
        <v>2</v>
      </c>
      <c r="X772">
        <v>70</v>
      </c>
    </row>
    <row r="773" spans="1:24" x14ac:dyDescent="0.35">
      <c r="A773" s="1">
        <v>771</v>
      </c>
      <c r="B773">
        <v>386</v>
      </c>
      <c r="C773">
        <v>385</v>
      </c>
      <c r="E773">
        <v>3077.4944807481138</v>
      </c>
      <c r="F773">
        <v>41606.875</v>
      </c>
      <c r="G773">
        <v>2913.7695658611578</v>
      </c>
      <c r="H773">
        <v>-1244.406448582622</v>
      </c>
      <c r="I773">
        <v>18</v>
      </c>
      <c r="J773" t="s">
        <v>113</v>
      </c>
      <c r="K773">
        <v>19</v>
      </c>
      <c r="L773">
        <v>1320</v>
      </c>
      <c r="M773">
        <v>1.6819999999999991</v>
      </c>
      <c r="N773">
        <v>1.2699</v>
      </c>
      <c r="O773">
        <v>0.70086000000000004</v>
      </c>
      <c r="P773">
        <v>2.8108999999999999E-2</v>
      </c>
      <c r="Q773">
        <v>2.569</v>
      </c>
      <c r="R773">
        <v>84.697999999999993</v>
      </c>
      <c r="S773">
        <v>8.6111000000000004</v>
      </c>
      <c r="T773">
        <v>210000000</v>
      </c>
      <c r="U773">
        <v>0.3</v>
      </c>
      <c r="V773">
        <v>0.5</v>
      </c>
      <c r="W773">
        <v>2</v>
      </c>
      <c r="X773">
        <v>70</v>
      </c>
    </row>
    <row r="774" spans="1:24" x14ac:dyDescent="0.35">
      <c r="A774" s="1">
        <v>772</v>
      </c>
      <c r="B774">
        <v>386</v>
      </c>
      <c r="C774">
        <v>386</v>
      </c>
      <c r="E774">
        <v>3077.4944807481138</v>
      </c>
      <c r="F774">
        <v>41606.875</v>
      </c>
      <c r="G774">
        <v>2913.7695658611578</v>
      </c>
      <c r="H774">
        <v>-1244.406448582622</v>
      </c>
      <c r="I774">
        <v>18</v>
      </c>
      <c r="J774" t="s">
        <v>113</v>
      </c>
      <c r="K774">
        <v>19</v>
      </c>
      <c r="L774">
        <v>1320</v>
      </c>
      <c r="M774">
        <v>1.6819999999999991</v>
      </c>
      <c r="N774">
        <v>1.2699</v>
      </c>
      <c r="O774">
        <v>0.70086000000000004</v>
      </c>
      <c r="P774">
        <v>2.8108999999999999E-2</v>
      </c>
      <c r="Q774">
        <v>2.569</v>
      </c>
      <c r="R774">
        <v>84.697999999999993</v>
      </c>
      <c r="S774">
        <v>8.6111000000000004</v>
      </c>
      <c r="T774">
        <v>210000000</v>
      </c>
      <c r="U774">
        <v>0.3</v>
      </c>
      <c r="V774">
        <v>0.5</v>
      </c>
      <c r="W774">
        <v>2</v>
      </c>
      <c r="X774">
        <v>70</v>
      </c>
    </row>
    <row r="775" spans="1:24" x14ac:dyDescent="0.35">
      <c r="A775" s="1">
        <v>773</v>
      </c>
      <c r="B775">
        <v>387</v>
      </c>
      <c r="C775">
        <v>386</v>
      </c>
      <c r="E775">
        <v>3085.3069807481138</v>
      </c>
      <c r="F775">
        <v>41614.6875</v>
      </c>
      <c r="G775">
        <v>2921.4941294707692</v>
      </c>
      <c r="H775">
        <v>-1245.5753179198589</v>
      </c>
      <c r="I775">
        <v>18</v>
      </c>
      <c r="J775" t="s">
        <v>113</v>
      </c>
      <c r="K775">
        <v>19</v>
      </c>
      <c r="L775">
        <v>1320</v>
      </c>
      <c r="M775">
        <v>1.6819999999999991</v>
      </c>
      <c r="N775">
        <v>1.2699</v>
      </c>
      <c r="O775">
        <v>0.70086000000000004</v>
      </c>
      <c r="P775">
        <v>2.8108999999999999E-2</v>
      </c>
      <c r="Q775">
        <v>2.569</v>
      </c>
      <c r="R775">
        <v>84.697999999999993</v>
      </c>
      <c r="S775">
        <v>8.6111000000000004</v>
      </c>
      <c r="T775">
        <v>210000000</v>
      </c>
      <c r="U775">
        <v>0.3</v>
      </c>
      <c r="V775">
        <v>0.5</v>
      </c>
      <c r="W775">
        <v>2</v>
      </c>
      <c r="X775">
        <v>70</v>
      </c>
    </row>
    <row r="776" spans="1:24" x14ac:dyDescent="0.35">
      <c r="A776" s="1">
        <v>774</v>
      </c>
      <c r="B776">
        <v>387</v>
      </c>
      <c r="C776">
        <v>387</v>
      </c>
      <c r="E776">
        <v>3085.3069807481138</v>
      </c>
      <c r="F776">
        <v>41614.6875</v>
      </c>
      <c r="G776">
        <v>2921.4941294707692</v>
      </c>
      <c r="H776">
        <v>-1245.5753179198589</v>
      </c>
      <c r="I776">
        <v>18</v>
      </c>
      <c r="J776" t="s">
        <v>113</v>
      </c>
      <c r="K776">
        <v>19</v>
      </c>
      <c r="L776">
        <v>1320</v>
      </c>
      <c r="M776">
        <v>1.6819999999999991</v>
      </c>
      <c r="N776">
        <v>1.2699</v>
      </c>
      <c r="O776">
        <v>0.70086000000000004</v>
      </c>
      <c r="P776">
        <v>2.8108999999999999E-2</v>
      </c>
      <c r="Q776">
        <v>2.569</v>
      </c>
      <c r="R776">
        <v>84.697999999999993</v>
      </c>
      <c r="S776">
        <v>8.6111000000000004</v>
      </c>
      <c r="T776">
        <v>210000000</v>
      </c>
      <c r="U776">
        <v>0.3</v>
      </c>
      <c r="V776">
        <v>0.5</v>
      </c>
      <c r="W776">
        <v>2</v>
      </c>
      <c r="X776">
        <v>70</v>
      </c>
    </row>
    <row r="777" spans="1:24" x14ac:dyDescent="0.35">
      <c r="A777" s="1">
        <v>775</v>
      </c>
      <c r="B777">
        <v>388</v>
      </c>
      <c r="C777">
        <v>387</v>
      </c>
      <c r="E777">
        <v>3093.1194807481138</v>
      </c>
      <c r="F777">
        <v>41622.5</v>
      </c>
      <c r="G777">
        <v>2929.2204395840449</v>
      </c>
      <c r="H777">
        <v>-1246.73258297999</v>
      </c>
      <c r="I777">
        <v>18</v>
      </c>
      <c r="J777" t="s">
        <v>113</v>
      </c>
      <c r="K777">
        <v>19</v>
      </c>
      <c r="L777">
        <v>1320</v>
      </c>
      <c r="M777">
        <v>1.6819999999999991</v>
      </c>
      <c r="N777">
        <v>1.2699</v>
      </c>
      <c r="O777">
        <v>0.70086000000000004</v>
      </c>
      <c r="P777">
        <v>2.8108999999999999E-2</v>
      </c>
      <c r="Q777">
        <v>2.569</v>
      </c>
      <c r="R777">
        <v>84.697999999999993</v>
      </c>
      <c r="S777">
        <v>8.6111000000000004</v>
      </c>
      <c r="T777">
        <v>210000000</v>
      </c>
      <c r="U777">
        <v>0.3</v>
      </c>
      <c r="V777">
        <v>0.5</v>
      </c>
      <c r="W777">
        <v>2</v>
      </c>
      <c r="X777">
        <v>70</v>
      </c>
    </row>
    <row r="778" spans="1:24" x14ac:dyDescent="0.35">
      <c r="A778" s="1">
        <v>776</v>
      </c>
      <c r="B778">
        <v>388</v>
      </c>
      <c r="C778">
        <v>388</v>
      </c>
      <c r="E778">
        <v>3093.1194807481138</v>
      </c>
      <c r="F778">
        <v>41622.5</v>
      </c>
      <c r="G778">
        <v>2929.2204395840449</v>
      </c>
      <c r="H778">
        <v>-1246.73258297999</v>
      </c>
      <c r="I778">
        <v>18</v>
      </c>
      <c r="J778" t="s">
        <v>113</v>
      </c>
      <c r="K778">
        <v>19</v>
      </c>
      <c r="L778">
        <v>1320</v>
      </c>
      <c r="M778">
        <v>1.6819999999999991</v>
      </c>
      <c r="N778">
        <v>1.2699</v>
      </c>
      <c r="O778">
        <v>0.70086000000000004</v>
      </c>
      <c r="P778">
        <v>2.8108999999999999E-2</v>
      </c>
      <c r="Q778">
        <v>2.569</v>
      </c>
      <c r="R778">
        <v>84.697999999999993</v>
      </c>
      <c r="S778">
        <v>8.6111000000000004</v>
      </c>
      <c r="T778">
        <v>210000000</v>
      </c>
      <c r="U778">
        <v>0.3</v>
      </c>
      <c r="V778">
        <v>0.5</v>
      </c>
      <c r="W778">
        <v>2</v>
      </c>
      <c r="X778">
        <v>70</v>
      </c>
    </row>
    <row r="779" spans="1:24" x14ac:dyDescent="0.35">
      <c r="A779" s="1">
        <v>777</v>
      </c>
      <c r="B779">
        <v>389</v>
      </c>
      <c r="C779">
        <v>388</v>
      </c>
      <c r="E779">
        <v>3100.9319807481138</v>
      </c>
      <c r="F779">
        <v>41630.3125</v>
      </c>
      <c r="G779">
        <v>2936.9485084167709</v>
      </c>
      <c r="H779">
        <v>-1247.8780452524329</v>
      </c>
      <c r="I779">
        <v>18</v>
      </c>
      <c r="J779" t="s">
        <v>113</v>
      </c>
      <c r="K779">
        <v>19</v>
      </c>
      <c r="L779">
        <v>1320</v>
      </c>
      <c r="M779">
        <v>1.6819999999999991</v>
      </c>
      <c r="N779">
        <v>1.2699</v>
      </c>
      <c r="O779">
        <v>0.70086000000000004</v>
      </c>
      <c r="P779">
        <v>2.8108999999999999E-2</v>
      </c>
      <c r="Q779">
        <v>2.569</v>
      </c>
      <c r="R779">
        <v>84.697999999999993</v>
      </c>
      <c r="S779">
        <v>8.6111000000000004</v>
      </c>
      <c r="T779">
        <v>210000000</v>
      </c>
      <c r="U779">
        <v>0.3</v>
      </c>
      <c r="V779">
        <v>0.5</v>
      </c>
      <c r="W779">
        <v>2</v>
      </c>
      <c r="X779">
        <v>70</v>
      </c>
    </row>
    <row r="780" spans="1:24" x14ac:dyDescent="0.35">
      <c r="A780" s="1">
        <v>778</v>
      </c>
      <c r="B780">
        <v>389</v>
      </c>
      <c r="C780">
        <v>389</v>
      </c>
      <c r="E780">
        <v>3100.9319807481138</v>
      </c>
      <c r="F780">
        <v>41630.3125</v>
      </c>
      <c r="G780">
        <v>2936.9485084167709</v>
      </c>
      <c r="H780">
        <v>-1247.8780452524329</v>
      </c>
      <c r="I780">
        <v>18</v>
      </c>
      <c r="J780" t="s">
        <v>113</v>
      </c>
      <c r="K780">
        <v>19</v>
      </c>
      <c r="L780">
        <v>1320</v>
      </c>
      <c r="M780">
        <v>1.6819999999999991</v>
      </c>
      <c r="N780">
        <v>1.2699</v>
      </c>
      <c r="O780">
        <v>0.70086000000000004</v>
      </c>
      <c r="P780">
        <v>2.8108999999999999E-2</v>
      </c>
      <c r="Q780">
        <v>2.569</v>
      </c>
      <c r="R780">
        <v>84.697999999999993</v>
      </c>
      <c r="S780">
        <v>8.6111000000000004</v>
      </c>
      <c r="T780">
        <v>210000000</v>
      </c>
      <c r="U780">
        <v>0.3</v>
      </c>
      <c r="V780">
        <v>0.5</v>
      </c>
      <c r="W780">
        <v>2</v>
      </c>
      <c r="X780">
        <v>70</v>
      </c>
    </row>
    <row r="781" spans="1:24" x14ac:dyDescent="0.35">
      <c r="A781" s="1">
        <v>779</v>
      </c>
      <c r="B781">
        <v>390</v>
      </c>
      <c r="C781">
        <v>389</v>
      </c>
      <c r="E781">
        <v>3108.7444807481138</v>
      </c>
      <c r="F781">
        <v>41638.125</v>
      </c>
      <c r="G781">
        <v>2944.678294259309</v>
      </c>
      <c r="H781">
        <v>-1249.0118655038571</v>
      </c>
      <c r="I781">
        <v>18</v>
      </c>
      <c r="J781" t="s">
        <v>113</v>
      </c>
      <c r="K781">
        <v>19</v>
      </c>
      <c r="L781">
        <v>1320</v>
      </c>
      <c r="M781">
        <v>1.6819999999999991</v>
      </c>
      <c r="N781">
        <v>1.2699</v>
      </c>
      <c r="O781">
        <v>0.70086000000000004</v>
      </c>
      <c r="P781">
        <v>2.8108999999999999E-2</v>
      </c>
      <c r="Q781">
        <v>2.569</v>
      </c>
      <c r="R781">
        <v>84.697999999999993</v>
      </c>
      <c r="S781">
        <v>8.6111000000000004</v>
      </c>
      <c r="T781">
        <v>210000000</v>
      </c>
      <c r="U781">
        <v>0.3</v>
      </c>
      <c r="V781">
        <v>0.5</v>
      </c>
      <c r="W781">
        <v>2</v>
      </c>
      <c r="X781">
        <v>70</v>
      </c>
    </row>
    <row r="782" spans="1:24" x14ac:dyDescent="0.35">
      <c r="A782" s="1">
        <v>780</v>
      </c>
      <c r="B782">
        <v>390</v>
      </c>
      <c r="C782">
        <v>390</v>
      </c>
      <c r="E782">
        <v>3108.7444807481138</v>
      </c>
      <c r="F782">
        <v>41638.125</v>
      </c>
      <c r="G782">
        <v>2944.678294259309</v>
      </c>
      <c r="H782">
        <v>-1249.0118655038571</v>
      </c>
      <c r="I782">
        <v>18</v>
      </c>
      <c r="J782" t="s">
        <v>113</v>
      </c>
      <c r="K782">
        <v>19</v>
      </c>
      <c r="L782">
        <v>1320</v>
      </c>
      <c r="M782">
        <v>1.6819999999999991</v>
      </c>
      <c r="N782">
        <v>1.2699</v>
      </c>
      <c r="O782">
        <v>0.70086000000000004</v>
      </c>
      <c r="P782">
        <v>2.8108999999999999E-2</v>
      </c>
      <c r="Q782">
        <v>2.569</v>
      </c>
      <c r="R782">
        <v>84.697999999999993</v>
      </c>
      <c r="S782">
        <v>8.6111000000000004</v>
      </c>
      <c r="T782">
        <v>210000000</v>
      </c>
      <c r="U782">
        <v>0.3</v>
      </c>
      <c r="V782">
        <v>0.5</v>
      </c>
      <c r="W782">
        <v>2</v>
      </c>
      <c r="X782">
        <v>70</v>
      </c>
    </row>
    <row r="783" spans="1:24" x14ac:dyDescent="0.35">
      <c r="A783" s="1">
        <v>781</v>
      </c>
      <c r="B783">
        <v>391</v>
      </c>
      <c r="C783">
        <v>390</v>
      </c>
      <c r="E783">
        <v>3116.5569807481138</v>
      </c>
      <c r="F783">
        <v>41645.9375</v>
      </c>
      <c r="G783">
        <v>2952.4099485896008</v>
      </c>
      <c r="H783">
        <v>-1250.132874014904</v>
      </c>
      <c r="I783">
        <v>18</v>
      </c>
      <c r="J783" t="s">
        <v>113</v>
      </c>
      <c r="K783">
        <v>19</v>
      </c>
      <c r="L783">
        <v>1320</v>
      </c>
      <c r="M783">
        <v>1.6819999999999991</v>
      </c>
      <c r="N783">
        <v>1.2699</v>
      </c>
      <c r="O783">
        <v>0.70086000000000004</v>
      </c>
      <c r="P783">
        <v>2.8108999999999999E-2</v>
      </c>
      <c r="Q783">
        <v>2.569</v>
      </c>
      <c r="R783">
        <v>84.697999999999993</v>
      </c>
      <c r="S783">
        <v>8.6111000000000004</v>
      </c>
      <c r="T783">
        <v>210000000</v>
      </c>
      <c r="U783">
        <v>0.3</v>
      </c>
      <c r="V783">
        <v>0.5</v>
      </c>
      <c r="W783">
        <v>2</v>
      </c>
      <c r="X783">
        <v>70</v>
      </c>
    </row>
    <row r="784" spans="1:24" x14ac:dyDescent="0.35">
      <c r="A784" s="1">
        <v>782</v>
      </c>
      <c r="B784">
        <v>391</v>
      </c>
      <c r="C784">
        <v>391</v>
      </c>
      <c r="E784">
        <v>3116.5569807481138</v>
      </c>
      <c r="F784">
        <v>41645.9375</v>
      </c>
      <c r="G784">
        <v>2952.4099485896008</v>
      </c>
      <c r="H784">
        <v>-1250.132874014904</v>
      </c>
      <c r="I784">
        <v>18</v>
      </c>
      <c r="J784" t="s">
        <v>113</v>
      </c>
      <c r="K784">
        <v>19</v>
      </c>
      <c r="L784">
        <v>1320</v>
      </c>
      <c r="M784">
        <v>1.6819999999999991</v>
      </c>
      <c r="N784">
        <v>1.2699</v>
      </c>
      <c r="O784">
        <v>0.70086000000000004</v>
      </c>
      <c r="P784">
        <v>2.8108999999999999E-2</v>
      </c>
      <c r="Q784">
        <v>2.569</v>
      </c>
      <c r="R784">
        <v>84.697999999999993</v>
      </c>
      <c r="S784">
        <v>8.6111000000000004</v>
      </c>
      <c r="T784">
        <v>210000000</v>
      </c>
      <c r="U784">
        <v>0.3</v>
      </c>
      <c r="V784">
        <v>0.5</v>
      </c>
      <c r="W784">
        <v>2</v>
      </c>
      <c r="X784">
        <v>70</v>
      </c>
    </row>
    <row r="785" spans="1:24" x14ac:dyDescent="0.35">
      <c r="A785" s="1">
        <v>783</v>
      </c>
      <c r="B785">
        <v>392</v>
      </c>
      <c r="C785">
        <v>391</v>
      </c>
      <c r="E785">
        <v>3124.3694807481138</v>
      </c>
      <c r="F785">
        <v>41653.75</v>
      </c>
      <c r="G785">
        <v>2960.1433885096649</v>
      </c>
      <c r="H785">
        <v>-1251.241496198606</v>
      </c>
      <c r="I785">
        <v>18</v>
      </c>
      <c r="J785" t="s">
        <v>113</v>
      </c>
      <c r="K785">
        <v>19</v>
      </c>
      <c r="L785">
        <v>1320</v>
      </c>
      <c r="M785">
        <v>1.6819999999999991</v>
      </c>
      <c r="N785">
        <v>1.2699</v>
      </c>
      <c r="O785">
        <v>0.70086000000000004</v>
      </c>
      <c r="P785">
        <v>2.8108999999999999E-2</v>
      </c>
      <c r="Q785">
        <v>2.569</v>
      </c>
      <c r="R785">
        <v>84.697999999999993</v>
      </c>
      <c r="S785">
        <v>8.6111000000000004</v>
      </c>
      <c r="T785">
        <v>210000000</v>
      </c>
      <c r="U785">
        <v>0.3</v>
      </c>
      <c r="V785">
        <v>0.5</v>
      </c>
      <c r="W785">
        <v>2</v>
      </c>
      <c r="X785">
        <v>70</v>
      </c>
    </row>
    <row r="786" spans="1:24" x14ac:dyDescent="0.35">
      <c r="A786" s="1">
        <v>784</v>
      </c>
      <c r="B786">
        <v>392</v>
      </c>
      <c r="C786">
        <v>392</v>
      </c>
      <c r="E786">
        <v>3124.3694807481138</v>
      </c>
      <c r="F786">
        <v>41653.75</v>
      </c>
      <c r="G786">
        <v>2960.1433885096649</v>
      </c>
      <c r="H786">
        <v>-1251.241496198606</v>
      </c>
      <c r="I786">
        <v>18</v>
      </c>
      <c r="J786" t="s">
        <v>112</v>
      </c>
      <c r="K786">
        <v>19</v>
      </c>
      <c r="L786">
        <v>1278</v>
      </c>
      <c r="M786">
        <v>1.8779999999999999</v>
      </c>
      <c r="N786">
        <v>1.5209999999999999</v>
      </c>
      <c r="O786">
        <v>0.79723999999999995</v>
      </c>
      <c r="P786">
        <v>5.4467000000000002E-2</v>
      </c>
      <c r="Q786">
        <v>3.3109999999999999</v>
      </c>
      <c r="R786">
        <v>98.582999999999998</v>
      </c>
      <c r="S786">
        <v>10.105</v>
      </c>
      <c r="T786">
        <v>210000000</v>
      </c>
      <c r="U786">
        <v>0.3</v>
      </c>
      <c r="V786">
        <v>0.5</v>
      </c>
      <c r="W786">
        <v>2</v>
      </c>
      <c r="X786">
        <v>70</v>
      </c>
    </row>
    <row r="787" spans="1:24" x14ac:dyDescent="0.35">
      <c r="A787" s="1">
        <v>785</v>
      </c>
      <c r="B787">
        <v>393</v>
      </c>
      <c r="C787">
        <v>392</v>
      </c>
      <c r="E787">
        <v>3132.1819807481138</v>
      </c>
      <c r="F787">
        <v>41661.5625</v>
      </c>
      <c r="G787">
        <v>2967.878503959761</v>
      </c>
      <c r="H787">
        <v>-1252.33836440196</v>
      </c>
      <c r="I787">
        <v>18</v>
      </c>
      <c r="J787" t="s">
        <v>112</v>
      </c>
      <c r="K787">
        <v>19</v>
      </c>
      <c r="L787">
        <v>1278</v>
      </c>
      <c r="M787">
        <v>1.8779999999999999</v>
      </c>
      <c r="N787">
        <v>1.5209999999999999</v>
      </c>
      <c r="O787">
        <v>0.79723999999999995</v>
      </c>
      <c r="P787">
        <v>5.4467000000000002E-2</v>
      </c>
      <c r="Q787">
        <v>3.3109999999999999</v>
      </c>
      <c r="R787">
        <v>98.582999999999998</v>
      </c>
      <c r="S787">
        <v>10.105</v>
      </c>
      <c r="T787">
        <v>210000000</v>
      </c>
      <c r="U787">
        <v>0.3</v>
      </c>
      <c r="V787">
        <v>0.5</v>
      </c>
      <c r="W787">
        <v>2</v>
      </c>
      <c r="X787">
        <v>70</v>
      </c>
    </row>
    <row r="788" spans="1:24" x14ac:dyDescent="0.35">
      <c r="A788" s="1">
        <v>786</v>
      </c>
      <c r="B788">
        <v>393</v>
      </c>
      <c r="C788">
        <v>393</v>
      </c>
      <c r="E788">
        <v>3132.1819807481138</v>
      </c>
      <c r="F788">
        <v>41661.5625</v>
      </c>
      <c r="G788">
        <v>2967.878503959761</v>
      </c>
      <c r="H788">
        <v>-1252.33836440196</v>
      </c>
      <c r="I788">
        <v>18</v>
      </c>
      <c r="J788" t="s">
        <v>112</v>
      </c>
      <c r="K788">
        <v>19</v>
      </c>
      <c r="L788">
        <v>1278</v>
      </c>
      <c r="M788">
        <v>1.8779999999999999</v>
      </c>
      <c r="N788">
        <v>1.5209999999999999</v>
      </c>
      <c r="O788">
        <v>0.79723999999999995</v>
      </c>
      <c r="P788">
        <v>5.4467000000000002E-2</v>
      </c>
      <c r="Q788">
        <v>3.3109999999999999</v>
      </c>
      <c r="R788">
        <v>98.582999999999998</v>
      </c>
      <c r="S788">
        <v>10.105</v>
      </c>
      <c r="T788">
        <v>210000000</v>
      </c>
      <c r="U788">
        <v>0.3</v>
      </c>
      <c r="V788">
        <v>0.5</v>
      </c>
      <c r="W788">
        <v>2</v>
      </c>
      <c r="X788">
        <v>70</v>
      </c>
    </row>
    <row r="789" spans="1:24" x14ac:dyDescent="0.35">
      <c r="A789" s="1">
        <v>787</v>
      </c>
      <c r="B789">
        <v>394</v>
      </c>
      <c r="C789">
        <v>393</v>
      </c>
      <c r="E789">
        <v>3139.9944807481138</v>
      </c>
      <c r="F789">
        <v>41669.375</v>
      </c>
      <c r="G789">
        <v>2975.615270302163</v>
      </c>
      <c r="H789">
        <v>-1253.4235274325549</v>
      </c>
      <c r="I789">
        <v>18</v>
      </c>
      <c r="J789" t="s">
        <v>112</v>
      </c>
      <c r="K789">
        <v>19</v>
      </c>
      <c r="L789">
        <v>1278</v>
      </c>
      <c r="M789">
        <v>1.8779999999999999</v>
      </c>
      <c r="N789">
        <v>1.5209999999999999</v>
      </c>
      <c r="O789">
        <v>0.79723999999999995</v>
      </c>
      <c r="P789">
        <v>5.4467000000000002E-2</v>
      </c>
      <c r="Q789">
        <v>3.3109999999999999</v>
      </c>
      <c r="R789">
        <v>98.582999999999998</v>
      </c>
      <c r="S789">
        <v>10.105</v>
      </c>
      <c r="T789">
        <v>210000000</v>
      </c>
      <c r="U789">
        <v>0.3</v>
      </c>
      <c r="V789">
        <v>0.5</v>
      </c>
      <c r="W789">
        <v>2</v>
      </c>
      <c r="X789">
        <v>70</v>
      </c>
    </row>
    <row r="790" spans="1:24" x14ac:dyDescent="0.35">
      <c r="A790" s="1">
        <v>788</v>
      </c>
      <c r="B790">
        <v>394</v>
      </c>
      <c r="C790">
        <v>394</v>
      </c>
      <c r="E790">
        <v>3139.9944807481138</v>
      </c>
      <c r="F790">
        <v>41669.375</v>
      </c>
      <c r="G790">
        <v>2975.615270302163</v>
      </c>
      <c r="H790">
        <v>-1253.4235274325549</v>
      </c>
      <c r="I790">
        <v>18</v>
      </c>
      <c r="J790" t="s">
        <v>111</v>
      </c>
      <c r="K790">
        <v>19</v>
      </c>
      <c r="L790">
        <v>1278</v>
      </c>
      <c r="M790">
        <v>1.9890000000000001</v>
      </c>
      <c r="N790">
        <v>1.7789999999999999</v>
      </c>
      <c r="O790">
        <v>0.87726000000000004</v>
      </c>
      <c r="P790">
        <v>0.15781000000000001</v>
      </c>
      <c r="Q790">
        <v>3.6680000000000001</v>
      </c>
      <c r="R790">
        <v>110.4</v>
      </c>
      <c r="S790">
        <v>11.349</v>
      </c>
      <c r="T790">
        <v>210000000</v>
      </c>
      <c r="U790">
        <v>0.3</v>
      </c>
      <c r="V790">
        <v>0.5</v>
      </c>
      <c r="W790">
        <v>2</v>
      </c>
      <c r="X790">
        <v>70</v>
      </c>
    </row>
    <row r="791" spans="1:24" x14ac:dyDescent="0.35">
      <c r="A791" s="1">
        <v>789</v>
      </c>
      <c r="B791">
        <v>395</v>
      </c>
      <c r="C791">
        <v>394</v>
      </c>
      <c r="E791">
        <v>3147.8069807481138</v>
      </c>
      <c r="F791">
        <v>41677.1875</v>
      </c>
      <c r="G791">
        <v>2983.3536684499541</v>
      </c>
      <c r="H791">
        <v>-1254.4969951106821</v>
      </c>
      <c r="I791">
        <v>18</v>
      </c>
      <c r="J791" t="s">
        <v>111</v>
      </c>
      <c r="K791">
        <v>19</v>
      </c>
      <c r="L791">
        <v>1278</v>
      </c>
      <c r="M791">
        <v>1.9890000000000001</v>
      </c>
      <c r="N791">
        <v>1.7789999999999999</v>
      </c>
      <c r="O791">
        <v>0.87726000000000004</v>
      </c>
      <c r="P791">
        <v>0.15781000000000001</v>
      </c>
      <c r="Q791">
        <v>3.6680000000000001</v>
      </c>
      <c r="R791">
        <v>110.4</v>
      </c>
      <c r="S791">
        <v>11.349</v>
      </c>
      <c r="T791">
        <v>210000000</v>
      </c>
      <c r="U791">
        <v>0.3</v>
      </c>
      <c r="V791">
        <v>0.5</v>
      </c>
      <c r="W791">
        <v>2</v>
      </c>
      <c r="X791">
        <v>70</v>
      </c>
    </row>
    <row r="792" spans="1:24" x14ac:dyDescent="0.35">
      <c r="A792" s="1">
        <v>790</v>
      </c>
      <c r="B792">
        <v>395</v>
      </c>
      <c r="C792">
        <v>395</v>
      </c>
      <c r="E792">
        <v>3147.8069807481138</v>
      </c>
      <c r="F792">
        <v>41677.1875</v>
      </c>
      <c r="G792">
        <v>2983.3536684499541</v>
      </c>
      <c r="H792">
        <v>-1254.4969951106821</v>
      </c>
      <c r="I792">
        <v>18</v>
      </c>
      <c r="J792" t="s">
        <v>111</v>
      </c>
      <c r="K792">
        <v>19</v>
      </c>
      <c r="L792">
        <v>1278</v>
      </c>
      <c r="M792">
        <v>1.9890000000000001</v>
      </c>
      <c r="N792">
        <v>1.7789999999999999</v>
      </c>
      <c r="O792">
        <v>0.87726000000000004</v>
      </c>
      <c r="P792">
        <v>0.15781000000000001</v>
      </c>
      <c r="Q792">
        <v>3.6680000000000001</v>
      </c>
      <c r="R792">
        <v>110.4</v>
      </c>
      <c r="S792">
        <v>11.349</v>
      </c>
      <c r="T792">
        <v>210000000</v>
      </c>
      <c r="U792">
        <v>0.3</v>
      </c>
      <c r="V792">
        <v>0.5</v>
      </c>
      <c r="W792">
        <v>2</v>
      </c>
      <c r="X792">
        <v>70</v>
      </c>
    </row>
    <row r="793" spans="1:24" x14ac:dyDescent="0.35">
      <c r="A793" s="1">
        <v>791</v>
      </c>
      <c r="B793">
        <v>396</v>
      </c>
      <c r="C793">
        <v>395</v>
      </c>
      <c r="D793" t="s">
        <v>83</v>
      </c>
      <c r="E793">
        <v>3155.6194807481138</v>
      </c>
      <c r="F793">
        <v>41685</v>
      </c>
      <c r="G793">
        <v>2991.0938672233601</v>
      </c>
      <c r="H793">
        <v>-1255.55740174824</v>
      </c>
      <c r="I793">
        <v>18</v>
      </c>
      <c r="J793" t="s">
        <v>111</v>
      </c>
      <c r="K793">
        <v>19</v>
      </c>
      <c r="L793">
        <v>1278</v>
      </c>
      <c r="M793">
        <v>1.9890000000000001</v>
      </c>
      <c r="N793">
        <v>1.7789999999999999</v>
      </c>
      <c r="O793">
        <v>0.87726000000000004</v>
      </c>
      <c r="P793">
        <v>0.15781000000000001</v>
      </c>
      <c r="Q793">
        <v>3.6680000000000001</v>
      </c>
      <c r="R793">
        <v>110.4</v>
      </c>
      <c r="S793">
        <v>11.349</v>
      </c>
      <c r="T793">
        <v>210000000</v>
      </c>
      <c r="U793">
        <v>0.3</v>
      </c>
      <c r="V793">
        <v>0.5</v>
      </c>
      <c r="W793">
        <v>2</v>
      </c>
      <c r="X793">
        <v>70</v>
      </c>
    </row>
    <row r="794" spans="1:24" x14ac:dyDescent="0.35">
      <c r="A794" s="1">
        <v>792</v>
      </c>
      <c r="B794">
        <v>396</v>
      </c>
      <c r="C794">
        <v>396</v>
      </c>
      <c r="D794" t="s">
        <v>83</v>
      </c>
      <c r="E794">
        <v>3155.6194807481138</v>
      </c>
      <c r="F794">
        <v>41685</v>
      </c>
      <c r="G794">
        <v>2991.0938672233601</v>
      </c>
      <c r="H794">
        <v>-1255.55740174824</v>
      </c>
      <c r="I794">
        <v>18</v>
      </c>
      <c r="J794" t="s">
        <v>111</v>
      </c>
      <c r="K794">
        <v>19</v>
      </c>
      <c r="L794">
        <v>1278</v>
      </c>
      <c r="M794">
        <v>1.9890000000000001</v>
      </c>
      <c r="N794">
        <v>1.7789999999999999</v>
      </c>
      <c r="O794">
        <v>0.87726000000000004</v>
      </c>
      <c r="P794">
        <v>0.15781000000000001</v>
      </c>
      <c r="Q794">
        <v>3.6680000000000001</v>
      </c>
      <c r="R794">
        <v>110.4</v>
      </c>
      <c r="S794">
        <v>11.349</v>
      </c>
      <c r="T794">
        <v>210000000</v>
      </c>
      <c r="U794">
        <v>0.3</v>
      </c>
      <c r="V794">
        <v>0.5</v>
      </c>
      <c r="W794">
        <v>2</v>
      </c>
      <c r="X794">
        <v>70</v>
      </c>
    </row>
    <row r="795" spans="1:24" x14ac:dyDescent="0.35">
      <c r="A795" s="1">
        <v>793</v>
      </c>
      <c r="B795">
        <v>397</v>
      </c>
      <c r="C795">
        <v>396</v>
      </c>
      <c r="E795">
        <v>3163.4319807481138</v>
      </c>
      <c r="F795">
        <v>41692.8125</v>
      </c>
      <c r="G795">
        <v>2998.8357287335111</v>
      </c>
      <c r="H795">
        <v>-1256.605597873637</v>
      </c>
      <c r="I795">
        <v>18</v>
      </c>
      <c r="J795" t="s">
        <v>111</v>
      </c>
      <c r="K795">
        <v>19</v>
      </c>
      <c r="L795">
        <v>1278</v>
      </c>
      <c r="M795">
        <v>1.9890000000000001</v>
      </c>
      <c r="N795">
        <v>1.7789999999999999</v>
      </c>
      <c r="O795">
        <v>0.87726000000000004</v>
      </c>
      <c r="P795">
        <v>0.15781000000000001</v>
      </c>
      <c r="Q795">
        <v>3.6680000000000001</v>
      </c>
      <c r="R795">
        <v>110.4</v>
      </c>
      <c r="S795">
        <v>11.349</v>
      </c>
      <c r="T795">
        <v>210000000</v>
      </c>
      <c r="U795">
        <v>0.3</v>
      </c>
      <c r="V795">
        <v>0.5</v>
      </c>
      <c r="W795">
        <v>2</v>
      </c>
      <c r="X795">
        <v>70</v>
      </c>
    </row>
    <row r="796" spans="1:24" x14ac:dyDescent="0.35">
      <c r="A796" s="1">
        <v>794</v>
      </c>
      <c r="B796">
        <v>397</v>
      </c>
      <c r="C796">
        <v>397</v>
      </c>
      <c r="E796">
        <v>3163.4319807481138</v>
      </c>
      <c r="F796">
        <v>41692.8125</v>
      </c>
      <c r="G796">
        <v>2998.8357287335111</v>
      </c>
      <c r="H796">
        <v>-1256.605597873637</v>
      </c>
      <c r="I796">
        <v>18</v>
      </c>
      <c r="J796" t="s">
        <v>111</v>
      </c>
      <c r="K796">
        <v>19</v>
      </c>
      <c r="L796">
        <v>1278</v>
      </c>
      <c r="M796">
        <v>1.9890000000000001</v>
      </c>
      <c r="N796">
        <v>1.7789999999999999</v>
      </c>
      <c r="O796">
        <v>0.87726000000000004</v>
      </c>
      <c r="P796">
        <v>0.15781000000000001</v>
      </c>
      <c r="Q796">
        <v>3.6680000000000001</v>
      </c>
      <c r="R796">
        <v>110.4</v>
      </c>
      <c r="S796">
        <v>11.349</v>
      </c>
      <c r="T796">
        <v>210000000</v>
      </c>
      <c r="U796">
        <v>0.3</v>
      </c>
      <c r="V796">
        <v>0.5</v>
      </c>
      <c r="W796">
        <v>2</v>
      </c>
      <c r="X796">
        <v>70</v>
      </c>
    </row>
    <row r="797" spans="1:24" x14ac:dyDescent="0.35">
      <c r="A797" s="1">
        <v>795</v>
      </c>
      <c r="B797">
        <v>398</v>
      </c>
      <c r="C797">
        <v>397</v>
      </c>
      <c r="E797">
        <v>3171.2444807481138</v>
      </c>
      <c r="F797">
        <v>41700.625</v>
      </c>
      <c r="G797">
        <v>3006.5791753813592</v>
      </c>
      <c r="H797">
        <v>-1257.642017146128</v>
      </c>
      <c r="I797">
        <v>18</v>
      </c>
      <c r="J797" t="s">
        <v>111</v>
      </c>
      <c r="K797">
        <v>19</v>
      </c>
      <c r="L797">
        <v>1278</v>
      </c>
      <c r="M797">
        <v>1.9890000000000001</v>
      </c>
      <c r="N797">
        <v>1.7789999999999999</v>
      </c>
      <c r="O797">
        <v>0.87726000000000004</v>
      </c>
      <c r="P797">
        <v>0.15781000000000001</v>
      </c>
      <c r="Q797">
        <v>3.6680000000000001</v>
      </c>
      <c r="R797">
        <v>110.4</v>
      </c>
      <c r="S797">
        <v>11.349</v>
      </c>
      <c r="T797">
        <v>210000000</v>
      </c>
      <c r="U797">
        <v>0.3</v>
      </c>
      <c r="V797">
        <v>0.5</v>
      </c>
      <c r="W797">
        <v>2</v>
      </c>
      <c r="X797">
        <v>70</v>
      </c>
    </row>
    <row r="798" spans="1:24" x14ac:dyDescent="0.35">
      <c r="A798" s="1">
        <v>796</v>
      </c>
      <c r="B798">
        <v>398</v>
      </c>
      <c r="C798">
        <v>398</v>
      </c>
      <c r="E798">
        <v>3171.2444807481138</v>
      </c>
      <c r="F798">
        <v>41700.625</v>
      </c>
      <c r="G798">
        <v>3006.5791753813592</v>
      </c>
      <c r="H798">
        <v>-1257.642017146128</v>
      </c>
      <c r="I798">
        <v>18</v>
      </c>
      <c r="J798" t="s">
        <v>112</v>
      </c>
      <c r="K798">
        <v>19</v>
      </c>
      <c r="L798">
        <v>1278</v>
      </c>
      <c r="M798">
        <v>1.8779999999999999</v>
      </c>
      <c r="N798">
        <v>1.5209999999999999</v>
      </c>
      <c r="O798">
        <v>0.79723999999999995</v>
      </c>
      <c r="P798">
        <v>5.4467000000000002E-2</v>
      </c>
      <c r="Q798">
        <v>3.3109999999999999</v>
      </c>
      <c r="R798">
        <v>98.582999999999998</v>
      </c>
      <c r="S798">
        <v>10.105</v>
      </c>
      <c r="T798">
        <v>210000000</v>
      </c>
      <c r="U798">
        <v>0.3</v>
      </c>
      <c r="V798">
        <v>0.5</v>
      </c>
      <c r="W798">
        <v>2</v>
      </c>
      <c r="X798">
        <v>70</v>
      </c>
    </row>
    <row r="799" spans="1:24" x14ac:dyDescent="0.35">
      <c r="A799" s="1">
        <v>797</v>
      </c>
      <c r="B799">
        <v>399</v>
      </c>
      <c r="C799">
        <v>398</v>
      </c>
      <c r="E799">
        <v>3179.0569807481138</v>
      </c>
      <c r="F799">
        <v>41708.4375</v>
      </c>
      <c r="G799">
        <v>3014.3241774307699</v>
      </c>
      <c r="H799">
        <v>-1258.666749367075</v>
      </c>
      <c r="I799">
        <v>18</v>
      </c>
      <c r="J799" t="s">
        <v>112</v>
      </c>
      <c r="K799">
        <v>19</v>
      </c>
      <c r="L799">
        <v>1278</v>
      </c>
      <c r="M799">
        <v>1.8779999999999999</v>
      </c>
      <c r="N799">
        <v>1.5209999999999999</v>
      </c>
      <c r="O799">
        <v>0.79723999999999995</v>
      </c>
      <c r="P799">
        <v>5.4467000000000002E-2</v>
      </c>
      <c r="Q799">
        <v>3.3109999999999999</v>
      </c>
      <c r="R799">
        <v>98.582999999999998</v>
      </c>
      <c r="S799">
        <v>10.105</v>
      </c>
      <c r="T799">
        <v>210000000</v>
      </c>
      <c r="U799">
        <v>0.3</v>
      </c>
      <c r="V799">
        <v>0.5</v>
      </c>
      <c r="W799">
        <v>2</v>
      </c>
      <c r="X799">
        <v>70</v>
      </c>
    </row>
    <row r="800" spans="1:24" x14ac:dyDescent="0.35">
      <c r="A800" s="1">
        <v>798</v>
      </c>
      <c r="B800">
        <v>399</v>
      </c>
      <c r="C800">
        <v>399</v>
      </c>
      <c r="E800">
        <v>3179.0569807481138</v>
      </c>
      <c r="F800">
        <v>41708.4375</v>
      </c>
      <c r="G800">
        <v>3014.3241774307699</v>
      </c>
      <c r="H800">
        <v>-1258.666749367075</v>
      </c>
      <c r="I800">
        <v>18</v>
      </c>
      <c r="J800" t="s">
        <v>112</v>
      </c>
      <c r="K800">
        <v>19</v>
      </c>
      <c r="L800">
        <v>1278</v>
      </c>
      <c r="M800">
        <v>1.8779999999999999</v>
      </c>
      <c r="N800">
        <v>1.5209999999999999</v>
      </c>
      <c r="O800">
        <v>0.79723999999999995</v>
      </c>
      <c r="P800">
        <v>5.4467000000000002E-2</v>
      </c>
      <c r="Q800">
        <v>3.3109999999999999</v>
      </c>
      <c r="R800">
        <v>98.582999999999998</v>
      </c>
      <c r="S800">
        <v>10.105</v>
      </c>
      <c r="T800">
        <v>210000000</v>
      </c>
      <c r="U800">
        <v>0.3</v>
      </c>
      <c r="V800">
        <v>0.5</v>
      </c>
      <c r="W800">
        <v>2</v>
      </c>
      <c r="X800">
        <v>70</v>
      </c>
    </row>
    <row r="801" spans="1:24" x14ac:dyDescent="0.35">
      <c r="A801" s="1">
        <v>799</v>
      </c>
      <c r="B801">
        <v>400</v>
      </c>
      <c r="C801">
        <v>399</v>
      </c>
      <c r="E801">
        <v>3186.8694807481138</v>
      </c>
      <c r="F801">
        <v>41716.25</v>
      </c>
      <c r="G801">
        <v>3022.0707314504539</v>
      </c>
      <c r="H801">
        <v>-1259.679686085404</v>
      </c>
      <c r="I801">
        <v>18</v>
      </c>
      <c r="J801" t="s">
        <v>112</v>
      </c>
      <c r="K801">
        <v>19</v>
      </c>
      <c r="L801">
        <v>1278</v>
      </c>
      <c r="M801">
        <v>1.8779999999999999</v>
      </c>
      <c r="N801">
        <v>1.5209999999999999</v>
      </c>
      <c r="O801">
        <v>0.79723999999999995</v>
      </c>
      <c r="P801">
        <v>5.4467000000000002E-2</v>
      </c>
      <c r="Q801">
        <v>3.3109999999999999</v>
      </c>
      <c r="R801">
        <v>98.582999999999998</v>
      </c>
      <c r="S801">
        <v>10.105</v>
      </c>
      <c r="T801">
        <v>210000000</v>
      </c>
      <c r="U801">
        <v>0.3</v>
      </c>
      <c r="V801">
        <v>0.5</v>
      </c>
      <c r="W801">
        <v>2</v>
      </c>
      <c r="X801">
        <v>70</v>
      </c>
    </row>
    <row r="802" spans="1:24" x14ac:dyDescent="0.35">
      <c r="A802" s="1">
        <v>800</v>
      </c>
      <c r="B802">
        <v>400</v>
      </c>
      <c r="C802">
        <v>400</v>
      </c>
      <c r="E802">
        <v>3186.8694807481138</v>
      </c>
      <c r="F802">
        <v>41716.25</v>
      </c>
      <c r="G802">
        <v>3022.0707314504539</v>
      </c>
      <c r="H802">
        <v>-1259.679686085404</v>
      </c>
      <c r="I802">
        <v>18</v>
      </c>
      <c r="J802" t="s">
        <v>113</v>
      </c>
      <c r="K802">
        <v>19</v>
      </c>
      <c r="L802">
        <v>1320</v>
      </c>
      <c r="M802">
        <v>1.6819999999999991</v>
      </c>
      <c r="N802">
        <v>1.2699</v>
      </c>
      <c r="O802">
        <v>0.70086000000000004</v>
      </c>
      <c r="P802">
        <v>2.8108999999999999E-2</v>
      </c>
      <c r="Q802">
        <v>2.569</v>
      </c>
      <c r="R802">
        <v>84.697999999999993</v>
      </c>
      <c r="S802">
        <v>8.6111000000000004</v>
      </c>
      <c r="T802">
        <v>210000000</v>
      </c>
      <c r="U802">
        <v>0.3</v>
      </c>
      <c r="V802">
        <v>0.5</v>
      </c>
      <c r="W802">
        <v>2</v>
      </c>
      <c r="X802">
        <v>70</v>
      </c>
    </row>
    <row r="803" spans="1:24" x14ac:dyDescent="0.35">
      <c r="A803" s="1">
        <v>801</v>
      </c>
      <c r="B803">
        <v>401</v>
      </c>
      <c r="C803">
        <v>400</v>
      </c>
      <c r="E803">
        <v>3194.6819807481138</v>
      </c>
      <c r="F803">
        <v>41724.0625</v>
      </c>
      <c r="G803">
        <v>3029.8189919854249</v>
      </c>
      <c r="H803">
        <v>-1260.679485509188</v>
      </c>
      <c r="I803">
        <v>18</v>
      </c>
      <c r="J803" t="s">
        <v>113</v>
      </c>
      <c r="K803">
        <v>19</v>
      </c>
      <c r="L803">
        <v>1320</v>
      </c>
      <c r="M803">
        <v>1.6819999999999991</v>
      </c>
      <c r="N803">
        <v>1.2699</v>
      </c>
      <c r="O803">
        <v>0.70086000000000004</v>
      </c>
      <c r="P803">
        <v>2.8108999999999999E-2</v>
      </c>
      <c r="Q803">
        <v>2.569</v>
      </c>
      <c r="R803">
        <v>84.697999999999993</v>
      </c>
      <c r="S803">
        <v>8.6111000000000004</v>
      </c>
      <c r="T803">
        <v>210000000</v>
      </c>
      <c r="U803">
        <v>0.3</v>
      </c>
      <c r="V803">
        <v>0.5</v>
      </c>
      <c r="W803">
        <v>2</v>
      </c>
      <c r="X803">
        <v>70</v>
      </c>
    </row>
    <row r="804" spans="1:24" x14ac:dyDescent="0.35">
      <c r="A804" s="1">
        <v>802</v>
      </c>
      <c r="B804">
        <v>401</v>
      </c>
      <c r="C804">
        <v>401</v>
      </c>
      <c r="E804">
        <v>3194.6819807481138</v>
      </c>
      <c r="F804">
        <v>41724.0625</v>
      </c>
      <c r="G804">
        <v>3029.8189919854249</v>
      </c>
      <c r="H804">
        <v>-1260.679485509188</v>
      </c>
      <c r="I804">
        <v>18</v>
      </c>
      <c r="J804" t="s">
        <v>113</v>
      </c>
      <c r="K804">
        <v>19</v>
      </c>
      <c r="L804">
        <v>1320</v>
      </c>
      <c r="M804">
        <v>1.6819999999999991</v>
      </c>
      <c r="N804">
        <v>1.2699</v>
      </c>
      <c r="O804">
        <v>0.70086000000000004</v>
      </c>
      <c r="P804">
        <v>2.8108999999999999E-2</v>
      </c>
      <c r="Q804">
        <v>2.569</v>
      </c>
      <c r="R804">
        <v>84.697999999999993</v>
      </c>
      <c r="S804">
        <v>8.6111000000000004</v>
      </c>
      <c r="T804">
        <v>210000000</v>
      </c>
      <c r="U804">
        <v>0.3</v>
      </c>
      <c r="V804">
        <v>0.5</v>
      </c>
      <c r="W804">
        <v>2</v>
      </c>
      <c r="X804">
        <v>70</v>
      </c>
    </row>
    <row r="805" spans="1:24" x14ac:dyDescent="0.35">
      <c r="A805" s="1">
        <v>803</v>
      </c>
      <c r="B805">
        <v>402</v>
      </c>
      <c r="C805">
        <v>401</v>
      </c>
      <c r="E805">
        <v>3202.4944807481138</v>
      </c>
      <c r="F805">
        <v>41731.875</v>
      </c>
      <c r="G805">
        <v>3037.5688019282129</v>
      </c>
      <c r="H805">
        <v>-1261.6671996936141</v>
      </c>
      <c r="I805">
        <v>18</v>
      </c>
      <c r="J805" t="s">
        <v>113</v>
      </c>
      <c r="K805">
        <v>19</v>
      </c>
      <c r="L805">
        <v>1320</v>
      </c>
      <c r="M805">
        <v>1.6819999999999991</v>
      </c>
      <c r="N805">
        <v>1.2699</v>
      </c>
      <c r="O805">
        <v>0.70086000000000004</v>
      </c>
      <c r="P805">
        <v>2.8108999999999999E-2</v>
      </c>
      <c r="Q805">
        <v>2.569</v>
      </c>
      <c r="R805">
        <v>84.697999999999993</v>
      </c>
      <c r="S805">
        <v>8.6111000000000004</v>
      </c>
      <c r="T805">
        <v>210000000</v>
      </c>
      <c r="U805">
        <v>0.3</v>
      </c>
      <c r="V805">
        <v>0.5</v>
      </c>
      <c r="W805">
        <v>2</v>
      </c>
      <c r="X805">
        <v>70</v>
      </c>
    </row>
    <row r="806" spans="1:24" x14ac:dyDescent="0.35">
      <c r="A806" s="1">
        <v>804</v>
      </c>
      <c r="B806">
        <v>402</v>
      </c>
      <c r="C806">
        <v>402</v>
      </c>
      <c r="E806">
        <v>3202.4944807481138</v>
      </c>
      <c r="F806">
        <v>41731.875</v>
      </c>
      <c r="G806">
        <v>3037.5688019282129</v>
      </c>
      <c r="H806">
        <v>-1261.6671996936141</v>
      </c>
      <c r="I806">
        <v>18</v>
      </c>
      <c r="J806" t="s">
        <v>113</v>
      </c>
      <c r="K806">
        <v>19</v>
      </c>
      <c r="L806">
        <v>1320</v>
      </c>
      <c r="M806">
        <v>1.6819999999999991</v>
      </c>
      <c r="N806">
        <v>1.2699</v>
      </c>
      <c r="O806">
        <v>0.70086000000000004</v>
      </c>
      <c r="P806">
        <v>2.8108999999999999E-2</v>
      </c>
      <c r="Q806">
        <v>2.569</v>
      </c>
      <c r="R806">
        <v>84.697999999999993</v>
      </c>
      <c r="S806">
        <v>8.6111000000000004</v>
      </c>
      <c r="T806">
        <v>210000000</v>
      </c>
      <c r="U806">
        <v>0.3</v>
      </c>
      <c r="V806">
        <v>0.5</v>
      </c>
      <c r="W806">
        <v>2</v>
      </c>
      <c r="X806">
        <v>70</v>
      </c>
    </row>
    <row r="807" spans="1:24" x14ac:dyDescent="0.35">
      <c r="A807" s="1">
        <v>805</v>
      </c>
      <c r="B807">
        <v>403</v>
      </c>
      <c r="C807">
        <v>402</v>
      </c>
      <c r="E807">
        <v>3210.3069807481138</v>
      </c>
      <c r="F807">
        <v>41739.6875</v>
      </c>
      <c r="G807">
        <v>3045.320101065266</v>
      </c>
      <c r="H807">
        <v>-1262.6431572527911</v>
      </c>
      <c r="I807">
        <v>18</v>
      </c>
      <c r="J807" t="s">
        <v>113</v>
      </c>
      <c r="K807">
        <v>19</v>
      </c>
      <c r="L807">
        <v>1320</v>
      </c>
      <c r="M807">
        <v>1.6819999999999991</v>
      </c>
      <c r="N807">
        <v>1.2699</v>
      </c>
      <c r="O807">
        <v>0.70086000000000004</v>
      </c>
      <c r="P807">
        <v>2.8108999999999999E-2</v>
      </c>
      <c r="Q807">
        <v>2.569</v>
      </c>
      <c r="R807">
        <v>84.697999999999993</v>
      </c>
      <c r="S807">
        <v>8.6111000000000004</v>
      </c>
      <c r="T807">
        <v>210000000</v>
      </c>
      <c r="U807">
        <v>0.3</v>
      </c>
      <c r="V807">
        <v>0.5</v>
      </c>
      <c r="W807">
        <v>2</v>
      </c>
      <c r="X807">
        <v>70</v>
      </c>
    </row>
    <row r="808" spans="1:24" x14ac:dyDescent="0.35">
      <c r="A808" s="1">
        <v>806</v>
      </c>
      <c r="B808">
        <v>403</v>
      </c>
      <c r="C808">
        <v>403</v>
      </c>
      <c r="E808">
        <v>3210.3069807481138</v>
      </c>
      <c r="F808">
        <v>41739.6875</v>
      </c>
      <c r="G808">
        <v>3045.320101065266</v>
      </c>
      <c r="H808">
        <v>-1262.6431572527911</v>
      </c>
      <c r="I808">
        <v>18</v>
      </c>
      <c r="J808" t="s">
        <v>113</v>
      </c>
      <c r="K808">
        <v>19</v>
      </c>
      <c r="L808">
        <v>1320</v>
      </c>
      <c r="M808">
        <v>1.6819999999999991</v>
      </c>
      <c r="N808">
        <v>1.2699</v>
      </c>
      <c r="O808">
        <v>0.70086000000000004</v>
      </c>
      <c r="P808">
        <v>2.8108999999999999E-2</v>
      </c>
      <c r="Q808">
        <v>2.569</v>
      </c>
      <c r="R808">
        <v>84.697999999999993</v>
      </c>
      <c r="S808">
        <v>8.6111000000000004</v>
      </c>
      <c r="T808">
        <v>210000000</v>
      </c>
      <c r="U808">
        <v>0.3</v>
      </c>
      <c r="V808">
        <v>0.5</v>
      </c>
      <c r="W808">
        <v>2</v>
      </c>
      <c r="X808">
        <v>70</v>
      </c>
    </row>
    <row r="809" spans="1:24" x14ac:dyDescent="0.35">
      <c r="A809" s="1">
        <v>807</v>
      </c>
      <c r="B809">
        <v>404</v>
      </c>
      <c r="C809">
        <v>403</v>
      </c>
      <c r="E809">
        <v>3218.1194807481138</v>
      </c>
      <c r="F809">
        <v>41747.5</v>
      </c>
      <c r="G809">
        <v>3053.0728709343648</v>
      </c>
      <c r="H809">
        <v>-1263.607362706967</v>
      </c>
      <c r="I809">
        <v>18</v>
      </c>
      <c r="J809" t="s">
        <v>113</v>
      </c>
      <c r="K809">
        <v>19</v>
      </c>
      <c r="L809">
        <v>1320</v>
      </c>
      <c r="M809">
        <v>1.6819999999999991</v>
      </c>
      <c r="N809">
        <v>1.2699</v>
      </c>
      <c r="O809">
        <v>0.70086000000000004</v>
      </c>
      <c r="P809">
        <v>2.8108999999999999E-2</v>
      </c>
      <c r="Q809">
        <v>2.569</v>
      </c>
      <c r="R809">
        <v>84.697999999999993</v>
      </c>
      <c r="S809">
        <v>8.6111000000000004</v>
      </c>
      <c r="T809">
        <v>210000000</v>
      </c>
      <c r="U809">
        <v>0.3</v>
      </c>
      <c r="V809">
        <v>0.5</v>
      </c>
      <c r="W809">
        <v>2</v>
      </c>
      <c r="X809">
        <v>70</v>
      </c>
    </row>
    <row r="810" spans="1:24" x14ac:dyDescent="0.35">
      <c r="A810" s="1">
        <v>808</v>
      </c>
      <c r="B810">
        <v>404</v>
      </c>
      <c r="C810">
        <v>404</v>
      </c>
      <c r="E810">
        <v>3218.1194807481138</v>
      </c>
      <c r="F810">
        <v>41747.5</v>
      </c>
      <c r="G810">
        <v>3053.0728709343648</v>
      </c>
      <c r="H810">
        <v>-1263.607362706967</v>
      </c>
      <c r="I810">
        <v>18</v>
      </c>
      <c r="J810" t="s">
        <v>113</v>
      </c>
      <c r="K810">
        <v>19</v>
      </c>
      <c r="L810">
        <v>1320</v>
      </c>
      <c r="M810">
        <v>1.6819999999999991</v>
      </c>
      <c r="N810">
        <v>1.2699</v>
      </c>
      <c r="O810">
        <v>0.70086000000000004</v>
      </c>
      <c r="P810">
        <v>2.8108999999999999E-2</v>
      </c>
      <c r="Q810">
        <v>2.569</v>
      </c>
      <c r="R810">
        <v>84.697999999999993</v>
      </c>
      <c r="S810">
        <v>8.6111000000000004</v>
      </c>
      <c r="T810">
        <v>210000000</v>
      </c>
      <c r="U810">
        <v>0.3</v>
      </c>
      <c r="V810">
        <v>0.5</v>
      </c>
      <c r="W810">
        <v>2</v>
      </c>
      <c r="X810">
        <v>70</v>
      </c>
    </row>
    <row r="811" spans="1:24" x14ac:dyDescent="0.35">
      <c r="A811" s="1">
        <v>809</v>
      </c>
      <c r="B811">
        <v>405</v>
      </c>
      <c r="C811">
        <v>404</v>
      </c>
      <c r="E811">
        <v>3225.9319807481138</v>
      </c>
      <c r="F811">
        <v>41755.3125</v>
      </c>
      <c r="G811">
        <v>3060.8270797837658</v>
      </c>
      <c r="H811">
        <v>-1264.559931470608</v>
      </c>
      <c r="I811">
        <v>18</v>
      </c>
      <c r="J811" t="s">
        <v>113</v>
      </c>
      <c r="K811">
        <v>19</v>
      </c>
      <c r="L811">
        <v>1320</v>
      </c>
      <c r="M811">
        <v>1.6819999999999991</v>
      </c>
      <c r="N811">
        <v>1.2699</v>
      </c>
      <c r="O811">
        <v>0.70086000000000004</v>
      </c>
      <c r="P811">
        <v>2.8108999999999999E-2</v>
      </c>
      <c r="Q811">
        <v>2.569</v>
      </c>
      <c r="R811">
        <v>84.697999999999993</v>
      </c>
      <c r="S811">
        <v>8.6111000000000004</v>
      </c>
      <c r="T811">
        <v>210000000</v>
      </c>
      <c r="U811">
        <v>0.3</v>
      </c>
      <c r="V811">
        <v>0.5</v>
      </c>
      <c r="W811">
        <v>2</v>
      </c>
      <c r="X811">
        <v>70</v>
      </c>
    </row>
    <row r="812" spans="1:24" x14ac:dyDescent="0.35">
      <c r="A812" s="1">
        <v>810</v>
      </c>
      <c r="B812">
        <v>405</v>
      </c>
      <c r="C812">
        <v>405</v>
      </c>
      <c r="E812">
        <v>3225.9319807481138</v>
      </c>
      <c r="F812">
        <v>41755.3125</v>
      </c>
      <c r="G812">
        <v>3060.8270797837658</v>
      </c>
      <c r="H812">
        <v>-1264.559931470608</v>
      </c>
      <c r="I812">
        <v>18</v>
      </c>
      <c r="J812" t="s">
        <v>113</v>
      </c>
      <c r="K812">
        <v>19</v>
      </c>
      <c r="L812">
        <v>1320</v>
      </c>
      <c r="M812">
        <v>1.6819999999999991</v>
      </c>
      <c r="N812">
        <v>1.2699</v>
      </c>
      <c r="O812">
        <v>0.70086000000000004</v>
      </c>
      <c r="P812">
        <v>2.8108999999999999E-2</v>
      </c>
      <c r="Q812">
        <v>2.569</v>
      </c>
      <c r="R812">
        <v>84.697999999999993</v>
      </c>
      <c r="S812">
        <v>8.6111000000000004</v>
      </c>
      <c r="T812">
        <v>210000000</v>
      </c>
      <c r="U812">
        <v>0.3</v>
      </c>
      <c r="V812">
        <v>0.5</v>
      </c>
      <c r="W812">
        <v>2</v>
      </c>
      <c r="X812">
        <v>70</v>
      </c>
    </row>
    <row r="813" spans="1:24" x14ac:dyDescent="0.35">
      <c r="A813" s="1">
        <v>811</v>
      </c>
      <c r="B813">
        <v>406</v>
      </c>
      <c r="C813">
        <v>405</v>
      </c>
      <c r="E813">
        <v>3233.7444807481138</v>
      </c>
      <c r="F813">
        <v>41763.125</v>
      </c>
      <c r="G813">
        <v>3068.5829534458021</v>
      </c>
      <c r="H813">
        <v>-1265.4988486467821</v>
      </c>
      <c r="I813">
        <v>18</v>
      </c>
      <c r="J813" t="s">
        <v>113</v>
      </c>
      <c r="K813">
        <v>19</v>
      </c>
      <c r="L813">
        <v>1320</v>
      </c>
      <c r="M813">
        <v>1.6819999999999991</v>
      </c>
      <c r="N813">
        <v>1.2699</v>
      </c>
      <c r="O813">
        <v>0.70086000000000004</v>
      </c>
      <c r="P813">
        <v>2.8108999999999999E-2</v>
      </c>
      <c r="Q813">
        <v>2.569</v>
      </c>
      <c r="R813">
        <v>84.697999999999993</v>
      </c>
      <c r="S813">
        <v>8.6111000000000004</v>
      </c>
      <c r="T813">
        <v>210000000</v>
      </c>
      <c r="U813">
        <v>0.3</v>
      </c>
      <c r="V813">
        <v>0.5</v>
      </c>
      <c r="W813">
        <v>2</v>
      </c>
      <c r="X813">
        <v>70</v>
      </c>
    </row>
    <row r="814" spans="1:24" x14ac:dyDescent="0.35">
      <c r="A814" s="1">
        <v>812</v>
      </c>
      <c r="B814">
        <v>406</v>
      </c>
      <c r="C814">
        <v>406</v>
      </c>
      <c r="E814">
        <v>3233.7444807481138</v>
      </c>
      <c r="F814">
        <v>41763.125</v>
      </c>
      <c r="G814">
        <v>3068.5829534458021</v>
      </c>
      <c r="H814">
        <v>-1265.4988486467821</v>
      </c>
      <c r="I814">
        <v>18</v>
      </c>
      <c r="J814" t="s">
        <v>113</v>
      </c>
      <c r="K814">
        <v>19</v>
      </c>
      <c r="L814">
        <v>1320</v>
      </c>
      <c r="M814">
        <v>1.6819999999999991</v>
      </c>
      <c r="N814">
        <v>1.2699</v>
      </c>
      <c r="O814">
        <v>0.70086000000000004</v>
      </c>
      <c r="P814">
        <v>2.8108999999999999E-2</v>
      </c>
      <c r="Q814">
        <v>2.569</v>
      </c>
      <c r="R814">
        <v>84.697999999999993</v>
      </c>
      <c r="S814">
        <v>8.6111000000000004</v>
      </c>
      <c r="T814">
        <v>210000000</v>
      </c>
      <c r="U814">
        <v>0.3</v>
      </c>
      <c r="V814">
        <v>0.5</v>
      </c>
      <c r="W814">
        <v>2</v>
      </c>
      <c r="X814">
        <v>70</v>
      </c>
    </row>
    <row r="815" spans="1:24" x14ac:dyDescent="0.35">
      <c r="A815" s="1">
        <v>813</v>
      </c>
      <c r="B815">
        <v>407</v>
      </c>
      <c r="C815">
        <v>406</v>
      </c>
      <c r="E815">
        <v>3241.5569807481138</v>
      </c>
      <c r="F815">
        <v>41770.9375</v>
      </c>
      <c r="G815">
        <v>3076.3402317428331</v>
      </c>
      <c r="H815">
        <v>-1266.4260847401281</v>
      </c>
      <c r="I815">
        <v>18</v>
      </c>
      <c r="J815" t="s">
        <v>113</v>
      </c>
      <c r="K815">
        <v>19</v>
      </c>
      <c r="L815">
        <v>1320</v>
      </c>
      <c r="M815">
        <v>1.6819999999999991</v>
      </c>
      <c r="N815">
        <v>1.2699</v>
      </c>
      <c r="O815">
        <v>0.70086000000000004</v>
      </c>
      <c r="P815">
        <v>2.8108999999999999E-2</v>
      </c>
      <c r="Q815">
        <v>2.569</v>
      </c>
      <c r="R815">
        <v>84.697999999999993</v>
      </c>
      <c r="S815">
        <v>8.6111000000000004</v>
      </c>
      <c r="T815">
        <v>210000000</v>
      </c>
      <c r="U815">
        <v>0.3</v>
      </c>
      <c r="V815">
        <v>0.5</v>
      </c>
      <c r="W815">
        <v>2</v>
      </c>
      <c r="X815">
        <v>70</v>
      </c>
    </row>
    <row r="816" spans="1:24" x14ac:dyDescent="0.35">
      <c r="A816" s="1">
        <v>814</v>
      </c>
      <c r="B816">
        <v>407</v>
      </c>
      <c r="C816">
        <v>407</v>
      </c>
      <c r="E816">
        <v>3241.5569807481138</v>
      </c>
      <c r="F816">
        <v>41770.9375</v>
      </c>
      <c r="G816">
        <v>3076.3402317428331</v>
      </c>
      <c r="H816">
        <v>-1266.4260847401281</v>
      </c>
      <c r="I816">
        <v>18</v>
      </c>
      <c r="J816" t="s">
        <v>113</v>
      </c>
      <c r="K816">
        <v>19</v>
      </c>
      <c r="L816">
        <v>1320</v>
      </c>
      <c r="M816">
        <v>1.6819999999999991</v>
      </c>
      <c r="N816">
        <v>1.2699</v>
      </c>
      <c r="O816">
        <v>0.70086000000000004</v>
      </c>
      <c r="P816">
        <v>2.8108999999999999E-2</v>
      </c>
      <c r="Q816">
        <v>2.569</v>
      </c>
      <c r="R816">
        <v>84.697999999999993</v>
      </c>
      <c r="S816">
        <v>8.6111000000000004</v>
      </c>
      <c r="T816">
        <v>210000000</v>
      </c>
      <c r="U816">
        <v>0.3</v>
      </c>
      <c r="V816">
        <v>0.5</v>
      </c>
      <c r="W816">
        <v>2</v>
      </c>
      <c r="X816">
        <v>70</v>
      </c>
    </row>
    <row r="817" spans="1:24" x14ac:dyDescent="0.35">
      <c r="A817" s="1">
        <v>815</v>
      </c>
      <c r="B817">
        <v>408</v>
      </c>
      <c r="C817">
        <v>407</v>
      </c>
      <c r="E817">
        <v>3249.3694807481138</v>
      </c>
      <c r="F817">
        <v>41778.75</v>
      </c>
      <c r="G817">
        <v>3084.0989088091492</v>
      </c>
      <c r="H817">
        <v>-1267.341541114708</v>
      </c>
      <c r="I817">
        <v>18</v>
      </c>
      <c r="J817" t="s">
        <v>113</v>
      </c>
      <c r="K817">
        <v>19</v>
      </c>
      <c r="L817">
        <v>1320</v>
      </c>
      <c r="M817">
        <v>1.6819999999999991</v>
      </c>
      <c r="N817">
        <v>1.2699</v>
      </c>
      <c r="O817">
        <v>0.70086000000000004</v>
      </c>
      <c r="P817">
        <v>2.8108999999999999E-2</v>
      </c>
      <c r="Q817">
        <v>2.569</v>
      </c>
      <c r="R817">
        <v>84.697999999999993</v>
      </c>
      <c r="S817">
        <v>8.6111000000000004</v>
      </c>
      <c r="T817">
        <v>210000000</v>
      </c>
      <c r="U817">
        <v>0.3</v>
      </c>
      <c r="V817">
        <v>0.5</v>
      </c>
      <c r="W817">
        <v>2</v>
      </c>
      <c r="X817">
        <v>70</v>
      </c>
    </row>
    <row r="818" spans="1:24" x14ac:dyDescent="0.35">
      <c r="A818" s="1">
        <v>816</v>
      </c>
      <c r="B818">
        <v>408</v>
      </c>
      <c r="C818">
        <v>408</v>
      </c>
      <c r="E818">
        <v>3249.3694807481138</v>
      </c>
      <c r="F818">
        <v>41778.75</v>
      </c>
      <c r="G818">
        <v>3084.0989088091492</v>
      </c>
      <c r="H818">
        <v>-1267.341541114708</v>
      </c>
      <c r="I818">
        <v>18</v>
      </c>
      <c r="J818" t="s">
        <v>112</v>
      </c>
      <c r="K818">
        <v>19</v>
      </c>
      <c r="L818">
        <v>1278</v>
      </c>
      <c r="M818">
        <v>1.8779999999999999</v>
      </c>
      <c r="N818">
        <v>1.5209999999999999</v>
      </c>
      <c r="O818">
        <v>0.79723999999999995</v>
      </c>
      <c r="P818">
        <v>5.4467000000000002E-2</v>
      </c>
      <c r="Q818">
        <v>3.3109999999999999</v>
      </c>
      <c r="R818">
        <v>98.582999999999998</v>
      </c>
      <c r="S818">
        <v>10.105</v>
      </c>
      <c r="T818">
        <v>210000000</v>
      </c>
      <c r="U818">
        <v>0.3</v>
      </c>
      <c r="V818">
        <v>0.5</v>
      </c>
      <c r="W818">
        <v>2</v>
      </c>
      <c r="X818">
        <v>70</v>
      </c>
    </row>
    <row r="819" spans="1:24" x14ac:dyDescent="0.35">
      <c r="A819" s="1">
        <v>817</v>
      </c>
      <c r="B819">
        <v>409</v>
      </c>
      <c r="C819">
        <v>408</v>
      </c>
      <c r="E819">
        <v>3257.1819807481138</v>
      </c>
      <c r="F819">
        <v>41786.5625</v>
      </c>
      <c r="G819">
        <v>3091.858958289587</v>
      </c>
      <c r="H819">
        <v>-1268.2452927454619</v>
      </c>
      <c r="I819">
        <v>18</v>
      </c>
      <c r="J819" t="s">
        <v>112</v>
      </c>
      <c r="K819">
        <v>19</v>
      </c>
      <c r="L819">
        <v>1278</v>
      </c>
      <c r="M819">
        <v>1.8779999999999999</v>
      </c>
      <c r="N819">
        <v>1.5209999999999999</v>
      </c>
      <c r="O819">
        <v>0.79723999999999995</v>
      </c>
      <c r="P819">
        <v>5.4467000000000002E-2</v>
      </c>
      <c r="Q819">
        <v>3.3109999999999999</v>
      </c>
      <c r="R819">
        <v>98.582999999999998</v>
      </c>
      <c r="S819">
        <v>10.105</v>
      </c>
      <c r="T819">
        <v>210000000</v>
      </c>
      <c r="U819">
        <v>0.3</v>
      </c>
      <c r="V819">
        <v>0.5</v>
      </c>
      <c r="W819">
        <v>2</v>
      </c>
      <c r="X819">
        <v>70</v>
      </c>
    </row>
    <row r="820" spans="1:24" x14ac:dyDescent="0.35">
      <c r="A820" s="1">
        <v>818</v>
      </c>
      <c r="B820">
        <v>409</v>
      </c>
      <c r="C820">
        <v>409</v>
      </c>
      <c r="E820">
        <v>3257.1819807481138</v>
      </c>
      <c r="F820">
        <v>41786.5625</v>
      </c>
      <c r="G820">
        <v>3091.858958289587</v>
      </c>
      <c r="H820">
        <v>-1268.2452927454619</v>
      </c>
      <c r="I820">
        <v>18</v>
      </c>
      <c r="J820" t="s">
        <v>112</v>
      </c>
      <c r="K820">
        <v>19</v>
      </c>
      <c r="L820">
        <v>1278</v>
      </c>
      <c r="M820">
        <v>1.8779999999999999</v>
      </c>
      <c r="N820">
        <v>1.5209999999999999</v>
      </c>
      <c r="O820">
        <v>0.79723999999999995</v>
      </c>
      <c r="P820">
        <v>5.4467000000000002E-2</v>
      </c>
      <c r="Q820">
        <v>3.3109999999999999</v>
      </c>
      <c r="R820">
        <v>98.582999999999998</v>
      </c>
      <c r="S820">
        <v>10.105</v>
      </c>
      <c r="T820">
        <v>210000000</v>
      </c>
      <c r="U820">
        <v>0.3</v>
      </c>
      <c r="V820">
        <v>0.5</v>
      </c>
      <c r="W820">
        <v>2</v>
      </c>
      <c r="X820">
        <v>70</v>
      </c>
    </row>
    <row r="821" spans="1:24" x14ac:dyDescent="0.35">
      <c r="A821" s="1">
        <v>819</v>
      </c>
      <c r="B821">
        <v>410</v>
      </c>
      <c r="C821">
        <v>409</v>
      </c>
      <c r="E821">
        <v>3264.9944807481138</v>
      </c>
      <c r="F821">
        <v>41794.375</v>
      </c>
      <c r="G821">
        <v>3099.6204199979438</v>
      </c>
      <c r="H821">
        <v>-1269.1368373072789</v>
      </c>
      <c r="I821">
        <v>18</v>
      </c>
      <c r="J821" t="s">
        <v>112</v>
      </c>
      <c r="K821">
        <v>19</v>
      </c>
      <c r="L821">
        <v>1278</v>
      </c>
      <c r="M821">
        <v>1.8779999999999999</v>
      </c>
      <c r="N821">
        <v>1.5209999999999999</v>
      </c>
      <c r="O821">
        <v>0.79723999999999995</v>
      </c>
      <c r="P821">
        <v>5.4467000000000002E-2</v>
      </c>
      <c r="Q821">
        <v>3.3109999999999999</v>
      </c>
      <c r="R821">
        <v>98.582999999999998</v>
      </c>
      <c r="S821">
        <v>10.105</v>
      </c>
      <c r="T821">
        <v>210000000</v>
      </c>
      <c r="U821">
        <v>0.3</v>
      </c>
      <c r="V821">
        <v>0.5</v>
      </c>
      <c r="W821">
        <v>2</v>
      </c>
      <c r="X821">
        <v>70</v>
      </c>
    </row>
    <row r="822" spans="1:24" x14ac:dyDescent="0.35">
      <c r="A822" s="1">
        <v>820</v>
      </c>
      <c r="B822">
        <v>410</v>
      </c>
      <c r="C822">
        <v>410</v>
      </c>
      <c r="E822">
        <v>3264.9944807481138</v>
      </c>
      <c r="F822">
        <v>41794.375</v>
      </c>
      <c r="G822">
        <v>3099.6204199979438</v>
      </c>
      <c r="H822">
        <v>-1269.1368373072789</v>
      </c>
      <c r="I822">
        <v>18</v>
      </c>
      <c r="J822" t="s">
        <v>111</v>
      </c>
      <c r="K822">
        <v>19</v>
      </c>
      <c r="L822">
        <v>1278</v>
      </c>
      <c r="M822">
        <v>1.9890000000000001</v>
      </c>
      <c r="N822">
        <v>1.7789999999999999</v>
      </c>
      <c r="O822">
        <v>0.87726000000000004</v>
      </c>
      <c r="P822">
        <v>0.15781000000000001</v>
      </c>
      <c r="Q822">
        <v>3.6680000000000001</v>
      </c>
      <c r="R822">
        <v>110.4</v>
      </c>
      <c r="S822">
        <v>11.349</v>
      </c>
      <c r="T822">
        <v>210000000</v>
      </c>
      <c r="U822">
        <v>0.3</v>
      </c>
      <c r="V822">
        <v>0.5</v>
      </c>
      <c r="W822">
        <v>2</v>
      </c>
      <c r="X822">
        <v>70</v>
      </c>
    </row>
    <row r="823" spans="1:24" x14ac:dyDescent="0.35">
      <c r="A823" s="1">
        <v>821</v>
      </c>
      <c r="B823">
        <v>411</v>
      </c>
      <c r="C823">
        <v>410</v>
      </c>
      <c r="E823">
        <v>3272.8069807481138</v>
      </c>
      <c r="F823">
        <v>41802.1875</v>
      </c>
      <c r="G823">
        <v>3107.3833732642611</v>
      </c>
      <c r="H823">
        <v>-1270.01529964775</v>
      </c>
      <c r="I823">
        <v>18</v>
      </c>
      <c r="J823" t="s">
        <v>111</v>
      </c>
      <c r="K823">
        <v>19</v>
      </c>
      <c r="L823">
        <v>1278</v>
      </c>
      <c r="M823">
        <v>1.9890000000000001</v>
      </c>
      <c r="N823">
        <v>1.7789999999999999</v>
      </c>
      <c r="O823">
        <v>0.87726000000000004</v>
      </c>
      <c r="P823">
        <v>0.15781000000000001</v>
      </c>
      <c r="Q823">
        <v>3.6680000000000001</v>
      </c>
      <c r="R823">
        <v>110.4</v>
      </c>
      <c r="S823">
        <v>11.349</v>
      </c>
      <c r="T823">
        <v>210000000</v>
      </c>
      <c r="U823">
        <v>0.3</v>
      </c>
      <c r="V823">
        <v>0.5</v>
      </c>
      <c r="W823">
        <v>2</v>
      </c>
      <c r="X823">
        <v>70</v>
      </c>
    </row>
    <row r="824" spans="1:24" x14ac:dyDescent="0.35">
      <c r="A824" s="1">
        <v>822</v>
      </c>
      <c r="B824">
        <v>411</v>
      </c>
      <c r="C824">
        <v>411</v>
      </c>
      <c r="E824">
        <v>3272.8069807481138</v>
      </c>
      <c r="F824">
        <v>41802.1875</v>
      </c>
      <c r="G824">
        <v>3107.3833732642611</v>
      </c>
      <c r="H824">
        <v>-1270.01529964775</v>
      </c>
      <c r="I824">
        <v>18</v>
      </c>
      <c r="J824" t="s">
        <v>111</v>
      </c>
      <c r="K824">
        <v>19</v>
      </c>
      <c r="L824">
        <v>1278</v>
      </c>
      <c r="M824">
        <v>1.9890000000000001</v>
      </c>
      <c r="N824">
        <v>1.7789999999999999</v>
      </c>
      <c r="O824">
        <v>0.87726000000000004</v>
      </c>
      <c r="P824">
        <v>0.15781000000000001</v>
      </c>
      <c r="Q824">
        <v>3.6680000000000001</v>
      </c>
      <c r="R824">
        <v>110.4</v>
      </c>
      <c r="S824">
        <v>11.349</v>
      </c>
      <c r="T824">
        <v>210000000</v>
      </c>
      <c r="U824">
        <v>0.3</v>
      </c>
      <c r="V824">
        <v>0.5</v>
      </c>
      <c r="W824">
        <v>2</v>
      </c>
      <c r="X824">
        <v>70</v>
      </c>
    </row>
    <row r="825" spans="1:24" x14ac:dyDescent="0.35">
      <c r="A825" s="1">
        <v>823</v>
      </c>
      <c r="B825">
        <v>412</v>
      </c>
      <c r="C825">
        <v>411</v>
      </c>
      <c r="D825" t="s">
        <v>84</v>
      </c>
      <c r="E825">
        <v>3280.6194807481138</v>
      </c>
      <c r="F825">
        <v>41810</v>
      </c>
      <c r="G825">
        <v>3115.1476558301051</v>
      </c>
      <c r="H825">
        <v>-1270.881930412115</v>
      </c>
      <c r="I825">
        <v>18</v>
      </c>
      <c r="J825" t="s">
        <v>111</v>
      </c>
      <c r="K825">
        <v>19</v>
      </c>
      <c r="L825">
        <v>1278</v>
      </c>
      <c r="M825">
        <v>1.9890000000000001</v>
      </c>
      <c r="N825">
        <v>1.7789999999999999</v>
      </c>
      <c r="O825">
        <v>0.87726000000000004</v>
      </c>
      <c r="P825">
        <v>0.15781000000000001</v>
      </c>
      <c r="Q825">
        <v>3.6680000000000001</v>
      </c>
      <c r="R825">
        <v>110.4</v>
      </c>
      <c r="S825">
        <v>11.349</v>
      </c>
      <c r="T825">
        <v>210000000</v>
      </c>
      <c r="U825">
        <v>0.3</v>
      </c>
      <c r="V825">
        <v>0.5</v>
      </c>
      <c r="W825">
        <v>2</v>
      </c>
      <c r="X825">
        <v>70</v>
      </c>
    </row>
    <row r="826" spans="1:24" x14ac:dyDescent="0.35">
      <c r="A826" s="1">
        <v>824</v>
      </c>
      <c r="B826">
        <v>412</v>
      </c>
      <c r="C826">
        <v>412</v>
      </c>
      <c r="D826" t="s">
        <v>84</v>
      </c>
      <c r="E826">
        <v>3280.6194807481138</v>
      </c>
      <c r="F826">
        <v>41810</v>
      </c>
      <c r="G826">
        <v>3115.1476558301051</v>
      </c>
      <c r="H826">
        <v>-1270.881930412115</v>
      </c>
      <c r="I826">
        <v>18</v>
      </c>
      <c r="J826" t="s">
        <v>111</v>
      </c>
      <c r="K826">
        <v>19</v>
      </c>
      <c r="L826">
        <v>1278</v>
      </c>
      <c r="M826">
        <v>1.9890000000000001</v>
      </c>
      <c r="N826">
        <v>1.7789999999999999</v>
      </c>
      <c r="O826">
        <v>0.87726000000000004</v>
      </c>
      <c r="P826">
        <v>0.15781000000000001</v>
      </c>
      <c r="Q826">
        <v>3.6680000000000001</v>
      </c>
      <c r="R826">
        <v>110.4</v>
      </c>
      <c r="S826">
        <v>11.349</v>
      </c>
      <c r="T826">
        <v>210000000</v>
      </c>
      <c r="U826">
        <v>0.3</v>
      </c>
      <c r="V826">
        <v>0.5</v>
      </c>
      <c r="W826">
        <v>2</v>
      </c>
      <c r="X826">
        <v>70</v>
      </c>
    </row>
    <row r="827" spans="1:24" x14ac:dyDescent="0.35">
      <c r="A827" s="1">
        <v>825</v>
      </c>
      <c r="B827">
        <v>413</v>
      </c>
      <c r="C827">
        <v>412</v>
      </c>
      <c r="E827">
        <v>3288.4319807481138</v>
      </c>
      <c r="F827">
        <v>41817.8125</v>
      </c>
      <c r="G827">
        <v>3122.9132363112972</v>
      </c>
      <c r="H827">
        <v>-1271.73685197896</v>
      </c>
      <c r="I827">
        <v>18</v>
      </c>
      <c r="J827" t="s">
        <v>111</v>
      </c>
      <c r="K827">
        <v>19</v>
      </c>
      <c r="L827">
        <v>1278</v>
      </c>
      <c r="M827">
        <v>1.9890000000000001</v>
      </c>
      <c r="N827">
        <v>1.7789999999999999</v>
      </c>
      <c r="O827">
        <v>0.87726000000000004</v>
      </c>
      <c r="P827">
        <v>0.15781000000000001</v>
      </c>
      <c r="Q827">
        <v>3.6680000000000001</v>
      </c>
      <c r="R827">
        <v>110.4</v>
      </c>
      <c r="S827">
        <v>11.349</v>
      </c>
      <c r="T827">
        <v>210000000</v>
      </c>
      <c r="U827">
        <v>0.3</v>
      </c>
      <c r="V827">
        <v>0.5</v>
      </c>
      <c r="W827">
        <v>2</v>
      </c>
      <c r="X827">
        <v>70</v>
      </c>
    </row>
    <row r="828" spans="1:24" x14ac:dyDescent="0.35">
      <c r="A828" s="1">
        <v>826</v>
      </c>
      <c r="B828">
        <v>413</v>
      </c>
      <c r="C828">
        <v>413</v>
      </c>
      <c r="E828">
        <v>3288.4319807481138</v>
      </c>
      <c r="F828">
        <v>41817.8125</v>
      </c>
      <c r="G828">
        <v>3122.9132363112972</v>
      </c>
      <c r="H828">
        <v>-1271.73685197896</v>
      </c>
      <c r="I828">
        <v>18</v>
      </c>
      <c r="J828" t="s">
        <v>111</v>
      </c>
      <c r="K828">
        <v>19</v>
      </c>
      <c r="L828">
        <v>1278</v>
      </c>
      <c r="M828">
        <v>1.9890000000000001</v>
      </c>
      <c r="N828">
        <v>1.7789999999999999</v>
      </c>
      <c r="O828">
        <v>0.87726000000000004</v>
      </c>
      <c r="P828">
        <v>0.15781000000000001</v>
      </c>
      <c r="Q828">
        <v>3.6680000000000001</v>
      </c>
      <c r="R828">
        <v>110.4</v>
      </c>
      <c r="S828">
        <v>11.349</v>
      </c>
      <c r="T828">
        <v>210000000</v>
      </c>
      <c r="U828">
        <v>0.3</v>
      </c>
      <c r="V828">
        <v>0.5</v>
      </c>
      <c r="W828">
        <v>2</v>
      </c>
      <c r="X828">
        <v>70</v>
      </c>
    </row>
    <row r="829" spans="1:24" x14ac:dyDescent="0.35">
      <c r="A829" s="1">
        <v>827</v>
      </c>
      <c r="B829">
        <v>414</v>
      </c>
      <c r="C829">
        <v>413</v>
      </c>
      <c r="E829">
        <v>3296.2444807481138</v>
      </c>
      <c r="F829">
        <v>41825.625</v>
      </c>
      <c r="G829">
        <v>3130.6801137771949</v>
      </c>
      <c r="H829">
        <v>-1272.5799113690091</v>
      </c>
      <c r="I829">
        <v>18</v>
      </c>
      <c r="J829" t="s">
        <v>111</v>
      </c>
      <c r="K829">
        <v>19</v>
      </c>
      <c r="L829">
        <v>1278</v>
      </c>
      <c r="M829">
        <v>1.9890000000000001</v>
      </c>
      <c r="N829">
        <v>1.7789999999999999</v>
      </c>
      <c r="O829">
        <v>0.87726000000000004</v>
      </c>
      <c r="P829">
        <v>0.15781000000000001</v>
      </c>
      <c r="Q829">
        <v>3.6680000000000001</v>
      </c>
      <c r="R829">
        <v>110.4</v>
      </c>
      <c r="S829">
        <v>11.349</v>
      </c>
      <c r="T829">
        <v>210000000</v>
      </c>
      <c r="U829">
        <v>0.3</v>
      </c>
      <c r="V829">
        <v>0.5</v>
      </c>
      <c r="W829">
        <v>2</v>
      </c>
      <c r="X829">
        <v>70</v>
      </c>
    </row>
    <row r="830" spans="1:24" x14ac:dyDescent="0.35">
      <c r="A830" s="1">
        <v>828</v>
      </c>
      <c r="B830">
        <v>414</v>
      </c>
      <c r="C830">
        <v>414</v>
      </c>
      <c r="E830">
        <v>3296.2444807481138</v>
      </c>
      <c r="F830">
        <v>41825.625</v>
      </c>
      <c r="G830">
        <v>3130.6801137771949</v>
      </c>
      <c r="H830">
        <v>-1272.5799113690091</v>
      </c>
      <c r="I830">
        <v>18</v>
      </c>
      <c r="J830" t="s">
        <v>112</v>
      </c>
      <c r="K830">
        <v>19</v>
      </c>
      <c r="L830">
        <v>1278</v>
      </c>
      <c r="M830">
        <v>1.8779999999999999</v>
      </c>
      <c r="N830">
        <v>1.5209999999999999</v>
      </c>
      <c r="O830">
        <v>0.79723999999999995</v>
      </c>
      <c r="P830">
        <v>5.4467000000000002E-2</v>
      </c>
      <c r="Q830">
        <v>3.3109999999999999</v>
      </c>
      <c r="R830">
        <v>98.582999999999998</v>
      </c>
      <c r="S830">
        <v>10.105</v>
      </c>
      <c r="T830">
        <v>210000000</v>
      </c>
      <c r="U830">
        <v>0.3</v>
      </c>
      <c r="V830">
        <v>0.5</v>
      </c>
      <c r="W830">
        <v>2</v>
      </c>
      <c r="X830">
        <v>70</v>
      </c>
    </row>
    <row r="831" spans="1:24" x14ac:dyDescent="0.35">
      <c r="A831" s="1">
        <v>829</v>
      </c>
      <c r="B831">
        <v>415</v>
      </c>
      <c r="C831">
        <v>414</v>
      </c>
      <c r="E831">
        <v>3304.0569807481138</v>
      </c>
      <c r="F831">
        <v>41833.4375</v>
      </c>
      <c r="G831">
        <v>3138.4483258957098</v>
      </c>
      <c r="H831">
        <v>-1273.4105856540209</v>
      </c>
      <c r="I831">
        <v>18</v>
      </c>
      <c r="J831" t="s">
        <v>112</v>
      </c>
      <c r="K831">
        <v>19</v>
      </c>
      <c r="L831">
        <v>1278</v>
      </c>
      <c r="M831">
        <v>1.8779999999999999</v>
      </c>
      <c r="N831">
        <v>1.5209999999999999</v>
      </c>
      <c r="O831">
        <v>0.79723999999999995</v>
      </c>
      <c r="P831">
        <v>5.4467000000000002E-2</v>
      </c>
      <c r="Q831">
        <v>3.3109999999999999</v>
      </c>
      <c r="R831">
        <v>98.582999999999998</v>
      </c>
      <c r="S831">
        <v>10.105</v>
      </c>
      <c r="T831">
        <v>210000000</v>
      </c>
      <c r="U831">
        <v>0.3</v>
      </c>
      <c r="V831">
        <v>0.5</v>
      </c>
      <c r="W831">
        <v>2</v>
      </c>
      <c r="X831">
        <v>70</v>
      </c>
    </row>
    <row r="832" spans="1:24" x14ac:dyDescent="0.35">
      <c r="A832" s="1">
        <v>830</v>
      </c>
      <c r="B832">
        <v>415</v>
      </c>
      <c r="C832">
        <v>415</v>
      </c>
      <c r="E832">
        <v>3304.0569807481138</v>
      </c>
      <c r="F832">
        <v>41833.4375</v>
      </c>
      <c r="G832">
        <v>3138.4483258957098</v>
      </c>
      <c r="H832">
        <v>-1273.4105856540209</v>
      </c>
      <c r="I832">
        <v>18</v>
      </c>
      <c r="J832" t="s">
        <v>112</v>
      </c>
      <c r="K832">
        <v>19</v>
      </c>
      <c r="L832">
        <v>1278</v>
      </c>
      <c r="M832">
        <v>1.8779999999999999</v>
      </c>
      <c r="N832">
        <v>1.5209999999999999</v>
      </c>
      <c r="O832">
        <v>0.79723999999999995</v>
      </c>
      <c r="P832">
        <v>5.4467000000000002E-2</v>
      </c>
      <c r="Q832">
        <v>3.3109999999999999</v>
      </c>
      <c r="R832">
        <v>98.582999999999998</v>
      </c>
      <c r="S832">
        <v>10.105</v>
      </c>
      <c r="T832">
        <v>210000000</v>
      </c>
      <c r="U832">
        <v>0.3</v>
      </c>
      <c r="V832">
        <v>0.5</v>
      </c>
      <c r="W832">
        <v>2</v>
      </c>
      <c r="X832">
        <v>70</v>
      </c>
    </row>
    <row r="833" spans="1:24" x14ac:dyDescent="0.35">
      <c r="A833" s="1">
        <v>831</v>
      </c>
      <c r="B833">
        <v>416</v>
      </c>
      <c r="C833">
        <v>415</v>
      </c>
      <c r="E833">
        <v>3311.8694807481138</v>
      </c>
      <c r="F833">
        <v>41841.25</v>
      </c>
      <c r="G833">
        <v>3146.2178972294132</v>
      </c>
      <c r="H833">
        <v>-1274.2284482049699</v>
      </c>
      <c r="I833">
        <v>18</v>
      </c>
      <c r="J833" t="s">
        <v>112</v>
      </c>
      <c r="K833">
        <v>19</v>
      </c>
      <c r="L833">
        <v>1278</v>
      </c>
      <c r="M833">
        <v>1.8779999999999999</v>
      </c>
      <c r="N833">
        <v>1.5209999999999999</v>
      </c>
      <c r="O833">
        <v>0.79723999999999995</v>
      </c>
      <c r="P833">
        <v>5.4467000000000002E-2</v>
      </c>
      <c r="Q833">
        <v>3.3109999999999999</v>
      </c>
      <c r="R833">
        <v>98.582999999999998</v>
      </c>
      <c r="S833">
        <v>10.105</v>
      </c>
      <c r="T833">
        <v>210000000</v>
      </c>
      <c r="U833">
        <v>0.3</v>
      </c>
      <c r="V833">
        <v>0.5</v>
      </c>
      <c r="W833">
        <v>2</v>
      </c>
      <c r="X833">
        <v>70</v>
      </c>
    </row>
    <row r="834" spans="1:24" x14ac:dyDescent="0.35">
      <c r="A834" s="1">
        <v>832</v>
      </c>
      <c r="B834">
        <v>416</v>
      </c>
      <c r="C834">
        <v>416</v>
      </c>
      <c r="E834">
        <v>3311.8694807481138</v>
      </c>
      <c r="F834">
        <v>41841.25</v>
      </c>
      <c r="G834">
        <v>3146.2178972294132</v>
      </c>
      <c r="H834">
        <v>-1274.2284482049699</v>
      </c>
      <c r="I834">
        <v>18</v>
      </c>
      <c r="J834" t="s">
        <v>113</v>
      </c>
      <c r="K834">
        <v>19</v>
      </c>
      <c r="L834">
        <v>1320</v>
      </c>
      <c r="M834">
        <v>1.6819999999999991</v>
      </c>
      <c r="N834">
        <v>1.2699</v>
      </c>
      <c r="O834">
        <v>0.70086000000000004</v>
      </c>
      <c r="P834">
        <v>2.8108999999999999E-2</v>
      </c>
      <c r="Q834">
        <v>2.569</v>
      </c>
      <c r="R834">
        <v>84.697999999999993</v>
      </c>
      <c r="S834">
        <v>8.6111000000000004</v>
      </c>
      <c r="T834">
        <v>210000000</v>
      </c>
      <c r="U834">
        <v>0.3</v>
      </c>
      <c r="V834">
        <v>0.5</v>
      </c>
      <c r="W834">
        <v>2</v>
      </c>
      <c r="X834">
        <v>70</v>
      </c>
    </row>
    <row r="835" spans="1:24" x14ac:dyDescent="0.35">
      <c r="A835" s="1">
        <v>833</v>
      </c>
      <c r="B835">
        <v>417</v>
      </c>
      <c r="C835">
        <v>416</v>
      </c>
      <c r="E835">
        <v>3319.6819807481138</v>
      </c>
      <c r="F835">
        <v>41849.0625</v>
      </c>
      <c r="G835">
        <v>3153.9887077521812</v>
      </c>
      <c r="H835">
        <v>-1275.0344480498061</v>
      </c>
      <c r="I835">
        <v>18</v>
      </c>
      <c r="J835" t="s">
        <v>113</v>
      </c>
      <c r="K835">
        <v>19</v>
      </c>
      <c r="L835">
        <v>1320</v>
      </c>
      <c r="M835">
        <v>1.6819999999999991</v>
      </c>
      <c r="N835">
        <v>1.2699</v>
      </c>
      <c r="O835">
        <v>0.70086000000000004</v>
      </c>
      <c r="P835">
        <v>2.8108999999999999E-2</v>
      </c>
      <c r="Q835">
        <v>2.569</v>
      </c>
      <c r="R835">
        <v>84.697999999999993</v>
      </c>
      <c r="S835">
        <v>8.6111000000000004</v>
      </c>
      <c r="T835">
        <v>210000000</v>
      </c>
      <c r="U835">
        <v>0.3</v>
      </c>
      <c r="V835">
        <v>0.5</v>
      </c>
      <c r="W835">
        <v>2</v>
      </c>
      <c r="X835">
        <v>70</v>
      </c>
    </row>
    <row r="836" spans="1:24" x14ac:dyDescent="0.35">
      <c r="A836" s="1">
        <v>834</v>
      </c>
      <c r="B836">
        <v>417</v>
      </c>
      <c r="C836">
        <v>417</v>
      </c>
      <c r="E836">
        <v>3319.6819807481138</v>
      </c>
      <c r="F836">
        <v>41849.0625</v>
      </c>
      <c r="G836">
        <v>3153.9887077521812</v>
      </c>
      <c r="H836">
        <v>-1275.0344480498061</v>
      </c>
      <c r="I836">
        <v>18</v>
      </c>
      <c r="J836" t="s">
        <v>113</v>
      </c>
      <c r="K836">
        <v>19</v>
      </c>
      <c r="L836">
        <v>1320</v>
      </c>
      <c r="M836">
        <v>1.6819999999999991</v>
      </c>
      <c r="N836">
        <v>1.2699</v>
      </c>
      <c r="O836">
        <v>0.70086000000000004</v>
      </c>
      <c r="P836">
        <v>2.8108999999999999E-2</v>
      </c>
      <c r="Q836">
        <v>2.569</v>
      </c>
      <c r="R836">
        <v>84.697999999999993</v>
      </c>
      <c r="S836">
        <v>8.6111000000000004</v>
      </c>
      <c r="T836">
        <v>210000000</v>
      </c>
      <c r="U836">
        <v>0.3</v>
      </c>
      <c r="V836">
        <v>0.5</v>
      </c>
      <c r="W836">
        <v>2</v>
      </c>
      <c r="X836">
        <v>70</v>
      </c>
    </row>
    <row r="837" spans="1:24" x14ac:dyDescent="0.35">
      <c r="A837" s="1">
        <v>835</v>
      </c>
      <c r="B837">
        <v>418</v>
      </c>
      <c r="C837">
        <v>417</v>
      </c>
      <c r="E837">
        <v>3327.4944807481138</v>
      </c>
      <c r="F837">
        <v>41856.875</v>
      </c>
      <c r="G837">
        <v>3161.76072547578</v>
      </c>
      <c r="H837">
        <v>-1275.8287225291931</v>
      </c>
      <c r="I837">
        <v>18</v>
      </c>
      <c r="J837" t="s">
        <v>113</v>
      </c>
      <c r="K837">
        <v>19</v>
      </c>
      <c r="L837">
        <v>1320</v>
      </c>
      <c r="M837">
        <v>1.6819999999999991</v>
      </c>
      <c r="N837">
        <v>1.2699</v>
      </c>
      <c r="O837">
        <v>0.70086000000000004</v>
      </c>
      <c r="P837">
        <v>2.8108999999999999E-2</v>
      </c>
      <c r="Q837">
        <v>2.569</v>
      </c>
      <c r="R837">
        <v>84.697999999999993</v>
      </c>
      <c r="S837">
        <v>8.6111000000000004</v>
      </c>
      <c r="T837">
        <v>210000000</v>
      </c>
      <c r="U837">
        <v>0.3</v>
      </c>
      <c r="V837">
        <v>0.5</v>
      </c>
      <c r="W837">
        <v>2</v>
      </c>
      <c r="X837">
        <v>70</v>
      </c>
    </row>
    <row r="838" spans="1:24" x14ac:dyDescent="0.35">
      <c r="A838" s="1">
        <v>836</v>
      </c>
      <c r="B838">
        <v>418</v>
      </c>
      <c r="C838">
        <v>418</v>
      </c>
      <c r="E838">
        <v>3327.4944807481138</v>
      </c>
      <c r="F838">
        <v>41856.875</v>
      </c>
      <c r="G838">
        <v>3161.76072547578</v>
      </c>
      <c r="H838">
        <v>-1275.8287225291931</v>
      </c>
      <c r="I838">
        <v>18</v>
      </c>
      <c r="J838" t="s">
        <v>113</v>
      </c>
      <c r="K838">
        <v>19</v>
      </c>
      <c r="L838">
        <v>1320</v>
      </c>
      <c r="M838">
        <v>1.6819999999999991</v>
      </c>
      <c r="N838">
        <v>1.2699</v>
      </c>
      <c r="O838">
        <v>0.70086000000000004</v>
      </c>
      <c r="P838">
        <v>2.8108999999999999E-2</v>
      </c>
      <c r="Q838">
        <v>2.569</v>
      </c>
      <c r="R838">
        <v>84.697999999999993</v>
      </c>
      <c r="S838">
        <v>8.6111000000000004</v>
      </c>
      <c r="T838">
        <v>210000000</v>
      </c>
      <c r="U838">
        <v>0.3</v>
      </c>
      <c r="V838">
        <v>0.5</v>
      </c>
      <c r="W838">
        <v>2</v>
      </c>
      <c r="X838">
        <v>70</v>
      </c>
    </row>
    <row r="839" spans="1:24" x14ac:dyDescent="0.35">
      <c r="A839" s="1">
        <v>837</v>
      </c>
      <c r="B839">
        <v>419</v>
      </c>
      <c r="C839">
        <v>418</v>
      </c>
      <c r="E839">
        <v>3335.3069807481138</v>
      </c>
      <c r="F839">
        <v>41864.6875</v>
      </c>
      <c r="G839">
        <v>3169.533944079139</v>
      </c>
      <c r="H839">
        <v>-1276.611160186359</v>
      </c>
      <c r="I839">
        <v>18</v>
      </c>
      <c r="J839" t="s">
        <v>113</v>
      </c>
      <c r="K839">
        <v>19</v>
      </c>
      <c r="L839">
        <v>1320</v>
      </c>
      <c r="M839">
        <v>1.6819999999999991</v>
      </c>
      <c r="N839">
        <v>1.2699</v>
      </c>
      <c r="O839">
        <v>0.70086000000000004</v>
      </c>
      <c r="P839">
        <v>2.8108999999999999E-2</v>
      </c>
      <c r="Q839">
        <v>2.569</v>
      </c>
      <c r="R839">
        <v>84.697999999999993</v>
      </c>
      <c r="S839">
        <v>8.6111000000000004</v>
      </c>
      <c r="T839">
        <v>210000000</v>
      </c>
      <c r="U839">
        <v>0.3</v>
      </c>
      <c r="V839">
        <v>0.5</v>
      </c>
      <c r="W839">
        <v>2</v>
      </c>
      <c r="X839">
        <v>70</v>
      </c>
    </row>
    <row r="840" spans="1:24" x14ac:dyDescent="0.35">
      <c r="A840" s="1">
        <v>838</v>
      </c>
      <c r="B840">
        <v>419</v>
      </c>
      <c r="C840">
        <v>419</v>
      </c>
      <c r="E840">
        <v>3335.3069807481138</v>
      </c>
      <c r="F840">
        <v>41864.6875</v>
      </c>
      <c r="G840">
        <v>3169.533944079139</v>
      </c>
      <c r="H840">
        <v>-1276.611160186359</v>
      </c>
      <c r="I840">
        <v>18</v>
      </c>
      <c r="J840" t="s">
        <v>113</v>
      </c>
      <c r="K840">
        <v>19</v>
      </c>
      <c r="L840">
        <v>1320</v>
      </c>
      <c r="M840">
        <v>1.6819999999999991</v>
      </c>
      <c r="N840">
        <v>1.2699</v>
      </c>
      <c r="O840">
        <v>0.70086000000000004</v>
      </c>
      <c r="P840">
        <v>2.8108999999999999E-2</v>
      </c>
      <c r="Q840">
        <v>2.569</v>
      </c>
      <c r="R840">
        <v>84.697999999999993</v>
      </c>
      <c r="S840">
        <v>8.6111000000000004</v>
      </c>
      <c r="T840">
        <v>210000000</v>
      </c>
      <c r="U840">
        <v>0.3</v>
      </c>
      <c r="V840">
        <v>0.5</v>
      </c>
      <c r="W840">
        <v>2</v>
      </c>
      <c r="X840">
        <v>70</v>
      </c>
    </row>
    <row r="841" spans="1:24" x14ac:dyDescent="0.35">
      <c r="A841" s="1">
        <v>839</v>
      </c>
      <c r="B841">
        <v>420</v>
      </c>
      <c r="C841">
        <v>419</v>
      </c>
      <c r="E841">
        <v>3343.1194807481138</v>
      </c>
      <c r="F841">
        <v>41872.5</v>
      </c>
      <c r="G841">
        <v>3177.3084212256399</v>
      </c>
      <c r="H841">
        <v>-1277.380993842128</v>
      </c>
      <c r="I841">
        <v>18</v>
      </c>
      <c r="J841" t="s">
        <v>113</v>
      </c>
      <c r="K841">
        <v>19</v>
      </c>
      <c r="L841">
        <v>1320</v>
      </c>
      <c r="M841">
        <v>1.6819999999999991</v>
      </c>
      <c r="N841">
        <v>1.2699</v>
      </c>
      <c r="O841">
        <v>0.70086000000000004</v>
      </c>
      <c r="P841">
        <v>2.8108999999999999E-2</v>
      </c>
      <c r="Q841">
        <v>2.569</v>
      </c>
      <c r="R841">
        <v>84.697999999999993</v>
      </c>
      <c r="S841">
        <v>8.6111000000000004</v>
      </c>
      <c r="T841">
        <v>210000000</v>
      </c>
      <c r="U841">
        <v>0.3</v>
      </c>
      <c r="V841">
        <v>0.5</v>
      </c>
      <c r="W841">
        <v>2</v>
      </c>
      <c r="X841">
        <v>70</v>
      </c>
    </row>
    <row r="842" spans="1:24" x14ac:dyDescent="0.35">
      <c r="A842" s="1">
        <v>840</v>
      </c>
      <c r="B842">
        <v>420</v>
      </c>
      <c r="C842">
        <v>420</v>
      </c>
      <c r="E842">
        <v>3343.1194807481138</v>
      </c>
      <c r="F842">
        <v>41872.5</v>
      </c>
      <c r="G842">
        <v>3177.3084212256399</v>
      </c>
      <c r="H842">
        <v>-1277.380993842128</v>
      </c>
      <c r="I842">
        <v>18</v>
      </c>
      <c r="J842" t="s">
        <v>113</v>
      </c>
      <c r="K842">
        <v>19</v>
      </c>
      <c r="L842">
        <v>1320</v>
      </c>
      <c r="M842">
        <v>1.6819999999999991</v>
      </c>
      <c r="N842">
        <v>1.2699</v>
      </c>
      <c r="O842">
        <v>0.70086000000000004</v>
      </c>
      <c r="P842">
        <v>2.8108999999999999E-2</v>
      </c>
      <c r="Q842">
        <v>2.569</v>
      </c>
      <c r="R842">
        <v>84.697999999999993</v>
      </c>
      <c r="S842">
        <v>8.6111000000000004</v>
      </c>
      <c r="T842">
        <v>210000000</v>
      </c>
      <c r="U842">
        <v>0.3</v>
      </c>
      <c r="V842">
        <v>0.5</v>
      </c>
      <c r="W842">
        <v>2</v>
      </c>
      <c r="X842">
        <v>70</v>
      </c>
    </row>
    <row r="843" spans="1:24" x14ac:dyDescent="0.35">
      <c r="A843" s="1">
        <v>841</v>
      </c>
      <c r="B843">
        <v>421</v>
      </c>
      <c r="C843">
        <v>420</v>
      </c>
      <c r="E843">
        <v>3350.9319807481138</v>
      </c>
      <c r="F843">
        <v>41880.3125</v>
      </c>
      <c r="G843">
        <v>3185.0841485348701</v>
      </c>
      <c r="H843">
        <v>-1278.13809463239</v>
      </c>
      <c r="I843">
        <v>18</v>
      </c>
      <c r="J843" t="s">
        <v>113</v>
      </c>
      <c r="K843">
        <v>19</v>
      </c>
      <c r="L843">
        <v>1320</v>
      </c>
      <c r="M843">
        <v>1.6819999999999991</v>
      </c>
      <c r="N843">
        <v>1.2699</v>
      </c>
      <c r="O843">
        <v>0.70086000000000004</v>
      </c>
      <c r="P843">
        <v>2.8108999999999999E-2</v>
      </c>
      <c r="Q843">
        <v>2.569</v>
      </c>
      <c r="R843">
        <v>84.697999999999993</v>
      </c>
      <c r="S843">
        <v>8.6111000000000004</v>
      </c>
      <c r="T843">
        <v>210000000</v>
      </c>
      <c r="U843">
        <v>0.3</v>
      </c>
      <c r="V843">
        <v>0.5</v>
      </c>
      <c r="W843">
        <v>2</v>
      </c>
      <c r="X843">
        <v>70</v>
      </c>
    </row>
    <row r="844" spans="1:24" x14ac:dyDescent="0.35">
      <c r="A844" s="1">
        <v>842</v>
      </c>
      <c r="B844">
        <v>421</v>
      </c>
      <c r="C844">
        <v>421</v>
      </c>
      <c r="E844">
        <v>3350.9319807481138</v>
      </c>
      <c r="F844">
        <v>41880.3125</v>
      </c>
      <c r="G844">
        <v>3185.0841485348701</v>
      </c>
      <c r="H844">
        <v>-1278.13809463239</v>
      </c>
      <c r="I844">
        <v>18</v>
      </c>
      <c r="J844" t="s">
        <v>113</v>
      </c>
      <c r="K844">
        <v>19</v>
      </c>
      <c r="L844">
        <v>1320</v>
      </c>
      <c r="M844">
        <v>1.6819999999999991</v>
      </c>
      <c r="N844">
        <v>1.2699</v>
      </c>
      <c r="O844">
        <v>0.70086000000000004</v>
      </c>
      <c r="P844">
        <v>2.8108999999999999E-2</v>
      </c>
      <c r="Q844">
        <v>2.569</v>
      </c>
      <c r="R844">
        <v>84.697999999999993</v>
      </c>
      <c r="S844">
        <v>8.6111000000000004</v>
      </c>
      <c r="T844">
        <v>210000000</v>
      </c>
      <c r="U844">
        <v>0.3</v>
      </c>
      <c r="V844">
        <v>0.5</v>
      </c>
      <c r="W844">
        <v>2</v>
      </c>
      <c r="X844">
        <v>70</v>
      </c>
    </row>
    <row r="845" spans="1:24" x14ac:dyDescent="0.35">
      <c r="A845" s="1">
        <v>843</v>
      </c>
      <c r="B845">
        <v>422</v>
      </c>
      <c r="C845">
        <v>421</v>
      </c>
      <c r="E845">
        <v>3358.7444807481138</v>
      </c>
      <c r="F845">
        <v>41888.125</v>
      </c>
      <c r="G845">
        <v>3192.861014992699</v>
      </c>
      <c r="H845">
        <v>-1278.883399669337</v>
      </c>
      <c r="I845">
        <v>18</v>
      </c>
      <c r="J845" t="s">
        <v>113</v>
      </c>
      <c r="K845">
        <v>19</v>
      </c>
      <c r="L845">
        <v>1320</v>
      </c>
      <c r="M845">
        <v>1.6819999999999991</v>
      </c>
      <c r="N845">
        <v>1.2699</v>
      </c>
      <c r="O845">
        <v>0.70086000000000004</v>
      </c>
      <c r="P845">
        <v>2.8108999999999999E-2</v>
      </c>
      <c r="Q845">
        <v>2.569</v>
      </c>
      <c r="R845">
        <v>84.697999999999993</v>
      </c>
      <c r="S845">
        <v>8.6111000000000004</v>
      </c>
      <c r="T845">
        <v>210000000</v>
      </c>
      <c r="U845">
        <v>0.3</v>
      </c>
      <c r="V845">
        <v>0.5</v>
      </c>
      <c r="W845">
        <v>2</v>
      </c>
      <c r="X845">
        <v>70</v>
      </c>
    </row>
    <row r="846" spans="1:24" x14ac:dyDescent="0.35">
      <c r="A846" s="1">
        <v>844</v>
      </c>
      <c r="B846">
        <v>422</v>
      </c>
      <c r="C846">
        <v>422</v>
      </c>
      <c r="E846">
        <v>3358.7444807481138</v>
      </c>
      <c r="F846">
        <v>41888.125</v>
      </c>
      <c r="G846">
        <v>3192.861014992699</v>
      </c>
      <c r="H846">
        <v>-1278.883399669337</v>
      </c>
      <c r="I846">
        <v>18</v>
      </c>
      <c r="J846" t="s">
        <v>113</v>
      </c>
      <c r="K846">
        <v>19</v>
      </c>
      <c r="L846">
        <v>1320</v>
      </c>
      <c r="M846">
        <v>1.6819999999999991</v>
      </c>
      <c r="N846">
        <v>1.2699</v>
      </c>
      <c r="O846">
        <v>0.70086000000000004</v>
      </c>
      <c r="P846">
        <v>2.8108999999999999E-2</v>
      </c>
      <c r="Q846">
        <v>2.569</v>
      </c>
      <c r="R846">
        <v>84.697999999999993</v>
      </c>
      <c r="S846">
        <v>8.6111000000000004</v>
      </c>
      <c r="T846">
        <v>210000000</v>
      </c>
      <c r="U846">
        <v>0.3</v>
      </c>
      <c r="V846">
        <v>0.5</v>
      </c>
      <c r="W846">
        <v>2</v>
      </c>
      <c r="X846">
        <v>70</v>
      </c>
    </row>
    <row r="847" spans="1:24" x14ac:dyDescent="0.35">
      <c r="A847" s="1">
        <v>845</v>
      </c>
      <c r="B847">
        <v>423</v>
      </c>
      <c r="C847">
        <v>422</v>
      </c>
      <c r="E847">
        <v>3366.5569807481138</v>
      </c>
      <c r="F847">
        <v>41895.9375</v>
      </c>
      <c r="G847">
        <v>3200.638996657317</v>
      </c>
      <c r="H847">
        <v>-1279.616975233256</v>
      </c>
      <c r="I847">
        <v>18</v>
      </c>
      <c r="J847" t="s">
        <v>113</v>
      </c>
      <c r="K847">
        <v>19</v>
      </c>
      <c r="L847">
        <v>1320</v>
      </c>
      <c r="M847">
        <v>1.6819999999999991</v>
      </c>
      <c r="N847">
        <v>1.2699</v>
      </c>
      <c r="O847">
        <v>0.70086000000000004</v>
      </c>
      <c r="P847">
        <v>2.8108999999999999E-2</v>
      </c>
      <c r="Q847">
        <v>2.569</v>
      </c>
      <c r="R847">
        <v>84.697999999999993</v>
      </c>
      <c r="S847">
        <v>8.6111000000000004</v>
      </c>
      <c r="T847">
        <v>210000000</v>
      </c>
      <c r="U847">
        <v>0.3</v>
      </c>
      <c r="V847">
        <v>0.5</v>
      </c>
      <c r="W847">
        <v>2</v>
      </c>
      <c r="X847">
        <v>70</v>
      </c>
    </row>
    <row r="848" spans="1:24" x14ac:dyDescent="0.35">
      <c r="A848" s="1">
        <v>846</v>
      </c>
      <c r="B848">
        <v>423</v>
      </c>
      <c r="C848">
        <v>423</v>
      </c>
      <c r="E848">
        <v>3366.5569807481138</v>
      </c>
      <c r="F848">
        <v>41895.9375</v>
      </c>
      <c r="G848">
        <v>3200.638996657317</v>
      </c>
      <c r="H848">
        <v>-1279.616975233256</v>
      </c>
      <c r="I848">
        <v>18</v>
      </c>
      <c r="J848" t="s">
        <v>113</v>
      </c>
      <c r="K848">
        <v>19</v>
      </c>
      <c r="L848">
        <v>1320</v>
      </c>
      <c r="M848">
        <v>1.6819999999999991</v>
      </c>
      <c r="N848">
        <v>1.2699</v>
      </c>
      <c r="O848">
        <v>0.70086000000000004</v>
      </c>
      <c r="P848">
        <v>2.8108999999999999E-2</v>
      </c>
      <c r="Q848">
        <v>2.569</v>
      </c>
      <c r="R848">
        <v>84.697999999999993</v>
      </c>
      <c r="S848">
        <v>8.6111000000000004</v>
      </c>
      <c r="T848">
        <v>210000000</v>
      </c>
      <c r="U848">
        <v>0.3</v>
      </c>
      <c r="V848">
        <v>0.5</v>
      </c>
      <c r="W848">
        <v>2</v>
      </c>
      <c r="X848">
        <v>70</v>
      </c>
    </row>
    <row r="849" spans="1:24" x14ac:dyDescent="0.35">
      <c r="A849" s="1">
        <v>847</v>
      </c>
      <c r="B849">
        <v>424</v>
      </c>
      <c r="C849">
        <v>423</v>
      </c>
      <c r="E849">
        <v>3374.3694807481138</v>
      </c>
      <c r="F849">
        <v>41903.75</v>
      </c>
      <c r="G849">
        <v>3208.4180849851568</v>
      </c>
      <c r="H849">
        <v>-1280.3387247863491</v>
      </c>
      <c r="I849">
        <v>18</v>
      </c>
      <c r="J849" t="s">
        <v>113</v>
      </c>
      <c r="K849">
        <v>19</v>
      </c>
      <c r="L849">
        <v>1320</v>
      </c>
      <c r="M849">
        <v>1.6819999999999991</v>
      </c>
      <c r="N849">
        <v>1.2699</v>
      </c>
      <c r="O849">
        <v>0.70086000000000004</v>
      </c>
      <c r="P849">
        <v>2.8108999999999999E-2</v>
      </c>
      <c r="Q849">
        <v>2.569</v>
      </c>
      <c r="R849">
        <v>84.697999999999993</v>
      </c>
      <c r="S849">
        <v>8.6111000000000004</v>
      </c>
      <c r="T849">
        <v>210000000</v>
      </c>
      <c r="U849">
        <v>0.3</v>
      </c>
      <c r="V849">
        <v>0.5</v>
      </c>
      <c r="W849">
        <v>2</v>
      </c>
      <c r="X849">
        <v>70</v>
      </c>
    </row>
    <row r="850" spans="1:24" x14ac:dyDescent="0.35">
      <c r="A850" s="1">
        <v>848</v>
      </c>
      <c r="B850">
        <v>424</v>
      </c>
      <c r="C850">
        <v>424</v>
      </c>
      <c r="E850">
        <v>3374.3694807481138</v>
      </c>
      <c r="F850">
        <v>41903.75</v>
      </c>
      <c r="G850">
        <v>3208.4180849851568</v>
      </c>
      <c r="H850">
        <v>-1280.3387247863491</v>
      </c>
      <c r="I850">
        <v>18</v>
      </c>
      <c r="J850" t="s">
        <v>112</v>
      </c>
      <c r="K850">
        <v>19</v>
      </c>
      <c r="L850">
        <v>1278</v>
      </c>
      <c r="M850">
        <v>1.8779999999999999</v>
      </c>
      <c r="N850">
        <v>1.5209999999999999</v>
      </c>
      <c r="O850">
        <v>0.79723999999999995</v>
      </c>
      <c r="P850">
        <v>5.4467000000000002E-2</v>
      </c>
      <c r="Q850">
        <v>3.3109999999999999</v>
      </c>
      <c r="R850">
        <v>98.582999999999998</v>
      </c>
      <c r="S850">
        <v>10.105</v>
      </c>
      <c r="T850">
        <v>210000000</v>
      </c>
      <c r="U850">
        <v>0.3</v>
      </c>
      <c r="V850">
        <v>0.5</v>
      </c>
      <c r="W850">
        <v>2</v>
      </c>
      <c r="X850">
        <v>70</v>
      </c>
    </row>
    <row r="851" spans="1:24" x14ac:dyDescent="0.35">
      <c r="A851" s="1">
        <v>849</v>
      </c>
      <c r="B851">
        <v>425</v>
      </c>
      <c r="C851">
        <v>424</v>
      </c>
      <c r="E851">
        <v>3382.1819807481138</v>
      </c>
      <c r="F851">
        <v>41911.5625</v>
      </c>
      <c r="G851">
        <v>3216.1983589595789</v>
      </c>
      <c r="H851">
        <v>-1281.04758005804</v>
      </c>
      <c r="I851">
        <v>18</v>
      </c>
      <c r="J851" t="s">
        <v>112</v>
      </c>
      <c r="K851">
        <v>19</v>
      </c>
      <c r="L851">
        <v>1278</v>
      </c>
      <c r="M851">
        <v>1.8779999999999999</v>
      </c>
      <c r="N851">
        <v>1.5209999999999999</v>
      </c>
      <c r="O851">
        <v>0.79723999999999995</v>
      </c>
      <c r="P851">
        <v>5.4467000000000002E-2</v>
      </c>
      <c r="Q851">
        <v>3.3109999999999999</v>
      </c>
      <c r="R851">
        <v>98.582999999999998</v>
      </c>
      <c r="S851">
        <v>10.105</v>
      </c>
      <c r="T851">
        <v>210000000</v>
      </c>
      <c r="U851">
        <v>0.3</v>
      </c>
      <c r="V851">
        <v>0.5</v>
      </c>
      <c r="W851">
        <v>2</v>
      </c>
      <c r="X851">
        <v>70</v>
      </c>
    </row>
    <row r="852" spans="1:24" x14ac:dyDescent="0.35">
      <c r="A852" s="1">
        <v>850</v>
      </c>
      <c r="B852">
        <v>425</v>
      </c>
      <c r="C852">
        <v>425</v>
      </c>
      <c r="E852">
        <v>3382.1819807481138</v>
      </c>
      <c r="F852">
        <v>41911.5625</v>
      </c>
      <c r="G852">
        <v>3216.1983589595789</v>
      </c>
      <c r="H852">
        <v>-1281.04758005804</v>
      </c>
      <c r="I852">
        <v>18</v>
      </c>
      <c r="J852" t="s">
        <v>112</v>
      </c>
      <c r="K852">
        <v>19</v>
      </c>
      <c r="L852">
        <v>1278</v>
      </c>
      <c r="M852">
        <v>1.8779999999999999</v>
      </c>
      <c r="N852">
        <v>1.5209999999999999</v>
      </c>
      <c r="O852">
        <v>0.79723999999999995</v>
      </c>
      <c r="P852">
        <v>5.4467000000000002E-2</v>
      </c>
      <c r="Q852">
        <v>3.3109999999999999</v>
      </c>
      <c r="R852">
        <v>98.582999999999998</v>
      </c>
      <c r="S852">
        <v>10.105</v>
      </c>
      <c r="T852">
        <v>210000000</v>
      </c>
      <c r="U852">
        <v>0.3</v>
      </c>
      <c r="V852">
        <v>0.5</v>
      </c>
      <c r="W852">
        <v>2</v>
      </c>
      <c r="X852">
        <v>70</v>
      </c>
    </row>
    <row r="853" spans="1:24" x14ac:dyDescent="0.35">
      <c r="A853" s="1">
        <v>851</v>
      </c>
      <c r="B853">
        <v>426</v>
      </c>
      <c r="C853">
        <v>425</v>
      </c>
      <c r="E853">
        <v>3389.9944807481138</v>
      </c>
      <c r="F853">
        <v>41919.375</v>
      </c>
      <c r="G853">
        <v>3223.979756212218</v>
      </c>
      <c r="H853">
        <v>-1281.74399426372</v>
      </c>
      <c r="I853">
        <v>18</v>
      </c>
      <c r="J853" t="s">
        <v>112</v>
      </c>
      <c r="K853">
        <v>19</v>
      </c>
      <c r="L853">
        <v>1278</v>
      </c>
      <c r="M853">
        <v>1.8779999999999999</v>
      </c>
      <c r="N853">
        <v>1.5209999999999999</v>
      </c>
      <c r="O853">
        <v>0.79723999999999995</v>
      </c>
      <c r="P853">
        <v>5.4467000000000002E-2</v>
      </c>
      <c r="Q853">
        <v>3.3109999999999999</v>
      </c>
      <c r="R853">
        <v>98.582999999999998</v>
      </c>
      <c r="S853">
        <v>10.105</v>
      </c>
      <c r="T853">
        <v>210000000</v>
      </c>
      <c r="U853">
        <v>0.3</v>
      </c>
      <c r="V853">
        <v>0.5</v>
      </c>
      <c r="W853">
        <v>2</v>
      </c>
      <c r="X853">
        <v>70</v>
      </c>
    </row>
    <row r="854" spans="1:24" x14ac:dyDescent="0.35">
      <c r="A854" s="1">
        <v>852</v>
      </c>
      <c r="B854">
        <v>426</v>
      </c>
      <c r="C854">
        <v>426</v>
      </c>
      <c r="E854">
        <v>3389.9944807481138</v>
      </c>
      <c r="F854">
        <v>41919.375</v>
      </c>
      <c r="G854">
        <v>3223.979756212218</v>
      </c>
      <c r="H854">
        <v>-1281.74399426372</v>
      </c>
      <c r="I854">
        <v>18</v>
      </c>
      <c r="J854" t="s">
        <v>111</v>
      </c>
      <c r="K854">
        <v>19</v>
      </c>
      <c r="L854">
        <v>1278</v>
      </c>
      <c r="M854">
        <v>1.9890000000000001</v>
      </c>
      <c r="N854">
        <v>1.7789999999999999</v>
      </c>
      <c r="O854">
        <v>0.87726000000000004</v>
      </c>
      <c r="P854">
        <v>0.15781000000000001</v>
      </c>
      <c r="Q854">
        <v>3.6680000000000001</v>
      </c>
      <c r="R854">
        <v>110.4</v>
      </c>
      <c r="S854">
        <v>11.349</v>
      </c>
      <c r="T854">
        <v>210000000</v>
      </c>
      <c r="U854">
        <v>0.3</v>
      </c>
      <c r="V854">
        <v>0.5</v>
      </c>
      <c r="W854">
        <v>2</v>
      </c>
      <c r="X854">
        <v>70</v>
      </c>
    </row>
    <row r="855" spans="1:24" x14ac:dyDescent="0.35">
      <c r="A855" s="1">
        <v>853</v>
      </c>
      <c r="B855">
        <v>427</v>
      </c>
      <c r="C855">
        <v>426</v>
      </c>
      <c r="E855">
        <v>3397.8069807481138</v>
      </c>
      <c r="F855">
        <v>41927.1875</v>
      </c>
      <c r="G855">
        <v>3231.7622020719818</v>
      </c>
      <c r="H855">
        <v>-1282.4285865221759</v>
      </c>
      <c r="I855">
        <v>18</v>
      </c>
      <c r="J855" t="s">
        <v>111</v>
      </c>
      <c r="K855">
        <v>19</v>
      </c>
      <c r="L855">
        <v>1278</v>
      </c>
      <c r="M855">
        <v>1.9890000000000001</v>
      </c>
      <c r="N855">
        <v>1.7789999999999999</v>
      </c>
      <c r="O855">
        <v>0.87726000000000004</v>
      </c>
      <c r="P855">
        <v>0.15781000000000001</v>
      </c>
      <c r="Q855">
        <v>3.6680000000000001</v>
      </c>
      <c r="R855">
        <v>110.4</v>
      </c>
      <c r="S855">
        <v>11.349</v>
      </c>
      <c r="T855">
        <v>210000000</v>
      </c>
      <c r="U855">
        <v>0.3</v>
      </c>
      <c r="V855">
        <v>0.5</v>
      </c>
      <c r="W855">
        <v>2</v>
      </c>
      <c r="X855">
        <v>70</v>
      </c>
    </row>
    <row r="856" spans="1:24" x14ac:dyDescent="0.35">
      <c r="A856" s="1">
        <v>854</v>
      </c>
      <c r="B856">
        <v>427</v>
      </c>
      <c r="C856">
        <v>427</v>
      </c>
      <c r="E856">
        <v>3397.8069807481138</v>
      </c>
      <c r="F856">
        <v>41927.1875</v>
      </c>
      <c r="G856">
        <v>3231.7622020719818</v>
      </c>
      <c r="H856">
        <v>-1282.4285865221759</v>
      </c>
      <c r="I856">
        <v>18</v>
      </c>
      <c r="J856" t="s">
        <v>111</v>
      </c>
      <c r="K856">
        <v>19</v>
      </c>
      <c r="L856">
        <v>1278</v>
      </c>
      <c r="M856">
        <v>1.9890000000000001</v>
      </c>
      <c r="N856">
        <v>1.7789999999999999</v>
      </c>
      <c r="O856">
        <v>0.87726000000000004</v>
      </c>
      <c r="P856">
        <v>0.15781000000000001</v>
      </c>
      <c r="Q856">
        <v>3.6680000000000001</v>
      </c>
      <c r="R856">
        <v>110.4</v>
      </c>
      <c r="S856">
        <v>11.349</v>
      </c>
      <c r="T856">
        <v>210000000</v>
      </c>
      <c r="U856">
        <v>0.3</v>
      </c>
      <c r="V856">
        <v>0.5</v>
      </c>
      <c r="W856">
        <v>2</v>
      </c>
      <c r="X856">
        <v>70</v>
      </c>
    </row>
    <row r="857" spans="1:24" x14ac:dyDescent="0.35">
      <c r="A857" s="1">
        <v>855</v>
      </c>
      <c r="B857">
        <v>428</v>
      </c>
      <c r="C857">
        <v>427</v>
      </c>
      <c r="D857" t="s">
        <v>85</v>
      </c>
      <c r="E857">
        <v>3405.6194807481138</v>
      </c>
      <c r="F857">
        <v>41935</v>
      </c>
      <c r="G857">
        <v>3239.545672361176</v>
      </c>
      <c r="H857">
        <v>-1283.1014338312791</v>
      </c>
      <c r="I857">
        <v>18</v>
      </c>
      <c r="J857" t="s">
        <v>111</v>
      </c>
      <c r="K857">
        <v>19</v>
      </c>
      <c r="L857">
        <v>1278</v>
      </c>
      <c r="M857">
        <v>1.9890000000000001</v>
      </c>
      <c r="N857">
        <v>1.7789999999999999</v>
      </c>
      <c r="O857">
        <v>0.87726000000000004</v>
      </c>
      <c r="P857">
        <v>0.15781000000000001</v>
      </c>
      <c r="Q857">
        <v>3.6680000000000001</v>
      </c>
      <c r="R857">
        <v>110.4</v>
      </c>
      <c r="S857">
        <v>11.349</v>
      </c>
      <c r="T857">
        <v>210000000</v>
      </c>
      <c r="U857">
        <v>0.3</v>
      </c>
      <c r="V857">
        <v>0.5</v>
      </c>
      <c r="W857">
        <v>2</v>
      </c>
      <c r="X857">
        <v>70</v>
      </c>
    </row>
    <row r="858" spans="1:24" x14ac:dyDescent="0.35">
      <c r="A858" s="1">
        <v>856</v>
      </c>
      <c r="B858">
        <v>428</v>
      </c>
      <c r="C858">
        <v>428</v>
      </c>
      <c r="D858" t="s">
        <v>85</v>
      </c>
      <c r="E858">
        <v>3405.6194807481138</v>
      </c>
      <c r="F858">
        <v>41935</v>
      </c>
      <c r="G858">
        <v>3239.545672361176</v>
      </c>
      <c r="H858">
        <v>-1283.1014338312791</v>
      </c>
      <c r="I858">
        <v>18</v>
      </c>
      <c r="J858" t="s">
        <v>111</v>
      </c>
      <c r="K858">
        <v>19</v>
      </c>
      <c r="L858">
        <v>1278</v>
      </c>
      <c r="M858">
        <v>1.9890000000000001</v>
      </c>
      <c r="N858">
        <v>1.7789999999999999</v>
      </c>
      <c r="O858">
        <v>0.87726000000000004</v>
      </c>
      <c r="P858">
        <v>0.15781000000000001</v>
      </c>
      <c r="Q858">
        <v>3.6680000000000001</v>
      </c>
      <c r="R858">
        <v>110.4</v>
      </c>
      <c r="S858">
        <v>11.349</v>
      </c>
      <c r="T858">
        <v>210000000</v>
      </c>
      <c r="U858">
        <v>0.3</v>
      </c>
      <c r="V858">
        <v>0.5</v>
      </c>
      <c r="W858">
        <v>2</v>
      </c>
      <c r="X858">
        <v>70</v>
      </c>
    </row>
    <row r="859" spans="1:24" x14ac:dyDescent="0.35">
      <c r="A859" s="1">
        <v>857</v>
      </c>
      <c r="B859">
        <v>429</v>
      </c>
      <c r="C859">
        <v>428</v>
      </c>
      <c r="E859">
        <v>3413.4319807481138</v>
      </c>
      <c r="F859">
        <v>41942.8125</v>
      </c>
      <c r="G859">
        <v>3247.3301572535888</v>
      </c>
      <c r="H859">
        <v>-1283.762443535071</v>
      </c>
      <c r="I859">
        <v>18</v>
      </c>
      <c r="J859" t="s">
        <v>111</v>
      </c>
      <c r="K859">
        <v>19</v>
      </c>
      <c r="L859">
        <v>1278</v>
      </c>
      <c r="M859">
        <v>1.9890000000000001</v>
      </c>
      <c r="N859">
        <v>1.7789999999999999</v>
      </c>
      <c r="O859">
        <v>0.87726000000000004</v>
      </c>
      <c r="P859">
        <v>0.15781000000000001</v>
      </c>
      <c r="Q859">
        <v>3.6680000000000001</v>
      </c>
      <c r="R859">
        <v>110.4</v>
      </c>
      <c r="S859">
        <v>11.349</v>
      </c>
      <c r="T859">
        <v>210000000</v>
      </c>
      <c r="U859">
        <v>0.3</v>
      </c>
      <c r="V859">
        <v>0.5</v>
      </c>
      <c r="W859">
        <v>2</v>
      </c>
      <c r="X859">
        <v>70</v>
      </c>
    </row>
    <row r="860" spans="1:24" x14ac:dyDescent="0.35">
      <c r="A860" s="1">
        <v>858</v>
      </c>
      <c r="B860">
        <v>429</v>
      </c>
      <c r="C860">
        <v>429</v>
      </c>
      <c r="E860">
        <v>3413.4319807481138</v>
      </c>
      <c r="F860">
        <v>41942.8125</v>
      </c>
      <c r="G860">
        <v>3247.3301572535888</v>
      </c>
      <c r="H860">
        <v>-1283.762443535071</v>
      </c>
      <c r="I860">
        <v>18</v>
      </c>
      <c r="J860" t="s">
        <v>111</v>
      </c>
      <c r="K860">
        <v>19</v>
      </c>
      <c r="L860">
        <v>1278</v>
      </c>
      <c r="M860">
        <v>1.9890000000000001</v>
      </c>
      <c r="N860">
        <v>1.7789999999999999</v>
      </c>
      <c r="O860">
        <v>0.87726000000000004</v>
      </c>
      <c r="P860">
        <v>0.15781000000000001</v>
      </c>
      <c r="Q860">
        <v>3.6680000000000001</v>
      </c>
      <c r="R860">
        <v>110.4</v>
      </c>
      <c r="S860">
        <v>11.349</v>
      </c>
      <c r="T860">
        <v>210000000</v>
      </c>
      <c r="U860">
        <v>0.3</v>
      </c>
      <c r="V860">
        <v>0.5</v>
      </c>
      <c r="W860">
        <v>2</v>
      </c>
      <c r="X860">
        <v>70</v>
      </c>
    </row>
    <row r="861" spans="1:24" x14ac:dyDescent="0.35">
      <c r="A861" s="1">
        <v>859</v>
      </c>
      <c r="B861">
        <v>430</v>
      </c>
      <c r="C861">
        <v>429</v>
      </c>
      <c r="E861">
        <v>3421.2444807481138</v>
      </c>
      <c r="F861">
        <v>41950.625</v>
      </c>
      <c r="G861">
        <v>3255.1157475213881</v>
      </c>
      <c r="H861">
        <v>-1284.410304324409</v>
      </c>
      <c r="I861">
        <v>18</v>
      </c>
      <c r="J861" t="s">
        <v>111</v>
      </c>
      <c r="K861">
        <v>19</v>
      </c>
      <c r="L861">
        <v>1278</v>
      </c>
      <c r="M861">
        <v>1.9890000000000001</v>
      </c>
      <c r="N861">
        <v>1.7789999999999999</v>
      </c>
      <c r="O861">
        <v>0.87726000000000004</v>
      </c>
      <c r="P861">
        <v>0.15781000000000001</v>
      </c>
      <c r="Q861">
        <v>3.6680000000000001</v>
      </c>
      <c r="R861">
        <v>110.4</v>
      </c>
      <c r="S861">
        <v>11.349</v>
      </c>
      <c r="T861">
        <v>210000000</v>
      </c>
      <c r="U861">
        <v>0.3</v>
      </c>
      <c r="V861">
        <v>0.5</v>
      </c>
      <c r="W861">
        <v>2</v>
      </c>
      <c r="X861">
        <v>70</v>
      </c>
    </row>
    <row r="862" spans="1:24" x14ac:dyDescent="0.35">
      <c r="A862" s="1">
        <v>860</v>
      </c>
      <c r="B862">
        <v>430</v>
      </c>
      <c r="C862">
        <v>430</v>
      </c>
      <c r="E862">
        <v>3421.2444807481138</v>
      </c>
      <c r="F862">
        <v>41950.625</v>
      </c>
      <c r="G862">
        <v>3255.1157475213881</v>
      </c>
      <c r="H862">
        <v>-1284.410304324409</v>
      </c>
      <c r="I862">
        <v>18</v>
      </c>
      <c r="J862" t="s">
        <v>112</v>
      </c>
      <c r="K862">
        <v>19</v>
      </c>
      <c r="L862">
        <v>1278</v>
      </c>
      <c r="M862">
        <v>1.8779999999999999</v>
      </c>
      <c r="N862">
        <v>1.5209999999999999</v>
      </c>
      <c r="O862">
        <v>0.79723999999999995</v>
      </c>
      <c r="P862">
        <v>5.4467000000000002E-2</v>
      </c>
      <c r="Q862">
        <v>3.3109999999999999</v>
      </c>
      <c r="R862">
        <v>98.582999999999998</v>
      </c>
      <c r="S862">
        <v>10.105</v>
      </c>
      <c r="T862">
        <v>210000000</v>
      </c>
      <c r="U862">
        <v>0.3</v>
      </c>
      <c r="V862">
        <v>0.5</v>
      </c>
      <c r="W862">
        <v>2</v>
      </c>
      <c r="X862">
        <v>70</v>
      </c>
    </row>
    <row r="863" spans="1:24" x14ac:dyDescent="0.35">
      <c r="A863" s="1">
        <v>861</v>
      </c>
      <c r="B863">
        <v>431</v>
      </c>
      <c r="C863">
        <v>430</v>
      </c>
      <c r="E863">
        <v>3429.0569807481138</v>
      </c>
      <c r="F863">
        <v>41958.4375</v>
      </c>
      <c r="G863">
        <v>3262.902346150262</v>
      </c>
      <c r="H863">
        <v>-1285.045927763324</v>
      </c>
      <c r="I863">
        <v>18</v>
      </c>
      <c r="J863" t="s">
        <v>112</v>
      </c>
      <c r="K863">
        <v>19</v>
      </c>
      <c r="L863">
        <v>1278</v>
      </c>
      <c r="M863">
        <v>1.8779999999999999</v>
      </c>
      <c r="N863">
        <v>1.5209999999999999</v>
      </c>
      <c r="O863">
        <v>0.79723999999999995</v>
      </c>
      <c r="P863">
        <v>5.4467000000000002E-2</v>
      </c>
      <c r="Q863">
        <v>3.3109999999999999</v>
      </c>
      <c r="R863">
        <v>98.582999999999998</v>
      </c>
      <c r="S863">
        <v>10.105</v>
      </c>
      <c r="T863">
        <v>210000000</v>
      </c>
      <c r="U863">
        <v>0.3</v>
      </c>
      <c r="V863">
        <v>0.5</v>
      </c>
      <c r="W863">
        <v>2</v>
      </c>
      <c r="X863">
        <v>70</v>
      </c>
    </row>
    <row r="864" spans="1:24" x14ac:dyDescent="0.35">
      <c r="A864" s="1">
        <v>862</v>
      </c>
      <c r="B864">
        <v>431</v>
      </c>
      <c r="C864">
        <v>431</v>
      </c>
      <c r="E864">
        <v>3429.0569807481138</v>
      </c>
      <c r="F864">
        <v>41958.4375</v>
      </c>
      <c r="G864">
        <v>3262.902346150262</v>
      </c>
      <c r="H864">
        <v>-1285.045927763324</v>
      </c>
      <c r="I864">
        <v>18</v>
      </c>
      <c r="J864" t="s">
        <v>112</v>
      </c>
      <c r="K864">
        <v>19</v>
      </c>
      <c r="L864">
        <v>1278</v>
      </c>
      <c r="M864">
        <v>1.8779999999999999</v>
      </c>
      <c r="N864">
        <v>1.5209999999999999</v>
      </c>
      <c r="O864">
        <v>0.79723999999999995</v>
      </c>
      <c r="P864">
        <v>5.4467000000000002E-2</v>
      </c>
      <c r="Q864">
        <v>3.3109999999999999</v>
      </c>
      <c r="R864">
        <v>98.582999999999998</v>
      </c>
      <c r="S864">
        <v>10.105</v>
      </c>
      <c r="T864">
        <v>210000000</v>
      </c>
      <c r="U864">
        <v>0.3</v>
      </c>
      <c r="V864">
        <v>0.5</v>
      </c>
      <c r="W864">
        <v>2</v>
      </c>
      <c r="X864">
        <v>70</v>
      </c>
    </row>
    <row r="865" spans="1:24" x14ac:dyDescent="0.35">
      <c r="A865" s="1">
        <v>863</v>
      </c>
      <c r="B865">
        <v>432</v>
      </c>
      <c r="C865">
        <v>431</v>
      </c>
      <c r="E865">
        <v>3436.8694807481138</v>
      </c>
      <c r="F865">
        <v>41966.25</v>
      </c>
      <c r="G865">
        <v>3270.6898956955129</v>
      </c>
      <c r="H865">
        <v>-1285.6697882405249</v>
      </c>
      <c r="I865">
        <v>18</v>
      </c>
      <c r="J865" t="s">
        <v>112</v>
      </c>
      <c r="K865">
        <v>19</v>
      </c>
      <c r="L865">
        <v>1278</v>
      </c>
      <c r="M865">
        <v>1.8779999999999999</v>
      </c>
      <c r="N865">
        <v>1.5209999999999999</v>
      </c>
      <c r="O865">
        <v>0.79723999999999995</v>
      </c>
      <c r="P865">
        <v>5.4467000000000002E-2</v>
      </c>
      <c r="Q865">
        <v>3.3109999999999999</v>
      </c>
      <c r="R865">
        <v>98.582999999999998</v>
      </c>
      <c r="S865">
        <v>10.105</v>
      </c>
      <c r="T865">
        <v>210000000</v>
      </c>
      <c r="U865">
        <v>0.3</v>
      </c>
      <c r="V865">
        <v>0.5</v>
      </c>
      <c r="W865">
        <v>2</v>
      </c>
      <c r="X865">
        <v>70</v>
      </c>
    </row>
    <row r="866" spans="1:24" x14ac:dyDescent="0.35">
      <c r="A866" s="1">
        <v>864</v>
      </c>
      <c r="B866">
        <v>432</v>
      </c>
      <c r="C866">
        <v>432</v>
      </c>
      <c r="E866">
        <v>3436.8694807481138</v>
      </c>
      <c r="F866">
        <v>41966.25</v>
      </c>
      <c r="G866">
        <v>3270.6898956955129</v>
      </c>
      <c r="H866">
        <v>-1285.6697882405249</v>
      </c>
      <c r="I866">
        <v>18</v>
      </c>
      <c r="J866" t="s">
        <v>113</v>
      </c>
      <c r="K866">
        <v>19</v>
      </c>
      <c r="L866">
        <v>1320</v>
      </c>
      <c r="M866">
        <v>1.6819999999999991</v>
      </c>
      <c r="N866">
        <v>1.2699</v>
      </c>
      <c r="O866">
        <v>0.70086000000000004</v>
      </c>
      <c r="P866">
        <v>2.8108999999999999E-2</v>
      </c>
      <c r="Q866">
        <v>2.569</v>
      </c>
      <c r="R866">
        <v>84.697999999999993</v>
      </c>
      <c r="S866">
        <v>8.6111000000000004</v>
      </c>
      <c r="T866">
        <v>210000000</v>
      </c>
      <c r="U866">
        <v>0.3</v>
      </c>
      <c r="V866">
        <v>0.5</v>
      </c>
      <c r="W866">
        <v>2</v>
      </c>
      <c r="X866">
        <v>70</v>
      </c>
    </row>
    <row r="867" spans="1:24" x14ac:dyDescent="0.35">
      <c r="A867" s="1">
        <v>865</v>
      </c>
      <c r="B867">
        <v>433</v>
      </c>
      <c r="C867">
        <v>432</v>
      </c>
      <c r="E867">
        <v>3444.6819807481138</v>
      </c>
      <c r="F867">
        <v>41974.0625</v>
      </c>
      <c r="G867">
        <v>3278.4783857680641</v>
      </c>
      <c r="H867">
        <v>-1286.2817977383411</v>
      </c>
      <c r="I867">
        <v>18</v>
      </c>
      <c r="J867" t="s">
        <v>113</v>
      </c>
      <c r="K867">
        <v>19</v>
      </c>
      <c r="L867">
        <v>1320</v>
      </c>
      <c r="M867">
        <v>1.6819999999999991</v>
      </c>
      <c r="N867">
        <v>1.2699</v>
      </c>
      <c r="O867">
        <v>0.70086000000000004</v>
      </c>
      <c r="P867">
        <v>2.8108999999999999E-2</v>
      </c>
      <c r="Q867">
        <v>2.569</v>
      </c>
      <c r="R867">
        <v>84.697999999999993</v>
      </c>
      <c r="S867">
        <v>8.6111000000000004</v>
      </c>
      <c r="T867">
        <v>210000000</v>
      </c>
      <c r="U867">
        <v>0.3</v>
      </c>
      <c r="V867">
        <v>0.5</v>
      </c>
      <c r="W867">
        <v>2</v>
      </c>
      <c r="X867">
        <v>70</v>
      </c>
    </row>
    <row r="868" spans="1:24" x14ac:dyDescent="0.35">
      <c r="A868" s="1">
        <v>866</v>
      </c>
      <c r="B868">
        <v>433</v>
      </c>
      <c r="C868">
        <v>433</v>
      </c>
      <c r="E868">
        <v>3444.6819807481138</v>
      </c>
      <c r="F868">
        <v>41974.0625</v>
      </c>
      <c r="G868">
        <v>3278.4783857680641</v>
      </c>
      <c r="H868">
        <v>-1286.2817977383411</v>
      </c>
      <c r="I868">
        <v>18</v>
      </c>
      <c r="J868" t="s">
        <v>113</v>
      </c>
      <c r="K868">
        <v>19</v>
      </c>
      <c r="L868">
        <v>1320</v>
      </c>
      <c r="M868">
        <v>1.6819999999999991</v>
      </c>
      <c r="N868">
        <v>1.2699</v>
      </c>
      <c r="O868">
        <v>0.70086000000000004</v>
      </c>
      <c r="P868">
        <v>2.8108999999999999E-2</v>
      </c>
      <c r="Q868">
        <v>2.569</v>
      </c>
      <c r="R868">
        <v>84.697999999999993</v>
      </c>
      <c r="S868">
        <v>8.6111000000000004</v>
      </c>
      <c r="T868">
        <v>210000000</v>
      </c>
      <c r="U868">
        <v>0.3</v>
      </c>
      <c r="V868">
        <v>0.5</v>
      </c>
      <c r="W868">
        <v>2</v>
      </c>
      <c r="X868">
        <v>70</v>
      </c>
    </row>
    <row r="869" spans="1:24" x14ac:dyDescent="0.35">
      <c r="A869" s="1">
        <v>867</v>
      </c>
      <c r="B869">
        <v>434</v>
      </c>
      <c r="C869">
        <v>433</v>
      </c>
      <c r="E869">
        <v>3452.4944807481138</v>
      </c>
      <c r="F869">
        <v>41981.875</v>
      </c>
      <c r="G869">
        <v>3286.267790208627</v>
      </c>
      <c r="H869">
        <v>-1286.882064021866</v>
      </c>
      <c r="I869">
        <v>18</v>
      </c>
      <c r="J869" t="s">
        <v>113</v>
      </c>
      <c r="K869">
        <v>19</v>
      </c>
      <c r="L869">
        <v>1320</v>
      </c>
      <c r="M869">
        <v>1.6819999999999991</v>
      </c>
      <c r="N869">
        <v>1.2699</v>
      </c>
      <c r="O869">
        <v>0.70086000000000004</v>
      </c>
      <c r="P869">
        <v>2.8108999999999999E-2</v>
      </c>
      <c r="Q869">
        <v>2.569</v>
      </c>
      <c r="R869">
        <v>84.697999999999993</v>
      </c>
      <c r="S869">
        <v>8.6111000000000004</v>
      </c>
      <c r="T869">
        <v>210000000</v>
      </c>
      <c r="U869">
        <v>0.3</v>
      </c>
      <c r="V869">
        <v>0.5</v>
      </c>
      <c r="W869">
        <v>2</v>
      </c>
      <c r="X869">
        <v>70</v>
      </c>
    </row>
    <row r="870" spans="1:24" x14ac:dyDescent="0.35">
      <c r="A870" s="1">
        <v>868</v>
      </c>
      <c r="B870">
        <v>434</v>
      </c>
      <c r="C870">
        <v>434</v>
      </c>
      <c r="E870">
        <v>3452.4944807481138</v>
      </c>
      <c r="F870">
        <v>41981.875</v>
      </c>
      <c r="G870">
        <v>3286.267790208627</v>
      </c>
      <c r="H870">
        <v>-1286.882064021866</v>
      </c>
      <c r="I870">
        <v>18</v>
      </c>
      <c r="J870" t="s">
        <v>113</v>
      </c>
      <c r="K870">
        <v>19</v>
      </c>
      <c r="L870">
        <v>1320</v>
      </c>
      <c r="M870">
        <v>1.6819999999999991</v>
      </c>
      <c r="N870">
        <v>1.2699</v>
      </c>
      <c r="O870">
        <v>0.70086000000000004</v>
      </c>
      <c r="P870">
        <v>2.8108999999999999E-2</v>
      </c>
      <c r="Q870">
        <v>2.569</v>
      </c>
      <c r="R870">
        <v>84.697999999999993</v>
      </c>
      <c r="S870">
        <v>8.6111000000000004</v>
      </c>
      <c r="T870">
        <v>210000000</v>
      </c>
      <c r="U870">
        <v>0.3</v>
      </c>
      <c r="V870">
        <v>0.5</v>
      </c>
      <c r="W870">
        <v>2</v>
      </c>
      <c r="X870">
        <v>70</v>
      </c>
    </row>
    <row r="871" spans="1:24" x14ac:dyDescent="0.35">
      <c r="A871" s="1">
        <v>869</v>
      </c>
      <c r="B871">
        <v>435</v>
      </c>
      <c r="C871">
        <v>434</v>
      </c>
      <c r="E871">
        <v>3460.3069807481138</v>
      </c>
      <c r="F871">
        <v>41989.6875</v>
      </c>
      <c r="G871">
        <v>3294.058220445253</v>
      </c>
      <c r="H871">
        <v>-1287.4688666339471</v>
      </c>
      <c r="I871">
        <v>18</v>
      </c>
      <c r="J871" t="s">
        <v>113</v>
      </c>
      <c r="K871">
        <v>19</v>
      </c>
      <c r="L871">
        <v>1320</v>
      </c>
      <c r="M871">
        <v>1.6819999999999991</v>
      </c>
      <c r="N871">
        <v>1.2699</v>
      </c>
      <c r="O871">
        <v>0.70086000000000004</v>
      </c>
      <c r="P871">
        <v>2.8108999999999999E-2</v>
      </c>
      <c r="Q871">
        <v>2.569</v>
      </c>
      <c r="R871">
        <v>84.697999999999993</v>
      </c>
      <c r="S871">
        <v>8.6111000000000004</v>
      </c>
      <c r="T871">
        <v>210000000</v>
      </c>
      <c r="U871">
        <v>0.3</v>
      </c>
      <c r="V871">
        <v>0.5</v>
      </c>
      <c r="W871">
        <v>2</v>
      </c>
      <c r="X871">
        <v>70</v>
      </c>
    </row>
    <row r="872" spans="1:24" x14ac:dyDescent="0.35">
      <c r="A872" s="1">
        <v>870</v>
      </c>
      <c r="B872">
        <v>435</v>
      </c>
      <c r="C872">
        <v>435</v>
      </c>
      <c r="E872">
        <v>3460.3069807481138</v>
      </c>
      <c r="F872">
        <v>41989.6875</v>
      </c>
      <c r="G872">
        <v>3294.058220445253</v>
      </c>
      <c r="H872">
        <v>-1287.4688666339471</v>
      </c>
      <c r="I872">
        <v>18</v>
      </c>
      <c r="J872" t="s">
        <v>113</v>
      </c>
      <c r="K872">
        <v>19</v>
      </c>
      <c r="L872">
        <v>1320</v>
      </c>
      <c r="M872">
        <v>1.6819999999999991</v>
      </c>
      <c r="N872">
        <v>1.2699</v>
      </c>
      <c r="O872">
        <v>0.70086000000000004</v>
      </c>
      <c r="P872">
        <v>2.8108999999999999E-2</v>
      </c>
      <c r="Q872">
        <v>2.569</v>
      </c>
      <c r="R872">
        <v>84.697999999999993</v>
      </c>
      <c r="S872">
        <v>8.6111000000000004</v>
      </c>
      <c r="T872">
        <v>210000000</v>
      </c>
      <c r="U872">
        <v>0.3</v>
      </c>
      <c r="V872">
        <v>0.5</v>
      </c>
      <c r="W872">
        <v>2</v>
      </c>
      <c r="X872">
        <v>70</v>
      </c>
    </row>
    <row r="873" spans="1:24" x14ac:dyDescent="0.35">
      <c r="A873" s="1">
        <v>871</v>
      </c>
      <c r="B873">
        <v>436</v>
      </c>
      <c r="C873">
        <v>435</v>
      </c>
      <c r="E873">
        <v>3468.1194807481138</v>
      </c>
      <c r="F873">
        <v>41997.5</v>
      </c>
      <c r="G873">
        <v>3301.8495428447691</v>
      </c>
      <c r="H873">
        <v>-1288.0436970052749</v>
      </c>
      <c r="I873">
        <v>18</v>
      </c>
      <c r="J873" t="s">
        <v>113</v>
      </c>
      <c r="K873">
        <v>19</v>
      </c>
      <c r="L873">
        <v>1320</v>
      </c>
      <c r="M873">
        <v>1.6819999999999991</v>
      </c>
      <c r="N873">
        <v>1.2699</v>
      </c>
      <c r="O873">
        <v>0.70086000000000004</v>
      </c>
      <c r="P873">
        <v>2.8108999999999999E-2</v>
      </c>
      <c r="Q873">
        <v>2.569</v>
      </c>
      <c r="R873">
        <v>84.697999999999993</v>
      </c>
      <c r="S873">
        <v>8.6111000000000004</v>
      </c>
      <c r="T873">
        <v>210000000</v>
      </c>
      <c r="U873">
        <v>0.3</v>
      </c>
      <c r="V873">
        <v>0.5</v>
      </c>
      <c r="W873">
        <v>2</v>
      </c>
      <c r="X873">
        <v>70</v>
      </c>
    </row>
    <row r="874" spans="1:24" x14ac:dyDescent="0.35">
      <c r="A874" s="1">
        <v>872</v>
      </c>
      <c r="B874">
        <v>436</v>
      </c>
      <c r="C874">
        <v>436</v>
      </c>
      <c r="E874">
        <v>3468.1194807481138</v>
      </c>
      <c r="F874">
        <v>41997.5</v>
      </c>
      <c r="G874">
        <v>3301.8495428447691</v>
      </c>
      <c r="H874">
        <v>-1288.0436970052749</v>
      </c>
      <c r="I874">
        <v>18</v>
      </c>
      <c r="J874" t="s">
        <v>113</v>
      </c>
      <c r="K874">
        <v>19</v>
      </c>
      <c r="L874">
        <v>1320</v>
      </c>
      <c r="M874">
        <v>1.6819999999999991</v>
      </c>
      <c r="N874">
        <v>1.2699</v>
      </c>
      <c r="O874">
        <v>0.70086000000000004</v>
      </c>
      <c r="P874">
        <v>2.8108999999999999E-2</v>
      </c>
      <c r="Q874">
        <v>2.569</v>
      </c>
      <c r="R874">
        <v>84.697999999999993</v>
      </c>
      <c r="S874">
        <v>8.6111000000000004</v>
      </c>
      <c r="T874">
        <v>210000000</v>
      </c>
      <c r="U874">
        <v>0.3</v>
      </c>
      <c r="V874">
        <v>0.5</v>
      </c>
      <c r="W874">
        <v>2</v>
      </c>
      <c r="X874">
        <v>70</v>
      </c>
    </row>
    <row r="875" spans="1:24" x14ac:dyDescent="0.35">
      <c r="A875" s="1">
        <v>873</v>
      </c>
      <c r="B875">
        <v>437</v>
      </c>
      <c r="C875">
        <v>436</v>
      </c>
      <c r="E875">
        <v>3475.9319807481138</v>
      </c>
      <c r="F875">
        <v>42005.3125</v>
      </c>
      <c r="G875">
        <v>3309.6417236741572</v>
      </c>
      <c r="H875">
        <v>-1288.606766682246</v>
      </c>
      <c r="I875">
        <v>18</v>
      </c>
      <c r="J875" t="s">
        <v>113</v>
      </c>
      <c r="K875">
        <v>19</v>
      </c>
      <c r="L875">
        <v>1320</v>
      </c>
      <c r="M875">
        <v>1.6819999999999991</v>
      </c>
      <c r="N875">
        <v>1.2699</v>
      </c>
      <c r="O875">
        <v>0.70086000000000004</v>
      </c>
      <c r="P875">
        <v>2.8108999999999999E-2</v>
      </c>
      <c r="Q875">
        <v>2.569</v>
      </c>
      <c r="R875">
        <v>84.697999999999993</v>
      </c>
      <c r="S875">
        <v>8.6111000000000004</v>
      </c>
      <c r="T875">
        <v>210000000</v>
      </c>
      <c r="U875">
        <v>0.3</v>
      </c>
      <c r="V875">
        <v>0.5</v>
      </c>
      <c r="W875">
        <v>2</v>
      </c>
      <c r="X875">
        <v>70</v>
      </c>
    </row>
    <row r="876" spans="1:24" x14ac:dyDescent="0.35">
      <c r="A876" s="1">
        <v>874</v>
      </c>
      <c r="B876">
        <v>437</v>
      </c>
      <c r="C876">
        <v>437</v>
      </c>
      <c r="E876">
        <v>3475.9319807481138</v>
      </c>
      <c r="F876">
        <v>42005.3125</v>
      </c>
      <c r="G876">
        <v>3309.6417236741572</v>
      </c>
      <c r="H876">
        <v>-1288.606766682246</v>
      </c>
      <c r="I876">
        <v>18</v>
      </c>
      <c r="J876" t="s">
        <v>113</v>
      </c>
      <c r="K876">
        <v>19</v>
      </c>
      <c r="L876">
        <v>1320</v>
      </c>
      <c r="M876">
        <v>1.6819999999999991</v>
      </c>
      <c r="N876">
        <v>1.2699</v>
      </c>
      <c r="O876">
        <v>0.70086000000000004</v>
      </c>
      <c r="P876">
        <v>2.8108999999999999E-2</v>
      </c>
      <c r="Q876">
        <v>2.569</v>
      </c>
      <c r="R876">
        <v>84.697999999999993</v>
      </c>
      <c r="S876">
        <v>8.6111000000000004</v>
      </c>
      <c r="T876">
        <v>210000000</v>
      </c>
      <c r="U876">
        <v>0.3</v>
      </c>
      <c r="V876">
        <v>0.5</v>
      </c>
      <c r="W876">
        <v>2</v>
      </c>
      <c r="X876">
        <v>70</v>
      </c>
    </row>
    <row r="877" spans="1:24" x14ac:dyDescent="0.35">
      <c r="A877" s="1">
        <v>875</v>
      </c>
      <c r="B877">
        <v>438</v>
      </c>
      <c r="C877">
        <v>437</v>
      </c>
      <c r="E877">
        <v>3483.7444807481138</v>
      </c>
      <c r="F877">
        <v>42013.125</v>
      </c>
      <c r="G877">
        <v>3317.4347524413411</v>
      </c>
      <c r="H877">
        <v>-1289.157980632684</v>
      </c>
      <c r="I877">
        <v>18</v>
      </c>
      <c r="J877" t="s">
        <v>113</v>
      </c>
      <c r="K877">
        <v>19</v>
      </c>
      <c r="L877">
        <v>1320</v>
      </c>
      <c r="M877">
        <v>1.6819999999999991</v>
      </c>
      <c r="N877">
        <v>1.2699</v>
      </c>
      <c r="O877">
        <v>0.70086000000000004</v>
      </c>
      <c r="P877">
        <v>2.8108999999999999E-2</v>
      </c>
      <c r="Q877">
        <v>2.569</v>
      </c>
      <c r="R877">
        <v>84.697999999999993</v>
      </c>
      <c r="S877">
        <v>8.6111000000000004</v>
      </c>
      <c r="T877">
        <v>210000000</v>
      </c>
      <c r="U877">
        <v>0.3</v>
      </c>
      <c r="V877">
        <v>0.5</v>
      </c>
      <c r="W877">
        <v>2</v>
      </c>
      <c r="X877">
        <v>70</v>
      </c>
    </row>
    <row r="878" spans="1:24" x14ac:dyDescent="0.35">
      <c r="A878" s="1">
        <v>876</v>
      </c>
      <c r="B878">
        <v>438</v>
      </c>
      <c r="C878">
        <v>438</v>
      </c>
      <c r="E878">
        <v>3483.7444807481138</v>
      </c>
      <c r="F878">
        <v>42013.125</v>
      </c>
      <c r="G878">
        <v>3317.4347524413411</v>
      </c>
      <c r="H878">
        <v>-1289.157980632684</v>
      </c>
      <c r="I878">
        <v>18</v>
      </c>
      <c r="J878" t="s">
        <v>113</v>
      </c>
      <c r="K878">
        <v>19</v>
      </c>
      <c r="L878">
        <v>1320</v>
      </c>
      <c r="M878">
        <v>1.6819999999999991</v>
      </c>
      <c r="N878">
        <v>1.2699</v>
      </c>
      <c r="O878">
        <v>0.70086000000000004</v>
      </c>
      <c r="P878">
        <v>2.8108999999999999E-2</v>
      </c>
      <c r="Q878">
        <v>2.569</v>
      </c>
      <c r="R878">
        <v>84.697999999999993</v>
      </c>
      <c r="S878">
        <v>8.6111000000000004</v>
      </c>
      <c r="T878">
        <v>210000000</v>
      </c>
      <c r="U878">
        <v>0.3</v>
      </c>
      <c r="V878">
        <v>0.5</v>
      </c>
      <c r="W878">
        <v>2</v>
      </c>
      <c r="X878">
        <v>70</v>
      </c>
    </row>
    <row r="879" spans="1:24" x14ac:dyDescent="0.35">
      <c r="A879" s="1">
        <v>877</v>
      </c>
      <c r="B879">
        <v>439</v>
      </c>
      <c r="C879">
        <v>438</v>
      </c>
      <c r="E879">
        <v>3491.5569807481138</v>
      </c>
      <c r="F879">
        <v>42020.9375</v>
      </c>
      <c r="G879">
        <v>3325.2286235280339</v>
      </c>
      <c r="H879">
        <v>-1289.6971596473491</v>
      </c>
      <c r="I879">
        <v>18</v>
      </c>
      <c r="J879" t="s">
        <v>113</v>
      </c>
      <c r="K879">
        <v>19</v>
      </c>
      <c r="L879">
        <v>1320</v>
      </c>
      <c r="M879">
        <v>1.6819999999999991</v>
      </c>
      <c r="N879">
        <v>1.2699</v>
      </c>
      <c r="O879">
        <v>0.70086000000000004</v>
      </c>
      <c r="P879">
        <v>2.8108999999999999E-2</v>
      </c>
      <c r="Q879">
        <v>2.569</v>
      </c>
      <c r="R879">
        <v>84.697999999999993</v>
      </c>
      <c r="S879">
        <v>8.6111000000000004</v>
      </c>
      <c r="T879">
        <v>210000000</v>
      </c>
      <c r="U879">
        <v>0.3</v>
      </c>
      <c r="V879">
        <v>0.5</v>
      </c>
      <c r="W879">
        <v>2</v>
      </c>
      <c r="X879">
        <v>70</v>
      </c>
    </row>
    <row r="880" spans="1:24" x14ac:dyDescent="0.35">
      <c r="A880" s="1">
        <v>878</v>
      </c>
      <c r="B880">
        <v>439</v>
      </c>
      <c r="C880">
        <v>439</v>
      </c>
      <c r="E880">
        <v>3491.5569807481138</v>
      </c>
      <c r="F880">
        <v>42020.9375</v>
      </c>
      <c r="G880">
        <v>3325.2286235280339</v>
      </c>
      <c r="H880">
        <v>-1289.6971596473491</v>
      </c>
      <c r="I880">
        <v>18</v>
      </c>
      <c r="J880" t="s">
        <v>113</v>
      </c>
      <c r="K880">
        <v>19</v>
      </c>
      <c r="L880">
        <v>1320</v>
      </c>
      <c r="M880">
        <v>1.6819999999999991</v>
      </c>
      <c r="N880">
        <v>1.2699</v>
      </c>
      <c r="O880">
        <v>0.70086000000000004</v>
      </c>
      <c r="P880">
        <v>2.8108999999999999E-2</v>
      </c>
      <c r="Q880">
        <v>2.569</v>
      </c>
      <c r="R880">
        <v>84.697999999999993</v>
      </c>
      <c r="S880">
        <v>8.6111000000000004</v>
      </c>
      <c r="T880">
        <v>210000000</v>
      </c>
      <c r="U880">
        <v>0.3</v>
      </c>
      <c r="V880">
        <v>0.5</v>
      </c>
      <c r="W880">
        <v>2</v>
      </c>
      <c r="X880">
        <v>70</v>
      </c>
    </row>
    <row r="881" spans="1:24" x14ac:dyDescent="0.35">
      <c r="A881" s="1">
        <v>879</v>
      </c>
      <c r="B881">
        <v>440</v>
      </c>
      <c r="C881">
        <v>439</v>
      </c>
      <c r="E881">
        <v>3499.3694807481138</v>
      </c>
      <c r="F881">
        <v>42028.75</v>
      </c>
      <c r="G881">
        <v>3333.0233977230728</v>
      </c>
      <c r="H881">
        <v>-1290.2231210682639</v>
      </c>
      <c r="I881">
        <v>18</v>
      </c>
      <c r="J881" t="s">
        <v>113</v>
      </c>
      <c r="K881">
        <v>19</v>
      </c>
      <c r="L881">
        <v>1320</v>
      </c>
      <c r="M881">
        <v>1.6819999999999991</v>
      </c>
      <c r="N881">
        <v>1.2699</v>
      </c>
      <c r="O881">
        <v>0.70086000000000004</v>
      </c>
      <c r="P881">
        <v>2.8108999999999999E-2</v>
      </c>
      <c r="Q881">
        <v>2.569</v>
      </c>
      <c r="R881">
        <v>84.697999999999993</v>
      </c>
      <c r="S881">
        <v>8.6111000000000004</v>
      </c>
      <c r="T881">
        <v>210000000</v>
      </c>
      <c r="U881">
        <v>0.3</v>
      </c>
      <c r="V881">
        <v>0.5</v>
      </c>
      <c r="W881">
        <v>2</v>
      </c>
      <c r="X881">
        <v>70</v>
      </c>
    </row>
    <row r="882" spans="1:24" x14ac:dyDescent="0.35">
      <c r="A882" s="1">
        <v>880</v>
      </c>
      <c r="B882">
        <v>440</v>
      </c>
      <c r="C882">
        <v>440</v>
      </c>
      <c r="E882">
        <v>3499.3694807481138</v>
      </c>
      <c r="F882">
        <v>42028.75</v>
      </c>
      <c r="G882">
        <v>3333.0233977230728</v>
      </c>
      <c r="H882">
        <v>-1290.2231210682639</v>
      </c>
      <c r="I882">
        <v>18</v>
      </c>
      <c r="J882" t="s">
        <v>112</v>
      </c>
      <c r="K882">
        <v>19</v>
      </c>
      <c r="L882">
        <v>1278</v>
      </c>
      <c r="M882">
        <v>1.8779999999999999</v>
      </c>
      <c r="N882">
        <v>1.5209999999999999</v>
      </c>
      <c r="O882">
        <v>0.79723999999999995</v>
      </c>
      <c r="P882">
        <v>5.4467000000000002E-2</v>
      </c>
      <c r="Q882">
        <v>3.3109999999999999</v>
      </c>
      <c r="R882">
        <v>98.582999999999998</v>
      </c>
      <c r="S882">
        <v>10.105</v>
      </c>
      <c r="T882">
        <v>210000000</v>
      </c>
      <c r="U882">
        <v>0.3</v>
      </c>
      <c r="V882">
        <v>0.5</v>
      </c>
      <c r="W882">
        <v>2</v>
      </c>
      <c r="X882">
        <v>70</v>
      </c>
    </row>
    <row r="883" spans="1:24" x14ac:dyDescent="0.35">
      <c r="A883" s="1">
        <v>881</v>
      </c>
      <c r="B883">
        <v>441</v>
      </c>
      <c r="C883">
        <v>440</v>
      </c>
      <c r="E883">
        <v>3507.1819807481138</v>
      </c>
      <c r="F883">
        <v>42036.5625</v>
      </c>
      <c r="G883">
        <v>3340.8189714371679</v>
      </c>
      <c r="H883">
        <v>-1290.7370889334859</v>
      </c>
      <c r="I883">
        <v>18</v>
      </c>
      <c r="J883" t="s">
        <v>112</v>
      </c>
      <c r="K883">
        <v>19</v>
      </c>
      <c r="L883">
        <v>1278</v>
      </c>
      <c r="M883">
        <v>1.8779999999999999</v>
      </c>
      <c r="N883">
        <v>1.5209999999999999</v>
      </c>
      <c r="O883">
        <v>0.79723999999999995</v>
      </c>
      <c r="P883">
        <v>5.4467000000000002E-2</v>
      </c>
      <c r="Q883">
        <v>3.3109999999999999</v>
      </c>
      <c r="R883">
        <v>98.582999999999998</v>
      </c>
      <c r="S883">
        <v>10.105</v>
      </c>
      <c r="T883">
        <v>210000000</v>
      </c>
      <c r="U883">
        <v>0.3</v>
      </c>
      <c r="V883">
        <v>0.5</v>
      </c>
      <c r="W883">
        <v>2</v>
      </c>
      <c r="X883">
        <v>70</v>
      </c>
    </row>
    <row r="884" spans="1:24" x14ac:dyDescent="0.35">
      <c r="A884" s="1">
        <v>882</v>
      </c>
      <c r="B884">
        <v>441</v>
      </c>
      <c r="C884">
        <v>441</v>
      </c>
      <c r="E884">
        <v>3507.1819807481138</v>
      </c>
      <c r="F884">
        <v>42036.5625</v>
      </c>
      <c r="G884">
        <v>3340.8189714371679</v>
      </c>
      <c r="H884">
        <v>-1290.7370889334859</v>
      </c>
      <c r="I884">
        <v>18</v>
      </c>
      <c r="J884" t="s">
        <v>112</v>
      </c>
      <c r="K884">
        <v>19</v>
      </c>
      <c r="L884">
        <v>1278</v>
      </c>
      <c r="M884">
        <v>1.8779999999999999</v>
      </c>
      <c r="N884">
        <v>1.5209999999999999</v>
      </c>
      <c r="O884">
        <v>0.79723999999999995</v>
      </c>
      <c r="P884">
        <v>5.4467000000000002E-2</v>
      </c>
      <c r="Q884">
        <v>3.3109999999999999</v>
      </c>
      <c r="R884">
        <v>98.582999999999998</v>
      </c>
      <c r="S884">
        <v>10.105</v>
      </c>
      <c r="T884">
        <v>210000000</v>
      </c>
      <c r="U884">
        <v>0.3</v>
      </c>
      <c r="V884">
        <v>0.5</v>
      </c>
      <c r="W884">
        <v>2</v>
      </c>
      <c r="X884">
        <v>70</v>
      </c>
    </row>
    <row r="885" spans="1:24" x14ac:dyDescent="0.35">
      <c r="A885" s="1">
        <v>883</v>
      </c>
      <c r="B885">
        <v>442</v>
      </c>
      <c r="C885">
        <v>441</v>
      </c>
      <c r="E885">
        <v>3514.9944807481138</v>
      </c>
      <c r="F885">
        <v>42044.375</v>
      </c>
      <c r="G885">
        <v>3348.6153116212672</v>
      </c>
      <c r="H885">
        <v>-1291.2392954421221</v>
      </c>
      <c r="I885">
        <v>18</v>
      </c>
      <c r="J885" t="s">
        <v>112</v>
      </c>
      <c r="K885">
        <v>19</v>
      </c>
      <c r="L885">
        <v>1278</v>
      </c>
      <c r="M885">
        <v>1.8779999999999999</v>
      </c>
      <c r="N885">
        <v>1.5209999999999999</v>
      </c>
      <c r="O885">
        <v>0.79723999999999995</v>
      </c>
      <c r="P885">
        <v>5.4467000000000002E-2</v>
      </c>
      <c r="Q885">
        <v>3.3109999999999999</v>
      </c>
      <c r="R885">
        <v>98.582999999999998</v>
      </c>
      <c r="S885">
        <v>10.105</v>
      </c>
      <c r="T885">
        <v>210000000</v>
      </c>
      <c r="U885">
        <v>0.3</v>
      </c>
      <c r="V885">
        <v>0.5</v>
      </c>
      <c r="W885">
        <v>2</v>
      </c>
      <c r="X885">
        <v>70</v>
      </c>
    </row>
    <row r="886" spans="1:24" x14ac:dyDescent="0.35">
      <c r="A886" s="1">
        <v>884</v>
      </c>
      <c r="B886">
        <v>442</v>
      </c>
      <c r="C886">
        <v>442</v>
      </c>
      <c r="E886">
        <v>3514.9944807481138</v>
      </c>
      <c r="F886">
        <v>42044.375</v>
      </c>
      <c r="G886">
        <v>3348.6153116212672</v>
      </c>
      <c r="H886">
        <v>-1291.2392954421221</v>
      </c>
      <c r="I886">
        <v>18</v>
      </c>
      <c r="J886" t="s">
        <v>111</v>
      </c>
      <c r="K886">
        <v>19</v>
      </c>
      <c r="L886">
        <v>1278</v>
      </c>
      <c r="M886">
        <v>1.9890000000000001</v>
      </c>
      <c r="N886">
        <v>1.7789999999999999</v>
      </c>
      <c r="O886">
        <v>0.87726000000000004</v>
      </c>
      <c r="P886">
        <v>0.15781000000000001</v>
      </c>
      <c r="Q886">
        <v>3.6680000000000001</v>
      </c>
      <c r="R886">
        <v>110.4</v>
      </c>
      <c r="S886">
        <v>11.349</v>
      </c>
      <c r="T886">
        <v>210000000</v>
      </c>
      <c r="U886">
        <v>0.3</v>
      </c>
      <c r="V886">
        <v>0.5</v>
      </c>
      <c r="W886">
        <v>2</v>
      </c>
      <c r="X886">
        <v>70</v>
      </c>
    </row>
    <row r="887" spans="1:24" x14ac:dyDescent="0.35">
      <c r="A887" s="1">
        <v>885</v>
      </c>
      <c r="B887">
        <v>443</v>
      </c>
      <c r="C887">
        <v>442</v>
      </c>
      <c r="E887">
        <v>3522.8069807481138</v>
      </c>
      <c r="F887">
        <v>42052.1875</v>
      </c>
      <c r="G887">
        <v>3356.412406267656</v>
      </c>
      <c r="H887">
        <v>-1291.7296515449791</v>
      </c>
      <c r="I887">
        <v>18</v>
      </c>
      <c r="J887" t="s">
        <v>111</v>
      </c>
      <c r="K887">
        <v>19</v>
      </c>
      <c r="L887">
        <v>1278</v>
      </c>
      <c r="M887">
        <v>1.9890000000000001</v>
      </c>
      <c r="N887">
        <v>1.7789999999999999</v>
      </c>
      <c r="O887">
        <v>0.87726000000000004</v>
      </c>
      <c r="P887">
        <v>0.15781000000000001</v>
      </c>
      <c r="Q887">
        <v>3.6680000000000001</v>
      </c>
      <c r="R887">
        <v>110.4</v>
      </c>
      <c r="S887">
        <v>11.349</v>
      </c>
      <c r="T887">
        <v>210000000</v>
      </c>
      <c r="U887">
        <v>0.3</v>
      </c>
      <c r="V887">
        <v>0.5</v>
      </c>
      <c r="W887">
        <v>2</v>
      </c>
      <c r="X887">
        <v>70</v>
      </c>
    </row>
    <row r="888" spans="1:24" x14ac:dyDescent="0.35">
      <c r="A888" s="1">
        <v>886</v>
      </c>
      <c r="B888">
        <v>443</v>
      </c>
      <c r="C888">
        <v>443</v>
      </c>
      <c r="E888">
        <v>3522.8069807481138</v>
      </c>
      <c r="F888">
        <v>42052.1875</v>
      </c>
      <c r="G888">
        <v>3356.412406267656</v>
      </c>
      <c r="H888">
        <v>-1291.7296515449791</v>
      </c>
      <c r="I888">
        <v>18</v>
      </c>
      <c r="J888" t="s">
        <v>111</v>
      </c>
      <c r="K888">
        <v>19</v>
      </c>
      <c r="L888">
        <v>1278</v>
      </c>
      <c r="M888">
        <v>1.9890000000000001</v>
      </c>
      <c r="N888">
        <v>1.7789999999999999</v>
      </c>
      <c r="O888">
        <v>0.87726000000000004</v>
      </c>
      <c r="P888">
        <v>0.15781000000000001</v>
      </c>
      <c r="Q888">
        <v>3.6680000000000001</v>
      </c>
      <c r="R888">
        <v>110.4</v>
      </c>
      <c r="S888">
        <v>11.349</v>
      </c>
      <c r="T888">
        <v>210000000</v>
      </c>
      <c r="U888">
        <v>0.3</v>
      </c>
      <c r="V888">
        <v>0.5</v>
      </c>
      <c r="W888">
        <v>2</v>
      </c>
      <c r="X888">
        <v>70</v>
      </c>
    </row>
    <row r="889" spans="1:24" x14ac:dyDescent="0.35">
      <c r="A889" s="1">
        <v>887</v>
      </c>
      <c r="B889">
        <v>444</v>
      </c>
      <c r="C889">
        <v>443</v>
      </c>
      <c r="D889" t="s">
        <v>86</v>
      </c>
      <c r="E889">
        <v>3530.6194807481138</v>
      </c>
      <c r="F889">
        <v>42060</v>
      </c>
      <c r="G889">
        <v>3364.2102582212469</v>
      </c>
      <c r="H889">
        <v>-1292.207819631662</v>
      </c>
      <c r="I889">
        <v>18</v>
      </c>
      <c r="J889" t="s">
        <v>111</v>
      </c>
      <c r="K889">
        <v>19</v>
      </c>
      <c r="L889">
        <v>1278</v>
      </c>
      <c r="M889">
        <v>1.9890000000000001</v>
      </c>
      <c r="N889">
        <v>1.7789999999999999</v>
      </c>
      <c r="O889">
        <v>0.87726000000000004</v>
      </c>
      <c r="P889">
        <v>0.15781000000000001</v>
      </c>
      <c r="Q889">
        <v>3.6680000000000001</v>
      </c>
      <c r="R889">
        <v>110.4</v>
      </c>
      <c r="S889">
        <v>11.349</v>
      </c>
      <c r="T889">
        <v>210000000</v>
      </c>
      <c r="U889">
        <v>0.3</v>
      </c>
      <c r="V889">
        <v>0.5</v>
      </c>
      <c r="W889">
        <v>2</v>
      </c>
      <c r="X889">
        <v>70</v>
      </c>
    </row>
    <row r="890" spans="1:24" x14ac:dyDescent="0.35">
      <c r="A890" s="1">
        <v>888</v>
      </c>
      <c r="B890">
        <v>444</v>
      </c>
      <c r="C890">
        <v>444</v>
      </c>
      <c r="D890" t="s">
        <v>86</v>
      </c>
      <c r="E890">
        <v>3530.6194807481138</v>
      </c>
      <c r="F890">
        <v>42060</v>
      </c>
      <c r="G890">
        <v>3364.2102582212469</v>
      </c>
      <c r="H890">
        <v>-1292.207819631662</v>
      </c>
      <c r="I890">
        <v>18</v>
      </c>
      <c r="J890" t="s">
        <v>111</v>
      </c>
      <c r="K890">
        <v>19</v>
      </c>
      <c r="L890">
        <v>1278</v>
      </c>
      <c r="M890">
        <v>1.9890000000000001</v>
      </c>
      <c r="N890">
        <v>1.7789999999999999</v>
      </c>
      <c r="O890">
        <v>0.87726000000000004</v>
      </c>
      <c r="P890">
        <v>0.15781000000000001</v>
      </c>
      <c r="Q890">
        <v>3.6680000000000001</v>
      </c>
      <c r="R890">
        <v>110.4</v>
      </c>
      <c r="S890">
        <v>11.349</v>
      </c>
      <c r="T890">
        <v>210000000</v>
      </c>
      <c r="U890">
        <v>0.3</v>
      </c>
      <c r="V890">
        <v>0.5</v>
      </c>
      <c r="W890">
        <v>2</v>
      </c>
      <c r="X890">
        <v>70</v>
      </c>
    </row>
    <row r="891" spans="1:24" x14ac:dyDescent="0.35">
      <c r="A891" s="1">
        <v>889</v>
      </c>
      <c r="B891">
        <v>445</v>
      </c>
      <c r="C891">
        <v>444</v>
      </c>
      <c r="E891">
        <v>3538.4319807481138</v>
      </c>
      <c r="F891">
        <v>42067.8125</v>
      </c>
      <c r="G891">
        <v>3372.0089052475878</v>
      </c>
      <c r="H891">
        <v>-1292.6728396631011</v>
      </c>
      <c r="I891">
        <v>18</v>
      </c>
      <c r="J891" t="s">
        <v>111</v>
      </c>
      <c r="K891">
        <v>19</v>
      </c>
      <c r="L891">
        <v>1278</v>
      </c>
      <c r="M891">
        <v>1.9890000000000001</v>
      </c>
      <c r="N891">
        <v>1.7789999999999999</v>
      </c>
      <c r="O891">
        <v>0.87726000000000004</v>
      </c>
      <c r="P891">
        <v>0.15781000000000001</v>
      </c>
      <c r="Q891">
        <v>3.6680000000000001</v>
      </c>
      <c r="R891">
        <v>110.4</v>
      </c>
      <c r="S891">
        <v>11.349</v>
      </c>
      <c r="T891">
        <v>210000000</v>
      </c>
      <c r="U891">
        <v>0.3</v>
      </c>
      <c r="V891">
        <v>0.5</v>
      </c>
      <c r="W891">
        <v>2</v>
      </c>
      <c r="X891">
        <v>70</v>
      </c>
    </row>
    <row r="892" spans="1:24" x14ac:dyDescent="0.35">
      <c r="A892" s="1">
        <v>890</v>
      </c>
      <c r="B892">
        <v>445</v>
      </c>
      <c r="C892">
        <v>445</v>
      </c>
      <c r="E892">
        <v>3538.4319807481138</v>
      </c>
      <c r="F892">
        <v>42067.8125</v>
      </c>
      <c r="G892">
        <v>3372.0089052475878</v>
      </c>
      <c r="H892">
        <v>-1292.6728396631011</v>
      </c>
      <c r="I892">
        <v>18</v>
      </c>
      <c r="J892" t="s">
        <v>111</v>
      </c>
      <c r="K892">
        <v>19</v>
      </c>
      <c r="L892">
        <v>1278</v>
      </c>
      <c r="M892">
        <v>1.9890000000000001</v>
      </c>
      <c r="N892">
        <v>1.7789999999999999</v>
      </c>
      <c r="O892">
        <v>0.87726000000000004</v>
      </c>
      <c r="P892">
        <v>0.15781000000000001</v>
      </c>
      <c r="Q892">
        <v>3.6680000000000001</v>
      </c>
      <c r="R892">
        <v>110.4</v>
      </c>
      <c r="S892">
        <v>11.349</v>
      </c>
      <c r="T892">
        <v>210000000</v>
      </c>
      <c r="U892">
        <v>0.3</v>
      </c>
      <c r="V892">
        <v>0.5</v>
      </c>
      <c r="W892">
        <v>2</v>
      </c>
      <c r="X892">
        <v>70</v>
      </c>
    </row>
    <row r="893" spans="1:24" x14ac:dyDescent="0.35">
      <c r="A893" s="1">
        <v>891</v>
      </c>
      <c r="B893">
        <v>446</v>
      </c>
      <c r="C893">
        <v>445</v>
      </c>
      <c r="E893">
        <v>3546.2444807481138</v>
      </c>
      <c r="F893">
        <v>42075.625</v>
      </c>
      <c r="G893">
        <v>3379.808250098592</v>
      </c>
      <c r="H893">
        <v>-1293.1259971752711</v>
      </c>
      <c r="I893">
        <v>18</v>
      </c>
      <c r="J893" t="s">
        <v>111</v>
      </c>
      <c r="K893">
        <v>19</v>
      </c>
      <c r="L893">
        <v>1278</v>
      </c>
      <c r="M893">
        <v>1.9890000000000001</v>
      </c>
      <c r="N893">
        <v>1.7789999999999999</v>
      </c>
      <c r="O893">
        <v>0.87726000000000004</v>
      </c>
      <c r="P893">
        <v>0.15781000000000001</v>
      </c>
      <c r="Q893">
        <v>3.6680000000000001</v>
      </c>
      <c r="R893">
        <v>110.4</v>
      </c>
      <c r="S893">
        <v>11.349</v>
      </c>
      <c r="T893">
        <v>210000000</v>
      </c>
      <c r="U893">
        <v>0.3</v>
      </c>
      <c r="V893">
        <v>0.5</v>
      </c>
      <c r="W893">
        <v>2</v>
      </c>
      <c r="X893">
        <v>70</v>
      </c>
    </row>
    <row r="894" spans="1:24" x14ac:dyDescent="0.35">
      <c r="A894" s="1">
        <v>892</v>
      </c>
      <c r="B894">
        <v>446</v>
      </c>
      <c r="C894">
        <v>446</v>
      </c>
      <c r="E894">
        <v>3546.2444807481138</v>
      </c>
      <c r="F894">
        <v>42075.625</v>
      </c>
      <c r="G894">
        <v>3379.808250098592</v>
      </c>
      <c r="H894">
        <v>-1293.1259971752711</v>
      </c>
      <c r="I894">
        <v>18</v>
      </c>
      <c r="J894" t="s">
        <v>112</v>
      </c>
      <c r="K894">
        <v>19</v>
      </c>
      <c r="L894">
        <v>1278</v>
      </c>
      <c r="M894">
        <v>1.8779999999999999</v>
      </c>
      <c r="N894">
        <v>1.5209999999999999</v>
      </c>
      <c r="O894">
        <v>0.79723999999999995</v>
      </c>
      <c r="P894">
        <v>5.4467000000000002E-2</v>
      </c>
      <c r="Q894">
        <v>3.3109999999999999</v>
      </c>
      <c r="R894">
        <v>98.582999999999998</v>
      </c>
      <c r="S894">
        <v>10.105</v>
      </c>
      <c r="T894">
        <v>210000000</v>
      </c>
      <c r="U894">
        <v>0.3</v>
      </c>
      <c r="V894">
        <v>0.5</v>
      </c>
      <c r="W894">
        <v>2</v>
      </c>
      <c r="X894">
        <v>70</v>
      </c>
    </row>
    <row r="895" spans="1:24" x14ac:dyDescent="0.35">
      <c r="A895" s="1">
        <v>893</v>
      </c>
      <c r="B895">
        <v>447</v>
      </c>
      <c r="C895">
        <v>446</v>
      </c>
      <c r="E895">
        <v>3554.0569807481138</v>
      </c>
      <c r="F895">
        <v>42083.4375</v>
      </c>
      <c r="G895">
        <v>3387.60827412966</v>
      </c>
      <c r="H895">
        <v>-1293.567309049972</v>
      </c>
      <c r="I895">
        <v>18</v>
      </c>
      <c r="J895" t="s">
        <v>112</v>
      </c>
      <c r="K895">
        <v>19</v>
      </c>
      <c r="L895">
        <v>1278</v>
      </c>
      <c r="M895">
        <v>1.8779999999999999</v>
      </c>
      <c r="N895">
        <v>1.5209999999999999</v>
      </c>
      <c r="O895">
        <v>0.79723999999999995</v>
      </c>
      <c r="P895">
        <v>5.4467000000000002E-2</v>
      </c>
      <c r="Q895">
        <v>3.3109999999999999</v>
      </c>
      <c r="R895">
        <v>98.582999999999998</v>
      </c>
      <c r="S895">
        <v>10.105</v>
      </c>
      <c r="T895">
        <v>210000000</v>
      </c>
      <c r="U895">
        <v>0.3</v>
      </c>
      <c r="V895">
        <v>0.5</v>
      </c>
      <c r="W895">
        <v>2</v>
      </c>
      <c r="X895">
        <v>70</v>
      </c>
    </row>
    <row r="896" spans="1:24" x14ac:dyDescent="0.35">
      <c r="A896" s="1">
        <v>894</v>
      </c>
      <c r="B896">
        <v>447</v>
      </c>
      <c r="C896">
        <v>447</v>
      </c>
      <c r="E896">
        <v>3554.0569807481138</v>
      </c>
      <c r="F896">
        <v>42083.4375</v>
      </c>
      <c r="G896">
        <v>3387.60827412966</v>
      </c>
      <c r="H896">
        <v>-1293.567309049972</v>
      </c>
      <c r="I896">
        <v>18</v>
      </c>
      <c r="J896" t="s">
        <v>112</v>
      </c>
      <c r="K896">
        <v>19</v>
      </c>
      <c r="L896">
        <v>1278</v>
      </c>
      <c r="M896">
        <v>1.8779999999999999</v>
      </c>
      <c r="N896">
        <v>1.5209999999999999</v>
      </c>
      <c r="O896">
        <v>0.79723999999999995</v>
      </c>
      <c r="P896">
        <v>5.4467000000000002E-2</v>
      </c>
      <c r="Q896">
        <v>3.3109999999999999</v>
      </c>
      <c r="R896">
        <v>98.582999999999998</v>
      </c>
      <c r="S896">
        <v>10.105</v>
      </c>
      <c r="T896">
        <v>210000000</v>
      </c>
      <c r="U896">
        <v>0.3</v>
      </c>
      <c r="V896">
        <v>0.5</v>
      </c>
      <c r="W896">
        <v>2</v>
      </c>
      <c r="X896">
        <v>70</v>
      </c>
    </row>
    <row r="897" spans="1:24" x14ac:dyDescent="0.35">
      <c r="A897" s="1">
        <v>895</v>
      </c>
      <c r="B897">
        <v>448</v>
      </c>
      <c r="C897">
        <v>447</v>
      </c>
      <c r="E897">
        <v>3561.8694807481138</v>
      </c>
      <c r="F897">
        <v>42091.25</v>
      </c>
      <c r="G897">
        <v>3395.4089566588</v>
      </c>
      <c r="H897">
        <v>-1293.996829818389</v>
      </c>
      <c r="I897">
        <v>18</v>
      </c>
      <c r="J897" t="s">
        <v>112</v>
      </c>
      <c r="K897">
        <v>19</v>
      </c>
      <c r="L897">
        <v>1278</v>
      </c>
      <c r="M897">
        <v>1.8779999999999999</v>
      </c>
      <c r="N897">
        <v>1.5209999999999999</v>
      </c>
      <c r="O897">
        <v>0.79723999999999995</v>
      </c>
      <c r="P897">
        <v>5.4467000000000002E-2</v>
      </c>
      <c r="Q897">
        <v>3.3109999999999999</v>
      </c>
      <c r="R897">
        <v>98.582999999999998</v>
      </c>
      <c r="S897">
        <v>10.105</v>
      </c>
      <c r="T897">
        <v>210000000</v>
      </c>
      <c r="U897">
        <v>0.3</v>
      </c>
      <c r="V897">
        <v>0.5</v>
      </c>
      <c r="W897">
        <v>2</v>
      </c>
      <c r="X897">
        <v>70</v>
      </c>
    </row>
    <row r="898" spans="1:24" x14ac:dyDescent="0.35">
      <c r="A898" s="1">
        <v>896</v>
      </c>
      <c r="B898">
        <v>448</v>
      </c>
      <c r="C898">
        <v>448</v>
      </c>
      <c r="E898">
        <v>3561.8694807481138</v>
      </c>
      <c r="F898">
        <v>42091.25</v>
      </c>
      <c r="G898">
        <v>3395.4089566588</v>
      </c>
      <c r="H898">
        <v>-1293.996829818389</v>
      </c>
      <c r="I898">
        <v>18</v>
      </c>
      <c r="J898" t="s">
        <v>113</v>
      </c>
      <c r="K898">
        <v>19</v>
      </c>
      <c r="L898">
        <v>1320</v>
      </c>
      <c r="M898">
        <v>1.6819999999999991</v>
      </c>
      <c r="N898">
        <v>1.2699</v>
      </c>
      <c r="O898">
        <v>0.70086000000000004</v>
      </c>
      <c r="P898">
        <v>2.8108999999999999E-2</v>
      </c>
      <c r="Q898">
        <v>2.569</v>
      </c>
      <c r="R898">
        <v>84.697999999999993</v>
      </c>
      <c r="S898">
        <v>8.6111000000000004</v>
      </c>
      <c r="T898">
        <v>210000000</v>
      </c>
      <c r="U898">
        <v>0.3</v>
      </c>
      <c r="V898">
        <v>0.5</v>
      </c>
      <c r="W898">
        <v>2</v>
      </c>
      <c r="X898">
        <v>70</v>
      </c>
    </row>
    <row r="899" spans="1:24" x14ac:dyDescent="0.35">
      <c r="A899" s="1">
        <v>897</v>
      </c>
      <c r="B899">
        <v>449</v>
      </c>
      <c r="C899">
        <v>448</v>
      </c>
      <c r="E899">
        <v>3569.6819807481138</v>
      </c>
      <c r="F899">
        <v>42099.0625</v>
      </c>
      <c r="G899">
        <v>3403.2103188904262</v>
      </c>
      <c r="H899">
        <v>-1294.413826302083</v>
      </c>
      <c r="I899">
        <v>18</v>
      </c>
      <c r="J899" t="s">
        <v>113</v>
      </c>
      <c r="K899">
        <v>19</v>
      </c>
      <c r="L899">
        <v>1320</v>
      </c>
      <c r="M899">
        <v>1.6819999999999991</v>
      </c>
      <c r="N899">
        <v>1.2699</v>
      </c>
      <c r="O899">
        <v>0.70086000000000004</v>
      </c>
      <c r="P899">
        <v>2.8108999999999999E-2</v>
      </c>
      <c r="Q899">
        <v>2.569</v>
      </c>
      <c r="R899">
        <v>84.697999999999993</v>
      </c>
      <c r="S899">
        <v>8.6111000000000004</v>
      </c>
      <c r="T899">
        <v>210000000</v>
      </c>
      <c r="U899">
        <v>0.3</v>
      </c>
      <c r="V899">
        <v>0.5</v>
      </c>
      <c r="W899">
        <v>2</v>
      </c>
      <c r="X899">
        <v>70</v>
      </c>
    </row>
    <row r="900" spans="1:24" x14ac:dyDescent="0.35">
      <c r="A900" s="1">
        <v>898</v>
      </c>
      <c r="B900">
        <v>449</v>
      </c>
      <c r="C900">
        <v>449</v>
      </c>
      <c r="E900">
        <v>3569.6819807481138</v>
      </c>
      <c r="F900">
        <v>42099.0625</v>
      </c>
      <c r="G900">
        <v>3403.2103188904262</v>
      </c>
      <c r="H900">
        <v>-1294.413826302083</v>
      </c>
      <c r="I900">
        <v>18</v>
      </c>
      <c r="J900" t="s">
        <v>113</v>
      </c>
      <c r="K900">
        <v>19</v>
      </c>
      <c r="L900">
        <v>1320</v>
      </c>
      <c r="M900">
        <v>1.6819999999999991</v>
      </c>
      <c r="N900">
        <v>1.2699</v>
      </c>
      <c r="O900">
        <v>0.70086000000000004</v>
      </c>
      <c r="P900">
        <v>2.8108999999999999E-2</v>
      </c>
      <c r="Q900">
        <v>2.569</v>
      </c>
      <c r="R900">
        <v>84.697999999999993</v>
      </c>
      <c r="S900">
        <v>8.6111000000000004</v>
      </c>
      <c r="T900">
        <v>210000000</v>
      </c>
      <c r="U900">
        <v>0.3</v>
      </c>
      <c r="V900">
        <v>0.5</v>
      </c>
      <c r="W900">
        <v>2</v>
      </c>
      <c r="X900">
        <v>70</v>
      </c>
    </row>
    <row r="901" spans="1:24" x14ac:dyDescent="0.35">
      <c r="A901" s="1">
        <v>899</v>
      </c>
      <c r="B901">
        <v>450</v>
      </c>
      <c r="C901">
        <v>449</v>
      </c>
      <c r="E901">
        <v>3577.4944807481138</v>
      </c>
      <c r="F901">
        <v>42106.875</v>
      </c>
      <c r="G901">
        <v>3411.0123612012439</v>
      </c>
      <c r="H901">
        <v>-1294.81789787497</v>
      </c>
      <c r="I901">
        <v>18</v>
      </c>
      <c r="J901" t="s">
        <v>113</v>
      </c>
      <c r="K901">
        <v>19</v>
      </c>
      <c r="L901">
        <v>1320</v>
      </c>
      <c r="M901">
        <v>1.6819999999999991</v>
      </c>
      <c r="N901">
        <v>1.2699</v>
      </c>
      <c r="O901">
        <v>0.70086000000000004</v>
      </c>
      <c r="P901">
        <v>2.8108999999999999E-2</v>
      </c>
      <c r="Q901">
        <v>2.569</v>
      </c>
      <c r="R901">
        <v>84.697999999999993</v>
      </c>
      <c r="S901">
        <v>8.6111000000000004</v>
      </c>
      <c r="T901">
        <v>210000000</v>
      </c>
      <c r="U901">
        <v>0.3</v>
      </c>
      <c r="V901">
        <v>0.5</v>
      </c>
      <c r="W901">
        <v>2</v>
      </c>
      <c r="X901">
        <v>70</v>
      </c>
    </row>
    <row r="902" spans="1:24" x14ac:dyDescent="0.35">
      <c r="A902" s="1">
        <v>900</v>
      </c>
      <c r="B902">
        <v>450</v>
      </c>
      <c r="C902">
        <v>450</v>
      </c>
      <c r="E902">
        <v>3577.4944807481138</v>
      </c>
      <c r="F902">
        <v>42106.875</v>
      </c>
      <c r="G902">
        <v>3411.0123612012439</v>
      </c>
      <c r="H902">
        <v>-1294.81789787497</v>
      </c>
      <c r="I902">
        <v>18</v>
      </c>
      <c r="J902" t="s">
        <v>113</v>
      </c>
      <c r="K902">
        <v>19</v>
      </c>
      <c r="L902">
        <v>1320</v>
      </c>
      <c r="M902">
        <v>1.6819999999999991</v>
      </c>
      <c r="N902">
        <v>1.2699</v>
      </c>
      <c r="O902">
        <v>0.70086000000000004</v>
      </c>
      <c r="P902">
        <v>2.8108999999999999E-2</v>
      </c>
      <c r="Q902">
        <v>2.569</v>
      </c>
      <c r="R902">
        <v>84.697999999999993</v>
      </c>
      <c r="S902">
        <v>8.6111000000000004</v>
      </c>
      <c r="T902">
        <v>210000000</v>
      </c>
      <c r="U902">
        <v>0.3</v>
      </c>
      <c r="V902">
        <v>0.5</v>
      </c>
      <c r="W902">
        <v>2</v>
      </c>
      <c r="X902">
        <v>70</v>
      </c>
    </row>
    <row r="903" spans="1:24" x14ac:dyDescent="0.35">
      <c r="A903" s="1">
        <v>901</v>
      </c>
      <c r="B903">
        <v>451</v>
      </c>
      <c r="C903">
        <v>450</v>
      </c>
      <c r="E903">
        <v>3585.3069807481138</v>
      </c>
      <c r="F903">
        <v>42114.6875</v>
      </c>
      <c r="G903">
        <v>3418.8150044977951</v>
      </c>
      <c r="H903">
        <v>-1295.2101843770679</v>
      </c>
      <c r="I903">
        <v>18</v>
      </c>
      <c r="J903" t="s">
        <v>113</v>
      </c>
      <c r="K903">
        <v>19</v>
      </c>
      <c r="L903">
        <v>1320</v>
      </c>
      <c r="M903">
        <v>1.6819999999999991</v>
      </c>
      <c r="N903">
        <v>1.2699</v>
      </c>
      <c r="O903">
        <v>0.70086000000000004</v>
      </c>
      <c r="P903">
        <v>2.8108999999999999E-2</v>
      </c>
      <c r="Q903">
        <v>2.569</v>
      </c>
      <c r="R903">
        <v>84.697999999999993</v>
      </c>
      <c r="S903">
        <v>8.6111000000000004</v>
      </c>
      <c r="T903">
        <v>210000000</v>
      </c>
      <c r="U903">
        <v>0.3</v>
      </c>
      <c r="V903">
        <v>0.5</v>
      </c>
      <c r="W903">
        <v>2</v>
      </c>
      <c r="X903">
        <v>70</v>
      </c>
    </row>
    <row r="904" spans="1:24" x14ac:dyDescent="0.35">
      <c r="A904" s="1">
        <v>902</v>
      </c>
      <c r="B904">
        <v>451</v>
      </c>
      <c r="C904">
        <v>451</v>
      </c>
      <c r="E904">
        <v>3585.3069807481138</v>
      </c>
      <c r="F904">
        <v>42114.6875</v>
      </c>
      <c r="G904">
        <v>3418.8150044977951</v>
      </c>
      <c r="H904">
        <v>-1295.2101843770679</v>
      </c>
      <c r="I904">
        <v>18</v>
      </c>
      <c r="J904" t="s">
        <v>113</v>
      </c>
      <c r="K904">
        <v>19</v>
      </c>
      <c r="L904">
        <v>1320</v>
      </c>
      <c r="M904">
        <v>1.6819999999999991</v>
      </c>
      <c r="N904">
        <v>1.2699</v>
      </c>
      <c r="O904">
        <v>0.70086000000000004</v>
      </c>
      <c r="P904">
        <v>2.8108999999999999E-2</v>
      </c>
      <c r="Q904">
        <v>2.569</v>
      </c>
      <c r="R904">
        <v>84.697999999999993</v>
      </c>
      <c r="S904">
        <v>8.6111000000000004</v>
      </c>
      <c r="T904">
        <v>210000000</v>
      </c>
      <c r="U904">
        <v>0.3</v>
      </c>
      <c r="V904">
        <v>0.5</v>
      </c>
      <c r="W904">
        <v>2</v>
      </c>
      <c r="X904">
        <v>70</v>
      </c>
    </row>
    <row r="905" spans="1:24" x14ac:dyDescent="0.35">
      <c r="A905" s="1">
        <v>903</v>
      </c>
      <c r="B905">
        <v>452</v>
      </c>
      <c r="C905">
        <v>451</v>
      </c>
      <c r="E905">
        <v>3593.1194807481138</v>
      </c>
      <c r="F905">
        <v>42122.5</v>
      </c>
      <c r="G905">
        <v>3426.6182348662728</v>
      </c>
      <c r="H905">
        <v>-1295.5906148397009</v>
      </c>
      <c r="I905">
        <v>18</v>
      </c>
      <c r="J905" t="s">
        <v>113</v>
      </c>
      <c r="K905">
        <v>19</v>
      </c>
      <c r="L905">
        <v>1320</v>
      </c>
      <c r="M905">
        <v>1.6819999999999991</v>
      </c>
      <c r="N905">
        <v>1.2699</v>
      </c>
      <c r="O905">
        <v>0.70086000000000004</v>
      </c>
      <c r="P905">
        <v>2.8108999999999999E-2</v>
      </c>
      <c r="Q905">
        <v>2.569</v>
      </c>
      <c r="R905">
        <v>84.697999999999993</v>
      </c>
      <c r="S905">
        <v>8.6111000000000004</v>
      </c>
      <c r="T905">
        <v>210000000</v>
      </c>
      <c r="U905">
        <v>0.3</v>
      </c>
      <c r="V905">
        <v>0.5</v>
      </c>
      <c r="W905">
        <v>2</v>
      </c>
      <c r="X905">
        <v>70</v>
      </c>
    </row>
    <row r="906" spans="1:24" x14ac:dyDescent="0.35">
      <c r="A906" s="1">
        <v>904</v>
      </c>
      <c r="B906">
        <v>452</v>
      </c>
      <c r="C906">
        <v>452</v>
      </c>
      <c r="E906">
        <v>3593.1194807481138</v>
      </c>
      <c r="F906">
        <v>42122.5</v>
      </c>
      <c r="G906">
        <v>3426.6182348662728</v>
      </c>
      <c r="H906">
        <v>-1295.5906148397009</v>
      </c>
      <c r="I906">
        <v>18</v>
      </c>
      <c r="J906" t="s">
        <v>113</v>
      </c>
      <c r="K906">
        <v>19</v>
      </c>
      <c r="L906">
        <v>1320</v>
      </c>
      <c r="M906">
        <v>1.6819999999999991</v>
      </c>
      <c r="N906">
        <v>1.2699</v>
      </c>
      <c r="O906">
        <v>0.70086000000000004</v>
      </c>
      <c r="P906">
        <v>2.8108999999999999E-2</v>
      </c>
      <c r="Q906">
        <v>2.569</v>
      </c>
      <c r="R906">
        <v>84.697999999999993</v>
      </c>
      <c r="S906">
        <v>8.6111000000000004</v>
      </c>
      <c r="T906">
        <v>210000000</v>
      </c>
      <c r="U906">
        <v>0.3</v>
      </c>
      <c r="V906">
        <v>0.5</v>
      </c>
      <c r="W906">
        <v>2</v>
      </c>
      <c r="X906">
        <v>70</v>
      </c>
    </row>
    <row r="907" spans="1:24" x14ac:dyDescent="0.35">
      <c r="A907" s="1">
        <v>905</v>
      </c>
      <c r="B907">
        <v>453</v>
      </c>
      <c r="C907">
        <v>452</v>
      </c>
      <c r="E907">
        <v>3600.9319807481138</v>
      </c>
      <c r="F907">
        <v>42130.3125</v>
      </c>
      <c r="G907">
        <v>3434.4220308282802</v>
      </c>
      <c r="H907">
        <v>-1295.9592690184179</v>
      </c>
      <c r="I907">
        <v>18</v>
      </c>
      <c r="J907" t="s">
        <v>113</v>
      </c>
      <c r="K907">
        <v>19</v>
      </c>
      <c r="L907">
        <v>1320</v>
      </c>
      <c r="M907">
        <v>1.6819999999999991</v>
      </c>
      <c r="N907">
        <v>1.2699</v>
      </c>
      <c r="O907">
        <v>0.70086000000000004</v>
      </c>
      <c r="P907">
        <v>2.8108999999999999E-2</v>
      </c>
      <c r="Q907">
        <v>2.569</v>
      </c>
      <c r="R907">
        <v>84.697999999999993</v>
      </c>
      <c r="S907">
        <v>8.6111000000000004</v>
      </c>
      <c r="T907">
        <v>210000000</v>
      </c>
      <c r="U907">
        <v>0.3</v>
      </c>
      <c r="V907">
        <v>0.5</v>
      </c>
      <c r="W907">
        <v>2</v>
      </c>
      <c r="X907">
        <v>70</v>
      </c>
    </row>
    <row r="908" spans="1:24" x14ac:dyDescent="0.35">
      <c r="A908" s="1">
        <v>906</v>
      </c>
      <c r="B908">
        <v>453</v>
      </c>
      <c r="C908">
        <v>453</v>
      </c>
      <c r="E908">
        <v>3600.9319807481138</v>
      </c>
      <c r="F908">
        <v>42130.3125</v>
      </c>
      <c r="G908">
        <v>3434.4220308282802</v>
      </c>
      <c r="H908">
        <v>-1295.9592690184179</v>
      </c>
      <c r="I908">
        <v>18</v>
      </c>
      <c r="J908" t="s">
        <v>113</v>
      </c>
      <c r="K908">
        <v>19</v>
      </c>
      <c r="L908">
        <v>1320</v>
      </c>
      <c r="M908">
        <v>1.6819999999999991</v>
      </c>
      <c r="N908">
        <v>1.2699</v>
      </c>
      <c r="O908">
        <v>0.70086000000000004</v>
      </c>
      <c r="P908">
        <v>2.8108999999999999E-2</v>
      </c>
      <c r="Q908">
        <v>2.569</v>
      </c>
      <c r="R908">
        <v>84.697999999999993</v>
      </c>
      <c r="S908">
        <v>8.6111000000000004</v>
      </c>
      <c r="T908">
        <v>210000000</v>
      </c>
      <c r="U908">
        <v>0.3</v>
      </c>
      <c r="V908">
        <v>0.5</v>
      </c>
      <c r="W908">
        <v>2</v>
      </c>
      <c r="X908">
        <v>70</v>
      </c>
    </row>
    <row r="909" spans="1:24" x14ac:dyDescent="0.35">
      <c r="A909" s="1">
        <v>907</v>
      </c>
      <c r="B909">
        <v>454</v>
      </c>
      <c r="C909">
        <v>453</v>
      </c>
      <c r="E909">
        <v>3608.7444807481138</v>
      </c>
      <c r="F909">
        <v>42138.125</v>
      </c>
      <c r="G909">
        <v>3442.2264219528452</v>
      </c>
      <c r="H909">
        <v>-1296.3151027950869</v>
      </c>
      <c r="I909">
        <v>18</v>
      </c>
      <c r="J909" t="s">
        <v>113</v>
      </c>
      <c r="K909">
        <v>19</v>
      </c>
      <c r="L909">
        <v>1320</v>
      </c>
      <c r="M909">
        <v>1.6819999999999991</v>
      </c>
      <c r="N909">
        <v>1.2699</v>
      </c>
      <c r="O909">
        <v>0.70086000000000004</v>
      </c>
      <c r="P909">
        <v>2.8108999999999999E-2</v>
      </c>
      <c r="Q909">
        <v>2.569</v>
      </c>
      <c r="R909">
        <v>84.697999999999993</v>
      </c>
      <c r="S909">
        <v>8.6111000000000004</v>
      </c>
      <c r="T909">
        <v>210000000</v>
      </c>
      <c r="U909">
        <v>0.3</v>
      </c>
      <c r="V909">
        <v>0.5</v>
      </c>
      <c r="W909">
        <v>2</v>
      </c>
      <c r="X909">
        <v>70</v>
      </c>
    </row>
    <row r="910" spans="1:24" x14ac:dyDescent="0.35">
      <c r="A910" s="1">
        <v>908</v>
      </c>
      <c r="B910">
        <v>454</v>
      </c>
      <c r="C910">
        <v>454</v>
      </c>
      <c r="E910">
        <v>3608.7444807481138</v>
      </c>
      <c r="F910">
        <v>42138.125</v>
      </c>
      <c r="G910">
        <v>3442.2264219528452</v>
      </c>
      <c r="H910">
        <v>-1296.3151027950869</v>
      </c>
      <c r="I910">
        <v>18</v>
      </c>
      <c r="J910" t="s">
        <v>113</v>
      </c>
      <c r="K910">
        <v>19</v>
      </c>
      <c r="L910">
        <v>1320</v>
      </c>
      <c r="M910">
        <v>1.6819999999999991</v>
      </c>
      <c r="N910">
        <v>1.2699</v>
      </c>
      <c r="O910">
        <v>0.70086000000000004</v>
      </c>
      <c r="P910">
        <v>2.8108999999999999E-2</v>
      </c>
      <c r="Q910">
        <v>2.569</v>
      </c>
      <c r="R910">
        <v>84.697999999999993</v>
      </c>
      <c r="S910">
        <v>8.6111000000000004</v>
      </c>
      <c r="T910">
        <v>210000000</v>
      </c>
      <c r="U910">
        <v>0.3</v>
      </c>
      <c r="V910">
        <v>0.5</v>
      </c>
      <c r="W910">
        <v>2</v>
      </c>
      <c r="X910">
        <v>70</v>
      </c>
    </row>
    <row r="911" spans="1:24" x14ac:dyDescent="0.35">
      <c r="A911" s="1">
        <v>909</v>
      </c>
      <c r="B911">
        <v>455</v>
      </c>
      <c r="C911">
        <v>454</v>
      </c>
      <c r="E911">
        <v>3616.5569807481138</v>
      </c>
      <c r="F911">
        <v>42145.9375</v>
      </c>
      <c r="G911">
        <v>3450.0313821260452</v>
      </c>
      <c r="H911">
        <v>-1296.658225451017</v>
      </c>
      <c r="I911">
        <v>18</v>
      </c>
      <c r="J911" t="s">
        <v>113</v>
      </c>
      <c r="K911">
        <v>19</v>
      </c>
      <c r="L911">
        <v>1320</v>
      </c>
      <c r="M911">
        <v>1.6819999999999991</v>
      </c>
      <c r="N911">
        <v>1.2699</v>
      </c>
      <c r="O911">
        <v>0.70086000000000004</v>
      </c>
      <c r="P911">
        <v>2.8108999999999999E-2</v>
      </c>
      <c r="Q911">
        <v>2.569</v>
      </c>
      <c r="R911">
        <v>84.697999999999993</v>
      </c>
      <c r="S911">
        <v>8.6111000000000004</v>
      </c>
      <c r="T911">
        <v>210000000</v>
      </c>
      <c r="U911">
        <v>0.3</v>
      </c>
      <c r="V911">
        <v>0.5</v>
      </c>
      <c r="W911">
        <v>2</v>
      </c>
      <c r="X911">
        <v>70</v>
      </c>
    </row>
    <row r="912" spans="1:24" x14ac:dyDescent="0.35">
      <c r="A912" s="1">
        <v>910</v>
      </c>
      <c r="B912">
        <v>455</v>
      </c>
      <c r="C912">
        <v>455</v>
      </c>
      <c r="E912">
        <v>3616.5569807481138</v>
      </c>
      <c r="F912">
        <v>42145.9375</v>
      </c>
      <c r="G912">
        <v>3450.0313821260452</v>
      </c>
      <c r="H912">
        <v>-1296.658225451017</v>
      </c>
      <c r="I912">
        <v>18</v>
      </c>
      <c r="J912" t="s">
        <v>113</v>
      </c>
      <c r="K912">
        <v>19</v>
      </c>
      <c r="L912">
        <v>1320</v>
      </c>
      <c r="M912">
        <v>1.6819999999999991</v>
      </c>
      <c r="N912">
        <v>1.2699</v>
      </c>
      <c r="O912">
        <v>0.70086000000000004</v>
      </c>
      <c r="P912">
        <v>2.8108999999999999E-2</v>
      </c>
      <c r="Q912">
        <v>2.569</v>
      </c>
      <c r="R912">
        <v>84.697999999999993</v>
      </c>
      <c r="S912">
        <v>8.6111000000000004</v>
      </c>
      <c r="T912">
        <v>210000000</v>
      </c>
      <c r="U912">
        <v>0.3</v>
      </c>
      <c r="V912">
        <v>0.5</v>
      </c>
      <c r="W912">
        <v>2</v>
      </c>
      <c r="X912">
        <v>70</v>
      </c>
    </row>
    <row r="913" spans="1:24" x14ac:dyDescent="0.35">
      <c r="A913" s="1">
        <v>911</v>
      </c>
      <c r="B913">
        <v>456</v>
      </c>
      <c r="C913">
        <v>455</v>
      </c>
      <c r="E913">
        <v>3624.3694807481138</v>
      </c>
      <c r="F913">
        <v>42153.75</v>
      </c>
      <c r="G913">
        <v>3457.8368502740568</v>
      </c>
      <c r="H913">
        <v>-1296.989584254577</v>
      </c>
      <c r="I913">
        <v>18</v>
      </c>
      <c r="J913" t="s">
        <v>113</v>
      </c>
      <c r="K913">
        <v>19</v>
      </c>
      <c r="L913">
        <v>1320</v>
      </c>
      <c r="M913">
        <v>1.6819999999999991</v>
      </c>
      <c r="N913">
        <v>1.2699</v>
      </c>
      <c r="O913">
        <v>0.70086000000000004</v>
      </c>
      <c r="P913">
        <v>2.8108999999999999E-2</v>
      </c>
      <c r="Q913">
        <v>2.569</v>
      </c>
      <c r="R913">
        <v>84.697999999999993</v>
      </c>
      <c r="S913">
        <v>8.6111000000000004</v>
      </c>
      <c r="T913">
        <v>210000000</v>
      </c>
      <c r="U913">
        <v>0.3</v>
      </c>
      <c r="V913">
        <v>0.5</v>
      </c>
      <c r="W913">
        <v>2</v>
      </c>
      <c r="X913">
        <v>70</v>
      </c>
    </row>
    <row r="914" spans="1:24" x14ac:dyDescent="0.35">
      <c r="A914" s="1">
        <v>912</v>
      </c>
      <c r="B914">
        <v>456</v>
      </c>
      <c r="C914">
        <v>456</v>
      </c>
      <c r="E914">
        <v>3624.3694807481138</v>
      </c>
      <c r="F914">
        <v>42153.75</v>
      </c>
      <c r="G914">
        <v>3457.8368502740568</v>
      </c>
      <c r="H914">
        <v>-1296.989584254577</v>
      </c>
      <c r="I914">
        <v>18</v>
      </c>
      <c r="J914" t="s">
        <v>112</v>
      </c>
      <c r="K914">
        <v>19</v>
      </c>
      <c r="L914">
        <v>1278</v>
      </c>
      <c r="M914">
        <v>1.8779999999999999</v>
      </c>
      <c r="N914">
        <v>1.5209999999999999</v>
      </c>
      <c r="O914">
        <v>0.79723999999999995</v>
      </c>
      <c r="P914">
        <v>5.4467000000000002E-2</v>
      </c>
      <c r="Q914">
        <v>3.3109999999999999</v>
      </c>
      <c r="R914">
        <v>98.582999999999998</v>
      </c>
      <c r="S914">
        <v>10.105</v>
      </c>
      <c r="T914">
        <v>210000000</v>
      </c>
      <c r="U914">
        <v>0.3</v>
      </c>
      <c r="V914">
        <v>0.5</v>
      </c>
      <c r="W914">
        <v>2</v>
      </c>
      <c r="X914">
        <v>70</v>
      </c>
    </row>
    <row r="915" spans="1:24" x14ac:dyDescent="0.35">
      <c r="A915" s="1">
        <v>913</v>
      </c>
      <c r="B915">
        <v>457</v>
      </c>
      <c r="C915">
        <v>456</v>
      </c>
      <c r="E915">
        <v>3632.1819807481138</v>
      </c>
      <c r="F915">
        <v>42161.5625</v>
      </c>
      <c r="G915">
        <v>3465.6428094655298</v>
      </c>
      <c r="H915">
        <v>-1297.3091666124899</v>
      </c>
      <c r="I915">
        <v>18</v>
      </c>
      <c r="J915" t="s">
        <v>112</v>
      </c>
      <c r="K915">
        <v>19</v>
      </c>
      <c r="L915">
        <v>1278</v>
      </c>
      <c r="M915">
        <v>1.8779999999999999</v>
      </c>
      <c r="N915">
        <v>1.5209999999999999</v>
      </c>
      <c r="O915">
        <v>0.79723999999999995</v>
      </c>
      <c r="P915">
        <v>5.4467000000000002E-2</v>
      </c>
      <c r="Q915">
        <v>3.3109999999999999</v>
      </c>
      <c r="R915">
        <v>98.582999999999998</v>
      </c>
      <c r="S915">
        <v>10.105</v>
      </c>
      <c r="T915">
        <v>210000000</v>
      </c>
      <c r="U915">
        <v>0.3</v>
      </c>
      <c r="V915">
        <v>0.5</v>
      </c>
      <c r="W915">
        <v>2</v>
      </c>
      <c r="X915">
        <v>70</v>
      </c>
    </row>
    <row r="916" spans="1:24" x14ac:dyDescent="0.35">
      <c r="A916" s="1">
        <v>914</v>
      </c>
      <c r="B916">
        <v>457</v>
      </c>
      <c r="C916">
        <v>457</v>
      </c>
      <c r="E916">
        <v>3632.1819807481138</v>
      </c>
      <c r="F916">
        <v>42161.5625</v>
      </c>
      <c r="G916">
        <v>3465.6428094655298</v>
      </c>
      <c r="H916">
        <v>-1297.3091666124899</v>
      </c>
      <c r="I916">
        <v>18</v>
      </c>
      <c r="J916" t="s">
        <v>112</v>
      </c>
      <c r="K916">
        <v>19</v>
      </c>
      <c r="L916">
        <v>1278</v>
      </c>
      <c r="M916">
        <v>1.8779999999999999</v>
      </c>
      <c r="N916">
        <v>1.5209999999999999</v>
      </c>
      <c r="O916">
        <v>0.79723999999999995</v>
      </c>
      <c r="P916">
        <v>5.4467000000000002E-2</v>
      </c>
      <c r="Q916">
        <v>3.3109999999999999</v>
      </c>
      <c r="R916">
        <v>98.582999999999998</v>
      </c>
      <c r="S916">
        <v>10.105</v>
      </c>
      <c r="T916">
        <v>210000000</v>
      </c>
      <c r="U916">
        <v>0.3</v>
      </c>
      <c r="V916">
        <v>0.5</v>
      </c>
      <c r="W916">
        <v>2</v>
      </c>
      <c r="X916">
        <v>70</v>
      </c>
    </row>
    <row r="917" spans="1:24" x14ac:dyDescent="0.35">
      <c r="A917" s="1">
        <v>915</v>
      </c>
      <c r="B917">
        <v>458</v>
      </c>
      <c r="C917">
        <v>457</v>
      </c>
      <c r="E917">
        <v>3639.9944807481138</v>
      </c>
      <c r="F917">
        <v>42169.375</v>
      </c>
      <c r="G917">
        <v>3473.449247321701</v>
      </c>
      <c r="H917">
        <v>-1297.6168454037811</v>
      </c>
      <c r="I917">
        <v>18</v>
      </c>
      <c r="J917" t="s">
        <v>112</v>
      </c>
      <c r="K917">
        <v>19</v>
      </c>
      <c r="L917">
        <v>1278</v>
      </c>
      <c r="M917">
        <v>1.8779999999999999</v>
      </c>
      <c r="N917">
        <v>1.5209999999999999</v>
      </c>
      <c r="O917">
        <v>0.79723999999999995</v>
      </c>
      <c r="P917">
        <v>5.4467000000000002E-2</v>
      </c>
      <c r="Q917">
        <v>3.3109999999999999</v>
      </c>
      <c r="R917">
        <v>98.582999999999998</v>
      </c>
      <c r="S917">
        <v>10.105</v>
      </c>
      <c r="T917">
        <v>210000000</v>
      </c>
      <c r="U917">
        <v>0.3</v>
      </c>
      <c r="V917">
        <v>0.5</v>
      </c>
      <c r="W917">
        <v>2</v>
      </c>
      <c r="X917">
        <v>70</v>
      </c>
    </row>
    <row r="918" spans="1:24" x14ac:dyDescent="0.35">
      <c r="A918" s="1">
        <v>916</v>
      </c>
      <c r="B918">
        <v>458</v>
      </c>
      <c r="C918">
        <v>458</v>
      </c>
      <c r="E918">
        <v>3639.9944807481138</v>
      </c>
      <c r="F918">
        <v>42169.375</v>
      </c>
      <c r="G918">
        <v>3473.449247321701</v>
      </c>
      <c r="H918">
        <v>-1297.6168454037811</v>
      </c>
      <c r="I918">
        <v>18</v>
      </c>
      <c r="J918" t="s">
        <v>111</v>
      </c>
      <c r="K918">
        <v>19</v>
      </c>
      <c r="L918">
        <v>1278</v>
      </c>
      <c r="M918">
        <v>1.9890000000000001</v>
      </c>
      <c r="N918">
        <v>1.7789999999999999</v>
      </c>
      <c r="O918">
        <v>0.87726000000000004</v>
      </c>
      <c r="P918">
        <v>0.15781000000000001</v>
      </c>
      <c r="Q918">
        <v>3.6680000000000001</v>
      </c>
      <c r="R918">
        <v>110.4</v>
      </c>
      <c r="S918">
        <v>11.349</v>
      </c>
      <c r="T918">
        <v>210000000</v>
      </c>
      <c r="U918">
        <v>0.3</v>
      </c>
      <c r="V918">
        <v>0.5</v>
      </c>
      <c r="W918">
        <v>2</v>
      </c>
      <c r="X918">
        <v>70</v>
      </c>
    </row>
    <row r="919" spans="1:24" x14ac:dyDescent="0.35">
      <c r="A919" s="1">
        <v>917</v>
      </c>
      <c r="B919">
        <v>459</v>
      </c>
      <c r="C919">
        <v>458</v>
      </c>
      <c r="E919">
        <v>3647.8069807481138</v>
      </c>
      <c r="F919">
        <v>42177.1875</v>
      </c>
      <c r="G919">
        <v>3481.2561902362572</v>
      </c>
      <c r="H919">
        <v>-1297.91143283886</v>
      </c>
      <c r="I919">
        <v>18</v>
      </c>
      <c r="J919" t="s">
        <v>111</v>
      </c>
      <c r="K919">
        <v>19</v>
      </c>
      <c r="L919">
        <v>1278</v>
      </c>
      <c r="M919">
        <v>1.9890000000000001</v>
      </c>
      <c r="N919">
        <v>1.7789999999999999</v>
      </c>
      <c r="O919">
        <v>0.87726000000000004</v>
      </c>
      <c r="P919">
        <v>0.15781000000000001</v>
      </c>
      <c r="Q919">
        <v>3.6680000000000001</v>
      </c>
      <c r="R919">
        <v>110.4</v>
      </c>
      <c r="S919">
        <v>11.349</v>
      </c>
      <c r="T919">
        <v>210000000</v>
      </c>
      <c r="U919">
        <v>0.3</v>
      </c>
      <c r="V919">
        <v>0.5</v>
      </c>
      <c r="W919">
        <v>2</v>
      </c>
      <c r="X919">
        <v>70</v>
      </c>
    </row>
    <row r="920" spans="1:24" x14ac:dyDescent="0.35">
      <c r="A920" s="1">
        <v>918</v>
      </c>
      <c r="B920">
        <v>459</v>
      </c>
      <c r="C920">
        <v>459</v>
      </c>
      <c r="E920">
        <v>3647.8069807481138</v>
      </c>
      <c r="F920">
        <v>42177.1875</v>
      </c>
      <c r="G920">
        <v>3481.2561902362572</v>
      </c>
      <c r="H920">
        <v>-1297.91143283886</v>
      </c>
      <c r="I920">
        <v>18</v>
      </c>
      <c r="J920" t="s">
        <v>111</v>
      </c>
      <c r="K920">
        <v>19</v>
      </c>
      <c r="L920">
        <v>1278</v>
      </c>
      <c r="M920">
        <v>1.9890000000000001</v>
      </c>
      <c r="N920">
        <v>1.7789999999999999</v>
      </c>
      <c r="O920">
        <v>0.87726000000000004</v>
      </c>
      <c r="P920">
        <v>0.15781000000000001</v>
      </c>
      <c r="Q920">
        <v>3.6680000000000001</v>
      </c>
      <c r="R920">
        <v>110.4</v>
      </c>
      <c r="S920">
        <v>11.349</v>
      </c>
      <c r="T920">
        <v>210000000</v>
      </c>
      <c r="U920">
        <v>0.3</v>
      </c>
      <c r="V920">
        <v>0.5</v>
      </c>
      <c r="W920">
        <v>2</v>
      </c>
      <c r="X920">
        <v>70</v>
      </c>
    </row>
    <row r="921" spans="1:24" x14ac:dyDescent="0.35">
      <c r="A921" s="1">
        <v>919</v>
      </c>
      <c r="B921">
        <v>460</v>
      </c>
      <c r="C921">
        <v>459</v>
      </c>
      <c r="D921" t="s">
        <v>87</v>
      </c>
      <c r="E921">
        <v>3655.6194807481138</v>
      </c>
      <c r="F921">
        <v>42185</v>
      </c>
      <c r="G921">
        <v>3489.0635865499899</v>
      </c>
      <c r="H921">
        <v>-1298.193740693212</v>
      </c>
      <c r="I921">
        <v>18</v>
      </c>
      <c r="J921" t="s">
        <v>111</v>
      </c>
      <c r="K921">
        <v>19</v>
      </c>
      <c r="L921">
        <v>1278</v>
      </c>
      <c r="M921">
        <v>1.9890000000000001</v>
      </c>
      <c r="N921">
        <v>1.7789999999999999</v>
      </c>
      <c r="O921">
        <v>0.87726000000000004</v>
      </c>
      <c r="P921">
        <v>0.15781000000000001</v>
      </c>
      <c r="Q921">
        <v>3.6680000000000001</v>
      </c>
      <c r="R921">
        <v>110.4</v>
      </c>
      <c r="S921">
        <v>11.349</v>
      </c>
      <c r="T921">
        <v>210000000</v>
      </c>
      <c r="U921">
        <v>0.3</v>
      </c>
      <c r="V921">
        <v>0.5</v>
      </c>
      <c r="W921">
        <v>2</v>
      </c>
      <c r="X921">
        <v>70</v>
      </c>
    </row>
    <row r="922" spans="1:24" x14ac:dyDescent="0.35">
      <c r="A922" s="1">
        <v>920</v>
      </c>
      <c r="B922">
        <v>460</v>
      </c>
      <c r="C922">
        <v>460</v>
      </c>
      <c r="D922" t="s">
        <v>87</v>
      </c>
      <c r="E922">
        <v>3655.6194807481138</v>
      </c>
      <c r="F922">
        <v>42185</v>
      </c>
      <c r="G922">
        <v>3489.0635865499899</v>
      </c>
      <c r="H922">
        <v>-1298.193740693212</v>
      </c>
      <c r="I922">
        <v>18</v>
      </c>
      <c r="J922" t="s">
        <v>111</v>
      </c>
      <c r="K922">
        <v>19</v>
      </c>
      <c r="L922">
        <v>1278</v>
      </c>
      <c r="M922">
        <v>1.9890000000000001</v>
      </c>
      <c r="N922">
        <v>1.7789999999999999</v>
      </c>
      <c r="O922">
        <v>0.87726000000000004</v>
      </c>
      <c r="P922">
        <v>0.15781000000000001</v>
      </c>
      <c r="Q922">
        <v>3.6680000000000001</v>
      </c>
      <c r="R922">
        <v>110.4</v>
      </c>
      <c r="S922">
        <v>11.349</v>
      </c>
      <c r="T922">
        <v>210000000</v>
      </c>
      <c r="U922">
        <v>0.3</v>
      </c>
      <c r="V922">
        <v>0.5</v>
      </c>
      <c r="W922">
        <v>2</v>
      </c>
      <c r="X922">
        <v>70</v>
      </c>
    </row>
    <row r="923" spans="1:24" x14ac:dyDescent="0.35">
      <c r="A923" s="1">
        <v>921</v>
      </c>
      <c r="B923">
        <v>461</v>
      </c>
      <c r="C923">
        <v>460</v>
      </c>
      <c r="E923">
        <v>3663.4319807481138</v>
      </c>
      <c r="F923">
        <v>42192.8125</v>
      </c>
      <c r="G923">
        <v>3496.8714039519791</v>
      </c>
      <c r="H923">
        <v>-1298.4641440247799</v>
      </c>
      <c r="I923">
        <v>18</v>
      </c>
      <c r="J923" t="s">
        <v>111</v>
      </c>
      <c r="K923">
        <v>19</v>
      </c>
      <c r="L923">
        <v>1278</v>
      </c>
      <c r="M923">
        <v>1.9890000000000001</v>
      </c>
      <c r="N923">
        <v>1.7789999999999999</v>
      </c>
      <c r="O923">
        <v>0.87726000000000004</v>
      </c>
      <c r="P923">
        <v>0.15781000000000001</v>
      </c>
      <c r="Q923">
        <v>3.6680000000000001</v>
      </c>
      <c r="R923">
        <v>110.4</v>
      </c>
      <c r="S923">
        <v>11.349</v>
      </c>
      <c r="T923">
        <v>210000000</v>
      </c>
      <c r="U923">
        <v>0.3</v>
      </c>
      <c r="V923">
        <v>0.5</v>
      </c>
      <c r="W923">
        <v>2</v>
      </c>
      <c r="X923">
        <v>70</v>
      </c>
    </row>
    <row r="924" spans="1:24" x14ac:dyDescent="0.35">
      <c r="A924" s="1">
        <v>922</v>
      </c>
      <c r="B924">
        <v>461</v>
      </c>
      <c r="C924">
        <v>461</v>
      </c>
      <c r="E924">
        <v>3663.4319807481138</v>
      </c>
      <c r="F924">
        <v>42192.8125</v>
      </c>
      <c r="G924">
        <v>3496.8714039519791</v>
      </c>
      <c r="H924">
        <v>-1298.4641440247799</v>
      </c>
      <c r="I924">
        <v>18</v>
      </c>
      <c r="J924" t="s">
        <v>111</v>
      </c>
      <c r="K924">
        <v>19</v>
      </c>
      <c r="L924">
        <v>1278</v>
      </c>
      <c r="M924">
        <v>1.9890000000000001</v>
      </c>
      <c r="N924">
        <v>1.7789999999999999</v>
      </c>
      <c r="O924">
        <v>0.87726000000000004</v>
      </c>
      <c r="P924">
        <v>0.15781000000000001</v>
      </c>
      <c r="Q924">
        <v>3.6680000000000001</v>
      </c>
      <c r="R924">
        <v>110.4</v>
      </c>
      <c r="S924">
        <v>11.349</v>
      </c>
      <c r="T924">
        <v>210000000</v>
      </c>
      <c r="U924">
        <v>0.3</v>
      </c>
      <c r="V924">
        <v>0.5</v>
      </c>
      <c r="W924">
        <v>2</v>
      </c>
      <c r="X924">
        <v>70</v>
      </c>
    </row>
    <row r="925" spans="1:24" x14ac:dyDescent="0.35">
      <c r="A925" s="1">
        <v>923</v>
      </c>
      <c r="B925">
        <v>462</v>
      </c>
      <c r="C925">
        <v>461</v>
      </c>
      <c r="E925">
        <v>3671.2444807481138</v>
      </c>
      <c r="F925">
        <v>42200.625</v>
      </c>
      <c r="G925">
        <v>3504.67962256696</v>
      </c>
      <c r="H925">
        <v>-1298.722706839706</v>
      </c>
      <c r="I925">
        <v>18</v>
      </c>
      <c r="J925" t="s">
        <v>111</v>
      </c>
      <c r="K925">
        <v>19</v>
      </c>
      <c r="L925">
        <v>1278</v>
      </c>
      <c r="M925">
        <v>1.9890000000000001</v>
      </c>
      <c r="N925">
        <v>1.7789999999999999</v>
      </c>
      <c r="O925">
        <v>0.87726000000000004</v>
      </c>
      <c r="P925">
        <v>0.15781000000000001</v>
      </c>
      <c r="Q925">
        <v>3.6680000000000001</v>
      </c>
      <c r="R925">
        <v>110.4</v>
      </c>
      <c r="S925">
        <v>11.349</v>
      </c>
      <c r="T925">
        <v>210000000</v>
      </c>
      <c r="U925">
        <v>0.3</v>
      </c>
      <c r="V925">
        <v>0.5</v>
      </c>
      <c r="W925">
        <v>2</v>
      </c>
      <c r="X925">
        <v>70</v>
      </c>
    </row>
    <row r="926" spans="1:24" x14ac:dyDescent="0.35">
      <c r="A926" s="1">
        <v>924</v>
      </c>
      <c r="B926">
        <v>462</v>
      </c>
      <c r="C926">
        <v>462</v>
      </c>
      <c r="E926">
        <v>3671.2444807481138</v>
      </c>
      <c r="F926">
        <v>42200.625</v>
      </c>
      <c r="G926">
        <v>3504.67962256696</v>
      </c>
      <c r="H926">
        <v>-1298.722706839706</v>
      </c>
      <c r="I926">
        <v>18</v>
      </c>
      <c r="J926" t="s">
        <v>112</v>
      </c>
      <c r="K926">
        <v>19</v>
      </c>
      <c r="L926">
        <v>1278</v>
      </c>
      <c r="M926">
        <v>1.8779999999999999</v>
      </c>
      <c r="N926">
        <v>1.5209999999999999</v>
      </c>
      <c r="O926">
        <v>0.79723999999999995</v>
      </c>
      <c r="P926">
        <v>5.4467000000000002E-2</v>
      </c>
      <c r="Q926">
        <v>3.3109999999999999</v>
      </c>
      <c r="R926">
        <v>98.582999999999998</v>
      </c>
      <c r="S926">
        <v>10.105</v>
      </c>
      <c r="T926">
        <v>210000000</v>
      </c>
      <c r="U926">
        <v>0.3</v>
      </c>
      <c r="V926">
        <v>0.5</v>
      </c>
      <c r="W926">
        <v>2</v>
      </c>
      <c r="X926">
        <v>70</v>
      </c>
    </row>
    <row r="927" spans="1:24" x14ac:dyDescent="0.35">
      <c r="A927" s="1">
        <v>925</v>
      </c>
      <c r="B927">
        <v>463</v>
      </c>
      <c r="C927">
        <v>462</v>
      </c>
      <c r="E927">
        <v>3679.0569807481138</v>
      </c>
      <c r="F927">
        <v>42208.4375</v>
      </c>
      <c r="G927">
        <v>3512.48822413266</v>
      </c>
      <c r="H927">
        <v>-1298.969448973191</v>
      </c>
      <c r="I927">
        <v>18</v>
      </c>
      <c r="J927" t="s">
        <v>112</v>
      </c>
      <c r="K927">
        <v>19</v>
      </c>
      <c r="L927">
        <v>1278</v>
      </c>
      <c r="M927">
        <v>1.8779999999999999</v>
      </c>
      <c r="N927">
        <v>1.5209999999999999</v>
      </c>
      <c r="O927">
        <v>0.79723999999999995</v>
      </c>
      <c r="P927">
        <v>5.4467000000000002E-2</v>
      </c>
      <c r="Q927">
        <v>3.3109999999999999</v>
      </c>
      <c r="R927">
        <v>98.582999999999998</v>
      </c>
      <c r="S927">
        <v>10.105</v>
      </c>
      <c r="T927">
        <v>210000000</v>
      </c>
      <c r="U927">
        <v>0.3</v>
      </c>
      <c r="V927">
        <v>0.5</v>
      </c>
      <c r="W927">
        <v>2</v>
      </c>
      <c r="X927">
        <v>70</v>
      </c>
    </row>
    <row r="928" spans="1:24" x14ac:dyDescent="0.35">
      <c r="A928" s="1">
        <v>926</v>
      </c>
      <c r="B928">
        <v>463</v>
      </c>
      <c r="C928">
        <v>463</v>
      </c>
      <c r="E928">
        <v>3679.0569807481138</v>
      </c>
      <c r="F928">
        <v>42208.4375</v>
      </c>
      <c r="G928">
        <v>3512.48822413266</v>
      </c>
      <c r="H928">
        <v>-1298.969448973191</v>
      </c>
      <c r="I928">
        <v>18</v>
      </c>
      <c r="J928" t="s">
        <v>112</v>
      </c>
      <c r="K928">
        <v>19</v>
      </c>
      <c r="L928">
        <v>1278</v>
      </c>
      <c r="M928">
        <v>1.8779999999999999</v>
      </c>
      <c r="N928">
        <v>1.5209999999999999</v>
      </c>
      <c r="O928">
        <v>0.79723999999999995</v>
      </c>
      <c r="P928">
        <v>5.4467000000000002E-2</v>
      </c>
      <c r="Q928">
        <v>3.3109999999999999</v>
      </c>
      <c r="R928">
        <v>98.582999999999998</v>
      </c>
      <c r="S928">
        <v>10.105</v>
      </c>
      <c r="T928">
        <v>210000000</v>
      </c>
      <c r="U928">
        <v>0.3</v>
      </c>
      <c r="V928">
        <v>0.5</v>
      </c>
      <c r="W928">
        <v>2</v>
      </c>
      <c r="X928">
        <v>70</v>
      </c>
    </row>
    <row r="929" spans="1:24" x14ac:dyDescent="0.35">
      <c r="A929" s="1">
        <v>927</v>
      </c>
      <c r="B929">
        <v>464</v>
      </c>
      <c r="C929">
        <v>463</v>
      </c>
      <c r="E929">
        <v>3686.8694807481138</v>
      </c>
      <c r="F929">
        <v>42216.25</v>
      </c>
      <c r="G929">
        <v>3520.2972339250118</v>
      </c>
      <c r="H929">
        <v>-1299.2029142595741</v>
      </c>
      <c r="I929">
        <v>18</v>
      </c>
      <c r="J929" t="s">
        <v>112</v>
      </c>
      <c r="K929">
        <v>19</v>
      </c>
      <c r="L929">
        <v>1278</v>
      </c>
      <c r="M929">
        <v>1.8779999999999999</v>
      </c>
      <c r="N929">
        <v>1.5209999999999999</v>
      </c>
      <c r="O929">
        <v>0.79723999999999995</v>
      </c>
      <c r="P929">
        <v>5.4467000000000002E-2</v>
      </c>
      <c r="Q929">
        <v>3.3109999999999999</v>
      </c>
      <c r="R929">
        <v>98.582999999999998</v>
      </c>
      <c r="S929">
        <v>10.105</v>
      </c>
      <c r="T929">
        <v>210000000</v>
      </c>
      <c r="U929">
        <v>0.3</v>
      </c>
      <c r="V929">
        <v>0.5</v>
      </c>
      <c r="W929">
        <v>2</v>
      </c>
      <c r="X929">
        <v>70</v>
      </c>
    </row>
    <row r="930" spans="1:24" x14ac:dyDescent="0.35">
      <c r="A930" s="1">
        <v>928</v>
      </c>
      <c r="B930">
        <v>464</v>
      </c>
      <c r="C930">
        <v>464</v>
      </c>
      <c r="E930">
        <v>3686.8694807481138</v>
      </c>
      <c r="F930">
        <v>42216.25</v>
      </c>
      <c r="G930">
        <v>3520.2972339250118</v>
      </c>
      <c r="H930">
        <v>-1299.2029142595741</v>
      </c>
      <c r="I930">
        <v>18</v>
      </c>
      <c r="J930" t="s">
        <v>113</v>
      </c>
      <c r="K930">
        <v>19</v>
      </c>
      <c r="L930">
        <v>1320</v>
      </c>
      <c r="M930">
        <v>1.6819999999999991</v>
      </c>
      <c r="N930">
        <v>1.2699</v>
      </c>
      <c r="O930">
        <v>0.70086000000000004</v>
      </c>
      <c r="P930">
        <v>2.8108999999999999E-2</v>
      </c>
      <c r="Q930">
        <v>2.569</v>
      </c>
      <c r="R930">
        <v>84.697999999999993</v>
      </c>
      <c r="S930">
        <v>8.6111000000000004</v>
      </c>
      <c r="T930">
        <v>210000000</v>
      </c>
      <c r="U930">
        <v>0.3</v>
      </c>
      <c r="V930">
        <v>0.5</v>
      </c>
      <c r="W930">
        <v>2</v>
      </c>
      <c r="X930">
        <v>70</v>
      </c>
    </row>
    <row r="931" spans="1:24" x14ac:dyDescent="0.35">
      <c r="A931" s="1">
        <v>929</v>
      </c>
      <c r="B931">
        <v>465</v>
      </c>
      <c r="C931">
        <v>464</v>
      </c>
      <c r="E931">
        <v>3694.6819807481138</v>
      </c>
      <c r="F931">
        <v>42224.0625</v>
      </c>
      <c r="G931">
        <v>3528.1065976966879</v>
      </c>
      <c r="H931">
        <v>-1299.4242100902729</v>
      </c>
      <c r="I931">
        <v>18.000000000000011</v>
      </c>
      <c r="J931" t="s">
        <v>113</v>
      </c>
      <c r="K931">
        <v>19</v>
      </c>
      <c r="L931">
        <v>1320</v>
      </c>
      <c r="M931">
        <v>1.6819999999999991</v>
      </c>
      <c r="N931">
        <v>1.2699</v>
      </c>
      <c r="O931">
        <v>0.70086000000000004</v>
      </c>
      <c r="P931">
        <v>2.8108999999999999E-2</v>
      </c>
      <c r="Q931">
        <v>2.569</v>
      </c>
      <c r="R931">
        <v>84.697999999999993</v>
      </c>
      <c r="S931">
        <v>8.6111000000000004</v>
      </c>
      <c r="T931">
        <v>210000000</v>
      </c>
      <c r="U931">
        <v>0.3</v>
      </c>
      <c r="V931">
        <v>0.5</v>
      </c>
      <c r="W931">
        <v>2</v>
      </c>
      <c r="X931">
        <v>70</v>
      </c>
    </row>
    <row r="932" spans="1:24" x14ac:dyDescent="0.35">
      <c r="A932" s="1">
        <v>930</v>
      </c>
      <c r="B932">
        <v>465</v>
      </c>
      <c r="C932">
        <v>465</v>
      </c>
      <c r="E932">
        <v>3694.6819807481138</v>
      </c>
      <c r="F932">
        <v>42224.0625</v>
      </c>
      <c r="G932">
        <v>3528.1065976966879</v>
      </c>
      <c r="H932">
        <v>-1299.4242100902729</v>
      </c>
      <c r="I932">
        <v>18.000000000000011</v>
      </c>
      <c r="J932" t="s">
        <v>113</v>
      </c>
      <c r="K932">
        <v>19</v>
      </c>
      <c r="L932">
        <v>1320</v>
      </c>
      <c r="M932">
        <v>1.6819999999999991</v>
      </c>
      <c r="N932">
        <v>1.2699</v>
      </c>
      <c r="O932">
        <v>0.70086000000000004</v>
      </c>
      <c r="P932">
        <v>2.8108999999999999E-2</v>
      </c>
      <c r="Q932">
        <v>2.569</v>
      </c>
      <c r="R932">
        <v>84.697999999999993</v>
      </c>
      <c r="S932">
        <v>8.6111000000000004</v>
      </c>
      <c r="T932">
        <v>210000000</v>
      </c>
      <c r="U932">
        <v>0.3</v>
      </c>
      <c r="V932">
        <v>0.5</v>
      </c>
      <c r="W932">
        <v>2</v>
      </c>
      <c r="X932">
        <v>70</v>
      </c>
    </row>
    <row r="933" spans="1:24" x14ac:dyDescent="0.35">
      <c r="A933" s="1">
        <v>931</v>
      </c>
      <c r="B933">
        <v>466</v>
      </c>
      <c r="C933">
        <v>465</v>
      </c>
      <c r="E933">
        <v>3702.4944807481138</v>
      </c>
      <c r="F933">
        <v>42231.875</v>
      </c>
      <c r="G933">
        <v>3535.9162868410558</v>
      </c>
      <c r="H933">
        <v>-1299.6337002510361</v>
      </c>
      <c r="I933">
        <v>18</v>
      </c>
      <c r="J933" t="s">
        <v>113</v>
      </c>
      <c r="K933">
        <v>19</v>
      </c>
      <c r="L933">
        <v>1320</v>
      </c>
      <c r="M933">
        <v>1.6819999999999991</v>
      </c>
      <c r="N933">
        <v>1.2699</v>
      </c>
      <c r="O933">
        <v>0.70086000000000004</v>
      </c>
      <c r="P933">
        <v>2.8108999999999999E-2</v>
      </c>
      <c r="Q933">
        <v>2.569</v>
      </c>
      <c r="R933">
        <v>84.697999999999993</v>
      </c>
      <c r="S933">
        <v>8.6111000000000004</v>
      </c>
      <c r="T933">
        <v>210000000</v>
      </c>
      <c r="U933">
        <v>0.3</v>
      </c>
      <c r="V933">
        <v>0.5</v>
      </c>
      <c r="W933">
        <v>2</v>
      </c>
      <c r="X933">
        <v>70</v>
      </c>
    </row>
    <row r="934" spans="1:24" x14ac:dyDescent="0.35">
      <c r="A934" s="1">
        <v>932</v>
      </c>
      <c r="B934">
        <v>466</v>
      </c>
      <c r="C934">
        <v>466</v>
      </c>
      <c r="E934">
        <v>3702.4944807481138</v>
      </c>
      <c r="F934">
        <v>42231.875</v>
      </c>
      <c r="G934">
        <v>3535.9162868410558</v>
      </c>
      <c r="H934">
        <v>-1299.6337002510361</v>
      </c>
      <c r="I934">
        <v>18</v>
      </c>
      <c r="J934" t="s">
        <v>113</v>
      </c>
      <c r="K934">
        <v>19</v>
      </c>
      <c r="L934">
        <v>1320</v>
      </c>
      <c r="M934">
        <v>1.6819999999999991</v>
      </c>
      <c r="N934">
        <v>1.2699</v>
      </c>
      <c r="O934">
        <v>0.70086000000000004</v>
      </c>
      <c r="P934">
        <v>2.8108999999999999E-2</v>
      </c>
      <c r="Q934">
        <v>2.569</v>
      </c>
      <c r="R934">
        <v>84.697999999999993</v>
      </c>
      <c r="S934">
        <v>8.6111000000000004</v>
      </c>
      <c r="T934">
        <v>210000000</v>
      </c>
      <c r="U934">
        <v>0.3</v>
      </c>
      <c r="V934">
        <v>0.5</v>
      </c>
      <c r="W934">
        <v>2</v>
      </c>
      <c r="X934">
        <v>70</v>
      </c>
    </row>
    <row r="935" spans="1:24" x14ac:dyDescent="0.35">
      <c r="A935" s="1">
        <v>933</v>
      </c>
      <c r="B935">
        <v>467</v>
      </c>
      <c r="C935">
        <v>466</v>
      </c>
      <c r="E935">
        <v>3710.3069807481138</v>
      </c>
      <c r="F935">
        <v>42239.6875</v>
      </c>
      <c r="G935">
        <v>3543.7262859188049</v>
      </c>
      <c r="H935">
        <v>-1299.8313042518821</v>
      </c>
      <c r="I935">
        <v>18</v>
      </c>
      <c r="J935" t="s">
        <v>113</v>
      </c>
      <c r="K935">
        <v>19</v>
      </c>
      <c r="L935">
        <v>1320</v>
      </c>
      <c r="M935">
        <v>1.6819999999999991</v>
      </c>
      <c r="N935">
        <v>1.2699</v>
      </c>
      <c r="O935">
        <v>0.70086000000000004</v>
      </c>
      <c r="P935">
        <v>2.8108999999999999E-2</v>
      </c>
      <c r="Q935">
        <v>2.569</v>
      </c>
      <c r="R935">
        <v>84.697999999999993</v>
      </c>
      <c r="S935">
        <v>8.6111000000000004</v>
      </c>
      <c r="T935">
        <v>210000000</v>
      </c>
      <c r="U935">
        <v>0.3</v>
      </c>
      <c r="V935">
        <v>0.5</v>
      </c>
      <c r="W935">
        <v>2</v>
      </c>
      <c r="X935">
        <v>70</v>
      </c>
    </row>
    <row r="936" spans="1:24" x14ac:dyDescent="0.35">
      <c r="A936" s="1">
        <v>934</v>
      </c>
      <c r="B936">
        <v>467</v>
      </c>
      <c r="C936">
        <v>467</v>
      </c>
      <c r="E936">
        <v>3710.3069807481138</v>
      </c>
      <c r="F936">
        <v>42239.6875</v>
      </c>
      <c r="G936">
        <v>3543.7262859188049</v>
      </c>
      <c r="H936">
        <v>-1299.8313042518821</v>
      </c>
      <c r="I936">
        <v>18</v>
      </c>
      <c r="J936" t="s">
        <v>113</v>
      </c>
      <c r="K936">
        <v>19</v>
      </c>
      <c r="L936">
        <v>1320</v>
      </c>
      <c r="M936">
        <v>1.6819999999999991</v>
      </c>
      <c r="N936">
        <v>1.2699</v>
      </c>
      <c r="O936">
        <v>0.70086000000000004</v>
      </c>
      <c r="P936">
        <v>2.8108999999999999E-2</v>
      </c>
      <c r="Q936">
        <v>2.569</v>
      </c>
      <c r="R936">
        <v>84.697999999999993</v>
      </c>
      <c r="S936">
        <v>8.6111000000000004</v>
      </c>
      <c r="T936">
        <v>210000000</v>
      </c>
      <c r="U936">
        <v>0.3</v>
      </c>
      <c r="V936">
        <v>0.5</v>
      </c>
      <c r="W936">
        <v>2</v>
      </c>
      <c r="X936">
        <v>70</v>
      </c>
    </row>
    <row r="937" spans="1:24" x14ac:dyDescent="0.35">
      <c r="A937" s="1">
        <v>935</v>
      </c>
      <c r="B937">
        <v>468</v>
      </c>
      <c r="C937">
        <v>467</v>
      </c>
      <c r="E937">
        <v>3718.1194807481138</v>
      </c>
      <c r="F937">
        <v>42247.5</v>
      </c>
      <c r="G937">
        <v>3551.536575738568</v>
      </c>
      <c r="H937">
        <v>-1300.017085865217</v>
      </c>
      <c r="I937">
        <v>18</v>
      </c>
      <c r="J937" t="s">
        <v>113</v>
      </c>
      <c r="K937">
        <v>19</v>
      </c>
      <c r="L937">
        <v>1320</v>
      </c>
      <c r="M937">
        <v>1.6819999999999991</v>
      </c>
      <c r="N937">
        <v>1.2699</v>
      </c>
      <c r="O937">
        <v>0.70086000000000004</v>
      </c>
      <c r="P937">
        <v>2.8108999999999999E-2</v>
      </c>
      <c r="Q937">
        <v>2.569</v>
      </c>
      <c r="R937">
        <v>84.697999999999993</v>
      </c>
      <c r="S937">
        <v>8.6111000000000004</v>
      </c>
      <c r="T937">
        <v>210000000</v>
      </c>
      <c r="U937">
        <v>0.3</v>
      </c>
      <c r="V937">
        <v>0.5</v>
      </c>
      <c r="W937">
        <v>2</v>
      </c>
      <c r="X937">
        <v>70</v>
      </c>
    </row>
    <row r="938" spans="1:24" x14ac:dyDescent="0.35">
      <c r="A938" s="1">
        <v>936</v>
      </c>
      <c r="B938">
        <v>468</v>
      </c>
      <c r="C938">
        <v>468</v>
      </c>
      <c r="E938">
        <v>3718.1194807481138</v>
      </c>
      <c r="F938">
        <v>42247.5</v>
      </c>
      <c r="G938">
        <v>3551.536575738568</v>
      </c>
      <c r="H938">
        <v>-1300.017085865217</v>
      </c>
      <c r="I938">
        <v>18</v>
      </c>
      <c r="J938" t="s">
        <v>113</v>
      </c>
      <c r="K938">
        <v>19</v>
      </c>
      <c r="L938">
        <v>1320</v>
      </c>
      <c r="M938">
        <v>1.6819999999999991</v>
      </c>
      <c r="N938">
        <v>1.2699</v>
      </c>
      <c r="O938">
        <v>0.70086000000000004</v>
      </c>
      <c r="P938">
        <v>2.8108999999999999E-2</v>
      </c>
      <c r="Q938">
        <v>2.569</v>
      </c>
      <c r="R938">
        <v>84.697999999999993</v>
      </c>
      <c r="S938">
        <v>8.6111000000000004</v>
      </c>
      <c r="T938">
        <v>210000000</v>
      </c>
      <c r="U938">
        <v>0.3</v>
      </c>
      <c r="V938">
        <v>0.5</v>
      </c>
      <c r="W938">
        <v>2</v>
      </c>
      <c r="X938">
        <v>70</v>
      </c>
    </row>
    <row r="939" spans="1:24" x14ac:dyDescent="0.35">
      <c r="A939" s="1">
        <v>937</v>
      </c>
      <c r="B939">
        <v>469</v>
      </c>
      <c r="C939">
        <v>468</v>
      </c>
      <c r="E939">
        <v>3725.9319807481138</v>
      </c>
      <c r="F939">
        <v>42255.3125</v>
      </c>
      <c r="G939">
        <v>3559.3471766026842</v>
      </c>
      <c r="H939">
        <v>-1300.189293835663</v>
      </c>
      <c r="I939">
        <v>18</v>
      </c>
      <c r="J939" t="s">
        <v>113</v>
      </c>
      <c r="K939">
        <v>19</v>
      </c>
      <c r="L939">
        <v>1320</v>
      </c>
      <c r="M939">
        <v>1.6819999999999991</v>
      </c>
      <c r="N939">
        <v>1.2699</v>
      </c>
      <c r="O939">
        <v>0.70086000000000004</v>
      </c>
      <c r="P939">
        <v>2.8108999999999999E-2</v>
      </c>
      <c r="Q939">
        <v>2.569</v>
      </c>
      <c r="R939">
        <v>84.697999999999993</v>
      </c>
      <c r="S939">
        <v>8.6111000000000004</v>
      </c>
      <c r="T939">
        <v>210000000</v>
      </c>
      <c r="U939">
        <v>0.3</v>
      </c>
      <c r="V939">
        <v>0.5</v>
      </c>
      <c r="W939">
        <v>2</v>
      </c>
      <c r="X939">
        <v>70</v>
      </c>
    </row>
    <row r="940" spans="1:24" x14ac:dyDescent="0.35">
      <c r="A940" s="1">
        <v>938</v>
      </c>
      <c r="B940">
        <v>469</v>
      </c>
      <c r="C940">
        <v>469</v>
      </c>
      <c r="E940">
        <v>3725.9319807481138</v>
      </c>
      <c r="F940">
        <v>42255.3125</v>
      </c>
      <c r="G940">
        <v>3559.3471766026842</v>
      </c>
      <c r="H940">
        <v>-1300.189293835663</v>
      </c>
      <c r="I940">
        <v>18</v>
      </c>
      <c r="J940" t="s">
        <v>113</v>
      </c>
      <c r="K940">
        <v>19</v>
      </c>
      <c r="L940">
        <v>1320</v>
      </c>
      <c r="M940">
        <v>1.6819999999999991</v>
      </c>
      <c r="N940">
        <v>1.2699</v>
      </c>
      <c r="O940">
        <v>0.70086000000000004</v>
      </c>
      <c r="P940">
        <v>2.8108999999999999E-2</v>
      </c>
      <c r="Q940">
        <v>2.569</v>
      </c>
      <c r="R940">
        <v>84.697999999999993</v>
      </c>
      <c r="S940">
        <v>8.6111000000000004</v>
      </c>
      <c r="T940">
        <v>210000000</v>
      </c>
      <c r="U940">
        <v>0.3</v>
      </c>
      <c r="V940">
        <v>0.5</v>
      </c>
      <c r="W940">
        <v>2</v>
      </c>
      <c r="X940">
        <v>70</v>
      </c>
    </row>
    <row r="941" spans="1:24" x14ac:dyDescent="0.35">
      <c r="A941" s="1">
        <v>939</v>
      </c>
      <c r="B941">
        <v>470</v>
      </c>
      <c r="C941">
        <v>469</v>
      </c>
      <c r="E941">
        <v>3733.7444807481138</v>
      </c>
      <c r="F941">
        <v>42263.125</v>
      </c>
      <c r="G941">
        <v>3567.1580296367961</v>
      </c>
      <c r="H941">
        <v>-1300.3496334031991</v>
      </c>
      <c r="I941">
        <v>18</v>
      </c>
      <c r="J941" t="s">
        <v>113</v>
      </c>
      <c r="K941">
        <v>19</v>
      </c>
      <c r="L941">
        <v>1320</v>
      </c>
      <c r="M941">
        <v>1.6819999999999991</v>
      </c>
      <c r="N941">
        <v>1.2699</v>
      </c>
      <c r="O941">
        <v>0.70086000000000004</v>
      </c>
      <c r="P941">
        <v>2.8108999999999999E-2</v>
      </c>
      <c r="Q941">
        <v>2.569</v>
      </c>
      <c r="R941">
        <v>84.697999999999993</v>
      </c>
      <c r="S941">
        <v>8.6111000000000004</v>
      </c>
      <c r="T941">
        <v>210000000</v>
      </c>
      <c r="U941">
        <v>0.3</v>
      </c>
      <c r="V941">
        <v>0.5</v>
      </c>
      <c r="W941">
        <v>2</v>
      </c>
      <c r="X941">
        <v>70</v>
      </c>
    </row>
    <row r="942" spans="1:24" x14ac:dyDescent="0.35">
      <c r="A942" s="1">
        <v>940</v>
      </c>
      <c r="B942">
        <v>470</v>
      </c>
      <c r="C942">
        <v>470</v>
      </c>
      <c r="E942">
        <v>3733.7444807481138</v>
      </c>
      <c r="F942">
        <v>42263.125</v>
      </c>
      <c r="G942">
        <v>3567.1580296367961</v>
      </c>
      <c r="H942">
        <v>-1300.3496334031991</v>
      </c>
      <c r="I942">
        <v>18</v>
      </c>
      <c r="J942" t="s">
        <v>113</v>
      </c>
      <c r="K942">
        <v>19</v>
      </c>
      <c r="L942">
        <v>1320</v>
      </c>
      <c r="M942">
        <v>1.6819999999999991</v>
      </c>
      <c r="N942">
        <v>1.2699</v>
      </c>
      <c r="O942">
        <v>0.70086000000000004</v>
      </c>
      <c r="P942">
        <v>2.8108999999999999E-2</v>
      </c>
      <c r="Q942">
        <v>2.569</v>
      </c>
      <c r="R942">
        <v>84.697999999999993</v>
      </c>
      <c r="S942">
        <v>8.6111000000000004</v>
      </c>
      <c r="T942">
        <v>210000000</v>
      </c>
      <c r="U942">
        <v>0.3</v>
      </c>
      <c r="V942">
        <v>0.5</v>
      </c>
      <c r="W942">
        <v>2</v>
      </c>
      <c r="X942">
        <v>70</v>
      </c>
    </row>
    <row r="943" spans="1:24" x14ac:dyDescent="0.35">
      <c r="A943" s="1">
        <v>941</v>
      </c>
      <c r="B943">
        <v>471</v>
      </c>
      <c r="C943">
        <v>470</v>
      </c>
      <c r="E943">
        <v>3741.5569807481138</v>
      </c>
      <c r="F943">
        <v>42270.9375</v>
      </c>
      <c r="G943">
        <v>3574.9691158623959</v>
      </c>
      <c r="H943">
        <v>-1300.4981663435931</v>
      </c>
      <c r="I943">
        <v>18</v>
      </c>
      <c r="J943" t="s">
        <v>113</v>
      </c>
      <c r="K943">
        <v>19</v>
      </c>
      <c r="L943">
        <v>1320</v>
      </c>
      <c r="M943">
        <v>1.6819999999999991</v>
      </c>
      <c r="N943">
        <v>1.2699</v>
      </c>
      <c r="O943">
        <v>0.70086000000000004</v>
      </c>
      <c r="P943">
        <v>2.8108999999999999E-2</v>
      </c>
      <c r="Q943">
        <v>2.569</v>
      </c>
      <c r="R943">
        <v>84.697999999999993</v>
      </c>
      <c r="S943">
        <v>8.6111000000000004</v>
      </c>
      <c r="T943">
        <v>210000000</v>
      </c>
      <c r="U943">
        <v>0.3</v>
      </c>
      <c r="V943">
        <v>0.5</v>
      </c>
      <c r="W943">
        <v>2</v>
      </c>
      <c r="X943">
        <v>70</v>
      </c>
    </row>
    <row r="944" spans="1:24" x14ac:dyDescent="0.35">
      <c r="A944" s="1">
        <v>942</v>
      </c>
      <c r="B944">
        <v>471</v>
      </c>
      <c r="C944">
        <v>471</v>
      </c>
      <c r="E944">
        <v>3741.5569807481138</v>
      </c>
      <c r="F944">
        <v>42270.9375</v>
      </c>
      <c r="G944">
        <v>3574.9691158623959</v>
      </c>
      <c r="H944">
        <v>-1300.4981663435931</v>
      </c>
      <c r="I944">
        <v>18</v>
      </c>
      <c r="J944" t="s">
        <v>113</v>
      </c>
      <c r="K944">
        <v>19</v>
      </c>
      <c r="L944">
        <v>1320</v>
      </c>
      <c r="M944">
        <v>1.6819999999999991</v>
      </c>
      <c r="N944">
        <v>1.2699</v>
      </c>
      <c r="O944">
        <v>0.70086000000000004</v>
      </c>
      <c r="P944">
        <v>2.8108999999999999E-2</v>
      </c>
      <c r="Q944">
        <v>2.569</v>
      </c>
      <c r="R944">
        <v>84.697999999999993</v>
      </c>
      <c r="S944">
        <v>8.6111000000000004</v>
      </c>
      <c r="T944">
        <v>210000000</v>
      </c>
      <c r="U944">
        <v>0.3</v>
      </c>
      <c r="V944">
        <v>0.5</v>
      </c>
      <c r="W944">
        <v>2</v>
      </c>
      <c r="X944">
        <v>70</v>
      </c>
    </row>
    <row r="945" spans="1:24" x14ac:dyDescent="0.35">
      <c r="A945" s="1">
        <v>943</v>
      </c>
      <c r="B945">
        <v>472</v>
      </c>
      <c r="C945">
        <v>471</v>
      </c>
      <c r="E945">
        <v>3749.3694807481138</v>
      </c>
      <c r="F945">
        <v>42278.75</v>
      </c>
      <c r="G945">
        <v>3582.780419107798</v>
      </c>
      <c r="H945">
        <v>-1300.6348263544221</v>
      </c>
      <c r="I945">
        <v>18</v>
      </c>
      <c r="J945" t="s">
        <v>113</v>
      </c>
      <c r="K945">
        <v>19</v>
      </c>
      <c r="L945">
        <v>1320</v>
      </c>
      <c r="M945">
        <v>1.6819999999999991</v>
      </c>
      <c r="N945">
        <v>1.2699</v>
      </c>
      <c r="O945">
        <v>0.70086000000000004</v>
      </c>
      <c r="P945">
        <v>2.8108999999999999E-2</v>
      </c>
      <c r="Q945">
        <v>2.569</v>
      </c>
      <c r="R945">
        <v>84.697999999999993</v>
      </c>
      <c r="S945">
        <v>8.6111000000000004</v>
      </c>
      <c r="T945">
        <v>210000000</v>
      </c>
      <c r="U945">
        <v>0.3</v>
      </c>
      <c r="V945">
        <v>0.5</v>
      </c>
      <c r="W945">
        <v>2</v>
      </c>
      <c r="X945">
        <v>70</v>
      </c>
    </row>
    <row r="946" spans="1:24" x14ac:dyDescent="0.35">
      <c r="A946" s="1">
        <v>944</v>
      </c>
      <c r="B946">
        <v>472</v>
      </c>
      <c r="C946">
        <v>472</v>
      </c>
      <c r="E946">
        <v>3749.3694807481138</v>
      </c>
      <c r="F946">
        <v>42278.75</v>
      </c>
      <c r="G946">
        <v>3582.780419107798</v>
      </c>
      <c r="H946">
        <v>-1300.6348263544221</v>
      </c>
      <c r="I946">
        <v>18</v>
      </c>
      <c r="J946" t="s">
        <v>112</v>
      </c>
      <c r="K946">
        <v>19</v>
      </c>
      <c r="L946">
        <v>1278</v>
      </c>
      <c r="M946">
        <v>1.8779999999999999</v>
      </c>
      <c r="N946">
        <v>1.5209999999999999</v>
      </c>
      <c r="O946">
        <v>0.79723999999999995</v>
      </c>
      <c r="P946">
        <v>5.4467000000000002E-2</v>
      </c>
      <c r="Q946">
        <v>3.3109999999999999</v>
      </c>
      <c r="R946">
        <v>98.582999999999998</v>
      </c>
      <c r="S946">
        <v>10.105</v>
      </c>
      <c r="T946">
        <v>210000000</v>
      </c>
      <c r="U946">
        <v>0.3</v>
      </c>
      <c r="V946">
        <v>0.5</v>
      </c>
      <c r="W946">
        <v>2</v>
      </c>
      <c r="X946">
        <v>70</v>
      </c>
    </row>
    <row r="947" spans="1:24" x14ac:dyDescent="0.35">
      <c r="A947" s="1">
        <v>945</v>
      </c>
      <c r="B947">
        <v>473</v>
      </c>
      <c r="C947">
        <v>472</v>
      </c>
      <c r="E947">
        <v>3757.1819807481138</v>
      </c>
      <c r="F947">
        <v>42286.5625</v>
      </c>
      <c r="G947">
        <v>3590.5919261584691</v>
      </c>
      <c r="H947">
        <v>-1300.7593158246941</v>
      </c>
      <c r="I947">
        <v>18</v>
      </c>
      <c r="J947" t="s">
        <v>112</v>
      </c>
      <c r="K947">
        <v>19</v>
      </c>
      <c r="L947">
        <v>1278</v>
      </c>
      <c r="M947">
        <v>1.8779999999999999</v>
      </c>
      <c r="N947">
        <v>1.5209999999999999</v>
      </c>
      <c r="O947">
        <v>0.79723999999999995</v>
      </c>
      <c r="P947">
        <v>5.4467000000000002E-2</v>
      </c>
      <c r="Q947">
        <v>3.3109999999999999</v>
      </c>
      <c r="R947">
        <v>98.582999999999998</v>
      </c>
      <c r="S947">
        <v>10.105</v>
      </c>
      <c r="T947">
        <v>210000000</v>
      </c>
      <c r="U947">
        <v>0.3</v>
      </c>
      <c r="V947">
        <v>0.5</v>
      </c>
      <c r="W947">
        <v>2</v>
      </c>
      <c r="X947">
        <v>70</v>
      </c>
    </row>
    <row r="948" spans="1:24" x14ac:dyDescent="0.35">
      <c r="A948" s="1">
        <v>946</v>
      </c>
      <c r="B948">
        <v>473</v>
      </c>
      <c r="C948">
        <v>473</v>
      </c>
      <c r="E948">
        <v>3757.1819807481138</v>
      </c>
      <c r="F948">
        <v>42286.5625</v>
      </c>
      <c r="G948">
        <v>3590.5919261584691</v>
      </c>
      <c r="H948">
        <v>-1300.7593158246941</v>
      </c>
      <c r="I948">
        <v>18</v>
      </c>
      <c r="J948" t="s">
        <v>112</v>
      </c>
      <c r="K948">
        <v>19</v>
      </c>
      <c r="L948">
        <v>1278</v>
      </c>
      <c r="M948">
        <v>1.8779999999999999</v>
      </c>
      <c r="N948">
        <v>1.5209999999999999</v>
      </c>
      <c r="O948">
        <v>0.79723999999999995</v>
      </c>
      <c r="P948">
        <v>5.4467000000000002E-2</v>
      </c>
      <c r="Q948">
        <v>3.3109999999999999</v>
      </c>
      <c r="R948">
        <v>98.582999999999998</v>
      </c>
      <c r="S948">
        <v>10.105</v>
      </c>
      <c r="T948">
        <v>210000000</v>
      </c>
      <c r="U948">
        <v>0.3</v>
      </c>
      <c r="V948">
        <v>0.5</v>
      </c>
      <c r="W948">
        <v>2</v>
      </c>
      <c r="X948">
        <v>70</v>
      </c>
    </row>
    <row r="949" spans="1:24" x14ac:dyDescent="0.35">
      <c r="A949" s="1">
        <v>947</v>
      </c>
      <c r="B949">
        <v>474</v>
      </c>
      <c r="C949">
        <v>473</v>
      </c>
      <c r="E949">
        <v>3764.9944807481138</v>
      </c>
      <c r="F949">
        <v>42294.375</v>
      </c>
      <c r="G949">
        <v>3598.4036323826872</v>
      </c>
      <c r="H949">
        <v>-1300.870605408629</v>
      </c>
      <c r="I949">
        <v>18</v>
      </c>
      <c r="J949" t="s">
        <v>112</v>
      </c>
      <c r="K949">
        <v>19</v>
      </c>
      <c r="L949">
        <v>1278</v>
      </c>
      <c r="M949">
        <v>1.8779999999999999</v>
      </c>
      <c r="N949">
        <v>1.5209999999999999</v>
      </c>
      <c r="O949">
        <v>0.79723999999999995</v>
      </c>
      <c r="P949">
        <v>5.4467000000000002E-2</v>
      </c>
      <c r="Q949">
        <v>3.3109999999999999</v>
      </c>
      <c r="R949">
        <v>98.582999999999998</v>
      </c>
      <c r="S949">
        <v>10.105</v>
      </c>
      <c r="T949">
        <v>210000000</v>
      </c>
      <c r="U949">
        <v>0.3</v>
      </c>
      <c r="V949">
        <v>0.5</v>
      </c>
      <c r="W949">
        <v>2</v>
      </c>
      <c r="X949">
        <v>70</v>
      </c>
    </row>
    <row r="950" spans="1:24" x14ac:dyDescent="0.35">
      <c r="A950" s="1">
        <v>948</v>
      </c>
      <c r="B950">
        <v>474</v>
      </c>
      <c r="C950">
        <v>474</v>
      </c>
      <c r="E950">
        <v>3764.9944807481138</v>
      </c>
      <c r="F950">
        <v>42294.375</v>
      </c>
      <c r="G950">
        <v>3598.4036323826872</v>
      </c>
      <c r="H950">
        <v>-1300.870605408629</v>
      </c>
      <c r="I950">
        <v>18</v>
      </c>
      <c r="J950" t="s">
        <v>111</v>
      </c>
      <c r="K950">
        <v>19</v>
      </c>
      <c r="L950">
        <v>1278</v>
      </c>
      <c r="M950">
        <v>1.9890000000000001</v>
      </c>
      <c r="N950">
        <v>1.7789999999999999</v>
      </c>
      <c r="O950">
        <v>0.87726000000000004</v>
      </c>
      <c r="P950">
        <v>0.15781000000000001</v>
      </c>
      <c r="Q950">
        <v>3.6680000000000001</v>
      </c>
      <c r="R950">
        <v>110.4</v>
      </c>
      <c r="S950">
        <v>11.349</v>
      </c>
      <c r="T950">
        <v>210000000</v>
      </c>
      <c r="U950">
        <v>0.3</v>
      </c>
      <c r="V950">
        <v>0.5</v>
      </c>
      <c r="W950">
        <v>2</v>
      </c>
      <c r="X950">
        <v>70</v>
      </c>
    </row>
    <row r="951" spans="1:24" x14ac:dyDescent="0.35">
      <c r="A951" s="1">
        <v>949</v>
      </c>
      <c r="B951">
        <v>475</v>
      </c>
      <c r="C951">
        <v>474</v>
      </c>
      <c r="E951">
        <v>3772.8069807481138</v>
      </c>
      <c r="F951">
        <v>42302.1875</v>
      </c>
      <c r="G951">
        <v>3606.215499097566</v>
      </c>
      <c r="H951">
        <v>-1300.969960293007</v>
      </c>
      <c r="I951">
        <v>18</v>
      </c>
      <c r="J951" t="s">
        <v>111</v>
      </c>
      <c r="K951">
        <v>19</v>
      </c>
      <c r="L951">
        <v>1278</v>
      </c>
      <c r="M951">
        <v>1.9890000000000001</v>
      </c>
      <c r="N951">
        <v>1.7789999999999999</v>
      </c>
      <c r="O951">
        <v>0.87726000000000004</v>
      </c>
      <c r="P951">
        <v>0.15781000000000001</v>
      </c>
      <c r="Q951">
        <v>3.6680000000000001</v>
      </c>
      <c r="R951">
        <v>110.4</v>
      </c>
      <c r="S951">
        <v>11.349</v>
      </c>
      <c r="T951">
        <v>210000000</v>
      </c>
      <c r="U951">
        <v>0.3</v>
      </c>
      <c r="V951">
        <v>0.5</v>
      </c>
      <c r="W951">
        <v>2</v>
      </c>
      <c r="X951">
        <v>70</v>
      </c>
    </row>
    <row r="952" spans="1:24" x14ac:dyDescent="0.35">
      <c r="A952" s="1">
        <v>950</v>
      </c>
      <c r="B952">
        <v>475</v>
      </c>
      <c r="C952">
        <v>475</v>
      </c>
      <c r="E952">
        <v>3772.8069807481138</v>
      </c>
      <c r="F952">
        <v>42302.1875</v>
      </c>
      <c r="G952">
        <v>3606.215499097566</v>
      </c>
      <c r="H952">
        <v>-1300.969960293007</v>
      </c>
      <c r="I952">
        <v>18</v>
      </c>
      <c r="J952" t="s">
        <v>111</v>
      </c>
      <c r="K952">
        <v>19</v>
      </c>
      <c r="L952">
        <v>1278</v>
      </c>
      <c r="M952">
        <v>1.9890000000000001</v>
      </c>
      <c r="N952">
        <v>1.7789999999999999</v>
      </c>
      <c r="O952">
        <v>0.87726000000000004</v>
      </c>
      <c r="P952">
        <v>0.15781000000000001</v>
      </c>
      <c r="Q952">
        <v>3.6680000000000001</v>
      </c>
      <c r="R952">
        <v>110.4</v>
      </c>
      <c r="S952">
        <v>11.349</v>
      </c>
      <c r="T952">
        <v>210000000</v>
      </c>
      <c r="U952">
        <v>0.3</v>
      </c>
      <c r="V952">
        <v>0.5</v>
      </c>
      <c r="W952">
        <v>2</v>
      </c>
      <c r="X952">
        <v>70</v>
      </c>
    </row>
    <row r="953" spans="1:24" x14ac:dyDescent="0.35">
      <c r="A953" s="1">
        <v>951</v>
      </c>
      <c r="B953">
        <v>476</v>
      </c>
      <c r="C953">
        <v>475</v>
      </c>
      <c r="D953" t="s">
        <v>88</v>
      </c>
      <c r="E953">
        <v>3780.6194807481138</v>
      </c>
      <c r="F953">
        <v>42310</v>
      </c>
      <c r="G953">
        <v>3614.0275072543241</v>
      </c>
      <c r="H953">
        <v>-1301.057474700553</v>
      </c>
      <c r="I953">
        <v>18</v>
      </c>
      <c r="J953" t="s">
        <v>111</v>
      </c>
      <c r="K953">
        <v>19</v>
      </c>
      <c r="L953">
        <v>1278</v>
      </c>
      <c r="M953">
        <v>1.9890000000000001</v>
      </c>
      <c r="N953">
        <v>1.7789999999999999</v>
      </c>
      <c r="O953">
        <v>0.87726000000000004</v>
      </c>
      <c r="P953">
        <v>0.15781000000000001</v>
      </c>
      <c r="Q953">
        <v>3.6680000000000001</v>
      </c>
      <c r="R953">
        <v>110.4</v>
      </c>
      <c r="S953">
        <v>11.349</v>
      </c>
      <c r="T953">
        <v>210000000</v>
      </c>
      <c r="U953">
        <v>0.3</v>
      </c>
      <c r="V953">
        <v>0.5</v>
      </c>
      <c r="W953">
        <v>2</v>
      </c>
      <c r="X953">
        <v>70</v>
      </c>
    </row>
    <row r="954" spans="1:24" x14ac:dyDescent="0.35">
      <c r="A954" s="1">
        <v>952</v>
      </c>
      <c r="B954">
        <v>476</v>
      </c>
      <c r="C954">
        <v>476</v>
      </c>
      <c r="D954" t="s">
        <v>88</v>
      </c>
      <c r="E954">
        <v>3780.6194807481138</v>
      </c>
      <c r="F954">
        <v>42310</v>
      </c>
      <c r="G954">
        <v>3614.0275072543241</v>
      </c>
      <c r="H954">
        <v>-1301.057474700553</v>
      </c>
      <c r="I954">
        <v>18</v>
      </c>
      <c r="J954" t="s">
        <v>111</v>
      </c>
      <c r="K954">
        <v>19</v>
      </c>
      <c r="L954">
        <v>1278</v>
      </c>
      <c r="M954">
        <v>1.9890000000000001</v>
      </c>
      <c r="N954">
        <v>1.7789999999999999</v>
      </c>
      <c r="O954">
        <v>0.87726000000000004</v>
      </c>
      <c r="P954">
        <v>0.15781000000000001</v>
      </c>
      <c r="Q954">
        <v>3.6680000000000001</v>
      </c>
      <c r="R954">
        <v>110.4</v>
      </c>
      <c r="S954">
        <v>11.349</v>
      </c>
      <c r="T954">
        <v>210000000</v>
      </c>
      <c r="U954">
        <v>0.3</v>
      </c>
      <c r="V954">
        <v>0.5</v>
      </c>
      <c r="W954">
        <v>2</v>
      </c>
      <c r="X954">
        <v>70</v>
      </c>
    </row>
    <row r="955" spans="1:24" x14ac:dyDescent="0.35">
      <c r="A955" s="1">
        <v>953</v>
      </c>
      <c r="B955">
        <v>477</v>
      </c>
      <c r="C955">
        <v>476</v>
      </c>
      <c r="E955">
        <v>3788.4319807481138</v>
      </c>
      <c r="F955">
        <v>42317.8125</v>
      </c>
      <c r="G955">
        <v>3621.8396389735972</v>
      </c>
      <c r="H955">
        <v>-1301.1331967595679</v>
      </c>
      <c r="I955">
        <v>18</v>
      </c>
      <c r="J955" t="s">
        <v>111</v>
      </c>
      <c r="K955">
        <v>19</v>
      </c>
      <c r="L955">
        <v>1278</v>
      </c>
      <c r="M955">
        <v>1.9890000000000001</v>
      </c>
      <c r="N955">
        <v>1.7789999999999999</v>
      </c>
      <c r="O955">
        <v>0.87726000000000004</v>
      </c>
      <c r="P955">
        <v>0.15781000000000001</v>
      </c>
      <c r="Q955">
        <v>3.6680000000000001</v>
      </c>
      <c r="R955">
        <v>110.4</v>
      </c>
      <c r="S955">
        <v>11.349</v>
      </c>
      <c r="T955">
        <v>210000000</v>
      </c>
      <c r="U955">
        <v>0.3</v>
      </c>
      <c r="V955">
        <v>0.5</v>
      </c>
      <c r="W955">
        <v>2</v>
      </c>
      <c r="X955">
        <v>70</v>
      </c>
    </row>
    <row r="956" spans="1:24" x14ac:dyDescent="0.35">
      <c r="A956" s="1">
        <v>954</v>
      </c>
      <c r="B956">
        <v>477</v>
      </c>
      <c r="C956">
        <v>477</v>
      </c>
      <c r="E956">
        <v>3788.4319807481138</v>
      </c>
      <c r="F956">
        <v>42317.8125</v>
      </c>
      <c r="G956">
        <v>3621.8396389735972</v>
      </c>
      <c r="H956">
        <v>-1301.1331967595679</v>
      </c>
      <c r="I956">
        <v>18</v>
      </c>
      <c r="J956" t="s">
        <v>111</v>
      </c>
      <c r="K956">
        <v>19</v>
      </c>
      <c r="L956">
        <v>1278</v>
      </c>
      <c r="M956">
        <v>1.9890000000000001</v>
      </c>
      <c r="N956">
        <v>1.7789999999999999</v>
      </c>
      <c r="O956">
        <v>0.87726000000000004</v>
      </c>
      <c r="P956">
        <v>0.15781000000000001</v>
      </c>
      <c r="Q956">
        <v>3.6680000000000001</v>
      </c>
      <c r="R956">
        <v>110.4</v>
      </c>
      <c r="S956">
        <v>11.349</v>
      </c>
      <c r="T956">
        <v>210000000</v>
      </c>
      <c r="U956">
        <v>0.3</v>
      </c>
      <c r="V956">
        <v>0.5</v>
      </c>
      <c r="W956">
        <v>2</v>
      </c>
      <c r="X956">
        <v>70</v>
      </c>
    </row>
    <row r="957" spans="1:24" x14ac:dyDescent="0.35">
      <c r="A957" s="1">
        <v>955</v>
      </c>
      <c r="B957">
        <v>478</v>
      </c>
      <c r="C957">
        <v>477</v>
      </c>
      <c r="E957">
        <v>3796.2444807481138</v>
      </c>
      <c r="F957">
        <v>42325.625</v>
      </c>
      <c r="G957">
        <v>3629.6518817693468</v>
      </c>
      <c r="H957">
        <v>-1301.19645403595</v>
      </c>
      <c r="I957">
        <v>18</v>
      </c>
      <c r="J957" t="s">
        <v>111</v>
      </c>
      <c r="K957">
        <v>19</v>
      </c>
      <c r="L957">
        <v>1278</v>
      </c>
      <c r="M957">
        <v>1.9890000000000001</v>
      </c>
      <c r="N957">
        <v>1.7789999999999999</v>
      </c>
      <c r="O957">
        <v>0.87726000000000004</v>
      </c>
      <c r="P957">
        <v>0.15781000000000001</v>
      </c>
      <c r="Q957">
        <v>3.6680000000000001</v>
      </c>
      <c r="R957">
        <v>110.4</v>
      </c>
      <c r="S957">
        <v>11.349</v>
      </c>
      <c r="T957">
        <v>210000000</v>
      </c>
      <c r="U957">
        <v>0.3</v>
      </c>
      <c r="V957">
        <v>0.5</v>
      </c>
      <c r="W957">
        <v>2</v>
      </c>
      <c r="X957">
        <v>70</v>
      </c>
    </row>
    <row r="958" spans="1:24" x14ac:dyDescent="0.35">
      <c r="A958" s="1">
        <v>956</v>
      </c>
      <c r="B958">
        <v>478</v>
      </c>
      <c r="C958">
        <v>478</v>
      </c>
      <c r="E958">
        <v>3796.2444807481138</v>
      </c>
      <c r="F958">
        <v>42325.625</v>
      </c>
      <c r="G958">
        <v>3629.6518817693468</v>
      </c>
      <c r="H958">
        <v>-1301.19645403595</v>
      </c>
      <c r="I958">
        <v>18</v>
      </c>
      <c r="J958" t="s">
        <v>112</v>
      </c>
      <c r="K958">
        <v>19</v>
      </c>
      <c r="L958">
        <v>1278</v>
      </c>
      <c r="M958">
        <v>1.8779999999999999</v>
      </c>
      <c r="N958">
        <v>1.5209999999999999</v>
      </c>
      <c r="O958">
        <v>0.79723999999999995</v>
      </c>
      <c r="P958">
        <v>5.4467000000000002E-2</v>
      </c>
      <c r="Q958">
        <v>3.3109999999999999</v>
      </c>
      <c r="R958">
        <v>98.582999999999998</v>
      </c>
      <c r="S958">
        <v>10.105</v>
      </c>
      <c r="T958">
        <v>210000000</v>
      </c>
      <c r="U958">
        <v>0.3</v>
      </c>
      <c r="V958">
        <v>0.5</v>
      </c>
      <c r="W958">
        <v>2</v>
      </c>
      <c r="X958">
        <v>70</v>
      </c>
    </row>
    <row r="959" spans="1:24" x14ac:dyDescent="0.35">
      <c r="A959" s="1">
        <v>957</v>
      </c>
      <c r="B959">
        <v>479</v>
      </c>
      <c r="C959">
        <v>478</v>
      </c>
      <c r="E959">
        <v>3804.0569807481138</v>
      </c>
      <c r="F959">
        <v>42333.4375</v>
      </c>
      <c r="G959">
        <v>3637.4642186764149</v>
      </c>
      <c r="H959">
        <v>-1301.2467546704461</v>
      </c>
      <c r="I959">
        <v>18</v>
      </c>
      <c r="J959" t="s">
        <v>112</v>
      </c>
      <c r="K959">
        <v>19</v>
      </c>
      <c r="L959">
        <v>1278</v>
      </c>
      <c r="M959">
        <v>1.8779999999999999</v>
      </c>
      <c r="N959">
        <v>1.5209999999999999</v>
      </c>
      <c r="O959">
        <v>0.79723999999999995</v>
      </c>
      <c r="P959">
        <v>5.4467000000000002E-2</v>
      </c>
      <c r="Q959">
        <v>3.3109999999999999</v>
      </c>
      <c r="R959">
        <v>98.582999999999998</v>
      </c>
      <c r="S959">
        <v>10.105</v>
      </c>
      <c r="T959">
        <v>210000000</v>
      </c>
      <c r="U959">
        <v>0.3</v>
      </c>
      <c r="V959">
        <v>0.5</v>
      </c>
      <c r="W959">
        <v>2</v>
      </c>
      <c r="X959">
        <v>70</v>
      </c>
    </row>
    <row r="960" spans="1:24" x14ac:dyDescent="0.35">
      <c r="A960" s="1">
        <v>958</v>
      </c>
      <c r="B960">
        <v>479</v>
      </c>
      <c r="C960">
        <v>479</v>
      </c>
      <c r="E960">
        <v>3804.0569807481138</v>
      </c>
      <c r="F960">
        <v>42333.4375</v>
      </c>
      <c r="G960">
        <v>3637.4642186764149</v>
      </c>
      <c r="H960">
        <v>-1301.2467546704461</v>
      </c>
      <c r="I960">
        <v>18</v>
      </c>
      <c r="J960" t="s">
        <v>112</v>
      </c>
      <c r="K960">
        <v>19</v>
      </c>
      <c r="L960">
        <v>1278</v>
      </c>
      <c r="M960">
        <v>1.8779999999999999</v>
      </c>
      <c r="N960">
        <v>1.5209999999999999</v>
      </c>
      <c r="O960">
        <v>0.79723999999999995</v>
      </c>
      <c r="P960">
        <v>5.4467000000000002E-2</v>
      </c>
      <c r="Q960">
        <v>3.3109999999999999</v>
      </c>
      <c r="R960">
        <v>98.582999999999998</v>
      </c>
      <c r="S960">
        <v>10.105</v>
      </c>
      <c r="T960">
        <v>210000000</v>
      </c>
      <c r="U960">
        <v>0.3</v>
      </c>
      <c r="V960">
        <v>0.5</v>
      </c>
      <c r="W960">
        <v>2</v>
      </c>
      <c r="X960">
        <v>70</v>
      </c>
    </row>
    <row r="961" spans="1:24" x14ac:dyDescent="0.35">
      <c r="A961" s="1">
        <v>959</v>
      </c>
      <c r="B961">
        <v>480</v>
      </c>
      <c r="C961">
        <v>479</v>
      </c>
      <c r="E961">
        <v>3811.8694807481138</v>
      </c>
      <c r="F961">
        <v>42341.25</v>
      </c>
      <c r="G961">
        <v>3645.276622814185</v>
      </c>
      <c r="H961">
        <v>-1301.2851421615189</v>
      </c>
      <c r="I961">
        <v>18</v>
      </c>
      <c r="J961" t="s">
        <v>112</v>
      </c>
      <c r="K961">
        <v>19</v>
      </c>
      <c r="L961">
        <v>1278</v>
      </c>
      <c r="M961">
        <v>1.8779999999999999</v>
      </c>
      <c r="N961">
        <v>1.5209999999999999</v>
      </c>
      <c r="O961">
        <v>0.79723999999999995</v>
      </c>
      <c r="P961">
        <v>5.4467000000000002E-2</v>
      </c>
      <c r="Q961">
        <v>3.3109999999999999</v>
      </c>
      <c r="R961">
        <v>98.582999999999998</v>
      </c>
      <c r="S961">
        <v>10.105</v>
      </c>
      <c r="T961">
        <v>210000000</v>
      </c>
      <c r="U961">
        <v>0.3</v>
      </c>
      <c r="V961">
        <v>0.5</v>
      </c>
      <c r="W961">
        <v>2</v>
      </c>
      <c r="X961">
        <v>70</v>
      </c>
    </row>
    <row r="962" spans="1:24" x14ac:dyDescent="0.35">
      <c r="A962" s="1">
        <v>960</v>
      </c>
      <c r="B962">
        <v>480</v>
      </c>
      <c r="C962">
        <v>480</v>
      </c>
      <c r="E962">
        <v>3811.8694807481138</v>
      </c>
      <c r="F962">
        <v>42341.25</v>
      </c>
      <c r="G962">
        <v>3645.276622814185</v>
      </c>
      <c r="H962">
        <v>-1301.2851421615189</v>
      </c>
      <c r="I962">
        <v>18</v>
      </c>
      <c r="J962" t="s">
        <v>113</v>
      </c>
      <c r="K962">
        <v>19</v>
      </c>
      <c r="L962">
        <v>1320</v>
      </c>
      <c r="M962">
        <v>1.6819999999999991</v>
      </c>
      <c r="N962">
        <v>1.2699</v>
      </c>
      <c r="O962">
        <v>0.70086000000000004</v>
      </c>
      <c r="P962">
        <v>2.8108999999999999E-2</v>
      </c>
      <c r="Q962">
        <v>2.569</v>
      </c>
      <c r="R962">
        <v>84.697999999999993</v>
      </c>
      <c r="S962">
        <v>8.6111000000000004</v>
      </c>
      <c r="T962">
        <v>210000000</v>
      </c>
      <c r="U962">
        <v>0.3</v>
      </c>
      <c r="V962">
        <v>0.5</v>
      </c>
      <c r="W962">
        <v>2</v>
      </c>
      <c r="X962">
        <v>70</v>
      </c>
    </row>
    <row r="963" spans="1:24" x14ac:dyDescent="0.35">
      <c r="A963" s="1">
        <v>961</v>
      </c>
      <c r="B963">
        <v>481</v>
      </c>
      <c r="C963">
        <v>480</v>
      </c>
      <c r="E963">
        <v>3819.6819807481138</v>
      </c>
      <c r="F963">
        <v>42349.0625</v>
      </c>
      <c r="G963">
        <v>3653.0890759974159</v>
      </c>
      <c r="H963">
        <v>-1301.311721662855</v>
      </c>
      <c r="I963">
        <v>18</v>
      </c>
      <c r="J963" t="s">
        <v>113</v>
      </c>
      <c r="K963">
        <v>19</v>
      </c>
      <c r="L963">
        <v>1320</v>
      </c>
      <c r="M963">
        <v>1.6819999999999991</v>
      </c>
      <c r="N963">
        <v>1.2699</v>
      </c>
      <c r="O963">
        <v>0.70086000000000004</v>
      </c>
      <c r="P963">
        <v>2.8108999999999999E-2</v>
      </c>
      <c r="Q963">
        <v>2.569</v>
      </c>
      <c r="R963">
        <v>84.697999999999993</v>
      </c>
      <c r="S963">
        <v>8.6111000000000004</v>
      </c>
      <c r="T963">
        <v>210000000</v>
      </c>
      <c r="U963">
        <v>0.3</v>
      </c>
      <c r="V963">
        <v>0.5</v>
      </c>
      <c r="W963">
        <v>2</v>
      </c>
      <c r="X963">
        <v>70</v>
      </c>
    </row>
    <row r="964" spans="1:24" x14ac:dyDescent="0.35">
      <c r="A964" s="1">
        <v>962</v>
      </c>
      <c r="B964">
        <v>481</v>
      </c>
      <c r="C964">
        <v>481</v>
      </c>
      <c r="E964">
        <v>3819.6819807481138</v>
      </c>
      <c r="F964">
        <v>42349.0625</v>
      </c>
      <c r="G964">
        <v>3653.0890759974159</v>
      </c>
      <c r="H964">
        <v>-1301.311721662855</v>
      </c>
      <c r="I964">
        <v>18</v>
      </c>
      <c r="J964" t="s">
        <v>113</v>
      </c>
      <c r="K964">
        <v>19</v>
      </c>
      <c r="L964">
        <v>1320</v>
      </c>
      <c r="M964">
        <v>1.6819999999999991</v>
      </c>
      <c r="N964">
        <v>1.2699</v>
      </c>
      <c r="O964">
        <v>0.70086000000000004</v>
      </c>
      <c r="P964">
        <v>2.8108999999999999E-2</v>
      </c>
      <c r="Q964">
        <v>2.569</v>
      </c>
      <c r="R964">
        <v>84.697999999999993</v>
      </c>
      <c r="S964">
        <v>8.6111000000000004</v>
      </c>
      <c r="T964">
        <v>210000000</v>
      </c>
      <c r="U964">
        <v>0.3</v>
      </c>
      <c r="V964">
        <v>0.5</v>
      </c>
      <c r="W964">
        <v>2</v>
      </c>
      <c r="X964">
        <v>70</v>
      </c>
    </row>
    <row r="965" spans="1:24" x14ac:dyDescent="0.35">
      <c r="A965" s="1">
        <v>963</v>
      </c>
      <c r="B965">
        <v>482</v>
      </c>
      <c r="C965">
        <v>481</v>
      </c>
      <c r="E965">
        <v>3827.4944807481138</v>
      </c>
      <c r="F965">
        <v>42356.875</v>
      </c>
      <c r="G965">
        <v>3660.9015609245821</v>
      </c>
      <c r="H965">
        <v>-1301.326394096285</v>
      </c>
      <c r="I965">
        <v>18</v>
      </c>
      <c r="J965" t="s">
        <v>113</v>
      </c>
      <c r="K965">
        <v>19</v>
      </c>
      <c r="L965">
        <v>1320</v>
      </c>
      <c r="M965">
        <v>1.6819999999999991</v>
      </c>
      <c r="N965">
        <v>1.2699</v>
      </c>
      <c r="O965">
        <v>0.70086000000000004</v>
      </c>
      <c r="P965">
        <v>2.8108999999999999E-2</v>
      </c>
      <c r="Q965">
        <v>2.569</v>
      </c>
      <c r="R965">
        <v>84.697999999999993</v>
      </c>
      <c r="S965">
        <v>8.6111000000000004</v>
      </c>
      <c r="T965">
        <v>210000000</v>
      </c>
      <c r="U965">
        <v>0.3</v>
      </c>
      <c r="V965">
        <v>0.5</v>
      </c>
      <c r="W965">
        <v>2</v>
      </c>
      <c r="X965">
        <v>70</v>
      </c>
    </row>
    <row r="966" spans="1:24" x14ac:dyDescent="0.35">
      <c r="A966" s="1">
        <v>964</v>
      </c>
      <c r="B966">
        <v>482</v>
      </c>
      <c r="C966">
        <v>482</v>
      </c>
      <c r="E966">
        <v>3827.4944807481138</v>
      </c>
      <c r="F966">
        <v>42356.875</v>
      </c>
      <c r="G966">
        <v>3660.9015609245821</v>
      </c>
      <c r="H966">
        <v>-1301.326394096285</v>
      </c>
      <c r="I966">
        <v>18</v>
      </c>
      <c r="J966" t="s">
        <v>113</v>
      </c>
      <c r="K966">
        <v>19</v>
      </c>
      <c r="L966">
        <v>1320</v>
      </c>
      <c r="M966">
        <v>1.6819999999999991</v>
      </c>
      <c r="N966">
        <v>1.2699</v>
      </c>
      <c r="O966">
        <v>0.70086000000000004</v>
      </c>
      <c r="P966">
        <v>2.8108999999999999E-2</v>
      </c>
      <c r="Q966">
        <v>2.569</v>
      </c>
      <c r="R966">
        <v>84.697999999999993</v>
      </c>
      <c r="S966">
        <v>8.6111000000000004</v>
      </c>
      <c r="T966">
        <v>210000000</v>
      </c>
      <c r="U966">
        <v>0.3</v>
      </c>
      <c r="V966">
        <v>0.5</v>
      </c>
      <c r="W966">
        <v>2</v>
      </c>
      <c r="X966">
        <v>70</v>
      </c>
    </row>
    <row r="967" spans="1:24" x14ac:dyDescent="0.35">
      <c r="A967" s="1">
        <v>965</v>
      </c>
      <c r="B967">
        <v>483</v>
      </c>
      <c r="C967">
        <v>482</v>
      </c>
      <c r="E967">
        <v>3835.3069807481138</v>
      </c>
      <c r="F967">
        <v>42364.6875</v>
      </c>
      <c r="G967">
        <v>3668.714059517752</v>
      </c>
      <c r="H967">
        <v>-1301.3285094258731</v>
      </c>
      <c r="I967">
        <v>18</v>
      </c>
      <c r="J967" t="s">
        <v>113</v>
      </c>
      <c r="K967">
        <v>19</v>
      </c>
      <c r="L967">
        <v>1320</v>
      </c>
      <c r="M967">
        <v>1.6819999999999991</v>
      </c>
      <c r="N967">
        <v>1.2699</v>
      </c>
      <c r="O967">
        <v>0.70086000000000004</v>
      </c>
      <c r="P967">
        <v>2.8108999999999999E-2</v>
      </c>
      <c r="Q967">
        <v>2.569</v>
      </c>
      <c r="R967">
        <v>84.697999999999993</v>
      </c>
      <c r="S967">
        <v>8.6111000000000004</v>
      </c>
      <c r="T967">
        <v>210000000</v>
      </c>
      <c r="U967">
        <v>0.3</v>
      </c>
      <c r="V967">
        <v>0.5</v>
      </c>
      <c r="W967">
        <v>2</v>
      </c>
      <c r="X967">
        <v>70</v>
      </c>
    </row>
    <row r="968" spans="1:24" x14ac:dyDescent="0.35">
      <c r="A968" s="1">
        <v>966</v>
      </c>
      <c r="B968">
        <v>483</v>
      </c>
      <c r="C968">
        <v>483</v>
      </c>
      <c r="E968">
        <v>3835.3069807481138</v>
      </c>
      <c r="F968">
        <v>42364.6875</v>
      </c>
      <c r="G968">
        <v>3668.714059517752</v>
      </c>
      <c r="H968">
        <v>-1301.3285094258731</v>
      </c>
      <c r="I968">
        <v>18</v>
      </c>
      <c r="J968" t="s">
        <v>113</v>
      </c>
      <c r="K968">
        <v>19</v>
      </c>
      <c r="L968">
        <v>1320</v>
      </c>
      <c r="M968">
        <v>1.6819999999999991</v>
      </c>
      <c r="N968">
        <v>1.2699</v>
      </c>
      <c r="O968">
        <v>0.70086000000000004</v>
      </c>
      <c r="P968">
        <v>2.8108999999999999E-2</v>
      </c>
      <c r="Q968">
        <v>2.569</v>
      </c>
      <c r="R968">
        <v>84.697999999999993</v>
      </c>
      <c r="S968">
        <v>8.6111000000000004</v>
      </c>
      <c r="T968">
        <v>210000000</v>
      </c>
      <c r="U968">
        <v>0.3</v>
      </c>
      <c r="V968">
        <v>0.5</v>
      </c>
      <c r="W968">
        <v>2</v>
      </c>
      <c r="X968">
        <v>70</v>
      </c>
    </row>
    <row r="969" spans="1:24" x14ac:dyDescent="0.35">
      <c r="A969" s="1">
        <v>967</v>
      </c>
      <c r="B969">
        <v>484</v>
      </c>
      <c r="C969">
        <v>483</v>
      </c>
      <c r="E969">
        <v>3843.1194807481138</v>
      </c>
      <c r="F969">
        <v>42372.5</v>
      </c>
      <c r="G969">
        <v>3676.5265509069081</v>
      </c>
      <c r="H969">
        <v>-1301.317740473118</v>
      </c>
      <c r="I969">
        <v>18</v>
      </c>
      <c r="J969" t="s">
        <v>113</v>
      </c>
      <c r="K969">
        <v>19</v>
      </c>
      <c r="L969">
        <v>1320</v>
      </c>
      <c r="M969">
        <v>1.6819999999999991</v>
      </c>
      <c r="N969">
        <v>1.2699</v>
      </c>
      <c r="O969">
        <v>0.70086000000000004</v>
      </c>
      <c r="P969">
        <v>2.8108999999999999E-2</v>
      </c>
      <c r="Q969">
        <v>2.569</v>
      </c>
      <c r="R969">
        <v>84.697999999999993</v>
      </c>
      <c r="S969">
        <v>8.6111000000000004</v>
      </c>
      <c r="T969">
        <v>210000000</v>
      </c>
      <c r="U969">
        <v>0.3</v>
      </c>
      <c r="V969">
        <v>0.5</v>
      </c>
      <c r="W969">
        <v>2</v>
      </c>
      <c r="X969">
        <v>70</v>
      </c>
    </row>
    <row r="970" spans="1:24" x14ac:dyDescent="0.35">
      <c r="A970" s="1">
        <v>968</v>
      </c>
      <c r="B970">
        <v>484</v>
      </c>
      <c r="C970">
        <v>484</v>
      </c>
      <c r="E970">
        <v>3843.1194807481138</v>
      </c>
      <c r="F970">
        <v>42372.5</v>
      </c>
      <c r="G970">
        <v>3676.5265509069081</v>
      </c>
      <c r="H970">
        <v>-1301.317740473118</v>
      </c>
      <c r="I970">
        <v>18</v>
      </c>
      <c r="J970" t="s">
        <v>113</v>
      </c>
      <c r="K970">
        <v>19</v>
      </c>
      <c r="L970">
        <v>1320</v>
      </c>
      <c r="M970">
        <v>1.6819999999999991</v>
      </c>
      <c r="N970">
        <v>1.2699</v>
      </c>
      <c r="O970">
        <v>0.70086000000000004</v>
      </c>
      <c r="P970">
        <v>2.8108999999999999E-2</v>
      </c>
      <c r="Q970">
        <v>2.569</v>
      </c>
      <c r="R970">
        <v>84.697999999999993</v>
      </c>
      <c r="S970">
        <v>8.6111000000000004</v>
      </c>
      <c r="T970">
        <v>210000000</v>
      </c>
      <c r="U970">
        <v>0.3</v>
      </c>
      <c r="V970">
        <v>0.5</v>
      </c>
      <c r="W970">
        <v>2</v>
      </c>
      <c r="X970">
        <v>70</v>
      </c>
    </row>
    <row r="971" spans="1:24" x14ac:dyDescent="0.35">
      <c r="A971" s="1">
        <v>969</v>
      </c>
      <c r="B971">
        <v>485</v>
      </c>
      <c r="C971">
        <v>484</v>
      </c>
      <c r="E971">
        <v>3850.9319807481138</v>
      </c>
      <c r="F971">
        <v>42380.3125</v>
      </c>
      <c r="G971">
        <v>3684.3390167187322</v>
      </c>
      <c r="H971">
        <v>-1301.2951884200641</v>
      </c>
      <c r="I971">
        <v>18</v>
      </c>
      <c r="J971" t="s">
        <v>113</v>
      </c>
      <c r="K971">
        <v>19</v>
      </c>
      <c r="L971">
        <v>1320</v>
      </c>
      <c r="M971">
        <v>1.6819999999999991</v>
      </c>
      <c r="N971">
        <v>1.2699</v>
      </c>
      <c r="O971">
        <v>0.70086000000000004</v>
      </c>
      <c r="P971">
        <v>2.8108999999999999E-2</v>
      </c>
      <c r="Q971">
        <v>2.569</v>
      </c>
      <c r="R971">
        <v>84.697999999999993</v>
      </c>
      <c r="S971">
        <v>8.6111000000000004</v>
      </c>
      <c r="T971">
        <v>210000000</v>
      </c>
      <c r="U971">
        <v>0.3</v>
      </c>
      <c r="V971">
        <v>0.5</v>
      </c>
      <c r="W971">
        <v>2</v>
      </c>
      <c r="X971">
        <v>70</v>
      </c>
    </row>
    <row r="972" spans="1:24" x14ac:dyDescent="0.35">
      <c r="A972" s="1">
        <v>970</v>
      </c>
      <c r="B972">
        <v>485</v>
      </c>
      <c r="C972">
        <v>485</v>
      </c>
      <c r="E972">
        <v>3850.9319807481138</v>
      </c>
      <c r="F972">
        <v>42380.3125</v>
      </c>
      <c r="G972">
        <v>3684.3390167187322</v>
      </c>
      <c r="H972">
        <v>-1301.2951884200641</v>
      </c>
      <c r="I972">
        <v>18</v>
      </c>
      <c r="J972" t="s">
        <v>113</v>
      </c>
      <c r="K972">
        <v>19</v>
      </c>
      <c r="L972">
        <v>1320</v>
      </c>
      <c r="M972">
        <v>1.6819999999999991</v>
      </c>
      <c r="N972">
        <v>1.2699</v>
      </c>
      <c r="O972">
        <v>0.70086000000000004</v>
      </c>
      <c r="P972">
        <v>2.8108999999999999E-2</v>
      </c>
      <c r="Q972">
        <v>2.569</v>
      </c>
      <c r="R972">
        <v>84.697999999999993</v>
      </c>
      <c r="S972">
        <v>8.6111000000000004</v>
      </c>
      <c r="T972">
        <v>210000000</v>
      </c>
      <c r="U972">
        <v>0.3</v>
      </c>
      <c r="V972">
        <v>0.5</v>
      </c>
      <c r="W972">
        <v>2</v>
      </c>
      <c r="X972">
        <v>70</v>
      </c>
    </row>
    <row r="973" spans="1:24" x14ac:dyDescent="0.35">
      <c r="A973" s="1">
        <v>971</v>
      </c>
      <c r="B973">
        <v>486</v>
      </c>
      <c r="C973">
        <v>485</v>
      </c>
      <c r="E973">
        <v>3858.7444807481138</v>
      </c>
      <c r="F973">
        <v>42388.125</v>
      </c>
      <c r="G973">
        <v>3692.1514392920699</v>
      </c>
      <c r="H973">
        <v>-1301.2607583964921</v>
      </c>
      <c r="I973">
        <v>18</v>
      </c>
      <c r="J973" t="s">
        <v>113</v>
      </c>
      <c r="K973">
        <v>19</v>
      </c>
      <c r="L973">
        <v>1320</v>
      </c>
      <c r="M973">
        <v>1.6819999999999991</v>
      </c>
      <c r="N973">
        <v>1.2699</v>
      </c>
      <c r="O973">
        <v>0.70086000000000004</v>
      </c>
      <c r="P973">
        <v>2.8108999999999999E-2</v>
      </c>
      <c r="Q973">
        <v>2.569</v>
      </c>
      <c r="R973">
        <v>84.697999999999993</v>
      </c>
      <c r="S973">
        <v>8.6111000000000004</v>
      </c>
      <c r="T973">
        <v>210000000</v>
      </c>
      <c r="U973">
        <v>0.3</v>
      </c>
      <c r="V973">
        <v>0.5</v>
      </c>
      <c r="W973">
        <v>2</v>
      </c>
      <c r="X973">
        <v>70</v>
      </c>
    </row>
    <row r="974" spans="1:24" x14ac:dyDescent="0.35">
      <c r="A974" s="1">
        <v>972</v>
      </c>
      <c r="B974">
        <v>486</v>
      </c>
      <c r="C974">
        <v>486</v>
      </c>
      <c r="E974">
        <v>3858.7444807481138</v>
      </c>
      <c r="F974">
        <v>42388.125</v>
      </c>
      <c r="G974">
        <v>3692.1514392920699</v>
      </c>
      <c r="H974">
        <v>-1301.2607583964921</v>
      </c>
      <c r="I974">
        <v>18</v>
      </c>
      <c r="J974" t="s">
        <v>113</v>
      </c>
      <c r="K974">
        <v>19</v>
      </c>
      <c r="L974">
        <v>1320</v>
      </c>
      <c r="M974">
        <v>1.6819999999999991</v>
      </c>
      <c r="N974">
        <v>1.2699</v>
      </c>
      <c r="O974">
        <v>0.70086000000000004</v>
      </c>
      <c r="P974">
        <v>2.8108999999999999E-2</v>
      </c>
      <c r="Q974">
        <v>2.569</v>
      </c>
      <c r="R974">
        <v>84.697999999999993</v>
      </c>
      <c r="S974">
        <v>8.6111000000000004</v>
      </c>
      <c r="T974">
        <v>210000000</v>
      </c>
      <c r="U974">
        <v>0.3</v>
      </c>
      <c r="V974">
        <v>0.5</v>
      </c>
      <c r="W974">
        <v>2</v>
      </c>
      <c r="X974">
        <v>70</v>
      </c>
    </row>
    <row r="975" spans="1:24" x14ac:dyDescent="0.35">
      <c r="A975" s="1">
        <v>973</v>
      </c>
      <c r="B975">
        <v>487</v>
      </c>
      <c r="C975">
        <v>486</v>
      </c>
      <c r="E975">
        <v>3866.5569807481138</v>
      </c>
      <c r="F975">
        <v>42395.9375</v>
      </c>
      <c r="G975">
        <v>3699.9638007089661</v>
      </c>
      <c r="H975">
        <v>-1301.2144290423171</v>
      </c>
      <c r="I975">
        <v>18</v>
      </c>
      <c r="J975" t="s">
        <v>113</v>
      </c>
      <c r="K975">
        <v>19</v>
      </c>
      <c r="L975">
        <v>1320</v>
      </c>
      <c r="M975">
        <v>1.6819999999999991</v>
      </c>
      <c r="N975">
        <v>1.2699</v>
      </c>
      <c r="O975">
        <v>0.70086000000000004</v>
      </c>
      <c r="P975">
        <v>2.8108999999999999E-2</v>
      </c>
      <c r="Q975">
        <v>2.569</v>
      </c>
      <c r="R975">
        <v>84.697999999999993</v>
      </c>
      <c r="S975">
        <v>8.6111000000000004</v>
      </c>
      <c r="T975">
        <v>210000000</v>
      </c>
      <c r="U975">
        <v>0.3</v>
      </c>
      <c r="V975">
        <v>0.5</v>
      </c>
      <c r="W975">
        <v>2</v>
      </c>
      <c r="X975">
        <v>70</v>
      </c>
    </row>
    <row r="976" spans="1:24" x14ac:dyDescent="0.35">
      <c r="A976" s="1">
        <v>974</v>
      </c>
      <c r="B976">
        <v>487</v>
      </c>
      <c r="C976">
        <v>487</v>
      </c>
      <c r="E976">
        <v>3866.5569807481138</v>
      </c>
      <c r="F976">
        <v>42395.9375</v>
      </c>
      <c r="G976">
        <v>3699.9638007089661</v>
      </c>
      <c r="H976">
        <v>-1301.2144290423171</v>
      </c>
      <c r="I976">
        <v>18</v>
      </c>
      <c r="J976" t="s">
        <v>113</v>
      </c>
      <c r="K976">
        <v>19</v>
      </c>
      <c r="L976">
        <v>1320</v>
      </c>
      <c r="M976">
        <v>1.6819999999999991</v>
      </c>
      <c r="N976">
        <v>1.2699</v>
      </c>
      <c r="O976">
        <v>0.70086000000000004</v>
      </c>
      <c r="P976">
        <v>2.8108999999999999E-2</v>
      </c>
      <c r="Q976">
        <v>2.569</v>
      </c>
      <c r="R976">
        <v>84.697999999999993</v>
      </c>
      <c r="S976">
        <v>8.6111000000000004</v>
      </c>
      <c r="T976">
        <v>210000000</v>
      </c>
      <c r="U976">
        <v>0.3</v>
      </c>
      <c r="V976">
        <v>0.5</v>
      </c>
      <c r="W976">
        <v>2</v>
      </c>
      <c r="X976">
        <v>70</v>
      </c>
    </row>
    <row r="977" spans="1:24" x14ac:dyDescent="0.35">
      <c r="A977" s="1">
        <v>975</v>
      </c>
      <c r="B977">
        <v>488</v>
      </c>
      <c r="C977">
        <v>487</v>
      </c>
      <c r="E977">
        <v>3874.3694807481138</v>
      </c>
      <c r="F977">
        <v>42403.75</v>
      </c>
      <c r="G977">
        <v>3707.7760758271138</v>
      </c>
      <c r="H977">
        <v>-1301.155299799879</v>
      </c>
      <c r="I977">
        <v>18</v>
      </c>
      <c r="J977" t="s">
        <v>113</v>
      </c>
      <c r="K977">
        <v>19</v>
      </c>
      <c r="L977">
        <v>1320</v>
      </c>
      <c r="M977">
        <v>1.6819999999999991</v>
      </c>
      <c r="N977">
        <v>1.2699</v>
      </c>
      <c r="O977">
        <v>0.70086000000000004</v>
      </c>
      <c r="P977">
        <v>2.8108999999999999E-2</v>
      </c>
      <c r="Q977">
        <v>2.569</v>
      </c>
      <c r="R977">
        <v>84.697999999999993</v>
      </c>
      <c r="S977">
        <v>8.6111000000000004</v>
      </c>
      <c r="T977">
        <v>210000000</v>
      </c>
      <c r="U977">
        <v>0.3</v>
      </c>
      <c r="V977">
        <v>0.5</v>
      </c>
      <c r="W977">
        <v>2</v>
      </c>
      <c r="X977">
        <v>70</v>
      </c>
    </row>
    <row r="978" spans="1:24" x14ac:dyDescent="0.35">
      <c r="A978" s="1">
        <v>976</v>
      </c>
      <c r="B978">
        <v>488</v>
      </c>
      <c r="C978">
        <v>488</v>
      </c>
      <c r="E978">
        <v>3874.3694807481138</v>
      </c>
      <c r="F978">
        <v>42403.75</v>
      </c>
      <c r="G978">
        <v>3707.7760758271138</v>
      </c>
      <c r="H978">
        <v>-1301.155299799879</v>
      </c>
      <c r="I978">
        <v>18</v>
      </c>
      <c r="J978" t="s">
        <v>112</v>
      </c>
      <c r="K978">
        <v>19</v>
      </c>
      <c r="L978">
        <v>1278</v>
      </c>
      <c r="M978">
        <v>1.8779999999999999</v>
      </c>
      <c r="N978">
        <v>1.5209999999999999</v>
      </c>
      <c r="O978">
        <v>0.79723999999999995</v>
      </c>
      <c r="P978">
        <v>5.4467000000000002E-2</v>
      </c>
      <c r="Q978">
        <v>3.3109999999999999</v>
      </c>
      <c r="R978">
        <v>98.582999999999998</v>
      </c>
      <c r="S978">
        <v>10.105</v>
      </c>
      <c r="T978">
        <v>210000000</v>
      </c>
      <c r="U978">
        <v>0.3</v>
      </c>
      <c r="V978">
        <v>0.5</v>
      </c>
      <c r="W978">
        <v>2</v>
      </c>
      <c r="X978">
        <v>70</v>
      </c>
    </row>
    <row r="979" spans="1:24" x14ac:dyDescent="0.35">
      <c r="A979" s="1">
        <v>977</v>
      </c>
      <c r="B979">
        <v>489</v>
      </c>
      <c r="C979">
        <v>488</v>
      </c>
      <c r="E979">
        <v>3882.1819807481138</v>
      </c>
      <c r="F979">
        <v>42411.5625</v>
      </c>
      <c r="G979">
        <v>3715.5882451314342</v>
      </c>
      <c r="H979">
        <v>-1301.083556703448</v>
      </c>
      <c r="I979">
        <v>18</v>
      </c>
      <c r="J979" t="s">
        <v>112</v>
      </c>
      <c r="K979">
        <v>19</v>
      </c>
      <c r="L979">
        <v>1278</v>
      </c>
      <c r="M979">
        <v>1.8779999999999999</v>
      </c>
      <c r="N979">
        <v>1.5209999999999999</v>
      </c>
      <c r="O979">
        <v>0.79723999999999995</v>
      </c>
      <c r="P979">
        <v>5.4467000000000002E-2</v>
      </c>
      <c r="Q979">
        <v>3.3109999999999999</v>
      </c>
      <c r="R979">
        <v>98.582999999999998</v>
      </c>
      <c r="S979">
        <v>10.105</v>
      </c>
      <c r="T979">
        <v>210000000</v>
      </c>
      <c r="U979">
        <v>0.3</v>
      </c>
      <c r="V979">
        <v>0.5</v>
      </c>
      <c r="W979">
        <v>2</v>
      </c>
      <c r="X979">
        <v>70</v>
      </c>
    </row>
    <row r="980" spans="1:24" x14ac:dyDescent="0.35">
      <c r="A980" s="1">
        <v>978</v>
      </c>
      <c r="B980">
        <v>489</v>
      </c>
      <c r="C980">
        <v>489</v>
      </c>
      <c r="E980">
        <v>3882.1819807481138</v>
      </c>
      <c r="F980">
        <v>42411.5625</v>
      </c>
      <c r="G980">
        <v>3715.5882451314342</v>
      </c>
      <c r="H980">
        <v>-1301.083556703448</v>
      </c>
      <c r="I980">
        <v>18</v>
      </c>
      <c r="J980" t="s">
        <v>112</v>
      </c>
      <c r="K980">
        <v>19</v>
      </c>
      <c r="L980">
        <v>1278</v>
      </c>
      <c r="M980">
        <v>1.8779999999999999</v>
      </c>
      <c r="N980">
        <v>1.5209999999999999</v>
      </c>
      <c r="O980">
        <v>0.79723999999999995</v>
      </c>
      <c r="P980">
        <v>5.4467000000000002E-2</v>
      </c>
      <c r="Q980">
        <v>3.3109999999999999</v>
      </c>
      <c r="R980">
        <v>98.582999999999998</v>
      </c>
      <c r="S980">
        <v>10.105</v>
      </c>
      <c r="T980">
        <v>210000000</v>
      </c>
      <c r="U980">
        <v>0.3</v>
      </c>
      <c r="V980">
        <v>0.5</v>
      </c>
      <c r="W980">
        <v>2</v>
      </c>
      <c r="X980">
        <v>70</v>
      </c>
    </row>
    <row r="981" spans="1:24" x14ac:dyDescent="0.35">
      <c r="A981" s="1">
        <v>979</v>
      </c>
      <c r="B981">
        <v>490</v>
      </c>
      <c r="C981">
        <v>489</v>
      </c>
      <c r="E981">
        <v>3889.9944807481138</v>
      </c>
      <c r="F981">
        <v>42419.375</v>
      </c>
      <c r="G981">
        <v>3723.4002969393709</v>
      </c>
      <c r="H981">
        <v>-1301.0000273094629</v>
      </c>
      <c r="I981">
        <v>18</v>
      </c>
      <c r="J981" t="s">
        <v>112</v>
      </c>
      <c r="K981">
        <v>19</v>
      </c>
      <c r="L981">
        <v>1278</v>
      </c>
      <c r="M981">
        <v>1.8779999999999999</v>
      </c>
      <c r="N981">
        <v>1.5209999999999999</v>
      </c>
      <c r="O981">
        <v>0.79723999999999995</v>
      </c>
      <c r="P981">
        <v>5.4467000000000002E-2</v>
      </c>
      <c r="Q981">
        <v>3.3109999999999999</v>
      </c>
      <c r="R981">
        <v>98.582999999999998</v>
      </c>
      <c r="S981">
        <v>10.105</v>
      </c>
      <c r="T981">
        <v>210000000</v>
      </c>
      <c r="U981">
        <v>0.3</v>
      </c>
      <c r="V981">
        <v>0.5</v>
      </c>
      <c r="W981">
        <v>2</v>
      </c>
      <c r="X981">
        <v>70</v>
      </c>
    </row>
    <row r="982" spans="1:24" x14ac:dyDescent="0.35">
      <c r="A982" s="1">
        <v>980</v>
      </c>
      <c r="B982">
        <v>490</v>
      </c>
      <c r="C982">
        <v>490</v>
      </c>
      <c r="E982">
        <v>3889.9944807481138</v>
      </c>
      <c r="F982">
        <v>42419.375</v>
      </c>
      <c r="G982">
        <v>3723.4002969393709</v>
      </c>
      <c r="H982">
        <v>-1301.0000273094629</v>
      </c>
      <c r="I982">
        <v>18</v>
      </c>
      <c r="J982" t="s">
        <v>111</v>
      </c>
      <c r="K982">
        <v>19</v>
      </c>
      <c r="L982">
        <v>1278</v>
      </c>
      <c r="M982">
        <v>1.9890000000000001</v>
      </c>
      <c r="N982">
        <v>1.7789999999999999</v>
      </c>
      <c r="O982">
        <v>0.87726000000000004</v>
      </c>
      <c r="P982">
        <v>0.15781000000000001</v>
      </c>
      <c r="Q982">
        <v>3.6680000000000001</v>
      </c>
      <c r="R982">
        <v>110.4</v>
      </c>
      <c r="S982">
        <v>11.349</v>
      </c>
      <c r="T982">
        <v>210000000</v>
      </c>
      <c r="U982">
        <v>0.3</v>
      </c>
      <c r="V982">
        <v>0.5</v>
      </c>
      <c r="W982">
        <v>2</v>
      </c>
      <c r="X982">
        <v>70</v>
      </c>
    </row>
    <row r="983" spans="1:24" x14ac:dyDescent="0.35">
      <c r="A983" s="1">
        <v>981</v>
      </c>
      <c r="B983">
        <v>491</v>
      </c>
      <c r="C983">
        <v>490</v>
      </c>
      <c r="E983">
        <v>3897.8069807481138</v>
      </c>
      <c r="F983">
        <v>42427.1875</v>
      </c>
      <c r="G983">
        <v>3731.2122126458239</v>
      </c>
      <c r="H983">
        <v>-1300.9046070601121</v>
      </c>
      <c r="I983">
        <v>18</v>
      </c>
      <c r="J983" t="s">
        <v>111</v>
      </c>
      <c r="K983">
        <v>19</v>
      </c>
      <c r="L983">
        <v>1278</v>
      </c>
      <c r="M983">
        <v>1.9890000000000001</v>
      </c>
      <c r="N983">
        <v>1.7789999999999999</v>
      </c>
      <c r="O983">
        <v>0.87726000000000004</v>
      </c>
      <c r="P983">
        <v>0.15781000000000001</v>
      </c>
      <c r="Q983">
        <v>3.6680000000000001</v>
      </c>
      <c r="R983">
        <v>110.4</v>
      </c>
      <c r="S983">
        <v>11.349</v>
      </c>
      <c r="T983">
        <v>210000000</v>
      </c>
      <c r="U983">
        <v>0.3</v>
      </c>
      <c r="V983">
        <v>0.5</v>
      </c>
      <c r="W983">
        <v>2</v>
      </c>
      <c r="X983">
        <v>70</v>
      </c>
    </row>
    <row r="984" spans="1:24" x14ac:dyDescent="0.35">
      <c r="A984" s="1">
        <v>982</v>
      </c>
      <c r="B984">
        <v>491</v>
      </c>
      <c r="C984">
        <v>491</v>
      </c>
      <c r="E984">
        <v>3897.8069807481138</v>
      </c>
      <c r="F984">
        <v>42427.1875</v>
      </c>
      <c r="G984">
        <v>3731.2122126458239</v>
      </c>
      <c r="H984">
        <v>-1300.9046070601121</v>
      </c>
      <c r="I984">
        <v>18</v>
      </c>
      <c r="J984" t="s">
        <v>111</v>
      </c>
      <c r="K984">
        <v>19</v>
      </c>
      <c r="L984">
        <v>1278</v>
      </c>
      <c r="M984">
        <v>1.9890000000000001</v>
      </c>
      <c r="N984">
        <v>1.7789999999999999</v>
      </c>
      <c r="O984">
        <v>0.87726000000000004</v>
      </c>
      <c r="P984">
        <v>0.15781000000000001</v>
      </c>
      <c r="Q984">
        <v>3.6680000000000001</v>
      </c>
      <c r="R984">
        <v>110.4</v>
      </c>
      <c r="S984">
        <v>11.349</v>
      </c>
      <c r="T984">
        <v>210000000</v>
      </c>
      <c r="U984">
        <v>0.3</v>
      </c>
      <c r="V984">
        <v>0.5</v>
      </c>
      <c r="W984">
        <v>2</v>
      </c>
      <c r="X984">
        <v>70</v>
      </c>
    </row>
    <row r="985" spans="1:24" x14ac:dyDescent="0.35">
      <c r="A985" s="1">
        <v>983</v>
      </c>
      <c r="B985">
        <v>492</v>
      </c>
      <c r="C985">
        <v>491</v>
      </c>
      <c r="D985" t="s">
        <v>89</v>
      </c>
      <c r="E985">
        <v>3905.6194807481138</v>
      </c>
      <c r="F985">
        <v>42435</v>
      </c>
      <c r="G985">
        <v>3739.023975787984</v>
      </c>
      <c r="H985">
        <v>-1300.797387566392</v>
      </c>
      <c r="I985">
        <v>18</v>
      </c>
      <c r="J985" t="s">
        <v>111</v>
      </c>
      <c r="K985">
        <v>19</v>
      </c>
      <c r="L985">
        <v>1278</v>
      </c>
      <c r="M985">
        <v>1.9890000000000001</v>
      </c>
      <c r="N985">
        <v>1.7789999999999999</v>
      </c>
      <c r="O985">
        <v>0.87726000000000004</v>
      </c>
      <c r="P985">
        <v>0.15781000000000001</v>
      </c>
      <c r="Q985">
        <v>3.6680000000000001</v>
      </c>
      <c r="R985">
        <v>110.4</v>
      </c>
      <c r="S985">
        <v>11.349</v>
      </c>
      <c r="T985">
        <v>210000000</v>
      </c>
      <c r="U985">
        <v>0.3</v>
      </c>
      <c r="V985">
        <v>0.5</v>
      </c>
      <c r="W985">
        <v>2</v>
      </c>
      <c r="X985">
        <v>70</v>
      </c>
    </row>
    <row r="986" spans="1:24" x14ac:dyDescent="0.35">
      <c r="A986" s="1">
        <v>984</v>
      </c>
      <c r="B986">
        <v>492</v>
      </c>
      <c r="C986">
        <v>492</v>
      </c>
      <c r="D986" t="s">
        <v>89</v>
      </c>
      <c r="E986">
        <v>3905.6194807481138</v>
      </c>
      <c r="F986">
        <v>42435</v>
      </c>
      <c r="G986">
        <v>3739.023975787984</v>
      </c>
      <c r="H986">
        <v>-1300.797387566392</v>
      </c>
      <c r="I986">
        <v>18</v>
      </c>
      <c r="J986" t="s">
        <v>111</v>
      </c>
      <c r="K986">
        <v>19</v>
      </c>
      <c r="L986">
        <v>1278</v>
      </c>
      <c r="M986">
        <v>1.9890000000000001</v>
      </c>
      <c r="N986">
        <v>1.7789999999999999</v>
      </c>
      <c r="O986">
        <v>0.87726000000000004</v>
      </c>
      <c r="P986">
        <v>0.15781000000000001</v>
      </c>
      <c r="Q986">
        <v>3.6680000000000001</v>
      </c>
      <c r="R986">
        <v>110.4</v>
      </c>
      <c r="S986">
        <v>11.349</v>
      </c>
      <c r="T986">
        <v>210000000</v>
      </c>
      <c r="U986">
        <v>0.3</v>
      </c>
      <c r="V986">
        <v>0.5</v>
      </c>
      <c r="W986">
        <v>2</v>
      </c>
      <c r="X986">
        <v>70</v>
      </c>
    </row>
    <row r="987" spans="1:24" x14ac:dyDescent="0.35">
      <c r="A987" s="1">
        <v>985</v>
      </c>
      <c r="B987">
        <v>493</v>
      </c>
      <c r="C987">
        <v>492</v>
      </c>
      <c r="E987">
        <v>3913.4319807481138</v>
      </c>
      <c r="F987">
        <v>42442.8125</v>
      </c>
      <c r="G987">
        <v>3746.8355458235569</v>
      </c>
      <c r="H987">
        <v>-1300.676916275555</v>
      </c>
      <c r="I987">
        <v>18</v>
      </c>
      <c r="J987" t="s">
        <v>111</v>
      </c>
      <c r="K987">
        <v>19</v>
      </c>
      <c r="L987">
        <v>1278</v>
      </c>
      <c r="M987">
        <v>1.9890000000000001</v>
      </c>
      <c r="N987">
        <v>1.7789999999999999</v>
      </c>
      <c r="O987">
        <v>0.87726000000000004</v>
      </c>
      <c r="P987">
        <v>0.15781000000000001</v>
      </c>
      <c r="Q987">
        <v>3.6680000000000001</v>
      </c>
      <c r="R987">
        <v>110.4</v>
      </c>
      <c r="S987">
        <v>11.349</v>
      </c>
      <c r="T987">
        <v>210000000</v>
      </c>
      <c r="U987">
        <v>0.3</v>
      </c>
      <c r="V987">
        <v>0.5</v>
      </c>
      <c r="W987">
        <v>2</v>
      </c>
      <c r="X987">
        <v>70</v>
      </c>
    </row>
    <row r="988" spans="1:24" x14ac:dyDescent="0.35">
      <c r="A988" s="1">
        <v>986</v>
      </c>
      <c r="B988">
        <v>493</v>
      </c>
      <c r="C988">
        <v>493</v>
      </c>
      <c r="E988">
        <v>3913.4319807481138</v>
      </c>
      <c r="F988">
        <v>42442.8125</v>
      </c>
      <c r="G988">
        <v>3746.8355458235569</v>
      </c>
      <c r="H988">
        <v>-1300.676916275555</v>
      </c>
      <c r="I988">
        <v>18</v>
      </c>
      <c r="J988" t="s">
        <v>111</v>
      </c>
      <c r="K988">
        <v>19</v>
      </c>
      <c r="L988">
        <v>1278</v>
      </c>
      <c r="M988">
        <v>1.9890000000000001</v>
      </c>
      <c r="N988">
        <v>1.7789999999999999</v>
      </c>
      <c r="O988">
        <v>0.87726000000000004</v>
      </c>
      <c r="P988">
        <v>0.15781000000000001</v>
      </c>
      <c r="Q988">
        <v>3.6680000000000001</v>
      </c>
      <c r="R988">
        <v>110.4</v>
      </c>
      <c r="S988">
        <v>11.349</v>
      </c>
      <c r="T988">
        <v>210000000</v>
      </c>
      <c r="U988">
        <v>0.3</v>
      </c>
      <c r="V988">
        <v>0.5</v>
      </c>
      <c r="W988">
        <v>2</v>
      </c>
      <c r="X988">
        <v>70</v>
      </c>
    </row>
    <row r="989" spans="1:24" x14ac:dyDescent="0.35">
      <c r="A989" s="1">
        <v>987</v>
      </c>
      <c r="B989">
        <v>494</v>
      </c>
      <c r="C989">
        <v>493</v>
      </c>
      <c r="E989">
        <v>3921.2444807481138</v>
      </c>
      <c r="F989">
        <v>42450.625</v>
      </c>
      <c r="G989">
        <v>3754.646918610933</v>
      </c>
      <c r="H989">
        <v>-1300.5442891764569</v>
      </c>
      <c r="I989">
        <v>18</v>
      </c>
      <c r="J989" t="s">
        <v>111</v>
      </c>
      <c r="K989">
        <v>19</v>
      </c>
      <c r="L989">
        <v>1278</v>
      </c>
      <c r="M989">
        <v>1.9890000000000001</v>
      </c>
      <c r="N989">
        <v>1.7789999999999999</v>
      </c>
      <c r="O989">
        <v>0.87726000000000004</v>
      </c>
      <c r="P989">
        <v>0.15781000000000001</v>
      </c>
      <c r="Q989">
        <v>3.6680000000000001</v>
      </c>
      <c r="R989">
        <v>110.4</v>
      </c>
      <c r="S989">
        <v>11.349</v>
      </c>
      <c r="T989">
        <v>210000000</v>
      </c>
      <c r="U989">
        <v>0.3</v>
      </c>
      <c r="V989">
        <v>0.5</v>
      </c>
      <c r="W989">
        <v>2</v>
      </c>
      <c r="X989">
        <v>70</v>
      </c>
    </row>
    <row r="990" spans="1:24" x14ac:dyDescent="0.35">
      <c r="A990" s="1">
        <v>988</v>
      </c>
      <c r="B990">
        <v>494</v>
      </c>
      <c r="C990">
        <v>494</v>
      </c>
      <c r="E990">
        <v>3921.2444807481138</v>
      </c>
      <c r="F990">
        <v>42450.625</v>
      </c>
      <c r="G990">
        <v>3754.646918610933</v>
      </c>
      <c r="H990">
        <v>-1300.5442891764569</v>
      </c>
      <c r="I990">
        <v>18</v>
      </c>
      <c r="J990" t="s">
        <v>112</v>
      </c>
      <c r="K990">
        <v>19</v>
      </c>
      <c r="L990">
        <v>1278</v>
      </c>
      <c r="M990">
        <v>1.8779999999999999</v>
      </c>
      <c r="N990">
        <v>1.5209999999999999</v>
      </c>
      <c r="O990">
        <v>0.79723999999999995</v>
      </c>
      <c r="P990">
        <v>5.4467000000000002E-2</v>
      </c>
      <c r="Q990">
        <v>3.3109999999999999</v>
      </c>
      <c r="R990">
        <v>98.582999999999998</v>
      </c>
      <c r="S990">
        <v>10.105</v>
      </c>
      <c r="T990">
        <v>210000000</v>
      </c>
      <c r="U990">
        <v>0.3</v>
      </c>
      <c r="V990">
        <v>0.5</v>
      </c>
      <c r="W990">
        <v>2</v>
      </c>
      <c r="X990">
        <v>70</v>
      </c>
    </row>
    <row r="991" spans="1:24" x14ac:dyDescent="0.35">
      <c r="A991" s="1">
        <v>989</v>
      </c>
      <c r="B991">
        <v>495</v>
      </c>
      <c r="C991">
        <v>494</v>
      </c>
      <c r="E991">
        <v>3929.0569807481138</v>
      </c>
      <c r="F991">
        <v>42458.4375</v>
      </c>
      <c r="G991">
        <v>3762.4580798168358</v>
      </c>
      <c r="H991">
        <v>-1300.399753691373</v>
      </c>
      <c r="I991">
        <v>18</v>
      </c>
      <c r="J991" t="s">
        <v>112</v>
      </c>
      <c r="K991">
        <v>19</v>
      </c>
      <c r="L991">
        <v>1278</v>
      </c>
      <c r="M991">
        <v>1.8779999999999999</v>
      </c>
      <c r="N991">
        <v>1.5209999999999999</v>
      </c>
      <c r="O991">
        <v>0.79723999999999995</v>
      </c>
      <c r="P991">
        <v>5.4467000000000002E-2</v>
      </c>
      <c r="Q991">
        <v>3.3109999999999999</v>
      </c>
      <c r="R991">
        <v>98.582999999999998</v>
      </c>
      <c r="S991">
        <v>10.105</v>
      </c>
      <c r="T991">
        <v>210000000</v>
      </c>
      <c r="U991">
        <v>0.3</v>
      </c>
      <c r="V991">
        <v>0.5</v>
      </c>
      <c r="W991">
        <v>2</v>
      </c>
      <c r="X991">
        <v>70</v>
      </c>
    </row>
    <row r="992" spans="1:24" x14ac:dyDescent="0.35">
      <c r="A992" s="1">
        <v>990</v>
      </c>
      <c r="B992">
        <v>495</v>
      </c>
      <c r="C992">
        <v>495</v>
      </c>
      <c r="E992">
        <v>3929.0569807481138</v>
      </c>
      <c r="F992">
        <v>42458.4375</v>
      </c>
      <c r="G992">
        <v>3762.4580798168358</v>
      </c>
      <c r="H992">
        <v>-1300.399753691373</v>
      </c>
      <c r="I992">
        <v>18</v>
      </c>
      <c r="J992" t="s">
        <v>112</v>
      </c>
      <c r="K992">
        <v>19</v>
      </c>
      <c r="L992">
        <v>1278</v>
      </c>
      <c r="M992">
        <v>1.8779999999999999</v>
      </c>
      <c r="N992">
        <v>1.5209999999999999</v>
      </c>
      <c r="O992">
        <v>0.79723999999999995</v>
      </c>
      <c r="P992">
        <v>5.4467000000000002E-2</v>
      </c>
      <c r="Q992">
        <v>3.3109999999999999</v>
      </c>
      <c r="R992">
        <v>98.582999999999998</v>
      </c>
      <c r="S992">
        <v>10.105</v>
      </c>
      <c r="T992">
        <v>210000000</v>
      </c>
      <c r="U992">
        <v>0.3</v>
      </c>
      <c r="V992">
        <v>0.5</v>
      </c>
      <c r="W992">
        <v>2</v>
      </c>
      <c r="X992">
        <v>70</v>
      </c>
    </row>
    <row r="993" spans="1:24" x14ac:dyDescent="0.35">
      <c r="A993" s="1">
        <v>991</v>
      </c>
      <c r="B993">
        <v>496</v>
      </c>
      <c r="C993">
        <v>495</v>
      </c>
      <c r="E993">
        <v>3936.8694807481138</v>
      </c>
      <c r="F993">
        <v>42466.25</v>
      </c>
      <c r="G993">
        <v>3770.2690135243279</v>
      </c>
      <c r="H993">
        <v>-1300.2433945725379</v>
      </c>
      <c r="I993">
        <v>18</v>
      </c>
      <c r="J993" t="s">
        <v>112</v>
      </c>
      <c r="K993">
        <v>19</v>
      </c>
      <c r="L993">
        <v>1278</v>
      </c>
      <c r="M993">
        <v>1.8779999999999999</v>
      </c>
      <c r="N993">
        <v>1.5209999999999999</v>
      </c>
      <c r="O993">
        <v>0.79723999999999995</v>
      </c>
      <c r="P993">
        <v>5.4467000000000002E-2</v>
      </c>
      <c r="Q993">
        <v>3.3109999999999999</v>
      </c>
      <c r="R993">
        <v>98.582999999999998</v>
      </c>
      <c r="S993">
        <v>10.105</v>
      </c>
      <c r="T993">
        <v>210000000</v>
      </c>
      <c r="U993">
        <v>0.3</v>
      </c>
      <c r="V993">
        <v>0.5</v>
      </c>
      <c r="W993">
        <v>2</v>
      </c>
      <c r="X993">
        <v>70</v>
      </c>
    </row>
    <row r="994" spans="1:24" x14ac:dyDescent="0.35">
      <c r="A994" s="1">
        <v>992</v>
      </c>
      <c r="B994">
        <v>496</v>
      </c>
      <c r="C994">
        <v>496</v>
      </c>
      <c r="E994">
        <v>3936.8694807481138</v>
      </c>
      <c r="F994">
        <v>42466.25</v>
      </c>
      <c r="G994">
        <v>3770.2690135243279</v>
      </c>
      <c r="H994">
        <v>-1300.2433945725379</v>
      </c>
      <c r="I994">
        <v>18</v>
      </c>
      <c r="J994" t="s">
        <v>113</v>
      </c>
      <c r="K994">
        <v>19</v>
      </c>
      <c r="L994">
        <v>1320</v>
      </c>
      <c r="M994">
        <v>1.6819999999999991</v>
      </c>
      <c r="N994">
        <v>1.2699</v>
      </c>
      <c r="O994">
        <v>0.70086000000000004</v>
      </c>
      <c r="P994">
        <v>2.8108999999999999E-2</v>
      </c>
      <c r="Q994">
        <v>2.569</v>
      </c>
      <c r="R994">
        <v>84.697999999999993</v>
      </c>
      <c r="S994">
        <v>8.6111000000000004</v>
      </c>
      <c r="T994">
        <v>210000000</v>
      </c>
      <c r="U994">
        <v>0.3</v>
      </c>
      <c r="V994">
        <v>0.5</v>
      </c>
      <c r="W994">
        <v>2</v>
      </c>
      <c r="X994">
        <v>70</v>
      </c>
    </row>
    <row r="995" spans="1:24" x14ac:dyDescent="0.35">
      <c r="A995" s="1">
        <v>993</v>
      </c>
      <c r="B995">
        <v>497</v>
      </c>
      <c r="C995">
        <v>496</v>
      </c>
      <c r="E995">
        <v>3944.6819807481138</v>
      </c>
      <c r="F995">
        <v>42474.0625</v>
      </c>
      <c r="G995">
        <v>3778.0796997319649</v>
      </c>
      <c r="H995">
        <v>-1300.075105499244</v>
      </c>
      <c r="I995">
        <v>18</v>
      </c>
      <c r="J995" t="s">
        <v>113</v>
      </c>
      <c r="K995">
        <v>19</v>
      </c>
      <c r="L995">
        <v>1320</v>
      </c>
      <c r="M995">
        <v>1.6819999999999991</v>
      </c>
      <c r="N995">
        <v>1.2699</v>
      </c>
      <c r="O995">
        <v>0.70086000000000004</v>
      </c>
      <c r="P995">
        <v>2.8108999999999999E-2</v>
      </c>
      <c r="Q995">
        <v>2.569</v>
      </c>
      <c r="R995">
        <v>84.697999999999993</v>
      </c>
      <c r="S995">
        <v>8.6111000000000004</v>
      </c>
      <c r="T995">
        <v>210000000</v>
      </c>
      <c r="U995">
        <v>0.3</v>
      </c>
      <c r="V995">
        <v>0.5</v>
      </c>
      <c r="W995">
        <v>2</v>
      </c>
      <c r="X995">
        <v>70</v>
      </c>
    </row>
    <row r="996" spans="1:24" x14ac:dyDescent="0.35">
      <c r="A996" s="1">
        <v>994</v>
      </c>
      <c r="B996">
        <v>497</v>
      </c>
      <c r="C996">
        <v>497</v>
      </c>
      <c r="E996">
        <v>3944.6819807481138</v>
      </c>
      <c r="F996">
        <v>42474.0625</v>
      </c>
      <c r="G996">
        <v>3778.0796997319649</v>
      </c>
      <c r="H996">
        <v>-1300.075105499244</v>
      </c>
      <c r="I996">
        <v>18</v>
      </c>
      <c r="J996" t="s">
        <v>113</v>
      </c>
      <c r="K996">
        <v>19</v>
      </c>
      <c r="L996">
        <v>1320</v>
      </c>
      <c r="M996">
        <v>1.6819999999999991</v>
      </c>
      <c r="N996">
        <v>1.2699</v>
      </c>
      <c r="O996">
        <v>0.70086000000000004</v>
      </c>
      <c r="P996">
        <v>2.8108999999999999E-2</v>
      </c>
      <c r="Q996">
        <v>2.569</v>
      </c>
      <c r="R996">
        <v>84.697999999999993</v>
      </c>
      <c r="S996">
        <v>8.6111000000000004</v>
      </c>
      <c r="T996">
        <v>210000000</v>
      </c>
      <c r="U996">
        <v>0.3</v>
      </c>
      <c r="V996">
        <v>0.5</v>
      </c>
      <c r="W996">
        <v>2</v>
      </c>
      <c r="X996">
        <v>70</v>
      </c>
    </row>
    <row r="997" spans="1:24" x14ac:dyDescent="0.35">
      <c r="A997" s="1">
        <v>995</v>
      </c>
      <c r="B997">
        <v>498</v>
      </c>
      <c r="C997">
        <v>497</v>
      </c>
      <c r="E997">
        <v>3952.4944807481138</v>
      </c>
      <c r="F997">
        <v>42481.875</v>
      </c>
      <c r="G997">
        <v>3785.8900873192379</v>
      </c>
      <c r="H997">
        <v>-1299.8934832126131</v>
      </c>
      <c r="I997">
        <v>18</v>
      </c>
      <c r="J997" t="s">
        <v>113</v>
      </c>
      <c r="K997">
        <v>19</v>
      </c>
      <c r="L997">
        <v>1320</v>
      </c>
      <c r="M997">
        <v>1.6819999999999991</v>
      </c>
      <c r="N997">
        <v>1.2699</v>
      </c>
      <c r="O997">
        <v>0.70086000000000004</v>
      </c>
      <c r="P997">
        <v>2.8108999999999999E-2</v>
      </c>
      <c r="Q997">
        <v>2.569</v>
      </c>
      <c r="R997">
        <v>84.697999999999993</v>
      </c>
      <c r="S997">
        <v>8.6111000000000004</v>
      </c>
      <c r="T997">
        <v>210000000</v>
      </c>
      <c r="U997">
        <v>0.3</v>
      </c>
      <c r="V997">
        <v>0.5</v>
      </c>
      <c r="W997">
        <v>2</v>
      </c>
      <c r="X997">
        <v>70</v>
      </c>
    </row>
    <row r="998" spans="1:24" x14ac:dyDescent="0.35">
      <c r="A998" s="1">
        <v>996</v>
      </c>
      <c r="B998">
        <v>498</v>
      </c>
      <c r="C998">
        <v>498</v>
      </c>
      <c r="E998">
        <v>3952.4944807481138</v>
      </c>
      <c r="F998">
        <v>42481.875</v>
      </c>
      <c r="G998">
        <v>3785.8900873192379</v>
      </c>
      <c r="H998">
        <v>-1299.8934832126131</v>
      </c>
      <c r="I998">
        <v>18</v>
      </c>
      <c r="J998" t="s">
        <v>113</v>
      </c>
      <c r="K998">
        <v>19</v>
      </c>
      <c r="L998">
        <v>1320</v>
      </c>
      <c r="M998">
        <v>1.6819999999999991</v>
      </c>
      <c r="N998">
        <v>1.2699</v>
      </c>
      <c r="O998">
        <v>0.70086000000000004</v>
      </c>
      <c r="P998">
        <v>2.8108999999999999E-2</v>
      </c>
      <c r="Q998">
        <v>2.569</v>
      </c>
      <c r="R998">
        <v>84.697999999999993</v>
      </c>
      <c r="S998">
        <v>8.6111000000000004</v>
      </c>
      <c r="T998">
        <v>210000000</v>
      </c>
      <c r="U998">
        <v>0.3</v>
      </c>
      <c r="V998">
        <v>0.5</v>
      </c>
      <c r="W998">
        <v>2</v>
      </c>
      <c r="X998">
        <v>70</v>
      </c>
    </row>
    <row r="999" spans="1:24" x14ac:dyDescent="0.35">
      <c r="A999" s="1">
        <v>997</v>
      </c>
      <c r="B999">
        <v>499</v>
      </c>
      <c r="C999">
        <v>498</v>
      </c>
      <c r="E999">
        <v>3960.3069807481138</v>
      </c>
      <c r="F999">
        <v>42489.6875</v>
      </c>
      <c r="G999">
        <v>3793.700185678149</v>
      </c>
      <c r="H999">
        <v>-1299.69984262096</v>
      </c>
      <c r="I999">
        <v>18</v>
      </c>
      <c r="J999" t="s">
        <v>113</v>
      </c>
      <c r="K999">
        <v>19</v>
      </c>
      <c r="L999">
        <v>1320</v>
      </c>
      <c r="M999">
        <v>1.6819999999999991</v>
      </c>
      <c r="N999">
        <v>1.2699</v>
      </c>
      <c r="O999">
        <v>0.70086000000000004</v>
      </c>
      <c r="P999">
        <v>2.8108999999999999E-2</v>
      </c>
      <c r="Q999">
        <v>2.569</v>
      </c>
      <c r="R999">
        <v>84.697999999999993</v>
      </c>
      <c r="S999">
        <v>8.6111000000000004</v>
      </c>
      <c r="T999">
        <v>210000000</v>
      </c>
      <c r="U999">
        <v>0.3</v>
      </c>
      <c r="V999">
        <v>0.5</v>
      </c>
      <c r="W999">
        <v>2</v>
      </c>
      <c r="X999">
        <v>70</v>
      </c>
    </row>
    <row r="1000" spans="1:24" x14ac:dyDescent="0.35">
      <c r="A1000" s="1">
        <v>998</v>
      </c>
      <c r="B1000">
        <v>499</v>
      </c>
      <c r="C1000">
        <v>499</v>
      </c>
      <c r="E1000">
        <v>3960.3069807481138</v>
      </c>
      <c r="F1000">
        <v>42489.6875</v>
      </c>
      <c r="G1000">
        <v>3793.700185678149</v>
      </c>
      <c r="H1000">
        <v>-1299.69984262096</v>
      </c>
      <c r="I1000">
        <v>18</v>
      </c>
      <c r="J1000" t="s">
        <v>113</v>
      </c>
      <c r="K1000">
        <v>19</v>
      </c>
      <c r="L1000">
        <v>1320</v>
      </c>
      <c r="M1000">
        <v>1.6819999999999991</v>
      </c>
      <c r="N1000">
        <v>1.2699</v>
      </c>
      <c r="O1000">
        <v>0.70086000000000004</v>
      </c>
      <c r="P1000">
        <v>2.8108999999999999E-2</v>
      </c>
      <c r="Q1000">
        <v>2.569</v>
      </c>
      <c r="R1000">
        <v>84.697999999999993</v>
      </c>
      <c r="S1000">
        <v>8.6111000000000004</v>
      </c>
      <c r="T1000">
        <v>210000000</v>
      </c>
      <c r="U1000">
        <v>0.3</v>
      </c>
      <c r="V1000">
        <v>0.5</v>
      </c>
      <c r="W1000">
        <v>2</v>
      </c>
      <c r="X1000">
        <v>70</v>
      </c>
    </row>
    <row r="1001" spans="1:24" x14ac:dyDescent="0.35">
      <c r="A1001" s="1">
        <v>999</v>
      </c>
      <c r="B1001">
        <v>500</v>
      </c>
      <c r="C1001">
        <v>499</v>
      </c>
      <c r="E1001">
        <v>3968.1194807481138</v>
      </c>
      <c r="F1001">
        <v>42497.5</v>
      </c>
      <c r="G1001">
        <v>3801.509980240739</v>
      </c>
      <c r="H1001">
        <v>-1299.494318592368</v>
      </c>
      <c r="I1001">
        <v>18</v>
      </c>
      <c r="J1001" t="s">
        <v>113</v>
      </c>
      <c r="K1001">
        <v>19</v>
      </c>
      <c r="L1001">
        <v>1320</v>
      </c>
      <c r="M1001">
        <v>1.6819999999999991</v>
      </c>
      <c r="N1001">
        <v>1.2699</v>
      </c>
      <c r="O1001">
        <v>0.70086000000000004</v>
      </c>
      <c r="P1001">
        <v>2.8108999999999999E-2</v>
      </c>
      <c r="Q1001">
        <v>2.569</v>
      </c>
      <c r="R1001">
        <v>84.697999999999993</v>
      </c>
      <c r="S1001">
        <v>8.6111000000000004</v>
      </c>
      <c r="T1001">
        <v>210000000</v>
      </c>
      <c r="U1001">
        <v>0.3</v>
      </c>
      <c r="V1001">
        <v>0.5</v>
      </c>
      <c r="W1001">
        <v>2</v>
      </c>
      <c r="X1001">
        <v>70</v>
      </c>
    </row>
    <row r="1002" spans="1:24" x14ac:dyDescent="0.35">
      <c r="A1002" s="1">
        <v>1000</v>
      </c>
      <c r="B1002">
        <v>500</v>
      </c>
      <c r="C1002">
        <v>500</v>
      </c>
      <c r="E1002">
        <v>3968.1194807481138</v>
      </c>
      <c r="F1002">
        <v>42497.5</v>
      </c>
      <c r="G1002">
        <v>3801.509980240739</v>
      </c>
      <c r="H1002">
        <v>-1299.494318592368</v>
      </c>
      <c r="I1002">
        <v>18</v>
      </c>
      <c r="J1002" t="s">
        <v>113</v>
      </c>
      <c r="K1002">
        <v>19</v>
      </c>
      <c r="L1002">
        <v>1320</v>
      </c>
      <c r="M1002">
        <v>1.6819999999999991</v>
      </c>
      <c r="N1002">
        <v>1.2699</v>
      </c>
      <c r="O1002">
        <v>0.70086000000000004</v>
      </c>
      <c r="P1002">
        <v>2.8108999999999999E-2</v>
      </c>
      <c r="Q1002">
        <v>2.569</v>
      </c>
      <c r="R1002">
        <v>84.697999999999993</v>
      </c>
      <c r="S1002">
        <v>8.6111000000000004</v>
      </c>
      <c r="T1002">
        <v>210000000</v>
      </c>
      <c r="U1002">
        <v>0.3</v>
      </c>
      <c r="V1002">
        <v>0.5</v>
      </c>
      <c r="W1002">
        <v>2</v>
      </c>
      <c r="X1002">
        <v>70</v>
      </c>
    </row>
    <row r="1003" spans="1:24" x14ac:dyDescent="0.35">
      <c r="A1003" s="1">
        <v>1001</v>
      </c>
      <c r="B1003">
        <v>501</v>
      </c>
      <c r="C1003">
        <v>500</v>
      </c>
      <c r="E1003">
        <v>3975.9319807481138</v>
      </c>
      <c r="F1003">
        <v>42505.3125</v>
      </c>
      <c r="G1003">
        <v>3809.3194556018439</v>
      </c>
      <c r="H1003">
        <v>-1299.2769982845889</v>
      </c>
      <c r="I1003">
        <v>18</v>
      </c>
      <c r="J1003" t="s">
        <v>113</v>
      </c>
      <c r="K1003">
        <v>19</v>
      </c>
      <c r="L1003">
        <v>1320</v>
      </c>
      <c r="M1003">
        <v>1.6819999999999991</v>
      </c>
      <c r="N1003">
        <v>1.2699</v>
      </c>
      <c r="O1003">
        <v>0.70086000000000004</v>
      </c>
      <c r="P1003">
        <v>2.8108999999999999E-2</v>
      </c>
      <c r="Q1003">
        <v>2.569</v>
      </c>
      <c r="R1003">
        <v>84.697999999999993</v>
      </c>
      <c r="S1003">
        <v>8.6111000000000004</v>
      </c>
      <c r="T1003">
        <v>210000000</v>
      </c>
      <c r="U1003">
        <v>0.3</v>
      </c>
      <c r="V1003">
        <v>0.5</v>
      </c>
      <c r="W1003">
        <v>2</v>
      </c>
      <c r="X1003">
        <v>70</v>
      </c>
    </row>
    <row r="1004" spans="1:24" x14ac:dyDescent="0.35">
      <c r="A1004" s="1">
        <v>1002</v>
      </c>
      <c r="B1004">
        <v>501</v>
      </c>
      <c r="C1004">
        <v>501</v>
      </c>
      <c r="E1004">
        <v>3975.9319807481138</v>
      </c>
      <c r="F1004">
        <v>42505.3125</v>
      </c>
      <c r="G1004">
        <v>3809.3194556018439</v>
      </c>
      <c r="H1004">
        <v>-1299.2769982845889</v>
      </c>
      <c r="I1004">
        <v>18</v>
      </c>
      <c r="J1004" t="s">
        <v>113</v>
      </c>
      <c r="K1004">
        <v>19</v>
      </c>
      <c r="L1004">
        <v>1320</v>
      </c>
      <c r="M1004">
        <v>1.6819999999999991</v>
      </c>
      <c r="N1004">
        <v>1.2699</v>
      </c>
      <c r="O1004">
        <v>0.70086000000000004</v>
      </c>
      <c r="P1004">
        <v>2.8108999999999999E-2</v>
      </c>
      <c r="Q1004">
        <v>2.569</v>
      </c>
      <c r="R1004">
        <v>84.697999999999993</v>
      </c>
      <c r="S1004">
        <v>8.6111000000000004</v>
      </c>
      <c r="T1004">
        <v>210000000</v>
      </c>
      <c r="U1004">
        <v>0.3</v>
      </c>
      <c r="V1004">
        <v>0.5</v>
      </c>
      <c r="W1004">
        <v>2</v>
      </c>
      <c r="X1004">
        <v>70</v>
      </c>
    </row>
    <row r="1005" spans="1:24" x14ac:dyDescent="0.35">
      <c r="A1005" s="1">
        <v>1003</v>
      </c>
      <c r="B1005">
        <v>502</v>
      </c>
      <c r="C1005">
        <v>501</v>
      </c>
      <c r="E1005">
        <v>3983.7444807481138</v>
      </c>
      <c r="F1005">
        <v>42513.125</v>
      </c>
      <c r="G1005">
        <v>3817.128588880119</v>
      </c>
      <c r="H1005">
        <v>-1299.047698534351</v>
      </c>
      <c r="I1005">
        <v>18</v>
      </c>
      <c r="J1005" t="s">
        <v>113</v>
      </c>
      <c r="K1005">
        <v>19</v>
      </c>
      <c r="L1005">
        <v>1320</v>
      </c>
      <c r="M1005">
        <v>1.6819999999999991</v>
      </c>
      <c r="N1005">
        <v>1.2699</v>
      </c>
      <c r="O1005">
        <v>0.70086000000000004</v>
      </c>
      <c r="P1005">
        <v>2.8108999999999999E-2</v>
      </c>
      <c r="Q1005">
        <v>2.569</v>
      </c>
      <c r="R1005">
        <v>84.697999999999993</v>
      </c>
      <c r="S1005">
        <v>8.6111000000000004</v>
      </c>
      <c r="T1005">
        <v>210000000</v>
      </c>
      <c r="U1005">
        <v>0.3</v>
      </c>
      <c r="V1005">
        <v>0.5</v>
      </c>
      <c r="W1005">
        <v>2</v>
      </c>
      <c r="X1005">
        <v>70</v>
      </c>
    </row>
    <row r="1006" spans="1:24" x14ac:dyDescent="0.35">
      <c r="A1006" s="1">
        <v>1004</v>
      </c>
      <c r="B1006">
        <v>502</v>
      </c>
      <c r="C1006">
        <v>502</v>
      </c>
      <c r="E1006">
        <v>3983.7444807481138</v>
      </c>
      <c r="F1006">
        <v>42513.125</v>
      </c>
      <c r="G1006">
        <v>3817.128588880119</v>
      </c>
      <c r="H1006">
        <v>-1299.047698534351</v>
      </c>
      <c r="I1006">
        <v>18</v>
      </c>
      <c r="J1006" t="s">
        <v>113</v>
      </c>
      <c r="K1006">
        <v>19</v>
      </c>
      <c r="L1006">
        <v>1320</v>
      </c>
      <c r="M1006">
        <v>1.6819999999999991</v>
      </c>
      <c r="N1006">
        <v>1.2699</v>
      </c>
      <c r="O1006">
        <v>0.70086000000000004</v>
      </c>
      <c r="P1006">
        <v>2.8108999999999999E-2</v>
      </c>
      <c r="Q1006">
        <v>2.569</v>
      </c>
      <c r="R1006">
        <v>84.697999999999993</v>
      </c>
      <c r="S1006">
        <v>8.6111000000000004</v>
      </c>
      <c r="T1006">
        <v>210000000</v>
      </c>
      <c r="U1006">
        <v>0.3</v>
      </c>
      <c r="V1006">
        <v>0.5</v>
      </c>
      <c r="W1006">
        <v>2</v>
      </c>
      <c r="X1006">
        <v>70</v>
      </c>
    </row>
    <row r="1007" spans="1:24" x14ac:dyDescent="0.35">
      <c r="A1007" s="1">
        <v>1005</v>
      </c>
      <c r="B1007">
        <v>503</v>
      </c>
      <c r="C1007">
        <v>502</v>
      </c>
      <c r="E1007">
        <v>3991.5569807481138</v>
      </c>
      <c r="F1007">
        <v>42520.9375</v>
      </c>
      <c r="G1007">
        <v>3824.937316309416</v>
      </c>
      <c r="H1007">
        <v>-1298.8049708363351</v>
      </c>
      <c r="I1007">
        <v>18</v>
      </c>
      <c r="J1007" t="s">
        <v>113</v>
      </c>
      <c r="K1007">
        <v>19</v>
      </c>
      <c r="L1007">
        <v>1320</v>
      </c>
      <c r="M1007">
        <v>1.6819999999999991</v>
      </c>
      <c r="N1007">
        <v>1.2699</v>
      </c>
      <c r="O1007">
        <v>0.70086000000000004</v>
      </c>
      <c r="P1007">
        <v>2.8108999999999999E-2</v>
      </c>
      <c r="Q1007">
        <v>2.569</v>
      </c>
      <c r="R1007">
        <v>84.697999999999993</v>
      </c>
      <c r="S1007">
        <v>8.6111000000000004</v>
      </c>
      <c r="T1007">
        <v>210000000</v>
      </c>
      <c r="U1007">
        <v>0.3</v>
      </c>
      <c r="V1007">
        <v>0.5</v>
      </c>
      <c r="W1007">
        <v>2</v>
      </c>
      <c r="X1007">
        <v>70</v>
      </c>
    </row>
    <row r="1008" spans="1:24" x14ac:dyDescent="0.35">
      <c r="A1008" s="1">
        <v>1006</v>
      </c>
      <c r="B1008">
        <v>503</v>
      </c>
      <c r="C1008">
        <v>503</v>
      </c>
      <c r="E1008">
        <v>3991.5569807481138</v>
      </c>
      <c r="F1008">
        <v>42520.9375</v>
      </c>
      <c r="G1008">
        <v>3824.937316309416</v>
      </c>
      <c r="H1008">
        <v>-1298.8049708363351</v>
      </c>
      <c r="I1008">
        <v>18</v>
      </c>
      <c r="J1008" t="s">
        <v>113</v>
      </c>
      <c r="K1008">
        <v>19</v>
      </c>
      <c r="L1008">
        <v>1320</v>
      </c>
      <c r="M1008">
        <v>1.6819999999999991</v>
      </c>
      <c r="N1008">
        <v>1.2699</v>
      </c>
      <c r="O1008">
        <v>0.70086000000000004</v>
      </c>
      <c r="P1008">
        <v>2.8108999999999999E-2</v>
      </c>
      <c r="Q1008">
        <v>2.569</v>
      </c>
      <c r="R1008">
        <v>84.697999999999993</v>
      </c>
      <c r="S1008">
        <v>8.6111000000000004</v>
      </c>
      <c r="T1008">
        <v>210000000</v>
      </c>
      <c r="U1008">
        <v>0.3</v>
      </c>
      <c r="V1008">
        <v>0.5</v>
      </c>
      <c r="W1008">
        <v>2</v>
      </c>
      <c r="X1008">
        <v>70</v>
      </c>
    </row>
    <row r="1009" spans="1:24" x14ac:dyDescent="0.35">
      <c r="A1009" s="1">
        <v>1007</v>
      </c>
      <c r="B1009">
        <v>504</v>
      </c>
      <c r="C1009">
        <v>503</v>
      </c>
      <c r="E1009">
        <v>3999.3694807481138</v>
      </c>
      <c r="F1009">
        <v>42528.75</v>
      </c>
      <c r="G1009">
        <v>3832.7456651091902</v>
      </c>
      <c r="H1009">
        <v>-1298.55036917955</v>
      </c>
      <c r="I1009">
        <v>18</v>
      </c>
      <c r="J1009" t="s">
        <v>113</v>
      </c>
      <c r="K1009">
        <v>19</v>
      </c>
      <c r="L1009">
        <v>1320</v>
      </c>
      <c r="M1009">
        <v>1.6819999999999991</v>
      </c>
      <c r="N1009">
        <v>1.2699</v>
      </c>
      <c r="O1009">
        <v>0.70086000000000004</v>
      </c>
      <c r="P1009">
        <v>2.8108999999999999E-2</v>
      </c>
      <c r="Q1009">
        <v>2.569</v>
      </c>
      <c r="R1009">
        <v>84.697999999999993</v>
      </c>
      <c r="S1009">
        <v>8.6111000000000004</v>
      </c>
      <c r="T1009">
        <v>210000000</v>
      </c>
      <c r="U1009">
        <v>0.3</v>
      </c>
      <c r="V1009">
        <v>0.5</v>
      </c>
      <c r="W1009">
        <v>2</v>
      </c>
      <c r="X1009">
        <v>70</v>
      </c>
    </row>
    <row r="1010" spans="1:24" x14ac:dyDescent="0.35">
      <c r="A1010" s="1">
        <v>1008</v>
      </c>
      <c r="B1010">
        <v>504</v>
      </c>
      <c r="C1010">
        <v>504</v>
      </c>
      <c r="E1010">
        <v>3999.3694807481138</v>
      </c>
      <c r="F1010">
        <v>42528.75</v>
      </c>
      <c r="G1010">
        <v>3832.7456651091902</v>
      </c>
      <c r="H1010">
        <v>-1298.55036917955</v>
      </c>
      <c r="I1010">
        <v>18</v>
      </c>
      <c r="J1010" t="s">
        <v>112</v>
      </c>
      <c r="K1010">
        <v>19</v>
      </c>
      <c r="L1010">
        <v>1278</v>
      </c>
      <c r="M1010">
        <v>1.8779999999999999</v>
      </c>
      <c r="N1010">
        <v>1.5209999999999999</v>
      </c>
      <c r="O1010">
        <v>0.79723999999999995</v>
      </c>
      <c r="P1010">
        <v>5.4467000000000002E-2</v>
      </c>
      <c r="Q1010">
        <v>3.3109999999999999</v>
      </c>
      <c r="R1010">
        <v>98.582999999999998</v>
      </c>
      <c r="S1010">
        <v>10.105</v>
      </c>
      <c r="T1010">
        <v>210000000</v>
      </c>
      <c r="U1010">
        <v>0.3</v>
      </c>
      <c r="V1010">
        <v>0.5</v>
      </c>
      <c r="W1010">
        <v>2</v>
      </c>
      <c r="X1010">
        <v>70</v>
      </c>
    </row>
    <row r="1011" spans="1:24" x14ac:dyDescent="0.35">
      <c r="A1011" s="1">
        <v>1009</v>
      </c>
      <c r="B1011">
        <v>505</v>
      </c>
      <c r="C1011">
        <v>504</v>
      </c>
      <c r="E1011">
        <v>4007.1819807481138</v>
      </c>
      <c r="F1011">
        <v>42536.5625</v>
      </c>
      <c r="G1011">
        <v>3840.5536186582372</v>
      </c>
      <c r="H1011">
        <v>-1298.283926120617</v>
      </c>
      <c r="I1011">
        <v>18</v>
      </c>
      <c r="J1011" t="s">
        <v>112</v>
      </c>
      <c r="K1011">
        <v>19</v>
      </c>
      <c r="L1011">
        <v>1278</v>
      </c>
      <c r="M1011">
        <v>1.8779999999999999</v>
      </c>
      <c r="N1011">
        <v>1.5209999999999999</v>
      </c>
      <c r="O1011">
        <v>0.79723999999999995</v>
      </c>
      <c r="P1011">
        <v>5.4467000000000002E-2</v>
      </c>
      <c r="Q1011">
        <v>3.3109999999999999</v>
      </c>
      <c r="R1011">
        <v>98.582999999999998</v>
      </c>
      <c r="S1011">
        <v>10.105</v>
      </c>
      <c r="T1011">
        <v>210000000</v>
      </c>
      <c r="U1011">
        <v>0.3</v>
      </c>
      <c r="V1011">
        <v>0.5</v>
      </c>
      <c r="W1011">
        <v>2</v>
      </c>
      <c r="X1011">
        <v>70</v>
      </c>
    </row>
    <row r="1012" spans="1:24" x14ac:dyDescent="0.35">
      <c r="A1012" s="1">
        <v>1010</v>
      </c>
      <c r="B1012">
        <v>505</v>
      </c>
      <c r="C1012">
        <v>505</v>
      </c>
      <c r="E1012">
        <v>4007.1819807481138</v>
      </c>
      <c r="F1012">
        <v>42536.5625</v>
      </c>
      <c r="G1012">
        <v>3840.5536186582372</v>
      </c>
      <c r="H1012">
        <v>-1298.283926120617</v>
      </c>
      <c r="I1012">
        <v>18</v>
      </c>
      <c r="J1012" t="s">
        <v>112</v>
      </c>
      <c r="K1012">
        <v>19</v>
      </c>
      <c r="L1012">
        <v>1278</v>
      </c>
      <c r="M1012">
        <v>1.8779999999999999</v>
      </c>
      <c r="N1012">
        <v>1.5209999999999999</v>
      </c>
      <c r="O1012">
        <v>0.79723999999999995</v>
      </c>
      <c r="P1012">
        <v>5.4467000000000002E-2</v>
      </c>
      <c r="Q1012">
        <v>3.3109999999999999</v>
      </c>
      <c r="R1012">
        <v>98.582999999999998</v>
      </c>
      <c r="S1012">
        <v>10.105</v>
      </c>
      <c r="T1012">
        <v>210000000</v>
      </c>
      <c r="U1012">
        <v>0.3</v>
      </c>
      <c r="V1012">
        <v>0.5</v>
      </c>
      <c r="W1012">
        <v>2</v>
      </c>
      <c r="X1012">
        <v>70</v>
      </c>
    </row>
    <row r="1013" spans="1:24" x14ac:dyDescent="0.35">
      <c r="A1013" s="1">
        <v>1011</v>
      </c>
      <c r="B1013">
        <v>506</v>
      </c>
      <c r="C1013">
        <v>505</v>
      </c>
      <c r="E1013">
        <v>4014.9944807481138</v>
      </c>
      <c r="F1013">
        <v>42544.375</v>
      </c>
      <c r="G1013">
        <v>3848.3611590443852</v>
      </c>
      <c r="H1013">
        <v>-1298.0056317517581</v>
      </c>
      <c r="I1013">
        <v>18</v>
      </c>
      <c r="J1013" t="s">
        <v>112</v>
      </c>
      <c r="K1013">
        <v>19</v>
      </c>
      <c r="L1013">
        <v>1278</v>
      </c>
      <c r="M1013">
        <v>1.8779999999999999</v>
      </c>
      <c r="N1013">
        <v>1.5209999999999999</v>
      </c>
      <c r="O1013">
        <v>0.79723999999999995</v>
      </c>
      <c r="P1013">
        <v>5.4467000000000002E-2</v>
      </c>
      <c r="Q1013">
        <v>3.3109999999999999</v>
      </c>
      <c r="R1013">
        <v>98.582999999999998</v>
      </c>
      <c r="S1013">
        <v>10.105</v>
      </c>
      <c r="T1013">
        <v>210000000</v>
      </c>
      <c r="U1013">
        <v>0.3</v>
      </c>
      <c r="V1013">
        <v>0.5</v>
      </c>
      <c r="W1013">
        <v>2</v>
      </c>
      <c r="X1013">
        <v>70</v>
      </c>
    </row>
    <row r="1014" spans="1:24" x14ac:dyDescent="0.35">
      <c r="A1014" s="1">
        <v>1012</v>
      </c>
      <c r="B1014">
        <v>506</v>
      </c>
      <c r="C1014">
        <v>506</v>
      </c>
      <c r="E1014">
        <v>4014.9944807481138</v>
      </c>
      <c r="F1014">
        <v>42544.375</v>
      </c>
      <c r="G1014">
        <v>3848.3611590443852</v>
      </c>
      <c r="H1014">
        <v>-1298.0056317517581</v>
      </c>
      <c r="I1014">
        <v>18</v>
      </c>
      <c r="J1014" t="s">
        <v>111</v>
      </c>
      <c r="K1014">
        <v>19</v>
      </c>
      <c r="L1014">
        <v>1278</v>
      </c>
      <c r="M1014">
        <v>1.9890000000000001</v>
      </c>
      <c r="N1014">
        <v>1.7789999999999999</v>
      </c>
      <c r="O1014">
        <v>0.87726000000000004</v>
      </c>
      <c r="P1014">
        <v>0.15781000000000001</v>
      </c>
      <c r="Q1014">
        <v>3.6680000000000001</v>
      </c>
      <c r="R1014">
        <v>110.4</v>
      </c>
      <c r="S1014">
        <v>11.349</v>
      </c>
      <c r="T1014">
        <v>210000000</v>
      </c>
      <c r="U1014">
        <v>0.3</v>
      </c>
      <c r="V1014">
        <v>0.5</v>
      </c>
      <c r="W1014">
        <v>2</v>
      </c>
      <c r="X1014">
        <v>70</v>
      </c>
    </row>
    <row r="1015" spans="1:24" x14ac:dyDescent="0.35">
      <c r="A1015" s="1">
        <v>1013</v>
      </c>
      <c r="B1015">
        <v>507</v>
      </c>
      <c r="C1015">
        <v>506</v>
      </c>
      <c r="E1015">
        <v>4022.8069807481138</v>
      </c>
      <c r="F1015">
        <v>42552.1875</v>
      </c>
      <c r="G1015">
        <v>3856.1682545464282</v>
      </c>
      <c r="H1015">
        <v>-1297.715115901181</v>
      </c>
      <c r="I1015">
        <v>18</v>
      </c>
      <c r="J1015" t="s">
        <v>111</v>
      </c>
      <c r="K1015">
        <v>19</v>
      </c>
      <c r="L1015">
        <v>1278</v>
      </c>
      <c r="M1015">
        <v>1.9890000000000001</v>
      </c>
      <c r="N1015">
        <v>1.7789999999999999</v>
      </c>
      <c r="O1015">
        <v>0.87726000000000004</v>
      </c>
      <c r="P1015">
        <v>0.15781000000000001</v>
      </c>
      <c r="Q1015">
        <v>3.6680000000000001</v>
      </c>
      <c r="R1015">
        <v>110.4</v>
      </c>
      <c r="S1015">
        <v>11.349</v>
      </c>
      <c r="T1015">
        <v>210000000</v>
      </c>
      <c r="U1015">
        <v>0.3</v>
      </c>
      <c r="V1015">
        <v>0.5</v>
      </c>
      <c r="W1015">
        <v>2</v>
      </c>
      <c r="X1015">
        <v>70</v>
      </c>
    </row>
    <row r="1016" spans="1:24" x14ac:dyDescent="0.35">
      <c r="A1016" s="1">
        <v>1014</v>
      </c>
      <c r="B1016">
        <v>507</v>
      </c>
      <c r="C1016">
        <v>507</v>
      </c>
      <c r="E1016">
        <v>4022.8069807481138</v>
      </c>
      <c r="F1016">
        <v>42552.1875</v>
      </c>
      <c r="G1016">
        <v>3856.1682545464282</v>
      </c>
      <c r="H1016">
        <v>-1297.715115901181</v>
      </c>
      <c r="I1016">
        <v>18</v>
      </c>
      <c r="J1016" t="s">
        <v>111</v>
      </c>
      <c r="K1016">
        <v>19</v>
      </c>
      <c r="L1016">
        <v>1278</v>
      </c>
      <c r="M1016">
        <v>1.9890000000000001</v>
      </c>
      <c r="N1016">
        <v>1.7789999999999999</v>
      </c>
      <c r="O1016">
        <v>0.87726000000000004</v>
      </c>
      <c r="P1016">
        <v>0.15781000000000001</v>
      </c>
      <c r="Q1016">
        <v>3.6680000000000001</v>
      </c>
      <c r="R1016">
        <v>110.4</v>
      </c>
      <c r="S1016">
        <v>11.349</v>
      </c>
      <c r="T1016">
        <v>210000000</v>
      </c>
      <c r="U1016">
        <v>0.3</v>
      </c>
      <c r="V1016">
        <v>0.5</v>
      </c>
      <c r="W1016">
        <v>2</v>
      </c>
      <c r="X1016">
        <v>70</v>
      </c>
    </row>
    <row r="1017" spans="1:24" x14ac:dyDescent="0.35">
      <c r="A1017" s="1">
        <v>1015</v>
      </c>
      <c r="B1017">
        <v>508</v>
      </c>
      <c r="C1017">
        <v>507</v>
      </c>
      <c r="D1017" t="s">
        <v>90</v>
      </c>
      <c r="E1017">
        <v>4030.6194807481138</v>
      </c>
      <c r="F1017">
        <v>42560</v>
      </c>
      <c r="G1017">
        <v>3863.9748466795058</v>
      </c>
      <c r="H1017">
        <v>-1297.4113748251989</v>
      </c>
      <c r="I1017">
        <v>18</v>
      </c>
      <c r="J1017" t="s">
        <v>111</v>
      </c>
      <c r="K1017">
        <v>19</v>
      </c>
      <c r="L1017">
        <v>1278</v>
      </c>
      <c r="M1017">
        <v>1.9890000000000001</v>
      </c>
      <c r="N1017">
        <v>1.7789999999999999</v>
      </c>
      <c r="O1017">
        <v>0.87726000000000004</v>
      </c>
      <c r="P1017">
        <v>0.15781000000000001</v>
      </c>
      <c r="Q1017">
        <v>3.6680000000000001</v>
      </c>
      <c r="R1017">
        <v>110.4</v>
      </c>
      <c r="S1017">
        <v>11.349</v>
      </c>
      <c r="T1017">
        <v>210000000</v>
      </c>
      <c r="U1017">
        <v>0.3</v>
      </c>
      <c r="V1017">
        <v>0.5</v>
      </c>
      <c r="W1017">
        <v>2</v>
      </c>
      <c r="X1017">
        <v>70</v>
      </c>
    </row>
    <row r="1018" spans="1:24" x14ac:dyDescent="0.35">
      <c r="A1018" s="1">
        <v>1016</v>
      </c>
      <c r="B1018">
        <v>508</v>
      </c>
      <c r="C1018">
        <v>508</v>
      </c>
      <c r="D1018" t="s">
        <v>90</v>
      </c>
      <c r="E1018">
        <v>4030.6194807481138</v>
      </c>
      <c r="F1018">
        <v>42560</v>
      </c>
      <c r="G1018">
        <v>3863.9748466795058</v>
      </c>
      <c r="H1018">
        <v>-1297.4113748251989</v>
      </c>
      <c r="I1018">
        <v>18</v>
      </c>
      <c r="J1018" t="s">
        <v>111</v>
      </c>
      <c r="K1018">
        <v>19</v>
      </c>
      <c r="L1018">
        <v>1278</v>
      </c>
      <c r="M1018">
        <v>1.9890000000000001</v>
      </c>
      <c r="N1018">
        <v>1.7789999999999999</v>
      </c>
      <c r="O1018">
        <v>0.87726000000000004</v>
      </c>
      <c r="P1018">
        <v>0.15781000000000001</v>
      </c>
      <c r="Q1018">
        <v>3.6680000000000001</v>
      </c>
      <c r="R1018">
        <v>110.4</v>
      </c>
      <c r="S1018">
        <v>11.349</v>
      </c>
      <c r="T1018">
        <v>210000000</v>
      </c>
      <c r="U1018">
        <v>0.3</v>
      </c>
      <c r="V1018">
        <v>0.5</v>
      </c>
      <c r="W1018">
        <v>2</v>
      </c>
      <c r="X1018">
        <v>70</v>
      </c>
    </row>
    <row r="1019" spans="1:24" x14ac:dyDescent="0.35">
      <c r="A1019" s="1">
        <v>1017</v>
      </c>
      <c r="B1019">
        <v>509</v>
      </c>
      <c r="C1019">
        <v>508</v>
      </c>
      <c r="E1019">
        <v>4038.4319807481138</v>
      </c>
      <c r="F1019">
        <v>42567.8125</v>
      </c>
      <c r="G1019">
        <v>3871.780969684276</v>
      </c>
      <c r="H1019">
        <v>-1297.0958182912959</v>
      </c>
      <c r="I1019">
        <v>18</v>
      </c>
      <c r="J1019" t="s">
        <v>111</v>
      </c>
      <c r="K1019">
        <v>19</v>
      </c>
      <c r="L1019">
        <v>1278</v>
      </c>
      <c r="M1019">
        <v>1.9890000000000001</v>
      </c>
      <c r="N1019">
        <v>1.7789999999999999</v>
      </c>
      <c r="O1019">
        <v>0.87726000000000004</v>
      </c>
      <c r="P1019">
        <v>0.15781000000000001</v>
      </c>
      <c r="Q1019">
        <v>3.6680000000000001</v>
      </c>
      <c r="R1019">
        <v>110.4</v>
      </c>
      <c r="S1019">
        <v>11.349</v>
      </c>
      <c r="T1019">
        <v>210000000</v>
      </c>
      <c r="U1019">
        <v>0.3</v>
      </c>
      <c r="V1019">
        <v>0.5</v>
      </c>
      <c r="W1019">
        <v>2</v>
      </c>
      <c r="X1019">
        <v>70</v>
      </c>
    </row>
    <row r="1020" spans="1:24" x14ac:dyDescent="0.35">
      <c r="A1020" s="1">
        <v>1018</v>
      </c>
      <c r="B1020">
        <v>509</v>
      </c>
      <c r="C1020">
        <v>509</v>
      </c>
      <c r="E1020">
        <v>4038.4319807481138</v>
      </c>
      <c r="F1020">
        <v>42567.8125</v>
      </c>
      <c r="G1020">
        <v>3871.780969684276</v>
      </c>
      <c r="H1020">
        <v>-1297.0958182912959</v>
      </c>
      <c r="I1020">
        <v>18</v>
      </c>
      <c r="J1020" t="s">
        <v>111</v>
      </c>
      <c r="K1020">
        <v>19</v>
      </c>
      <c r="L1020">
        <v>1278</v>
      </c>
      <c r="M1020">
        <v>1.9890000000000001</v>
      </c>
      <c r="N1020">
        <v>1.7789999999999999</v>
      </c>
      <c r="O1020">
        <v>0.87726000000000004</v>
      </c>
      <c r="P1020">
        <v>0.15781000000000001</v>
      </c>
      <c r="Q1020">
        <v>3.6680000000000001</v>
      </c>
      <c r="R1020">
        <v>110.4</v>
      </c>
      <c r="S1020">
        <v>11.349</v>
      </c>
      <c r="T1020">
        <v>210000000</v>
      </c>
      <c r="U1020">
        <v>0.3</v>
      </c>
      <c r="V1020">
        <v>0.5</v>
      </c>
      <c r="W1020">
        <v>2</v>
      </c>
      <c r="X1020">
        <v>70</v>
      </c>
    </row>
    <row r="1021" spans="1:24" x14ac:dyDescent="0.35">
      <c r="A1021" s="1">
        <v>1019</v>
      </c>
      <c r="B1021">
        <v>510</v>
      </c>
      <c r="C1021">
        <v>509</v>
      </c>
      <c r="E1021">
        <v>4046.2444807481138</v>
      </c>
      <c r="F1021">
        <v>42575.625</v>
      </c>
      <c r="G1021">
        <v>3879.5866073543348</v>
      </c>
      <c r="H1021">
        <v>-1296.768477818679</v>
      </c>
      <c r="I1021">
        <v>18.000000000000011</v>
      </c>
      <c r="J1021" t="s">
        <v>111</v>
      </c>
      <c r="K1021">
        <v>19</v>
      </c>
      <c r="L1021">
        <v>1278</v>
      </c>
      <c r="M1021">
        <v>1.9890000000000001</v>
      </c>
      <c r="N1021">
        <v>1.7789999999999999</v>
      </c>
      <c r="O1021">
        <v>0.87726000000000004</v>
      </c>
      <c r="P1021">
        <v>0.15781000000000001</v>
      </c>
      <c r="Q1021">
        <v>3.6680000000000001</v>
      </c>
      <c r="R1021">
        <v>110.4</v>
      </c>
      <c r="S1021">
        <v>11.349</v>
      </c>
      <c r="T1021">
        <v>210000000</v>
      </c>
      <c r="U1021">
        <v>0.3</v>
      </c>
      <c r="V1021">
        <v>0.5</v>
      </c>
      <c r="W1021">
        <v>2</v>
      </c>
      <c r="X1021">
        <v>70</v>
      </c>
    </row>
    <row r="1022" spans="1:24" x14ac:dyDescent="0.35">
      <c r="A1022" s="1">
        <v>1020</v>
      </c>
      <c r="B1022">
        <v>510</v>
      </c>
      <c r="C1022">
        <v>510</v>
      </c>
      <c r="E1022">
        <v>4046.2444807481138</v>
      </c>
      <c r="F1022">
        <v>42575.625</v>
      </c>
      <c r="G1022">
        <v>3879.5866073543348</v>
      </c>
      <c r="H1022">
        <v>-1296.768477818679</v>
      </c>
      <c r="I1022">
        <v>18.000000000000011</v>
      </c>
      <c r="J1022" t="s">
        <v>112</v>
      </c>
      <c r="K1022">
        <v>19</v>
      </c>
      <c r="L1022">
        <v>1278</v>
      </c>
      <c r="M1022">
        <v>1.8779999999999999</v>
      </c>
      <c r="N1022">
        <v>1.5209999999999999</v>
      </c>
      <c r="O1022">
        <v>0.79723999999999995</v>
      </c>
      <c r="P1022">
        <v>5.4467000000000002E-2</v>
      </c>
      <c r="Q1022">
        <v>3.3109999999999999</v>
      </c>
      <c r="R1022">
        <v>98.582999999999998</v>
      </c>
      <c r="S1022">
        <v>10.105</v>
      </c>
      <c r="T1022">
        <v>210000000</v>
      </c>
      <c r="U1022">
        <v>0.3</v>
      </c>
      <c r="V1022">
        <v>0.5</v>
      </c>
      <c r="W1022">
        <v>2</v>
      </c>
      <c r="X1022">
        <v>70</v>
      </c>
    </row>
    <row r="1023" spans="1:24" x14ac:dyDescent="0.35">
      <c r="A1023" s="1">
        <v>1021</v>
      </c>
      <c r="B1023">
        <v>511</v>
      </c>
      <c r="C1023">
        <v>510</v>
      </c>
      <c r="E1023">
        <v>4054.0569807481138</v>
      </c>
      <c r="F1023">
        <v>42583.4375</v>
      </c>
      <c r="G1023">
        <v>3887.3917357437931</v>
      </c>
      <c r="H1023">
        <v>-1296.429205314126</v>
      </c>
      <c r="I1023">
        <v>18</v>
      </c>
      <c r="J1023" t="s">
        <v>112</v>
      </c>
      <c r="K1023">
        <v>19</v>
      </c>
      <c r="L1023">
        <v>1278</v>
      </c>
      <c r="M1023">
        <v>1.8779999999999999</v>
      </c>
      <c r="N1023">
        <v>1.5209999999999999</v>
      </c>
      <c r="O1023">
        <v>0.79723999999999995</v>
      </c>
      <c r="P1023">
        <v>5.4467000000000002E-2</v>
      </c>
      <c r="Q1023">
        <v>3.3109999999999999</v>
      </c>
      <c r="R1023">
        <v>98.582999999999998</v>
      </c>
      <c r="S1023">
        <v>10.105</v>
      </c>
      <c r="T1023">
        <v>210000000</v>
      </c>
      <c r="U1023">
        <v>0.3</v>
      </c>
      <c r="V1023">
        <v>0.5</v>
      </c>
      <c r="W1023">
        <v>2</v>
      </c>
      <c r="X1023">
        <v>70</v>
      </c>
    </row>
    <row r="1024" spans="1:24" x14ac:dyDescent="0.35">
      <c r="A1024" s="1">
        <v>1022</v>
      </c>
      <c r="B1024">
        <v>511</v>
      </c>
      <c r="C1024">
        <v>511</v>
      </c>
      <c r="E1024">
        <v>4054.0569807481138</v>
      </c>
      <c r="F1024">
        <v>42583.4375</v>
      </c>
      <c r="G1024">
        <v>3887.3917357437931</v>
      </c>
      <c r="H1024">
        <v>-1296.429205314126</v>
      </c>
      <c r="I1024">
        <v>18</v>
      </c>
      <c r="J1024" t="s">
        <v>112</v>
      </c>
      <c r="K1024">
        <v>19</v>
      </c>
      <c r="L1024">
        <v>1278</v>
      </c>
      <c r="M1024">
        <v>1.8779999999999999</v>
      </c>
      <c r="N1024">
        <v>1.5209999999999999</v>
      </c>
      <c r="O1024">
        <v>0.79723999999999995</v>
      </c>
      <c r="P1024">
        <v>5.4467000000000002E-2</v>
      </c>
      <c r="Q1024">
        <v>3.3109999999999999</v>
      </c>
      <c r="R1024">
        <v>98.582999999999998</v>
      </c>
      <c r="S1024">
        <v>10.105</v>
      </c>
      <c r="T1024">
        <v>210000000</v>
      </c>
      <c r="U1024">
        <v>0.3</v>
      </c>
      <c r="V1024">
        <v>0.5</v>
      </c>
      <c r="W1024">
        <v>2</v>
      </c>
      <c r="X1024">
        <v>70</v>
      </c>
    </row>
    <row r="1025" spans="1:24" x14ac:dyDescent="0.35">
      <c r="A1025" s="1">
        <v>1023</v>
      </c>
      <c r="B1025">
        <v>512</v>
      </c>
      <c r="C1025">
        <v>511</v>
      </c>
      <c r="E1025">
        <v>4061.8694807481138</v>
      </c>
      <c r="F1025">
        <v>42591.25</v>
      </c>
      <c r="G1025">
        <v>3895.1963163280352</v>
      </c>
      <c r="H1025">
        <v>-1296.0775505723179</v>
      </c>
      <c r="I1025">
        <v>18</v>
      </c>
      <c r="J1025" t="s">
        <v>112</v>
      </c>
      <c r="K1025">
        <v>19</v>
      </c>
      <c r="L1025">
        <v>1278</v>
      </c>
      <c r="M1025">
        <v>1.8779999999999999</v>
      </c>
      <c r="N1025">
        <v>1.5209999999999999</v>
      </c>
      <c r="O1025">
        <v>0.79723999999999995</v>
      </c>
      <c r="P1025">
        <v>5.4467000000000002E-2</v>
      </c>
      <c r="Q1025">
        <v>3.3109999999999999</v>
      </c>
      <c r="R1025">
        <v>98.582999999999998</v>
      </c>
      <c r="S1025">
        <v>10.105</v>
      </c>
      <c r="T1025">
        <v>210000000</v>
      </c>
      <c r="U1025">
        <v>0.3</v>
      </c>
      <c r="V1025">
        <v>0.5</v>
      </c>
      <c r="W1025">
        <v>2</v>
      </c>
      <c r="X1025">
        <v>70</v>
      </c>
    </row>
    <row r="1026" spans="1:24" x14ac:dyDescent="0.35">
      <c r="A1026" s="1">
        <v>1024</v>
      </c>
      <c r="B1026">
        <v>512</v>
      </c>
      <c r="C1026">
        <v>512</v>
      </c>
      <c r="E1026">
        <v>4061.8694807481138</v>
      </c>
      <c r="F1026">
        <v>42591.25</v>
      </c>
      <c r="G1026">
        <v>3895.1963163280352</v>
      </c>
      <c r="H1026">
        <v>-1296.0775505723179</v>
      </c>
      <c r="I1026">
        <v>18</v>
      </c>
      <c r="J1026" t="s">
        <v>113</v>
      </c>
      <c r="K1026">
        <v>19</v>
      </c>
      <c r="L1026">
        <v>1320</v>
      </c>
      <c r="M1026">
        <v>1.6819999999999991</v>
      </c>
      <c r="N1026">
        <v>1.2699</v>
      </c>
      <c r="O1026">
        <v>0.70086000000000004</v>
      </c>
      <c r="P1026">
        <v>2.8108999999999999E-2</v>
      </c>
      <c r="Q1026">
        <v>2.569</v>
      </c>
      <c r="R1026">
        <v>84.697999999999993</v>
      </c>
      <c r="S1026">
        <v>8.6111000000000004</v>
      </c>
      <c r="T1026">
        <v>210000000</v>
      </c>
      <c r="U1026">
        <v>0.3</v>
      </c>
      <c r="V1026">
        <v>0.5</v>
      </c>
      <c r="W1026">
        <v>2</v>
      </c>
      <c r="X1026">
        <v>70</v>
      </c>
    </row>
    <row r="1027" spans="1:24" x14ac:dyDescent="0.35">
      <c r="A1027" s="1">
        <v>1025</v>
      </c>
      <c r="B1027">
        <v>513</v>
      </c>
      <c r="C1027">
        <v>512</v>
      </c>
      <c r="E1027">
        <v>4069.6819807481138</v>
      </c>
      <c r="F1027">
        <v>42599.0625</v>
      </c>
      <c r="G1027">
        <v>3903.0003002134049</v>
      </c>
      <c r="H1027">
        <v>-1295.7128955750361</v>
      </c>
      <c r="I1027">
        <v>18</v>
      </c>
      <c r="J1027" t="s">
        <v>113</v>
      </c>
      <c r="K1027">
        <v>19</v>
      </c>
      <c r="L1027">
        <v>1320</v>
      </c>
      <c r="M1027">
        <v>1.6819999999999991</v>
      </c>
      <c r="N1027">
        <v>1.2699</v>
      </c>
      <c r="O1027">
        <v>0.70086000000000004</v>
      </c>
      <c r="P1027">
        <v>2.8108999999999999E-2</v>
      </c>
      <c r="Q1027">
        <v>2.569</v>
      </c>
      <c r="R1027">
        <v>84.697999999999993</v>
      </c>
      <c r="S1027">
        <v>8.6111000000000004</v>
      </c>
      <c r="T1027">
        <v>210000000</v>
      </c>
      <c r="U1027">
        <v>0.3</v>
      </c>
      <c r="V1027">
        <v>0.5</v>
      </c>
      <c r="W1027">
        <v>2</v>
      </c>
      <c r="X1027">
        <v>70</v>
      </c>
    </row>
    <row r="1028" spans="1:24" x14ac:dyDescent="0.35">
      <c r="A1028" s="1">
        <v>1026</v>
      </c>
      <c r="B1028">
        <v>513</v>
      </c>
      <c r="C1028">
        <v>513</v>
      </c>
      <c r="E1028">
        <v>4069.6819807481138</v>
      </c>
      <c r="F1028">
        <v>42599.0625</v>
      </c>
      <c r="G1028">
        <v>3903.0003002134049</v>
      </c>
      <c r="H1028">
        <v>-1295.7128955750361</v>
      </c>
      <c r="I1028">
        <v>18</v>
      </c>
      <c r="J1028" t="s">
        <v>113</v>
      </c>
      <c r="K1028">
        <v>19</v>
      </c>
      <c r="L1028">
        <v>1320</v>
      </c>
      <c r="M1028">
        <v>1.6819999999999991</v>
      </c>
      <c r="N1028">
        <v>1.2699</v>
      </c>
      <c r="O1028">
        <v>0.70086000000000004</v>
      </c>
      <c r="P1028">
        <v>2.8108999999999999E-2</v>
      </c>
      <c r="Q1028">
        <v>2.569</v>
      </c>
      <c r="R1028">
        <v>84.697999999999993</v>
      </c>
      <c r="S1028">
        <v>8.6111000000000004</v>
      </c>
      <c r="T1028">
        <v>210000000</v>
      </c>
      <c r="U1028">
        <v>0.3</v>
      </c>
      <c r="V1028">
        <v>0.5</v>
      </c>
      <c r="W1028">
        <v>2</v>
      </c>
      <c r="X1028">
        <v>70</v>
      </c>
    </row>
    <row r="1029" spans="1:24" x14ac:dyDescent="0.35">
      <c r="A1029" s="1">
        <v>1027</v>
      </c>
      <c r="B1029">
        <v>514</v>
      </c>
      <c r="C1029">
        <v>513</v>
      </c>
      <c r="E1029">
        <v>4077.4944807481138</v>
      </c>
      <c r="F1029">
        <v>42606.875</v>
      </c>
      <c r="G1029">
        <v>3910.8037222004268</v>
      </c>
      <c r="H1029">
        <v>-1295.336415532272</v>
      </c>
      <c r="I1029">
        <v>18</v>
      </c>
      <c r="J1029" t="s">
        <v>113</v>
      </c>
      <c r="K1029">
        <v>19</v>
      </c>
      <c r="L1029">
        <v>1320</v>
      </c>
      <c r="M1029">
        <v>1.6819999999999991</v>
      </c>
      <c r="N1029">
        <v>1.2699</v>
      </c>
      <c r="O1029">
        <v>0.70086000000000004</v>
      </c>
      <c r="P1029">
        <v>2.8108999999999999E-2</v>
      </c>
      <c r="Q1029">
        <v>2.569</v>
      </c>
      <c r="R1029">
        <v>84.697999999999993</v>
      </c>
      <c r="S1029">
        <v>8.6111000000000004</v>
      </c>
      <c r="T1029">
        <v>210000000</v>
      </c>
      <c r="U1029">
        <v>0.3</v>
      </c>
      <c r="V1029">
        <v>0.5</v>
      </c>
      <c r="W1029">
        <v>2</v>
      </c>
      <c r="X1029">
        <v>70</v>
      </c>
    </row>
    <row r="1030" spans="1:24" x14ac:dyDescent="0.35">
      <c r="A1030" s="1">
        <v>1028</v>
      </c>
      <c r="B1030">
        <v>514</v>
      </c>
      <c r="C1030">
        <v>514</v>
      </c>
      <c r="E1030">
        <v>4077.4944807481138</v>
      </c>
      <c r="F1030">
        <v>42606.875</v>
      </c>
      <c r="G1030">
        <v>3910.8037222004268</v>
      </c>
      <c r="H1030">
        <v>-1295.336415532272</v>
      </c>
      <c r="I1030">
        <v>18</v>
      </c>
      <c r="J1030" t="s">
        <v>113</v>
      </c>
      <c r="K1030">
        <v>19</v>
      </c>
      <c r="L1030">
        <v>1320</v>
      </c>
      <c r="M1030">
        <v>1.6819999999999991</v>
      </c>
      <c r="N1030">
        <v>1.2699</v>
      </c>
      <c r="O1030">
        <v>0.70086000000000004</v>
      </c>
      <c r="P1030">
        <v>2.8108999999999999E-2</v>
      </c>
      <c r="Q1030">
        <v>2.569</v>
      </c>
      <c r="R1030">
        <v>84.697999999999993</v>
      </c>
      <c r="S1030">
        <v>8.6111000000000004</v>
      </c>
      <c r="T1030">
        <v>210000000</v>
      </c>
      <c r="U1030">
        <v>0.3</v>
      </c>
      <c r="V1030">
        <v>0.5</v>
      </c>
      <c r="W1030">
        <v>2</v>
      </c>
      <c r="X1030">
        <v>70</v>
      </c>
    </row>
    <row r="1031" spans="1:24" x14ac:dyDescent="0.35">
      <c r="A1031" s="1">
        <v>1029</v>
      </c>
      <c r="B1031">
        <v>515</v>
      </c>
      <c r="C1031">
        <v>514</v>
      </c>
      <c r="E1031">
        <v>4085.3069807481138</v>
      </c>
      <c r="F1031">
        <v>42614.6875</v>
      </c>
      <c r="G1031">
        <v>3918.6065665516389</v>
      </c>
      <c r="H1031">
        <v>-1294.9481484700541</v>
      </c>
      <c r="I1031">
        <v>18</v>
      </c>
      <c r="J1031" t="s">
        <v>113</v>
      </c>
      <c r="K1031">
        <v>19</v>
      </c>
      <c r="L1031">
        <v>1320</v>
      </c>
      <c r="M1031">
        <v>1.6819999999999991</v>
      </c>
      <c r="N1031">
        <v>1.2699</v>
      </c>
      <c r="O1031">
        <v>0.70086000000000004</v>
      </c>
      <c r="P1031">
        <v>2.8108999999999999E-2</v>
      </c>
      <c r="Q1031">
        <v>2.569</v>
      </c>
      <c r="R1031">
        <v>84.697999999999993</v>
      </c>
      <c r="S1031">
        <v>8.6111000000000004</v>
      </c>
      <c r="T1031">
        <v>210000000</v>
      </c>
      <c r="U1031">
        <v>0.3</v>
      </c>
      <c r="V1031">
        <v>0.5</v>
      </c>
      <c r="W1031">
        <v>2</v>
      </c>
      <c r="X1031">
        <v>70</v>
      </c>
    </row>
    <row r="1032" spans="1:24" x14ac:dyDescent="0.35">
      <c r="A1032" s="1">
        <v>1030</v>
      </c>
      <c r="B1032">
        <v>515</v>
      </c>
      <c r="C1032">
        <v>515</v>
      </c>
      <c r="E1032">
        <v>4085.3069807481138</v>
      </c>
      <c r="F1032">
        <v>42614.6875</v>
      </c>
      <c r="G1032">
        <v>3918.6065665516389</v>
      </c>
      <c r="H1032">
        <v>-1294.9481484700541</v>
      </c>
      <c r="I1032">
        <v>18</v>
      </c>
      <c r="J1032" t="s">
        <v>113</v>
      </c>
      <c r="K1032">
        <v>19</v>
      </c>
      <c r="L1032">
        <v>1320</v>
      </c>
      <c r="M1032">
        <v>1.6819999999999991</v>
      </c>
      <c r="N1032">
        <v>1.2699</v>
      </c>
      <c r="O1032">
        <v>0.70086000000000004</v>
      </c>
      <c r="P1032">
        <v>2.8108999999999999E-2</v>
      </c>
      <c r="Q1032">
        <v>2.569</v>
      </c>
      <c r="R1032">
        <v>84.697999999999993</v>
      </c>
      <c r="S1032">
        <v>8.6111000000000004</v>
      </c>
      <c r="T1032">
        <v>210000000</v>
      </c>
      <c r="U1032">
        <v>0.3</v>
      </c>
      <c r="V1032">
        <v>0.5</v>
      </c>
      <c r="W1032">
        <v>2</v>
      </c>
      <c r="X1032">
        <v>70</v>
      </c>
    </row>
    <row r="1033" spans="1:24" x14ac:dyDescent="0.35">
      <c r="A1033" s="1">
        <v>1031</v>
      </c>
      <c r="B1033">
        <v>516</v>
      </c>
      <c r="C1033">
        <v>515</v>
      </c>
      <c r="E1033">
        <v>4093.1194807481129</v>
      </c>
      <c r="F1033">
        <v>42622.5</v>
      </c>
      <c r="G1033">
        <v>3926.408810387245</v>
      </c>
      <c r="H1033">
        <v>-1294.54798879126</v>
      </c>
      <c r="I1033">
        <v>18</v>
      </c>
      <c r="J1033" t="s">
        <v>113</v>
      </c>
      <c r="K1033">
        <v>19</v>
      </c>
      <c r="L1033">
        <v>1320</v>
      </c>
      <c r="M1033">
        <v>1.6819999999999991</v>
      </c>
      <c r="N1033">
        <v>1.2699</v>
      </c>
      <c r="O1033">
        <v>0.70086000000000004</v>
      </c>
      <c r="P1033">
        <v>2.8108999999999999E-2</v>
      </c>
      <c r="Q1033">
        <v>2.569</v>
      </c>
      <c r="R1033">
        <v>84.697999999999993</v>
      </c>
      <c r="S1033">
        <v>8.6111000000000004</v>
      </c>
      <c r="T1033">
        <v>210000000</v>
      </c>
      <c r="U1033">
        <v>0.3</v>
      </c>
      <c r="V1033">
        <v>0.5</v>
      </c>
      <c r="W1033">
        <v>2</v>
      </c>
      <c r="X1033">
        <v>70</v>
      </c>
    </row>
    <row r="1034" spans="1:24" x14ac:dyDescent="0.35">
      <c r="A1034" s="1">
        <v>1032</v>
      </c>
      <c r="B1034">
        <v>516</v>
      </c>
      <c r="C1034">
        <v>516</v>
      </c>
      <c r="E1034">
        <v>4093.1194807481129</v>
      </c>
      <c r="F1034">
        <v>42622.5</v>
      </c>
      <c r="G1034">
        <v>3926.408810387245</v>
      </c>
      <c r="H1034">
        <v>-1294.54798879126</v>
      </c>
      <c r="I1034">
        <v>18</v>
      </c>
      <c r="J1034" t="s">
        <v>113</v>
      </c>
      <c r="K1034">
        <v>19</v>
      </c>
      <c r="L1034">
        <v>1320</v>
      </c>
      <c r="M1034">
        <v>1.6819999999999991</v>
      </c>
      <c r="N1034">
        <v>1.2699</v>
      </c>
      <c r="O1034">
        <v>0.70086000000000004</v>
      </c>
      <c r="P1034">
        <v>2.8108999999999999E-2</v>
      </c>
      <c r="Q1034">
        <v>2.569</v>
      </c>
      <c r="R1034">
        <v>84.697999999999993</v>
      </c>
      <c r="S1034">
        <v>8.6111000000000004</v>
      </c>
      <c r="T1034">
        <v>210000000</v>
      </c>
      <c r="U1034">
        <v>0.3</v>
      </c>
      <c r="V1034">
        <v>0.5</v>
      </c>
      <c r="W1034">
        <v>2</v>
      </c>
      <c r="X1034">
        <v>70</v>
      </c>
    </row>
    <row r="1035" spans="1:24" x14ac:dyDescent="0.35">
      <c r="A1035" s="1">
        <v>1033</v>
      </c>
      <c r="B1035">
        <v>517</v>
      </c>
      <c r="C1035">
        <v>516</v>
      </c>
      <c r="E1035">
        <v>4100.9319807481133</v>
      </c>
      <c r="F1035">
        <v>42630.3125</v>
      </c>
      <c r="G1035">
        <v>3934.2103925822462</v>
      </c>
      <c r="H1035">
        <v>-1294.1351279029709</v>
      </c>
      <c r="I1035">
        <v>18</v>
      </c>
      <c r="J1035" t="s">
        <v>113</v>
      </c>
      <c r="K1035">
        <v>19</v>
      </c>
      <c r="L1035">
        <v>1320</v>
      </c>
      <c r="M1035">
        <v>1.6819999999999991</v>
      </c>
      <c r="N1035">
        <v>1.2699</v>
      </c>
      <c r="O1035">
        <v>0.70086000000000004</v>
      </c>
      <c r="P1035">
        <v>2.8108999999999999E-2</v>
      </c>
      <c r="Q1035">
        <v>2.569</v>
      </c>
      <c r="R1035">
        <v>84.697999999999993</v>
      </c>
      <c r="S1035">
        <v>8.6111000000000004</v>
      </c>
      <c r="T1035">
        <v>210000000</v>
      </c>
      <c r="U1035">
        <v>0.3</v>
      </c>
      <c r="V1035">
        <v>0.5</v>
      </c>
      <c r="W1035">
        <v>2</v>
      </c>
      <c r="X1035">
        <v>70</v>
      </c>
    </row>
    <row r="1036" spans="1:24" x14ac:dyDescent="0.35">
      <c r="A1036" s="1">
        <v>1034</v>
      </c>
      <c r="B1036">
        <v>517</v>
      </c>
      <c r="C1036">
        <v>517</v>
      </c>
      <c r="E1036">
        <v>4100.9319807481133</v>
      </c>
      <c r="F1036">
        <v>42630.3125</v>
      </c>
      <c r="G1036">
        <v>3934.2103925822462</v>
      </c>
      <c r="H1036">
        <v>-1294.1351279029709</v>
      </c>
      <c r="I1036">
        <v>18</v>
      </c>
      <c r="J1036" t="s">
        <v>113</v>
      </c>
      <c r="K1036">
        <v>19</v>
      </c>
      <c r="L1036">
        <v>1320</v>
      </c>
      <c r="M1036">
        <v>1.6819999999999991</v>
      </c>
      <c r="N1036">
        <v>1.2699</v>
      </c>
      <c r="O1036">
        <v>0.70086000000000004</v>
      </c>
      <c r="P1036">
        <v>2.8108999999999999E-2</v>
      </c>
      <c r="Q1036">
        <v>2.569</v>
      </c>
      <c r="R1036">
        <v>84.697999999999993</v>
      </c>
      <c r="S1036">
        <v>8.6111000000000004</v>
      </c>
      <c r="T1036">
        <v>210000000</v>
      </c>
      <c r="U1036">
        <v>0.3</v>
      </c>
      <c r="V1036">
        <v>0.5</v>
      </c>
      <c r="W1036">
        <v>2</v>
      </c>
      <c r="X1036">
        <v>70</v>
      </c>
    </row>
    <row r="1037" spans="1:24" x14ac:dyDescent="0.35">
      <c r="A1037" s="1">
        <v>1035</v>
      </c>
      <c r="B1037">
        <v>518</v>
      </c>
      <c r="C1037">
        <v>517</v>
      </c>
      <c r="E1037">
        <v>4108.7444807481133</v>
      </c>
      <c r="F1037">
        <v>42638.125</v>
      </c>
      <c r="G1037">
        <v>3942.011294231605</v>
      </c>
      <c r="H1037">
        <v>-1293.7096050494961</v>
      </c>
      <c r="I1037">
        <v>18</v>
      </c>
      <c r="J1037" t="s">
        <v>113</v>
      </c>
      <c r="K1037">
        <v>19</v>
      </c>
      <c r="L1037">
        <v>1320</v>
      </c>
      <c r="M1037">
        <v>1.6819999999999991</v>
      </c>
      <c r="N1037">
        <v>1.2699</v>
      </c>
      <c r="O1037">
        <v>0.70086000000000004</v>
      </c>
      <c r="P1037">
        <v>2.8108999999999999E-2</v>
      </c>
      <c r="Q1037">
        <v>2.569</v>
      </c>
      <c r="R1037">
        <v>84.697999999999993</v>
      </c>
      <c r="S1037">
        <v>8.6111000000000004</v>
      </c>
      <c r="T1037">
        <v>210000000</v>
      </c>
      <c r="U1037">
        <v>0.3</v>
      </c>
      <c r="V1037">
        <v>0.5</v>
      </c>
      <c r="W1037">
        <v>2</v>
      </c>
      <c r="X1037">
        <v>70</v>
      </c>
    </row>
    <row r="1038" spans="1:24" x14ac:dyDescent="0.35">
      <c r="A1038" s="1">
        <v>1036</v>
      </c>
      <c r="B1038">
        <v>518</v>
      </c>
      <c r="C1038">
        <v>518</v>
      </c>
      <c r="E1038">
        <v>4108.7444807481133</v>
      </c>
      <c r="F1038">
        <v>42638.125</v>
      </c>
      <c r="G1038">
        <v>3942.011294231605</v>
      </c>
      <c r="H1038">
        <v>-1293.7096050494961</v>
      </c>
      <c r="I1038">
        <v>18</v>
      </c>
      <c r="J1038" t="s">
        <v>113</v>
      </c>
      <c r="K1038">
        <v>19</v>
      </c>
      <c r="L1038">
        <v>1320</v>
      </c>
      <c r="M1038">
        <v>1.6819999999999991</v>
      </c>
      <c r="N1038">
        <v>1.2699</v>
      </c>
      <c r="O1038">
        <v>0.70086000000000004</v>
      </c>
      <c r="P1038">
        <v>2.8108999999999999E-2</v>
      </c>
      <c r="Q1038">
        <v>2.569</v>
      </c>
      <c r="R1038">
        <v>84.697999999999993</v>
      </c>
      <c r="S1038">
        <v>8.6111000000000004</v>
      </c>
      <c r="T1038">
        <v>210000000</v>
      </c>
      <c r="U1038">
        <v>0.3</v>
      </c>
      <c r="V1038">
        <v>0.5</v>
      </c>
      <c r="W1038">
        <v>2</v>
      </c>
      <c r="X1038">
        <v>70</v>
      </c>
    </row>
    <row r="1039" spans="1:24" x14ac:dyDescent="0.35">
      <c r="A1039" s="1">
        <v>1037</v>
      </c>
      <c r="B1039">
        <v>519</v>
      </c>
      <c r="C1039">
        <v>518</v>
      </c>
      <c r="E1039">
        <v>4116.5569807481133</v>
      </c>
      <c r="F1039">
        <v>42645.9375</v>
      </c>
      <c r="G1039">
        <v>3949.8115387650141</v>
      </c>
      <c r="H1039">
        <v>-1293.2722077290321</v>
      </c>
      <c r="I1039">
        <v>18</v>
      </c>
      <c r="J1039" t="s">
        <v>113</v>
      </c>
      <c r="K1039">
        <v>19</v>
      </c>
      <c r="L1039">
        <v>1320</v>
      </c>
      <c r="M1039">
        <v>1.6819999999999991</v>
      </c>
      <c r="N1039">
        <v>1.2699</v>
      </c>
      <c r="O1039">
        <v>0.70086000000000004</v>
      </c>
      <c r="P1039">
        <v>2.8108999999999999E-2</v>
      </c>
      <c r="Q1039">
        <v>2.569</v>
      </c>
      <c r="R1039">
        <v>84.697999999999993</v>
      </c>
      <c r="S1039">
        <v>8.6111000000000004</v>
      </c>
      <c r="T1039">
        <v>210000000</v>
      </c>
      <c r="U1039">
        <v>0.3</v>
      </c>
      <c r="V1039">
        <v>0.5</v>
      </c>
      <c r="W1039">
        <v>2</v>
      </c>
      <c r="X1039">
        <v>70</v>
      </c>
    </row>
    <row r="1040" spans="1:24" x14ac:dyDescent="0.35">
      <c r="A1040" s="1">
        <v>1038</v>
      </c>
      <c r="B1040">
        <v>519</v>
      </c>
      <c r="C1040">
        <v>519</v>
      </c>
      <c r="E1040">
        <v>4116.5569807481133</v>
      </c>
      <c r="F1040">
        <v>42645.9375</v>
      </c>
      <c r="G1040">
        <v>3949.8115387650141</v>
      </c>
      <c r="H1040">
        <v>-1293.2722077290321</v>
      </c>
      <c r="I1040">
        <v>18</v>
      </c>
      <c r="J1040" t="s">
        <v>113</v>
      </c>
      <c r="K1040">
        <v>19</v>
      </c>
      <c r="L1040">
        <v>1320</v>
      </c>
      <c r="M1040">
        <v>1.6819999999999991</v>
      </c>
      <c r="N1040">
        <v>1.2699</v>
      </c>
      <c r="O1040">
        <v>0.70086000000000004</v>
      </c>
      <c r="P1040">
        <v>2.8108999999999999E-2</v>
      </c>
      <c r="Q1040">
        <v>2.569</v>
      </c>
      <c r="R1040">
        <v>84.697999999999993</v>
      </c>
      <c r="S1040">
        <v>8.6111000000000004</v>
      </c>
      <c r="T1040">
        <v>210000000</v>
      </c>
      <c r="U1040">
        <v>0.3</v>
      </c>
      <c r="V1040">
        <v>0.5</v>
      </c>
      <c r="W1040">
        <v>2</v>
      </c>
      <c r="X1040">
        <v>70</v>
      </c>
    </row>
    <row r="1041" spans="1:24" x14ac:dyDescent="0.35">
      <c r="A1041" s="1">
        <v>1039</v>
      </c>
      <c r="B1041">
        <v>520</v>
      </c>
      <c r="C1041">
        <v>519</v>
      </c>
      <c r="E1041">
        <v>4124.3694807481133</v>
      </c>
      <c r="F1041">
        <v>42653.75</v>
      </c>
      <c r="G1041">
        <v>3957.6111141572478</v>
      </c>
      <c r="H1041">
        <v>-1292.823035363095</v>
      </c>
      <c r="I1041">
        <v>18</v>
      </c>
      <c r="J1041" t="s">
        <v>113</v>
      </c>
      <c r="K1041">
        <v>19</v>
      </c>
      <c r="L1041">
        <v>1320</v>
      </c>
      <c r="M1041">
        <v>1.6819999999999991</v>
      </c>
      <c r="N1041">
        <v>1.2699</v>
      </c>
      <c r="O1041">
        <v>0.70086000000000004</v>
      </c>
      <c r="P1041">
        <v>2.8108999999999999E-2</v>
      </c>
      <c r="Q1041">
        <v>2.569</v>
      </c>
      <c r="R1041">
        <v>84.697999999999993</v>
      </c>
      <c r="S1041">
        <v>8.6111000000000004</v>
      </c>
      <c r="T1041">
        <v>210000000</v>
      </c>
      <c r="U1041">
        <v>0.3</v>
      </c>
      <c r="V1041">
        <v>0.5</v>
      </c>
      <c r="W1041">
        <v>2</v>
      </c>
      <c r="X1041">
        <v>70</v>
      </c>
    </row>
    <row r="1042" spans="1:24" x14ac:dyDescent="0.35">
      <c r="A1042" s="1">
        <v>1040</v>
      </c>
      <c r="B1042">
        <v>520</v>
      </c>
      <c r="C1042">
        <v>520</v>
      </c>
      <c r="E1042">
        <v>4124.3694807481133</v>
      </c>
      <c r="F1042">
        <v>42653.75</v>
      </c>
      <c r="G1042">
        <v>3957.6111141572478</v>
      </c>
      <c r="H1042">
        <v>-1292.823035363095</v>
      </c>
      <c r="I1042">
        <v>18</v>
      </c>
      <c r="J1042" t="s">
        <v>112</v>
      </c>
      <c r="K1042">
        <v>19</v>
      </c>
      <c r="L1042">
        <v>1278</v>
      </c>
      <c r="M1042">
        <v>1.8779999999999999</v>
      </c>
      <c r="N1042">
        <v>1.5209999999999999</v>
      </c>
      <c r="O1042">
        <v>0.79723999999999995</v>
      </c>
      <c r="P1042">
        <v>5.4467000000000002E-2</v>
      </c>
      <c r="Q1042">
        <v>3.3109999999999999</v>
      </c>
      <c r="R1042">
        <v>98.582999999999998</v>
      </c>
      <c r="S1042">
        <v>10.105</v>
      </c>
      <c r="T1042">
        <v>210000000</v>
      </c>
      <c r="U1042">
        <v>0.3</v>
      </c>
      <c r="V1042">
        <v>0.5</v>
      </c>
      <c r="W1042">
        <v>2</v>
      </c>
      <c r="X1042">
        <v>70</v>
      </c>
    </row>
    <row r="1043" spans="1:24" x14ac:dyDescent="0.35">
      <c r="A1043" s="1">
        <v>1041</v>
      </c>
      <c r="B1043">
        <v>521</v>
      </c>
      <c r="C1043">
        <v>520</v>
      </c>
      <c r="E1043">
        <v>4132.1819807481133</v>
      </c>
      <c r="F1043">
        <v>42661.5625</v>
      </c>
      <c r="G1043">
        <v>3965.4100010937241</v>
      </c>
      <c r="H1043">
        <v>-1292.3620571971201</v>
      </c>
      <c r="I1043">
        <v>18</v>
      </c>
      <c r="J1043" t="s">
        <v>112</v>
      </c>
      <c r="K1043">
        <v>19</v>
      </c>
      <c r="L1043">
        <v>1278</v>
      </c>
      <c r="M1043">
        <v>1.8779999999999999</v>
      </c>
      <c r="N1043">
        <v>1.5209999999999999</v>
      </c>
      <c r="O1043">
        <v>0.79723999999999995</v>
      </c>
      <c r="P1043">
        <v>5.4467000000000002E-2</v>
      </c>
      <c r="Q1043">
        <v>3.3109999999999999</v>
      </c>
      <c r="R1043">
        <v>98.582999999999998</v>
      </c>
      <c r="S1043">
        <v>10.105</v>
      </c>
      <c r="T1043">
        <v>210000000</v>
      </c>
      <c r="U1043">
        <v>0.3</v>
      </c>
      <c r="V1043">
        <v>0.5</v>
      </c>
      <c r="W1043">
        <v>2</v>
      </c>
      <c r="X1043">
        <v>70</v>
      </c>
    </row>
    <row r="1044" spans="1:24" x14ac:dyDescent="0.35">
      <c r="A1044" s="1">
        <v>1042</v>
      </c>
      <c r="B1044">
        <v>521</v>
      </c>
      <c r="C1044">
        <v>521</v>
      </c>
      <c r="E1044">
        <v>4132.1819807481133</v>
      </c>
      <c r="F1044">
        <v>42661.5625</v>
      </c>
      <c r="G1044">
        <v>3965.4100010937241</v>
      </c>
      <c r="H1044">
        <v>-1292.3620571971201</v>
      </c>
      <c r="I1044">
        <v>18</v>
      </c>
      <c r="J1044" t="s">
        <v>112</v>
      </c>
      <c r="K1044">
        <v>19</v>
      </c>
      <c r="L1044">
        <v>1278</v>
      </c>
      <c r="M1044">
        <v>1.8779999999999999</v>
      </c>
      <c r="N1044">
        <v>1.5209999999999999</v>
      </c>
      <c r="O1044">
        <v>0.79723999999999995</v>
      </c>
      <c r="P1044">
        <v>5.4467000000000002E-2</v>
      </c>
      <c r="Q1044">
        <v>3.3109999999999999</v>
      </c>
      <c r="R1044">
        <v>98.582999999999998</v>
      </c>
      <c r="S1044">
        <v>10.105</v>
      </c>
      <c r="T1044">
        <v>210000000</v>
      </c>
      <c r="U1044">
        <v>0.3</v>
      </c>
      <c r="V1044">
        <v>0.5</v>
      </c>
      <c r="W1044">
        <v>2</v>
      </c>
      <c r="X1044">
        <v>70</v>
      </c>
    </row>
    <row r="1045" spans="1:24" x14ac:dyDescent="0.35">
      <c r="A1045" s="1">
        <v>1043</v>
      </c>
      <c r="B1045">
        <v>522</v>
      </c>
      <c r="C1045">
        <v>521</v>
      </c>
      <c r="E1045">
        <v>4139.9944807481133</v>
      </c>
      <c r="F1045">
        <v>42669.375</v>
      </c>
      <c r="G1045">
        <v>3973.208103780089</v>
      </c>
      <c r="H1045">
        <v>-1291.8879962899971</v>
      </c>
      <c r="I1045">
        <v>18</v>
      </c>
      <c r="J1045" t="s">
        <v>112</v>
      </c>
      <c r="K1045">
        <v>19</v>
      </c>
      <c r="L1045">
        <v>1278</v>
      </c>
      <c r="M1045">
        <v>1.8779999999999999</v>
      </c>
      <c r="N1045">
        <v>1.5209999999999999</v>
      </c>
      <c r="O1045">
        <v>0.79723999999999995</v>
      </c>
      <c r="P1045">
        <v>5.4467000000000002E-2</v>
      </c>
      <c r="Q1045">
        <v>3.3109999999999999</v>
      </c>
      <c r="R1045">
        <v>98.582999999999998</v>
      </c>
      <c r="S1045">
        <v>10.105</v>
      </c>
      <c r="T1045">
        <v>210000000</v>
      </c>
      <c r="U1045">
        <v>0.3</v>
      </c>
      <c r="V1045">
        <v>0.5</v>
      </c>
      <c r="W1045">
        <v>2</v>
      </c>
      <c r="X1045">
        <v>70</v>
      </c>
    </row>
    <row r="1046" spans="1:24" x14ac:dyDescent="0.35">
      <c r="A1046" s="1">
        <v>1044</v>
      </c>
      <c r="B1046">
        <v>522</v>
      </c>
      <c r="C1046">
        <v>522</v>
      </c>
      <c r="E1046">
        <v>4139.9944807481133</v>
      </c>
      <c r="F1046">
        <v>42669.375</v>
      </c>
      <c r="G1046">
        <v>3973.208103780089</v>
      </c>
      <c r="H1046">
        <v>-1291.8879962899971</v>
      </c>
      <c r="I1046">
        <v>18</v>
      </c>
      <c r="J1046" t="s">
        <v>111</v>
      </c>
      <c r="K1046">
        <v>19</v>
      </c>
      <c r="L1046">
        <v>1278</v>
      </c>
      <c r="M1046">
        <v>1.9890000000000001</v>
      </c>
      <c r="N1046">
        <v>1.7789999999999999</v>
      </c>
      <c r="O1046">
        <v>0.87726000000000004</v>
      </c>
      <c r="P1046">
        <v>0.15781000000000001</v>
      </c>
      <c r="Q1046">
        <v>3.6680000000000001</v>
      </c>
      <c r="R1046">
        <v>110.4</v>
      </c>
      <c r="S1046">
        <v>11.349</v>
      </c>
      <c r="T1046">
        <v>210000000</v>
      </c>
      <c r="U1046">
        <v>0.3</v>
      </c>
      <c r="V1046">
        <v>0.5</v>
      </c>
      <c r="W1046">
        <v>2</v>
      </c>
      <c r="X1046">
        <v>70</v>
      </c>
    </row>
    <row r="1047" spans="1:24" x14ac:dyDescent="0.35">
      <c r="A1047" s="1">
        <v>1045</v>
      </c>
      <c r="B1047">
        <v>523</v>
      </c>
      <c r="C1047">
        <v>522</v>
      </c>
      <c r="E1047">
        <v>4147.8069807481133</v>
      </c>
      <c r="F1047">
        <v>42677.1875</v>
      </c>
      <c r="G1047">
        <v>3981.005448758975</v>
      </c>
      <c r="H1047">
        <v>-1291.4016359783791</v>
      </c>
      <c r="I1047">
        <v>18</v>
      </c>
      <c r="J1047" t="s">
        <v>111</v>
      </c>
      <c r="K1047">
        <v>19</v>
      </c>
      <c r="L1047">
        <v>1278</v>
      </c>
      <c r="M1047">
        <v>1.9890000000000001</v>
      </c>
      <c r="N1047">
        <v>1.7789999999999999</v>
      </c>
      <c r="O1047">
        <v>0.87726000000000004</v>
      </c>
      <c r="P1047">
        <v>0.15781000000000001</v>
      </c>
      <c r="Q1047">
        <v>3.6680000000000001</v>
      </c>
      <c r="R1047">
        <v>110.4</v>
      </c>
      <c r="S1047">
        <v>11.349</v>
      </c>
      <c r="T1047">
        <v>210000000</v>
      </c>
      <c r="U1047">
        <v>0.3</v>
      </c>
      <c r="V1047">
        <v>0.5</v>
      </c>
      <c r="W1047">
        <v>2</v>
      </c>
      <c r="X1047">
        <v>70</v>
      </c>
    </row>
    <row r="1048" spans="1:24" x14ac:dyDescent="0.35">
      <c r="A1048" s="1">
        <v>1046</v>
      </c>
      <c r="B1048">
        <v>523</v>
      </c>
      <c r="C1048">
        <v>523</v>
      </c>
      <c r="E1048">
        <v>4147.8069807481133</v>
      </c>
      <c r="F1048">
        <v>42677.1875</v>
      </c>
      <c r="G1048">
        <v>3981.005448758975</v>
      </c>
      <c r="H1048">
        <v>-1291.4016359783791</v>
      </c>
      <c r="I1048">
        <v>18</v>
      </c>
      <c r="J1048" t="s">
        <v>111</v>
      </c>
      <c r="K1048">
        <v>19</v>
      </c>
      <c r="L1048">
        <v>1278</v>
      </c>
      <c r="M1048">
        <v>1.9890000000000001</v>
      </c>
      <c r="N1048">
        <v>1.7789999999999999</v>
      </c>
      <c r="O1048">
        <v>0.87726000000000004</v>
      </c>
      <c r="P1048">
        <v>0.15781000000000001</v>
      </c>
      <c r="Q1048">
        <v>3.6680000000000001</v>
      </c>
      <c r="R1048">
        <v>110.4</v>
      </c>
      <c r="S1048">
        <v>11.349</v>
      </c>
      <c r="T1048">
        <v>210000000</v>
      </c>
      <c r="U1048">
        <v>0.3</v>
      </c>
      <c r="V1048">
        <v>0.5</v>
      </c>
      <c r="W1048">
        <v>2</v>
      </c>
      <c r="X1048">
        <v>70</v>
      </c>
    </row>
    <row r="1049" spans="1:24" x14ac:dyDescent="0.35">
      <c r="A1049" s="1">
        <v>1047</v>
      </c>
      <c r="B1049">
        <v>524</v>
      </c>
      <c r="C1049">
        <v>523</v>
      </c>
      <c r="D1049" t="s">
        <v>91</v>
      </c>
      <c r="E1049">
        <v>4155.6194807481133</v>
      </c>
      <c r="F1049">
        <v>42685</v>
      </c>
      <c r="G1049">
        <v>3988.8020418693968</v>
      </c>
      <c r="H1049">
        <v>-1290.9033727262799</v>
      </c>
      <c r="I1049">
        <v>18</v>
      </c>
      <c r="J1049" t="s">
        <v>111</v>
      </c>
      <c r="K1049">
        <v>19</v>
      </c>
      <c r="L1049">
        <v>1278</v>
      </c>
      <c r="M1049">
        <v>1.9890000000000001</v>
      </c>
      <c r="N1049">
        <v>1.7789999999999999</v>
      </c>
      <c r="O1049">
        <v>0.87726000000000004</v>
      </c>
      <c r="P1049">
        <v>0.15781000000000001</v>
      </c>
      <c r="Q1049">
        <v>3.6680000000000001</v>
      </c>
      <c r="R1049">
        <v>110.4</v>
      </c>
      <c r="S1049">
        <v>11.349</v>
      </c>
      <c r="T1049">
        <v>210000000</v>
      </c>
      <c r="U1049">
        <v>0.3</v>
      </c>
      <c r="V1049">
        <v>0.5</v>
      </c>
      <c r="W1049">
        <v>2</v>
      </c>
      <c r="X1049">
        <v>70</v>
      </c>
    </row>
    <row r="1050" spans="1:24" x14ac:dyDescent="0.35">
      <c r="A1050" s="1">
        <v>1048</v>
      </c>
      <c r="B1050">
        <v>524</v>
      </c>
      <c r="C1050">
        <v>524</v>
      </c>
      <c r="D1050" t="s">
        <v>91</v>
      </c>
      <c r="E1050">
        <v>4155.6194807481133</v>
      </c>
      <c r="F1050">
        <v>42685</v>
      </c>
      <c r="G1050">
        <v>3988.8020418693968</v>
      </c>
      <c r="H1050">
        <v>-1290.9033727262799</v>
      </c>
      <c r="I1050">
        <v>18</v>
      </c>
      <c r="J1050" t="s">
        <v>111</v>
      </c>
      <c r="K1050">
        <v>19</v>
      </c>
      <c r="L1050">
        <v>1278</v>
      </c>
      <c r="M1050">
        <v>1.9890000000000001</v>
      </c>
      <c r="N1050">
        <v>1.7789999999999999</v>
      </c>
      <c r="O1050">
        <v>0.87726000000000004</v>
      </c>
      <c r="P1050">
        <v>0.15781000000000001</v>
      </c>
      <c r="Q1050">
        <v>3.6680000000000001</v>
      </c>
      <c r="R1050">
        <v>110.4</v>
      </c>
      <c r="S1050">
        <v>11.349</v>
      </c>
      <c r="T1050">
        <v>210000000</v>
      </c>
      <c r="U1050">
        <v>0.3</v>
      </c>
      <c r="V1050">
        <v>0.5</v>
      </c>
      <c r="W1050">
        <v>2</v>
      </c>
      <c r="X1050">
        <v>70</v>
      </c>
    </row>
    <row r="1051" spans="1:24" x14ac:dyDescent="0.35">
      <c r="A1051" s="1">
        <v>1049</v>
      </c>
      <c r="B1051">
        <v>525</v>
      </c>
      <c r="C1051">
        <v>524</v>
      </c>
      <c r="E1051">
        <v>4163.4319807481133</v>
      </c>
      <c r="F1051">
        <v>42692.8125</v>
      </c>
      <c r="G1051">
        <v>3996.5978693396528</v>
      </c>
      <c r="H1051">
        <v>-1290.3932681911249</v>
      </c>
      <c r="I1051">
        <v>18</v>
      </c>
      <c r="J1051" t="s">
        <v>111</v>
      </c>
      <c r="K1051">
        <v>19</v>
      </c>
      <c r="L1051">
        <v>1278</v>
      </c>
      <c r="M1051">
        <v>1.9890000000000001</v>
      </c>
      <c r="N1051">
        <v>1.7789999999999999</v>
      </c>
      <c r="O1051">
        <v>0.87726000000000004</v>
      </c>
      <c r="P1051">
        <v>0.15781000000000001</v>
      </c>
      <c r="Q1051">
        <v>3.6680000000000001</v>
      </c>
      <c r="R1051">
        <v>110.4</v>
      </c>
      <c r="S1051">
        <v>11.349</v>
      </c>
      <c r="T1051">
        <v>210000000</v>
      </c>
      <c r="U1051">
        <v>0.3</v>
      </c>
      <c r="V1051">
        <v>0.5</v>
      </c>
      <c r="W1051">
        <v>2</v>
      </c>
      <c r="X1051">
        <v>70</v>
      </c>
    </row>
    <row r="1052" spans="1:24" x14ac:dyDescent="0.35">
      <c r="A1052" s="1">
        <v>1050</v>
      </c>
      <c r="B1052">
        <v>525</v>
      </c>
      <c r="C1052">
        <v>525</v>
      </c>
      <c r="E1052">
        <v>4163.4319807481133</v>
      </c>
      <c r="F1052">
        <v>42692.8125</v>
      </c>
      <c r="G1052">
        <v>3996.5978693396528</v>
      </c>
      <c r="H1052">
        <v>-1290.3932681911249</v>
      </c>
      <c r="I1052">
        <v>18</v>
      </c>
      <c r="J1052" t="s">
        <v>111</v>
      </c>
      <c r="K1052">
        <v>19</v>
      </c>
      <c r="L1052">
        <v>1278</v>
      </c>
      <c r="M1052">
        <v>1.9890000000000001</v>
      </c>
      <c r="N1052">
        <v>1.7789999999999999</v>
      </c>
      <c r="O1052">
        <v>0.87726000000000004</v>
      </c>
      <c r="P1052">
        <v>0.15781000000000001</v>
      </c>
      <c r="Q1052">
        <v>3.6680000000000001</v>
      </c>
      <c r="R1052">
        <v>110.4</v>
      </c>
      <c r="S1052">
        <v>11.349</v>
      </c>
      <c r="T1052">
        <v>210000000</v>
      </c>
      <c r="U1052">
        <v>0.3</v>
      </c>
      <c r="V1052">
        <v>0.5</v>
      </c>
      <c r="W1052">
        <v>2</v>
      </c>
      <c r="X1052">
        <v>70</v>
      </c>
    </row>
    <row r="1053" spans="1:24" x14ac:dyDescent="0.35">
      <c r="A1053" s="1">
        <v>1051</v>
      </c>
      <c r="B1053">
        <v>526</v>
      </c>
      <c r="C1053">
        <v>525</v>
      </c>
      <c r="E1053">
        <v>4171.2444807481133</v>
      </c>
      <c r="F1053">
        <v>42700.625</v>
      </c>
      <c r="G1053">
        <v>4004.3929243623429</v>
      </c>
      <c r="H1053">
        <v>-1289.8714851095649</v>
      </c>
      <c r="I1053">
        <v>18</v>
      </c>
      <c r="J1053" t="s">
        <v>111</v>
      </c>
      <c r="K1053">
        <v>19</v>
      </c>
      <c r="L1053">
        <v>1278</v>
      </c>
      <c r="M1053">
        <v>1.9890000000000001</v>
      </c>
      <c r="N1053">
        <v>1.7789999999999999</v>
      </c>
      <c r="O1053">
        <v>0.87726000000000004</v>
      </c>
      <c r="P1053">
        <v>0.15781000000000001</v>
      </c>
      <c r="Q1053">
        <v>3.6680000000000001</v>
      </c>
      <c r="R1053">
        <v>110.4</v>
      </c>
      <c r="S1053">
        <v>11.349</v>
      </c>
      <c r="T1053">
        <v>210000000</v>
      </c>
      <c r="U1053">
        <v>0.3</v>
      </c>
      <c r="V1053">
        <v>0.5</v>
      </c>
      <c r="W1053">
        <v>2</v>
      </c>
      <c r="X1053">
        <v>70</v>
      </c>
    </row>
    <row r="1054" spans="1:24" x14ac:dyDescent="0.35">
      <c r="A1054" s="1">
        <v>1052</v>
      </c>
      <c r="B1054">
        <v>526</v>
      </c>
      <c r="C1054">
        <v>526</v>
      </c>
      <c r="E1054">
        <v>4171.2444807481133</v>
      </c>
      <c r="F1054">
        <v>42700.625</v>
      </c>
      <c r="G1054">
        <v>4004.3929243623429</v>
      </c>
      <c r="H1054">
        <v>-1289.8714851095649</v>
      </c>
      <c r="I1054">
        <v>18</v>
      </c>
      <c r="J1054" t="s">
        <v>112</v>
      </c>
      <c r="K1054">
        <v>19</v>
      </c>
      <c r="L1054">
        <v>1278</v>
      </c>
      <c r="M1054">
        <v>1.8779999999999999</v>
      </c>
      <c r="N1054">
        <v>1.5209999999999999</v>
      </c>
      <c r="O1054">
        <v>0.79723999999999995</v>
      </c>
      <c r="P1054">
        <v>5.4467000000000002E-2</v>
      </c>
      <c r="Q1054">
        <v>3.3109999999999999</v>
      </c>
      <c r="R1054">
        <v>98.582999999999998</v>
      </c>
      <c r="S1054">
        <v>10.105</v>
      </c>
      <c r="T1054">
        <v>210000000</v>
      </c>
      <c r="U1054">
        <v>0.3</v>
      </c>
      <c r="V1054">
        <v>0.5</v>
      </c>
      <c r="W1054">
        <v>2</v>
      </c>
      <c r="X1054">
        <v>70</v>
      </c>
    </row>
    <row r="1055" spans="1:24" x14ac:dyDescent="0.35">
      <c r="A1055" s="1">
        <v>1053</v>
      </c>
      <c r="B1055">
        <v>527</v>
      </c>
      <c r="C1055">
        <v>526</v>
      </c>
      <c r="E1055">
        <v>4179.0569807481133</v>
      </c>
      <c r="F1055">
        <v>42708.4375</v>
      </c>
      <c r="G1055">
        <v>4012.1870680333559</v>
      </c>
      <c r="H1055">
        <v>-1289.336261060027</v>
      </c>
      <c r="I1055">
        <v>18</v>
      </c>
      <c r="J1055" t="s">
        <v>112</v>
      </c>
      <c r="K1055">
        <v>19</v>
      </c>
      <c r="L1055">
        <v>1278</v>
      </c>
      <c r="M1055">
        <v>1.8779999999999999</v>
      </c>
      <c r="N1055">
        <v>1.5209999999999999</v>
      </c>
      <c r="O1055">
        <v>0.79723999999999995</v>
      </c>
      <c r="P1055">
        <v>5.4467000000000002E-2</v>
      </c>
      <c r="Q1055">
        <v>3.3109999999999999</v>
      </c>
      <c r="R1055">
        <v>98.582999999999998</v>
      </c>
      <c r="S1055">
        <v>10.105</v>
      </c>
      <c r="T1055">
        <v>210000000</v>
      </c>
      <c r="U1055">
        <v>0.3</v>
      </c>
      <c r="V1055">
        <v>0.5</v>
      </c>
      <c r="W1055">
        <v>2</v>
      </c>
      <c r="X1055">
        <v>70</v>
      </c>
    </row>
    <row r="1056" spans="1:24" x14ac:dyDescent="0.35">
      <c r="A1056" s="1">
        <v>1054</v>
      </c>
      <c r="B1056">
        <v>527</v>
      </c>
      <c r="C1056">
        <v>527</v>
      </c>
      <c r="E1056">
        <v>4179.0569807481133</v>
      </c>
      <c r="F1056">
        <v>42708.4375</v>
      </c>
      <c r="G1056">
        <v>4012.1870680333559</v>
      </c>
      <c r="H1056">
        <v>-1289.336261060027</v>
      </c>
      <c r="I1056">
        <v>18</v>
      </c>
      <c r="J1056" t="s">
        <v>112</v>
      </c>
      <c r="K1056">
        <v>19</v>
      </c>
      <c r="L1056">
        <v>1278</v>
      </c>
      <c r="M1056">
        <v>1.8779999999999999</v>
      </c>
      <c r="N1056">
        <v>1.5209999999999999</v>
      </c>
      <c r="O1056">
        <v>0.79723999999999995</v>
      </c>
      <c r="P1056">
        <v>5.4467000000000002E-2</v>
      </c>
      <c r="Q1056">
        <v>3.3109999999999999</v>
      </c>
      <c r="R1056">
        <v>98.582999999999998</v>
      </c>
      <c r="S1056">
        <v>10.105</v>
      </c>
      <c r="T1056">
        <v>210000000</v>
      </c>
      <c r="U1056">
        <v>0.3</v>
      </c>
      <c r="V1056">
        <v>0.5</v>
      </c>
      <c r="W1056">
        <v>2</v>
      </c>
      <c r="X1056">
        <v>70</v>
      </c>
    </row>
    <row r="1057" spans="1:24" x14ac:dyDescent="0.35">
      <c r="A1057" s="1">
        <v>1055</v>
      </c>
      <c r="B1057">
        <v>528</v>
      </c>
      <c r="C1057">
        <v>527</v>
      </c>
      <c r="E1057">
        <v>4186.8694807481133</v>
      </c>
      <c r="F1057">
        <v>42716.25</v>
      </c>
      <c r="G1057">
        <v>4019.9803767781568</v>
      </c>
      <c r="H1057">
        <v>-1288.7890204571449</v>
      </c>
      <c r="I1057">
        <v>18</v>
      </c>
      <c r="J1057" t="s">
        <v>112</v>
      </c>
      <c r="K1057">
        <v>19</v>
      </c>
      <c r="L1057">
        <v>1278</v>
      </c>
      <c r="M1057">
        <v>1.8779999999999999</v>
      </c>
      <c r="N1057">
        <v>1.5209999999999999</v>
      </c>
      <c r="O1057">
        <v>0.79723999999999995</v>
      </c>
      <c r="P1057">
        <v>5.4467000000000002E-2</v>
      </c>
      <c r="Q1057">
        <v>3.3109999999999999</v>
      </c>
      <c r="R1057">
        <v>98.582999999999998</v>
      </c>
      <c r="S1057">
        <v>10.105</v>
      </c>
      <c r="T1057">
        <v>210000000</v>
      </c>
      <c r="U1057">
        <v>0.3</v>
      </c>
      <c r="V1057">
        <v>0.5</v>
      </c>
      <c r="W1057">
        <v>2</v>
      </c>
      <c r="X1057">
        <v>70</v>
      </c>
    </row>
    <row r="1058" spans="1:24" x14ac:dyDescent="0.35">
      <c r="A1058" s="1">
        <v>1056</v>
      </c>
      <c r="B1058">
        <v>528</v>
      </c>
      <c r="C1058">
        <v>528</v>
      </c>
      <c r="E1058">
        <v>4186.8694807481133</v>
      </c>
      <c r="F1058">
        <v>42716.25</v>
      </c>
      <c r="G1058">
        <v>4019.9803767781568</v>
      </c>
      <c r="H1058">
        <v>-1288.7890204571449</v>
      </c>
      <c r="I1058">
        <v>18</v>
      </c>
      <c r="J1058" t="s">
        <v>113</v>
      </c>
      <c r="K1058">
        <v>19</v>
      </c>
      <c r="L1058">
        <v>1320</v>
      </c>
      <c r="M1058">
        <v>1.6819999999999991</v>
      </c>
      <c r="N1058">
        <v>1.2699</v>
      </c>
      <c r="O1058">
        <v>0.70086000000000004</v>
      </c>
      <c r="P1058">
        <v>2.8108999999999999E-2</v>
      </c>
      <c r="Q1058">
        <v>2.569</v>
      </c>
      <c r="R1058">
        <v>84.697999999999993</v>
      </c>
      <c r="S1058">
        <v>8.6111000000000004</v>
      </c>
      <c r="T1058">
        <v>210000000</v>
      </c>
      <c r="U1058">
        <v>0.3</v>
      </c>
      <c r="V1058">
        <v>0.5</v>
      </c>
      <c r="W1058">
        <v>2</v>
      </c>
      <c r="X1058">
        <v>70</v>
      </c>
    </row>
    <row r="1059" spans="1:24" x14ac:dyDescent="0.35">
      <c r="A1059" s="1">
        <v>1057</v>
      </c>
      <c r="B1059">
        <v>529</v>
      </c>
      <c r="C1059">
        <v>528</v>
      </c>
      <c r="E1059">
        <v>4194.6819807481133</v>
      </c>
      <c r="F1059">
        <v>42724.0625</v>
      </c>
      <c r="G1059">
        <v>4027.7728433532138</v>
      </c>
      <c r="H1059">
        <v>-1288.22991747948</v>
      </c>
      <c r="I1059">
        <v>18</v>
      </c>
      <c r="J1059" t="s">
        <v>113</v>
      </c>
      <c r="K1059">
        <v>19</v>
      </c>
      <c r="L1059">
        <v>1320</v>
      </c>
      <c r="M1059">
        <v>1.6819999999999991</v>
      </c>
      <c r="N1059">
        <v>1.2699</v>
      </c>
      <c r="O1059">
        <v>0.70086000000000004</v>
      </c>
      <c r="P1059">
        <v>2.8108999999999999E-2</v>
      </c>
      <c r="Q1059">
        <v>2.569</v>
      </c>
      <c r="R1059">
        <v>84.697999999999993</v>
      </c>
      <c r="S1059">
        <v>8.6111000000000004</v>
      </c>
      <c r="T1059">
        <v>210000000</v>
      </c>
      <c r="U1059">
        <v>0.3</v>
      </c>
      <c r="V1059">
        <v>0.5</v>
      </c>
      <c r="W1059">
        <v>2</v>
      </c>
      <c r="X1059">
        <v>70</v>
      </c>
    </row>
    <row r="1060" spans="1:24" x14ac:dyDescent="0.35">
      <c r="A1060" s="1">
        <v>1058</v>
      </c>
      <c r="B1060">
        <v>529</v>
      </c>
      <c r="C1060">
        <v>529</v>
      </c>
      <c r="E1060">
        <v>4194.6819807481133</v>
      </c>
      <c r="F1060">
        <v>42724.0625</v>
      </c>
      <c r="G1060">
        <v>4027.7728433532138</v>
      </c>
      <c r="H1060">
        <v>-1288.22991747948</v>
      </c>
      <c r="I1060">
        <v>18</v>
      </c>
      <c r="J1060" t="s">
        <v>113</v>
      </c>
      <c r="K1060">
        <v>19</v>
      </c>
      <c r="L1060">
        <v>1320</v>
      </c>
      <c r="M1060">
        <v>1.6819999999999991</v>
      </c>
      <c r="N1060">
        <v>1.2699</v>
      </c>
      <c r="O1060">
        <v>0.70086000000000004</v>
      </c>
      <c r="P1060">
        <v>2.8108999999999999E-2</v>
      </c>
      <c r="Q1060">
        <v>2.569</v>
      </c>
      <c r="R1060">
        <v>84.697999999999993</v>
      </c>
      <c r="S1060">
        <v>8.6111000000000004</v>
      </c>
      <c r="T1060">
        <v>210000000</v>
      </c>
      <c r="U1060">
        <v>0.3</v>
      </c>
      <c r="V1060">
        <v>0.5</v>
      </c>
      <c r="W1060">
        <v>2</v>
      </c>
      <c r="X1060">
        <v>70</v>
      </c>
    </row>
    <row r="1061" spans="1:24" x14ac:dyDescent="0.35">
      <c r="A1061" s="1">
        <v>1059</v>
      </c>
      <c r="B1061">
        <v>530</v>
      </c>
      <c r="C1061">
        <v>529</v>
      </c>
      <c r="E1061">
        <v>4202.4944807481133</v>
      </c>
      <c r="F1061">
        <v>42731.875</v>
      </c>
      <c r="G1061">
        <v>4035.564456887133</v>
      </c>
      <c r="H1061">
        <v>-1287.6590484422029</v>
      </c>
      <c r="I1061">
        <v>18</v>
      </c>
      <c r="J1061" t="s">
        <v>113</v>
      </c>
      <c r="K1061">
        <v>19</v>
      </c>
      <c r="L1061">
        <v>1320</v>
      </c>
      <c r="M1061">
        <v>1.6819999999999991</v>
      </c>
      <c r="N1061">
        <v>1.2699</v>
      </c>
      <c r="O1061">
        <v>0.70086000000000004</v>
      </c>
      <c r="P1061">
        <v>2.8108999999999999E-2</v>
      </c>
      <c r="Q1061">
        <v>2.569</v>
      </c>
      <c r="R1061">
        <v>84.697999999999993</v>
      </c>
      <c r="S1061">
        <v>8.6111000000000004</v>
      </c>
      <c r="T1061">
        <v>210000000</v>
      </c>
      <c r="U1061">
        <v>0.3</v>
      </c>
      <c r="V1061">
        <v>0.5</v>
      </c>
      <c r="W1061">
        <v>2</v>
      </c>
      <c r="X1061">
        <v>70</v>
      </c>
    </row>
    <row r="1062" spans="1:24" x14ac:dyDescent="0.35">
      <c r="A1062" s="1">
        <v>1060</v>
      </c>
      <c r="B1062">
        <v>530</v>
      </c>
      <c r="C1062">
        <v>530</v>
      </c>
      <c r="E1062">
        <v>4202.4944807481133</v>
      </c>
      <c r="F1062">
        <v>42731.875</v>
      </c>
      <c r="G1062">
        <v>4035.564456887133</v>
      </c>
      <c r="H1062">
        <v>-1287.6590484422029</v>
      </c>
      <c r="I1062">
        <v>18</v>
      </c>
      <c r="J1062" t="s">
        <v>113</v>
      </c>
      <c r="K1062">
        <v>19</v>
      </c>
      <c r="L1062">
        <v>1320</v>
      </c>
      <c r="M1062">
        <v>1.6819999999999991</v>
      </c>
      <c r="N1062">
        <v>1.2699</v>
      </c>
      <c r="O1062">
        <v>0.70086000000000004</v>
      </c>
      <c r="P1062">
        <v>2.8108999999999999E-2</v>
      </c>
      <c r="Q1062">
        <v>2.569</v>
      </c>
      <c r="R1062">
        <v>84.697999999999993</v>
      </c>
      <c r="S1062">
        <v>8.6111000000000004</v>
      </c>
      <c r="T1062">
        <v>210000000</v>
      </c>
      <c r="U1062">
        <v>0.3</v>
      </c>
      <c r="V1062">
        <v>0.5</v>
      </c>
      <c r="W1062">
        <v>2</v>
      </c>
      <c r="X1062">
        <v>70</v>
      </c>
    </row>
    <row r="1063" spans="1:24" x14ac:dyDescent="0.35">
      <c r="A1063" s="1">
        <v>1061</v>
      </c>
      <c r="B1063">
        <v>531</v>
      </c>
      <c r="C1063">
        <v>530</v>
      </c>
      <c r="E1063">
        <v>4210.3069807481133</v>
      </c>
      <c r="F1063">
        <v>42739.6875</v>
      </c>
      <c r="G1063">
        <v>4043.3551922648439</v>
      </c>
      <c r="H1063">
        <v>-1287.0763103418551</v>
      </c>
      <c r="I1063">
        <v>18</v>
      </c>
      <c r="J1063" t="s">
        <v>113</v>
      </c>
      <c r="K1063">
        <v>19</v>
      </c>
      <c r="L1063">
        <v>1320</v>
      </c>
      <c r="M1063">
        <v>1.6819999999999991</v>
      </c>
      <c r="N1063">
        <v>1.2699</v>
      </c>
      <c r="O1063">
        <v>0.70086000000000004</v>
      </c>
      <c r="P1063">
        <v>2.8108999999999999E-2</v>
      </c>
      <c r="Q1063">
        <v>2.569</v>
      </c>
      <c r="R1063">
        <v>84.697999999999993</v>
      </c>
      <c r="S1063">
        <v>8.6111000000000004</v>
      </c>
      <c r="T1063">
        <v>210000000</v>
      </c>
      <c r="U1063">
        <v>0.3</v>
      </c>
      <c r="V1063">
        <v>0.5</v>
      </c>
      <c r="W1063">
        <v>2</v>
      </c>
      <c r="X1063">
        <v>70</v>
      </c>
    </row>
    <row r="1064" spans="1:24" x14ac:dyDescent="0.35">
      <c r="A1064" s="1">
        <v>1062</v>
      </c>
      <c r="B1064">
        <v>531</v>
      </c>
      <c r="C1064">
        <v>531</v>
      </c>
      <c r="E1064">
        <v>4210.3069807481133</v>
      </c>
      <c r="F1064">
        <v>42739.6875</v>
      </c>
      <c r="G1064">
        <v>4043.3551922648439</v>
      </c>
      <c r="H1064">
        <v>-1287.0763103418551</v>
      </c>
      <c r="I1064">
        <v>18</v>
      </c>
      <c r="J1064" t="s">
        <v>113</v>
      </c>
      <c r="K1064">
        <v>19</v>
      </c>
      <c r="L1064">
        <v>1320</v>
      </c>
      <c r="M1064">
        <v>1.6819999999999991</v>
      </c>
      <c r="N1064">
        <v>1.2699</v>
      </c>
      <c r="O1064">
        <v>0.70086000000000004</v>
      </c>
      <c r="P1064">
        <v>2.8108999999999999E-2</v>
      </c>
      <c r="Q1064">
        <v>2.569</v>
      </c>
      <c r="R1064">
        <v>84.697999999999993</v>
      </c>
      <c r="S1064">
        <v>8.6111000000000004</v>
      </c>
      <c r="T1064">
        <v>210000000</v>
      </c>
      <c r="U1064">
        <v>0.3</v>
      </c>
      <c r="V1064">
        <v>0.5</v>
      </c>
      <c r="W1064">
        <v>2</v>
      </c>
      <c r="X1064">
        <v>70</v>
      </c>
    </row>
    <row r="1065" spans="1:24" x14ac:dyDescent="0.35">
      <c r="A1065" s="1">
        <v>1063</v>
      </c>
      <c r="B1065">
        <v>532</v>
      </c>
      <c r="C1065">
        <v>531</v>
      </c>
      <c r="E1065">
        <v>4218.1194807481133</v>
      </c>
      <c r="F1065">
        <v>42747.5</v>
      </c>
      <c r="G1065">
        <v>4051.1449145951078</v>
      </c>
      <c r="H1065">
        <v>-1286.4801835416561</v>
      </c>
      <c r="I1065">
        <v>18</v>
      </c>
      <c r="J1065" t="s">
        <v>113</v>
      </c>
      <c r="K1065">
        <v>19</v>
      </c>
      <c r="L1065">
        <v>1320</v>
      </c>
      <c r="M1065">
        <v>1.6819999999999991</v>
      </c>
      <c r="N1065">
        <v>1.2699</v>
      </c>
      <c r="O1065">
        <v>0.70086000000000004</v>
      </c>
      <c r="P1065">
        <v>2.8108999999999999E-2</v>
      </c>
      <c r="Q1065">
        <v>2.569</v>
      </c>
      <c r="R1065">
        <v>84.697999999999993</v>
      </c>
      <c r="S1065">
        <v>8.6111000000000004</v>
      </c>
      <c r="T1065">
        <v>210000000</v>
      </c>
      <c r="U1065">
        <v>0.3</v>
      </c>
      <c r="V1065">
        <v>0.5</v>
      </c>
      <c r="W1065">
        <v>2</v>
      </c>
      <c r="X1065">
        <v>70</v>
      </c>
    </row>
    <row r="1066" spans="1:24" x14ac:dyDescent="0.35">
      <c r="A1066" s="1">
        <v>1064</v>
      </c>
      <c r="B1066">
        <v>532</v>
      </c>
      <c r="C1066">
        <v>532</v>
      </c>
      <c r="E1066">
        <v>4218.1194807481133</v>
      </c>
      <c r="F1066">
        <v>42747.5</v>
      </c>
      <c r="G1066">
        <v>4051.1449145951078</v>
      </c>
      <c r="H1066">
        <v>-1286.4801835416561</v>
      </c>
      <c r="I1066">
        <v>18</v>
      </c>
      <c r="J1066" t="s">
        <v>113</v>
      </c>
      <c r="K1066">
        <v>19</v>
      </c>
      <c r="L1066">
        <v>1320</v>
      </c>
      <c r="M1066">
        <v>1.6819999999999991</v>
      </c>
      <c r="N1066">
        <v>1.2699</v>
      </c>
      <c r="O1066">
        <v>0.70086000000000004</v>
      </c>
      <c r="P1066">
        <v>2.8108999999999999E-2</v>
      </c>
      <c r="Q1066">
        <v>2.569</v>
      </c>
      <c r="R1066">
        <v>84.697999999999993</v>
      </c>
      <c r="S1066">
        <v>8.6111000000000004</v>
      </c>
      <c r="T1066">
        <v>210000000</v>
      </c>
      <c r="U1066">
        <v>0.3</v>
      </c>
      <c r="V1066">
        <v>0.5</v>
      </c>
      <c r="W1066">
        <v>2</v>
      </c>
      <c r="X1066">
        <v>70</v>
      </c>
    </row>
    <row r="1067" spans="1:24" x14ac:dyDescent="0.35">
      <c r="A1067" s="1">
        <v>1065</v>
      </c>
      <c r="B1067">
        <v>533</v>
      </c>
      <c r="C1067">
        <v>532</v>
      </c>
      <c r="E1067">
        <v>4225.9319807481133</v>
      </c>
      <c r="F1067">
        <v>42755.3125</v>
      </c>
      <c r="G1067">
        <v>4058.9337102556819</v>
      </c>
      <c r="H1067">
        <v>-1285.872075660586</v>
      </c>
      <c r="I1067">
        <v>18</v>
      </c>
      <c r="J1067" t="s">
        <v>113</v>
      </c>
      <c r="K1067">
        <v>19</v>
      </c>
      <c r="L1067">
        <v>1320</v>
      </c>
      <c r="M1067">
        <v>1.6819999999999991</v>
      </c>
      <c r="N1067">
        <v>1.2699</v>
      </c>
      <c r="O1067">
        <v>0.70086000000000004</v>
      </c>
      <c r="P1067">
        <v>2.8108999999999999E-2</v>
      </c>
      <c r="Q1067">
        <v>2.569</v>
      </c>
      <c r="R1067">
        <v>84.697999999999993</v>
      </c>
      <c r="S1067">
        <v>8.6111000000000004</v>
      </c>
      <c r="T1067">
        <v>210000000</v>
      </c>
      <c r="U1067">
        <v>0.3</v>
      </c>
      <c r="V1067">
        <v>0.5</v>
      </c>
      <c r="W1067">
        <v>2</v>
      </c>
      <c r="X1067">
        <v>70</v>
      </c>
    </row>
    <row r="1068" spans="1:24" x14ac:dyDescent="0.35">
      <c r="A1068" s="1">
        <v>1066</v>
      </c>
      <c r="B1068">
        <v>533</v>
      </c>
      <c r="C1068">
        <v>533</v>
      </c>
      <c r="E1068">
        <v>4225.9319807481133</v>
      </c>
      <c r="F1068">
        <v>42755.3125</v>
      </c>
      <c r="G1068">
        <v>4058.9337102556819</v>
      </c>
      <c r="H1068">
        <v>-1285.872075660586</v>
      </c>
      <c r="I1068">
        <v>18</v>
      </c>
      <c r="J1068" t="s">
        <v>113</v>
      </c>
      <c r="K1068">
        <v>19</v>
      </c>
      <c r="L1068">
        <v>1320</v>
      </c>
      <c r="M1068">
        <v>1.6819999999999991</v>
      </c>
      <c r="N1068">
        <v>1.2699</v>
      </c>
      <c r="O1068">
        <v>0.70086000000000004</v>
      </c>
      <c r="P1068">
        <v>2.8108999999999999E-2</v>
      </c>
      <c r="Q1068">
        <v>2.569</v>
      </c>
      <c r="R1068">
        <v>84.697999999999993</v>
      </c>
      <c r="S1068">
        <v>8.6111000000000004</v>
      </c>
      <c r="T1068">
        <v>210000000</v>
      </c>
      <c r="U1068">
        <v>0.3</v>
      </c>
      <c r="V1068">
        <v>0.5</v>
      </c>
      <c r="W1068">
        <v>2</v>
      </c>
      <c r="X1068">
        <v>70</v>
      </c>
    </row>
    <row r="1069" spans="1:24" x14ac:dyDescent="0.35">
      <c r="A1069" s="1">
        <v>1067</v>
      </c>
      <c r="B1069">
        <v>534</v>
      </c>
      <c r="C1069">
        <v>533</v>
      </c>
      <c r="E1069">
        <v>4233.7444807481133</v>
      </c>
      <c r="F1069">
        <v>42763.125</v>
      </c>
      <c r="G1069">
        <v>4066.721574443578</v>
      </c>
      <c r="H1069">
        <v>-1285.252154356039</v>
      </c>
      <c r="I1069">
        <v>18</v>
      </c>
      <c r="J1069" t="s">
        <v>113</v>
      </c>
      <c r="K1069">
        <v>19</v>
      </c>
      <c r="L1069">
        <v>1320</v>
      </c>
      <c r="M1069">
        <v>1.6819999999999991</v>
      </c>
      <c r="N1069">
        <v>1.2699</v>
      </c>
      <c r="O1069">
        <v>0.70086000000000004</v>
      </c>
      <c r="P1069">
        <v>2.8108999999999999E-2</v>
      </c>
      <c r="Q1069">
        <v>2.569</v>
      </c>
      <c r="R1069">
        <v>84.697999999999993</v>
      </c>
      <c r="S1069">
        <v>8.6111000000000004</v>
      </c>
      <c r="T1069">
        <v>210000000</v>
      </c>
      <c r="U1069">
        <v>0.3</v>
      </c>
      <c r="V1069">
        <v>0.5</v>
      </c>
      <c r="W1069">
        <v>2</v>
      </c>
      <c r="X1069">
        <v>70</v>
      </c>
    </row>
    <row r="1070" spans="1:24" x14ac:dyDescent="0.35">
      <c r="A1070" s="1">
        <v>1068</v>
      </c>
      <c r="B1070">
        <v>534</v>
      </c>
      <c r="C1070">
        <v>534</v>
      </c>
      <c r="E1070">
        <v>4233.7444807481133</v>
      </c>
      <c r="F1070">
        <v>42763.125</v>
      </c>
      <c r="G1070">
        <v>4066.721574443578</v>
      </c>
      <c r="H1070">
        <v>-1285.252154356039</v>
      </c>
      <c r="I1070">
        <v>18</v>
      </c>
      <c r="J1070" t="s">
        <v>113</v>
      </c>
      <c r="K1070">
        <v>19</v>
      </c>
      <c r="L1070">
        <v>1320</v>
      </c>
      <c r="M1070">
        <v>1.6819999999999991</v>
      </c>
      <c r="N1070">
        <v>1.2699</v>
      </c>
      <c r="O1070">
        <v>0.70086000000000004</v>
      </c>
      <c r="P1070">
        <v>2.8108999999999999E-2</v>
      </c>
      <c r="Q1070">
        <v>2.569</v>
      </c>
      <c r="R1070">
        <v>84.697999999999993</v>
      </c>
      <c r="S1070">
        <v>8.6111000000000004</v>
      </c>
      <c r="T1070">
        <v>210000000</v>
      </c>
      <c r="U1070">
        <v>0.3</v>
      </c>
      <c r="V1070">
        <v>0.5</v>
      </c>
      <c r="W1070">
        <v>2</v>
      </c>
      <c r="X1070">
        <v>70</v>
      </c>
    </row>
    <row r="1071" spans="1:24" x14ac:dyDescent="0.35">
      <c r="A1071" s="1">
        <v>1069</v>
      </c>
      <c r="B1071">
        <v>535</v>
      </c>
      <c r="C1071">
        <v>534</v>
      </c>
      <c r="E1071">
        <v>4241.5569807481133</v>
      </c>
      <c r="F1071">
        <v>42770.9375</v>
      </c>
      <c r="G1071">
        <v>4074.5084961963048</v>
      </c>
      <c r="H1071">
        <v>-1284.620502613845</v>
      </c>
      <c r="I1071">
        <v>18</v>
      </c>
      <c r="J1071" t="s">
        <v>113</v>
      </c>
      <c r="K1071">
        <v>19</v>
      </c>
      <c r="L1071">
        <v>1320</v>
      </c>
      <c r="M1071">
        <v>1.6819999999999991</v>
      </c>
      <c r="N1071">
        <v>1.2699</v>
      </c>
      <c r="O1071">
        <v>0.70086000000000004</v>
      </c>
      <c r="P1071">
        <v>2.8108999999999999E-2</v>
      </c>
      <c r="Q1071">
        <v>2.569</v>
      </c>
      <c r="R1071">
        <v>84.697999999999993</v>
      </c>
      <c r="S1071">
        <v>8.6111000000000004</v>
      </c>
      <c r="T1071">
        <v>210000000</v>
      </c>
      <c r="U1071">
        <v>0.3</v>
      </c>
      <c r="V1071">
        <v>0.5</v>
      </c>
      <c r="W1071">
        <v>2</v>
      </c>
      <c r="X1071">
        <v>70</v>
      </c>
    </row>
    <row r="1072" spans="1:24" x14ac:dyDescent="0.35">
      <c r="A1072" s="1">
        <v>1070</v>
      </c>
      <c r="B1072">
        <v>535</v>
      </c>
      <c r="C1072">
        <v>535</v>
      </c>
      <c r="E1072">
        <v>4241.5569807481133</v>
      </c>
      <c r="F1072">
        <v>42770.9375</v>
      </c>
      <c r="G1072">
        <v>4074.5084961963048</v>
      </c>
      <c r="H1072">
        <v>-1284.620502613845</v>
      </c>
      <c r="I1072">
        <v>18</v>
      </c>
      <c r="J1072" t="s">
        <v>113</v>
      </c>
      <c r="K1072">
        <v>19</v>
      </c>
      <c r="L1072">
        <v>1320</v>
      </c>
      <c r="M1072">
        <v>1.6819999999999991</v>
      </c>
      <c r="N1072">
        <v>1.2699</v>
      </c>
      <c r="O1072">
        <v>0.70086000000000004</v>
      </c>
      <c r="P1072">
        <v>2.8108999999999999E-2</v>
      </c>
      <c r="Q1072">
        <v>2.569</v>
      </c>
      <c r="R1072">
        <v>84.697999999999993</v>
      </c>
      <c r="S1072">
        <v>8.6111000000000004</v>
      </c>
      <c r="T1072">
        <v>210000000</v>
      </c>
      <c r="U1072">
        <v>0.3</v>
      </c>
      <c r="V1072">
        <v>0.5</v>
      </c>
      <c r="W1072">
        <v>2</v>
      </c>
      <c r="X1072">
        <v>70</v>
      </c>
    </row>
    <row r="1073" spans="1:24" x14ac:dyDescent="0.35">
      <c r="A1073" s="1">
        <v>1071</v>
      </c>
      <c r="B1073">
        <v>536</v>
      </c>
      <c r="C1073">
        <v>535</v>
      </c>
      <c r="E1073">
        <v>4249.3694807481133</v>
      </c>
      <c r="F1073">
        <v>42778.75</v>
      </c>
      <c r="G1073">
        <v>4082.2944307157659</v>
      </c>
      <c r="H1073">
        <v>-1283.9767916008429</v>
      </c>
      <c r="I1073">
        <v>18</v>
      </c>
      <c r="J1073" t="s">
        <v>113</v>
      </c>
      <c r="K1073">
        <v>19</v>
      </c>
      <c r="L1073">
        <v>1320</v>
      </c>
      <c r="M1073">
        <v>1.6819999999999991</v>
      </c>
      <c r="N1073">
        <v>1.2699</v>
      </c>
      <c r="O1073">
        <v>0.70086000000000004</v>
      </c>
      <c r="P1073">
        <v>2.8108999999999999E-2</v>
      </c>
      <c r="Q1073">
        <v>2.569</v>
      </c>
      <c r="R1073">
        <v>84.697999999999993</v>
      </c>
      <c r="S1073">
        <v>8.6111000000000004</v>
      </c>
      <c r="T1073">
        <v>210000000</v>
      </c>
      <c r="U1073">
        <v>0.3</v>
      </c>
      <c r="V1073">
        <v>0.5</v>
      </c>
      <c r="W1073">
        <v>2</v>
      </c>
      <c r="X1073">
        <v>70</v>
      </c>
    </row>
    <row r="1074" spans="1:24" x14ac:dyDescent="0.35">
      <c r="A1074" s="1">
        <v>1072</v>
      </c>
      <c r="B1074">
        <v>536</v>
      </c>
      <c r="C1074">
        <v>536</v>
      </c>
      <c r="E1074">
        <v>4249.3694807481133</v>
      </c>
      <c r="F1074">
        <v>42778.75</v>
      </c>
      <c r="G1074">
        <v>4082.2944307157659</v>
      </c>
      <c r="H1074">
        <v>-1283.9767916008429</v>
      </c>
      <c r="I1074">
        <v>18</v>
      </c>
      <c r="J1074" t="s">
        <v>112</v>
      </c>
      <c r="K1074">
        <v>19</v>
      </c>
      <c r="L1074">
        <v>1278</v>
      </c>
      <c r="M1074">
        <v>1.8779999999999999</v>
      </c>
      <c r="N1074">
        <v>1.5209999999999999</v>
      </c>
      <c r="O1074">
        <v>0.79723999999999995</v>
      </c>
      <c r="P1074">
        <v>5.4467000000000002E-2</v>
      </c>
      <c r="Q1074">
        <v>3.3109999999999999</v>
      </c>
      <c r="R1074">
        <v>98.582999999999998</v>
      </c>
      <c r="S1074">
        <v>10.105</v>
      </c>
      <c r="T1074">
        <v>210000000</v>
      </c>
      <c r="U1074">
        <v>0.3</v>
      </c>
      <c r="V1074">
        <v>0.5</v>
      </c>
      <c r="W1074">
        <v>2</v>
      </c>
      <c r="X1074">
        <v>70</v>
      </c>
    </row>
    <row r="1075" spans="1:24" x14ac:dyDescent="0.35">
      <c r="A1075" s="1">
        <v>1073</v>
      </c>
      <c r="B1075">
        <v>537</v>
      </c>
      <c r="C1075">
        <v>536</v>
      </c>
      <c r="E1075">
        <v>4257.1819807481133</v>
      </c>
      <c r="F1075">
        <v>42786.5625</v>
      </c>
      <c r="G1075">
        <v>4090.079250680853</v>
      </c>
      <c r="H1075">
        <v>-1283.319739127521</v>
      </c>
      <c r="I1075">
        <v>18</v>
      </c>
      <c r="J1075" t="s">
        <v>112</v>
      </c>
      <c r="K1075">
        <v>19</v>
      </c>
      <c r="L1075">
        <v>1278</v>
      </c>
      <c r="M1075">
        <v>1.8779999999999999</v>
      </c>
      <c r="N1075">
        <v>1.5209999999999999</v>
      </c>
      <c r="O1075">
        <v>0.79723999999999995</v>
      </c>
      <c r="P1075">
        <v>5.4467000000000002E-2</v>
      </c>
      <c r="Q1075">
        <v>3.3109999999999999</v>
      </c>
      <c r="R1075">
        <v>98.582999999999998</v>
      </c>
      <c r="S1075">
        <v>10.105</v>
      </c>
      <c r="T1075">
        <v>210000000</v>
      </c>
      <c r="U1075">
        <v>0.3</v>
      </c>
      <c r="V1075">
        <v>0.5</v>
      </c>
      <c r="W1075">
        <v>2</v>
      </c>
      <c r="X1075">
        <v>70</v>
      </c>
    </row>
    <row r="1076" spans="1:24" x14ac:dyDescent="0.35">
      <c r="A1076" s="1">
        <v>1074</v>
      </c>
      <c r="B1076">
        <v>537</v>
      </c>
      <c r="C1076">
        <v>537</v>
      </c>
      <c r="E1076">
        <v>4257.1819807481133</v>
      </c>
      <c r="F1076">
        <v>42786.5625</v>
      </c>
      <c r="G1076">
        <v>4090.079250680853</v>
      </c>
      <c r="H1076">
        <v>-1283.319739127521</v>
      </c>
      <c r="I1076">
        <v>18</v>
      </c>
      <c r="J1076" t="s">
        <v>112</v>
      </c>
      <c r="K1076">
        <v>19</v>
      </c>
      <c r="L1076">
        <v>1278</v>
      </c>
      <c r="M1076">
        <v>1.8779999999999999</v>
      </c>
      <c r="N1076">
        <v>1.5209999999999999</v>
      </c>
      <c r="O1076">
        <v>0.79723999999999995</v>
      </c>
      <c r="P1076">
        <v>5.4467000000000002E-2</v>
      </c>
      <c r="Q1076">
        <v>3.3109999999999999</v>
      </c>
      <c r="R1076">
        <v>98.582999999999998</v>
      </c>
      <c r="S1076">
        <v>10.105</v>
      </c>
      <c r="T1076">
        <v>210000000</v>
      </c>
      <c r="U1076">
        <v>0.3</v>
      </c>
      <c r="V1076">
        <v>0.5</v>
      </c>
      <c r="W1076">
        <v>2</v>
      </c>
      <c r="X1076">
        <v>70</v>
      </c>
    </row>
    <row r="1077" spans="1:24" x14ac:dyDescent="0.35">
      <c r="A1077" s="1">
        <v>1075</v>
      </c>
      <c r="B1077">
        <v>538</v>
      </c>
      <c r="C1077">
        <v>537</v>
      </c>
      <c r="E1077">
        <v>4264.9944807481133</v>
      </c>
      <c r="F1077">
        <v>42794.375</v>
      </c>
      <c r="G1077">
        <v>4097.8630611344388</v>
      </c>
      <c r="H1077">
        <v>-1282.6508385180571</v>
      </c>
      <c r="I1077">
        <v>18</v>
      </c>
      <c r="J1077" t="s">
        <v>112</v>
      </c>
      <c r="K1077">
        <v>19</v>
      </c>
      <c r="L1077">
        <v>1278</v>
      </c>
      <c r="M1077">
        <v>1.8779999999999999</v>
      </c>
      <c r="N1077">
        <v>1.5209999999999999</v>
      </c>
      <c r="O1077">
        <v>0.79723999999999995</v>
      </c>
      <c r="P1077">
        <v>5.4467000000000002E-2</v>
      </c>
      <c r="Q1077">
        <v>3.3109999999999999</v>
      </c>
      <c r="R1077">
        <v>98.582999999999998</v>
      </c>
      <c r="S1077">
        <v>10.105</v>
      </c>
      <c r="T1077">
        <v>210000000</v>
      </c>
      <c r="U1077">
        <v>0.3</v>
      </c>
      <c r="V1077">
        <v>0.5</v>
      </c>
      <c r="W1077">
        <v>2</v>
      </c>
      <c r="X1077">
        <v>70</v>
      </c>
    </row>
    <row r="1078" spans="1:24" x14ac:dyDescent="0.35">
      <c r="A1078" s="1">
        <v>1076</v>
      </c>
      <c r="B1078">
        <v>538</v>
      </c>
      <c r="C1078">
        <v>538</v>
      </c>
      <c r="E1078">
        <v>4264.9944807481133</v>
      </c>
      <c r="F1078">
        <v>42794.375</v>
      </c>
      <c r="G1078">
        <v>4097.8630611344388</v>
      </c>
      <c r="H1078">
        <v>-1282.6508385180571</v>
      </c>
      <c r="I1078">
        <v>18</v>
      </c>
      <c r="J1078" t="s">
        <v>111</v>
      </c>
      <c r="K1078">
        <v>19</v>
      </c>
      <c r="L1078">
        <v>1278</v>
      </c>
      <c r="M1078">
        <v>1.9890000000000001</v>
      </c>
      <c r="N1078">
        <v>1.7789999999999999</v>
      </c>
      <c r="O1078">
        <v>0.87726000000000004</v>
      </c>
      <c r="P1078">
        <v>0.15781000000000001</v>
      </c>
      <c r="Q1078">
        <v>3.6680000000000001</v>
      </c>
      <c r="R1078">
        <v>110.4</v>
      </c>
      <c r="S1078">
        <v>11.349</v>
      </c>
      <c r="T1078">
        <v>210000000</v>
      </c>
      <c r="U1078">
        <v>0.3</v>
      </c>
      <c r="V1078">
        <v>0.5</v>
      </c>
      <c r="W1078">
        <v>2</v>
      </c>
      <c r="X1078">
        <v>70</v>
      </c>
    </row>
    <row r="1079" spans="1:24" x14ac:dyDescent="0.35">
      <c r="A1079" s="1">
        <v>1077</v>
      </c>
      <c r="B1079">
        <v>539</v>
      </c>
      <c r="C1079">
        <v>538</v>
      </c>
      <c r="E1079">
        <v>4272.8069807481133</v>
      </c>
      <c r="F1079">
        <v>42802.1875</v>
      </c>
      <c r="G1079">
        <v>4105.6458566578922</v>
      </c>
      <c r="H1079">
        <v>-1281.9702324018781</v>
      </c>
      <c r="I1079">
        <v>18</v>
      </c>
      <c r="J1079" t="s">
        <v>111</v>
      </c>
      <c r="K1079">
        <v>19</v>
      </c>
      <c r="L1079">
        <v>1278</v>
      </c>
      <c r="M1079">
        <v>1.9890000000000001</v>
      </c>
      <c r="N1079">
        <v>1.7789999999999999</v>
      </c>
      <c r="O1079">
        <v>0.87726000000000004</v>
      </c>
      <c r="P1079">
        <v>0.15781000000000001</v>
      </c>
      <c r="Q1079">
        <v>3.6680000000000001</v>
      </c>
      <c r="R1079">
        <v>110.4</v>
      </c>
      <c r="S1079">
        <v>11.349</v>
      </c>
      <c r="T1079">
        <v>210000000</v>
      </c>
      <c r="U1079">
        <v>0.3</v>
      </c>
      <c r="V1079">
        <v>0.5</v>
      </c>
      <c r="W1079">
        <v>2</v>
      </c>
      <c r="X1079">
        <v>70</v>
      </c>
    </row>
    <row r="1080" spans="1:24" x14ac:dyDescent="0.35">
      <c r="A1080" s="1">
        <v>1078</v>
      </c>
      <c r="B1080">
        <v>539</v>
      </c>
      <c r="C1080">
        <v>539</v>
      </c>
      <c r="E1080">
        <v>4272.8069807481133</v>
      </c>
      <c r="F1080">
        <v>42802.1875</v>
      </c>
      <c r="G1080">
        <v>4105.6458566578922</v>
      </c>
      <c r="H1080">
        <v>-1281.9702324018781</v>
      </c>
      <c r="I1080">
        <v>18</v>
      </c>
      <c r="J1080" t="s">
        <v>111</v>
      </c>
      <c r="K1080">
        <v>19</v>
      </c>
      <c r="L1080">
        <v>1278</v>
      </c>
      <c r="M1080">
        <v>1.9890000000000001</v>
      </c>
      <c r="N1080">
        <v>1.7789999999999999</v>
      </c>
      <c r="O1080">
        <v>0.87726000000000004</v>
      </c>
      <c r="P1080">
        <v>0.15781000000000001</v>
      </c>
      <c r="Q1080">
        <v>3.6680000000000001</v>
      </c>
      <c r="R1080">
        <v>110.4</v>
      </c>
      <c r="S1080">
        <v>11.349</v>
      </c>
      <c r="T1080">
        <v>210000000</v>
      </c>
      <c r="U1080">
        <v>0.3</v>
      </c>
      <c r="V1080">
        <v>0.5</v>
      </c>
      <c r="W1080">
        <v>2</v>
      </c>
      <c r="X1080">
        <v>70</v>
      </c>
    </row>
    <row r="1081" spans="1:24" x14ac:dyDescent="0.35">
      <c r="A1081" s="1">
        <v>1079</v>
      </c>
      <c r="B1081">
        <v>540</v>
      </c>
      <c r="C1081">
        <v>539</v>
      </c>
      <c r="D1081" t="s">
        <v>92</v>
      </c>
      <c r="E1081">
        <v>4280.6194807481133</v>
      </c>
      <c r="F1081">
        <v>42810</v>
      </c>
      <c r="G1081">
        <v>4113.4276031305253</v>
      </c>
      <c r="H1081">
        <v>-1281.2777323566511</v>
      </c>
      <c r="I1081">
        <v>18</v>
      </c>
      <c r="J1081" t="s">
        <v>111</v>
      </c>
      <c r="K1081">
        <v>19</v>
      </c>
      <c r="L1081">
        <v>1278</v>
      </c>
      <c r="M1081">
        <v>1.9890000000000001</v>
      </c>
      <c r="N1081">
        <v>1.7789999999999999</v>
      </c>
      <c r="O1081">
        <v>0.87726000000000004</v>
      </c>
      <c r="P1081">
        <v>0.15781000000000001</v>
      </c>
      <c r="Q1081">
        <v>3.6680000000000001</v>
      </c>
      <c r="R1081">
        <v>110.4</v>
      </c>
      <c r="S1081">
        <v>11.349</v>
      </c>
      <c r="T1081">
        <v>210000000</v>
      </c>
      <c r="U1081">
        <v>0.3</v>
      </c>
      <c r="V1081">
        <v>0.5</v>
      </c>
      <c r="W1081">
        <v>2</v>
      </c>
      <c r="X1081">
        <v>70</v>
      </c>
    </row>
    <row r="1082" spans="1:24" x14ac:dyDescent="0.35">
      <c r="A1082" s="1">
        <v>1080</v>
      </c>
      <c r="B1082">
        <v>540</v>
      </c>
      <c r="C1082">
        <v>540</v>
      </c>
      <c r="D1082" t="s">
        <v>92</v>
      </c>
      <c r="E1082">
        <v>4280.6194807481133</v>
      </c>
      <c r="F1082">
        <v>42810</v>
      </c>
      <c r="G1082">
        <v>4113.4276031305253</v>
      </c>
      <c r="H1082">
        <v>-1281.2777323566511</v>
      </c>
      <c r="I1082">
        <v>18</v>
      </c>
      <c r="J1082" t="s">
        <v>111</v>
      </c>
      <c r="K1082">
        <v>19</v>
      </c>
      <c r="L1082">
        <v>1278</v>
      </c>
      <c r="M1082">
        <v>1.9890000000000001</v>
      </c>
      <c r="N1082">
        <v>1.7789999999999999</v>
      </c>
      <c r="O1082">
        <v>0.87726000000000004</v>
      </c>
      <c r="P1082">
        <v>0.15781000000000001</v>
      </c>
      <c r="Q1082">
        <v>3.6680000000000001</v>
      </c>
      <c r="R1082">
        <v>110.4</v>
      </c>
      <c r="S1082">
        <v>11.349</v>
      </c>
      <c r="T1082">
        <v>210000000</v>
      </c>
      <c r="U1082">
        <v>0.3</v>
      </c>
      <c r="V1082">
        <v>0.5</v>
      </c>
      <c r="W1082">
        <v>2</v>
      </c>
      <c r="X1082">
        <v>70</v>
      </c>
    </row>
    <row r="1083" spans="1:24" x14ac:dyDescent="0.35">
      <c r="A1083" s="1">
        <v>1081</v>
      </c>
      <c r="B1083">
        <v>541</v>
      </c>
      <c r="C1083">
        <v>540</v>
      </c>
      <c r="E1083">
        <v>4288.4319807481133</v>
      </c>
      <c r="F1083">
        <v>42817.8125</v>
      </c>
      <c r="G1083">
        <v>4121.2082529104428</v>
      </c>
      <c r="H1083">
        <v>-1280.5730136104601</v>
      </c>
      <c r="I1083">
        <v>18</v>
      </c>
      <c r="J1083" t="s">
        <v>111</v>
      </c>
      <c r="K1083">
        <v>19</v>
      </c>
      <c r="L1083">
        <v>1278</v>
      </c>
      <c r="M1083">
        <v>1.9890000000000001</v>
      </c>
      <c r="N1083">
        <v>1.7789999999999999</v>
      </c>
      <c r="O1083">
        <v>0.87726000000000004</v>
      </c>
      <c r="P1083">
        <v>0.15781000000000001</v>
      </c>
      <c r="Q1083">
        <v>3.6680000000000001</v>
      </c>
      <c r="R1083">
        <v>110.4</v>
      </c>
      <c r="S1083">
        <v>11.349</v>
      </c>
      <c r="T1083">
        <v>210000000</v>
      </c>
      <c r="U1083">
        <v>0.3</v>
      </c>
      <c r="V1083">
        <v>0.5</v>
      </c>
      <c r="W1083">
        <v>2</v>
      </c>
      <c r="X1083">
        <v>70</v>
      </c>
    </row>
    <row r="1084" spans="1:24" x14ac:dyDescent="0.35">
      <c r="A1084" s="1">
        <v>1082</v>
      </c>
      <c r="B1084">
        <v>541</v>
      </c>
      <c r="C1084">
        <v>541</v>
      </c>
      <c r="E1084">
        <v>4288.4319807481133</v>
      </c>
      <c r="F1084">
        <v>42817.8125</v>
      </c>
      <c r="G1084">
        <v>4121.2082529104428</v>
      </c>
      <c r="H1084">
        <v>-1280.5730136104601</v>
      </c>
      <c r="I1084">
        <v>18</v>
      </c>
      <c r="J1084" t="s">
        <v>111</v>
      </c>
      <c r="K1084">
        <v>19</v>
      </c>
      <c r="L1084">
        <v>1278</v>
      </c>
      <c r="M1084">
        <v>1.9890000000000001</v>
      </c>
      <c r="N1084">
        <v>1.7789999999999999</v>
      </c>
      <c r="O1084">
        <v>0.87726000000000004</v>
      </c>
      <c r="P1084">
        <v>0.15781000000000001</v>
      </c>
      <c r="Q1084">
        <v>3.6680000000000001</v>
      </c>
      <c r="R1084">
        <v>110.4</v>
      </c>
      <c r="S1084">
        <v>11.349</v>
      </c>
      <c r="T1084">
        <v>210000000</v>
      </c>
      <c r="U1084">
        <v>0.3</v>
      </c>
      <c r="V1084">
        <v>0.5</v>
      </c>
      <c r="W1084">
        <v>2</v>
      </c>
      <c r="X1084">
        <v>70</v>
      </c>
    </row>
    <row r="1085" spans="1:24" x14ac:dyDescent="0.35">
      <c r="A1085" s="1">
        <v>1083</v>
      </c>
      <c r="B1085">
        <v>542</v>
      </c>
      <c r="C1085">
        <v>541</v>
      </c>
      <c r="E1085">
        <v>4296.2444807481133</v>
      </c>
      <c r="F1085">
        <v>42825.625</v>
      </c>
      <c r="G1085">
        <v>4128.9877074354836</v>
      </c>
      <c r="H1085">
        <v>-1279.8552210301259</v>
      </c>
      <c r="I1085">
        <v>18</v>
      </c>
      <c r="J1085" t="s">
        <v>111</v>
      </c>
      <c r="K1085">
        <v>19</v>
      </c>
      <c r="L1085">
        <v>1278</v>
      </c>
      <c r="M1085">
        <v>1.9890000000000001</v>
      </c>
      <c r="N1085">
        <v>1.7789999999999999</v>
      </c>
      <c r="O1085">
        <v>0.87726000000000004</v>
      </c>
      <c r="P1085">
        <v>0.15781000000000001</v>
      </c>
      <c r="Q1085">
        <v>3.6680000000000001</v>
      </c>
      <c r="R1085">
        <v>110.4</v>
      </c>
      <c r="S1085">
        <v>11.349</v>
      </c>
      <c r="T1085">
        <v>210000000</v>
      </c>
      <c r="U1085">
        <v>0.3</v>
      </c>
      <c r="V1085">
        <v>0.5</v>
      </c>
      <c r="W1085">
        <v>2</v>
      </c>
      <c r="X1085">
        <v>70</v>
      </c>
    </row>
    <row r="1086" spans="1:24" x14ac:dyDescent="0.35">
      <c r="A1086" s="1">
        <v>1084</v>
      </c>
      <c r="B1086">
        <v>542</v>
      </c>
      <c r="C1086">
        <v>542</v>
      </c>
      <c r="E1086">
        <v>4296.2444807481133</v>
      </c>
      <c r="F1086">
        <v>42825.625</v>
      </c>
      <c r="G1086">
        <v>4128.9877074354836</v>
      </c>
      <c r="H1086">
        <v>-1279.8552210301259</v>
      </c>
      <c r="I1086">
        <v>18</v>
      </c>
      <c r="J1086" t="s">
        <v>112</v>
      </c>
      <c r="K1086">
        <v>19</v>
      </c>
      <c r="L1086">
        <v>1278</v>
      </c>
      <c r="M1086">
        <v>1.8779999999999999</v>
      </c>
      <c r="N1086">
        <v>1.5209999999999999</v>
      </c>
      <c r="O1086">
        <v>0.79723999999999995</v>
      </c>
      <c r="P1086">
        <v>5.4467000000000002E-2</v>
      </c>
      <c r="Q1086">
        <v>3.3109999999999999</v>
      </c>
      <c r="R1086">
        <v>98.582999999999998</v>
      </c>
      <c r="S1086">
        <v>10.105</v>
      </c>
      <c r="T1086">
        <v>210000000</v>
      </c>
      <c r="U1086">
        <v>0.3</v>
      </c>
      <c r="V1086">
        <v>0.5</v>
      </c>
      <c r="W1086">
        <v>2</v>
      </c>
      <c r="X1086">
        <v>70</v>
      </c>
    </row>
    <row r="1087" spans="1:24" x14ac:dyDescent="0.35">
      <c r="A1087" s="1">
        <v>1085</v>
      </c>
      <c r="B1087">
        <v>543</v>
      </c>
      <c r="C1087">
        <v>542</v>
      </c>
      <c r="E1087">
        <v>4304.0569807481133</v>
      </c>
      <c r="F1087">
        <v>42833.4375</v>
      </c>
      <c r="G1087">
        <v>4136.766066514173</v>
      </c>
      <c r="H1087">
        <v>-1279.1256584207649</v>
      </c>
      <c r="I1087">
        <v>18</v>
      </c>
      <c r="J1087" t="s">
        <v>112</v>
      </c>
      <c r="K1087">
        <v>19</v>
      </c>
      <c r="L1087">
        <v>1278</v>
      </c>
      <c r="M1087">
        <v>1.8779999999999999</v>
      </c>
      <c r="N1087">
        <v>1.5209999999999999</v>
      </c>
      <c r="O1087">
        <v>0.79723999999999995</v>
      </c>
      <c r="P1087">
        <v>5.4467000000000002E-2</v>
      </c>
      <c r="Q1087">
        <v>3.3109999999999999</v>
      </c>
      <c r="R1087">
        <v>98.582999999999998</v>
      </c>
      <c r="S1087">
        <v>10.105</v>
      </c>
      <c r="T1087">
        <v>210000000</v>
      </c>
      <c r="U1087">
        <v>0.3</v>
      </c>
      <c r="V1087">
        <v>0.5</v>
      </c>
      <c r="W1087">
        <v>2</v>
      </c>
      <c r="X1087">
        <v>70</v>
      </c>
    </row>
    <row r="1088" spans="1:24" x14ac:dyDescent="0.35">
      <c r="A1088" s="1">
        <v>1086</v>
      </c>
      <c r="B1088">
        <v>543</v>
      </c>
      <c r="C1088">
        <v>543</v>
      </c>
      <c r="E1088">
        <v>4304.0569807481133</v>
      </c>
      <c r="F1088">
        <v>42833.4375</v>
      </c>
      <c r="G1088">
        <v>4136.766066514173</v>
      </c>
      <c r="H1088">
        <v>-1279.1256584207649</v>
      </c>
      <c r="I1088">
        <v>18</v>
      </c>
      <c r="J1088" t="s">
        <v>112</v>
      </c>
      <c r="K1088">
        <v>19</v>
      </c>
      <c r="L1088">
        <v>1278</v>
      </c>
      <c r="M1088">
        <v>1.8779999999999999</v>
      </c>
      <c r="N1088">
        <v>1.5209999999999999</v>
      </c>
      <c r="O1088">
        <v>0.79723999999999995</v>
      </c>
      <c r="P1088">
        <v>5.4467000000000002E-2</v>
      </c>
      <c r="Q1088">
        <v>3.3109999999999999</v>
      </c>
      <c r="R1088">
        <v>98.582999999999998</v>
      </c>
      <c r="S1088">
        <v>10.105</v>
      </c>
      <c r="T1088">
        <v>210000000</v>
      </c>
      <c r="U1088">
        <v>0.3</v>
      </c>
      <c r="V1088">
        <v>0.5</v>
      </c>
      <c r="W1088">
        <v>2</v>
      </c>
      <c r="X1088">
        <v>70</v>
      </c>
    </row>
    <row r="1089" spans="1:24" x14ac:dyDescent="0.35">
      <c r="A1089" s="1">
        <v>1087</v>
      </c>
      <c r="B1089">
        <v>544</v>
      </c>
      <c r="C1089">
        <v>543</v>
      </c>
      <c r="E1089">
        <v>4311.8694807481133</v>
      </c>
      <c r="F1089">
        <v>42841.25</v>
      </c>
      <c r="G1089">
        <v>4144.5433068170369</v>
      </c>
      <c r="H1089">
        <v>-1278.384264903118</v>
      </c>
      <c r="I1089">
        <v>18</v>
      </c>
      <c r="J1089" t="s">
        <v>112</v>
      </c>
      <c r="K1089">
        <v>19</v>
      </c>
      <c r="L1089">
        <v>1278</v>
      </c>
      <c r="M1089">
        <v>1.8779999999999999</v>
      </c>
      <c r="N1089">
        <v>1.5209999999999999</v>
      </c>
      <c r="O1089">
        <v>0.79723999999999995</v>
      </c>
      <c r="P1089">
        <v>5.4467000000000002E-2</v>
      </c>
      <c r="Q1089">
        <v>3.3109999999999999</v>
      </c>
      <c r="R1089">
        <v>98.582999999999998</v>
      </c>
      <c r="S1089">
        <v>10.105</v>
      </c>
      <c r="T1089">
        <v>210000000</v>
      </c>
      <c r="U1089">
        <v>0.3</v>
      </c>
      <c r="V1089">
        <v>0.5</v>
      </c>
      <c r="W1089">
        <v>2</v>
      </c>
      <c r="X1089">
        <v>70</v>
      </c>
    </row>
    <row r="1090" spans="1:24" x14ac:dyDescent="0.35">
      <c r="A1090" s="1">
        <v>1088</v>
      </c>
      <c r="B1090">
        <v>544</v>
      </c>
      <c r="C1090">
        <v>544</v>
      </c>
      <c r="E1090">
        <v>4311.8694807481133</v>
      </c>
      <c r="F1090">
        <v>42841.25</v>
      </c>
      <c r="G1090">
        <v>4144.5433068170369</v>
      </c>
      <c r="H1090">
        <v>-1278.384264903118</v>
      </c>
      <c r="I1090">
        <v>18</v>
      </c>
      <c r="J1090" t="s">
        <v>113</v>
      </c>
      <c r="K1090">
        <v>19</v>
      </c>
      <c r="L1090">
        <v>1320</v>
      </c>
      <c r="M1090">
        <v>1.6819999999999991</v>
      </c>
      <c r="N1090">
        <v>1.2699</v>
      </c>
      <c r="O1090">
        <v>0.70086000000000004</v>
      </c>
      <c r="P1090">
        <v>2.8108999999999999E-2</v>
      </c>
      <c r="Q1090">
        <v>2.569</v>
      </c>
      <c r="R1090">
        <v>84.697999999999993</v>
      </c>
      <c r="S1090">
        <v>8.6111000000000004</v>
      </c>
      <c r="T1090">
        <v>210000000</v>
      </c>
      <c r="U1090">
        <v>0.3</v>
      </c>
      <c r="V1090">
        <v>0.5</v>
      </c>
      <c r="W1090">
        <v>2</v>
      </c>
      <c r="X1090">
        <v>70</v>
      </c>
    </row>
    <row r="1091" spans="1:24" x14ac:dyDescent="0.35">
      <c r="A1091" s="1">
        <v>1089</v>
      </c>
      <c r="B1091">
        <v>545</v>
      </c>
      <c r="C1091">
        <v>544</v>
      </c>
      <c r="E1091">
        <v>4319.6819807481133</v>
      </c>
      <c r="F1091">
        <v>42849.0625</v>
      </c>
      <c r="G1091">
        <v>4152.3194142416141</v>
      </c>
      <c r="H1091">
        <v>-1277.6310786342481</v>
      </c>
      <c r="I1091">
        <v>18</v>
      </c>
      <c r="J1091" t="s">
        <v>113</v>
      </c>
      <c r="K1091">
        <v>19</v>
      </c>
      <c r="L1091">
        <v>1320</v>
      </c>
      <c r="M1091">
        <v>1.6819999999999991</v>
      </c>
      <c r="N1091">
        <v>1.2699</v>
      </c>
      <c r="O1091">
        <v>0.70086000000000004</v>
      </c>
      <c r="P1091">
        <v>2.8108999999999999E-2</v>
      </c>
      <c r="Q1091">
        <v>2.569</v>
      </c>
      <c r="R1091">
        <v>84.697999999999993</v>
      </c>
      <c r="S1091">
        <v>8.6111000000000004</v>
      </c>
      <c r="T1091">
        <v>210000000</v>
      </c>
      <c r="U1091">
        <v>0.3</v>
      </c>
      <c r="V1091">
        <v>0.5</v>
      </c>
      <c r="W1091">
        <v>2</v>
      </c>
      <c r="X1091">
        <v>70</v>
      </c>
    </row>
    <row r="1092" spans="1:24" x14ac:dyDescent="0.35">
      <c r="A1092" s="1">
        <v>1090</v>
      </c>
      <c r="B1092">
        <v>545</v>
      </c>
      <c r="C1092">
        <v>545</v>
      </c>
      <c r="E1092">
        <v>4319.6819807481133</v>
      </c>
      <c r="F1092">
        <v>42849.0625</v>
      </c>
      <c r="G1092">
        <v>4152.3194142416141</v>
      </c>
      <c r="H1092">
        <v>-1277.6310786342481</v>
      </c>
      <c r="I1092">
        <v>18</v>
      </c>
      <c r="J1092" t="s">
        <v>113</v>
      </c>
      <c r="K1092">
        <v>19</v>
      </c>
      <c r="L1092">
        <v>1320</v>
      </c>
      <c r="M1092">
        <v>1.6819999999999991</v>
      </c>
      <c r="N1092">
        <v>1.2699</v>
      </c>
      <c r="O1092">
        <v>0.70086000000000004</v>
      </c>
      <c r="P1092">
        <v>2.8108999999999999E-2</v>
      </c>
      <c r="Q1092">
        <v>2.569</v>
      </c>
      <c r="R1092">
        <v>84.697999999999993</v>
      </c>
      <c r="S1092">
        <v>8.6111000000000004</v>
      </c>
      <c r="T1092">
        <v>210000000</v>
      </c>
      <c r="U1092">
        <v>0.3</v>
      </c>
      <c r="V1092">
        <v>0.5</v>
      </c>
      <c r="W1092">
        <v>2</v>
      </c>
      <c r="X1092">
        <v>70</v>
      </c>
    </row>
    <row r="1093" spans="1:24" x14ac:dyDescent="0.35">
      <c r="A1093" s="1">
        <v>1091</v>
      </c>
      <c r="B1093">
        <v>546</v>
      </c>
      <c r="C1093">
        <v>545</v>
      </c>
      <c r="E1093">
        <v>4327.4944807481133</v>
      </c>
      <c r="F1093">
        <v>42856.875</v>
      </c>
      <c r="G1093">
        <v>4160.0943019845654</v>
      </c>
      <c r="H1093">
        <v>-1276.8654028814769</v>
      </c>
      <c r="I1093">
        <v>18</v>
      </c>
      <c r="J1093" t="s">
        <v>113</v>
      </c>
      <c r="K1093">
        <v>19</v>
      </c>
      <c r="L1093">
        <v>1320</v>
      </c>
      <c r="M1093">
        <v>1.6819999999999991</v>
      </c>
      <c r="N1093">
        <v>1.2699</v>
      </c>
      <c r="O1093">
        <v>0.70086000000000004</v>
      </c>
      <c r="P1093">
        <v>2.8108999999999999E-2</v>
      </c>
      <c r="Q1093">
        <v>2.569</v>
      </c>
      <c r="R1093">
        <v>84.697999999999993</v>
      </c>
      <c r="S1093">
        <v>8.6111000000000004</v>
      </c>
      <c r="T1093">
        <v>210000000</v>
      </c>
      <c r="U1093">
        <v>0.3</v>
      </c>
      <c r="V1093">
        <v>0.5</v>
      </c>
      <c r="W1093">
        <v>2</v>
      </c>
      <c r="X1093">
        <v>70</v>
      </c>
    </row>
    <row r="1094" spans="1:24" x14ac:dyDescent="0.35">
      <c r="A1094" s="1">
        <v>1092</v>
      </c>
      <c r="B1094">
        <v>546</v>
      </c>
      <c r="C1094">
        <v>546</v>
      </c>
      <c r="E1094">
        <v>4327.4944807481133</v>
      </c>
      <c r="F1094">
        <v>42856.875</v>
      </c>
      <c r="G1094">
        <v>4160.0943019845654</v>
      </c>
      <c r="H1094">
        <v>-1276.8654028814769</v>
      </c>
      <c r="I1094">
        <v>18</v>
      </c>
      <c r="J1094" t="s">
        <v>113</v>
      </c>
      <c r="K1094">
        <v>19</v>
      </c>
      <c r="L1094">
        <v>1320</v>
      </c>
      <c r="M1094">
        <v>1.6819999999999991</v>
      </c>
      <c r="N1094">
        <v>1.2699</v>
      </c>
      <c r="O1094">
        <v>0.70086000000000004</v>
      </c>
      <c r="P1094">
        <v>2.8108999999999999E-2</v>
      </c>
      <c r="Q1094">
        <v>2.569</v>
      </c>
      <c r="R1094">
        <v>84.697999999999993</v>
      </c>
      <c r="S1094">
        <v>8.6111000000000004</v>
      </c>
      <c r="T1094">
        <v>210000000</v>
      </c>
      <c r="U1094">
        <v>0.3</v>
      </c>
      <c r="V1094">
        <v>0.5</v>
      </c>
      <c r="W1094">
        <v>2</v>
      </c>
      <c r="X1094">
        <v>70</v>
      </c>
    </row>
    <row r="1095" spans="1:24" x14ac:dyDescent="0.35">
      <c r="A1095" s="1">
        <v>1093</v>
      </c>
      <c r="B1095">
        <v>547</v>
      </c>
      <c r="C1095">
        <v>546</v>
      </c>
      <c r="E1095">
        <v>4335.3069807481133</v>
      </c>
      <c r="F1095">
        <v>42864.6875</v>
      </c>
      <c r="G1095">
        <v>4167.8679165372414</v>
      </c>
      <c r="H1095">
        <v>-1276.086907985886</v>
      </c>
      <c r="I1095">
        <v>18</v>
      </c>
      <c r="J1095" t="s">
        <v>113</v>
      </c>
      <c r="K1095">
        <v>19</v>
      </c>
      <c r="L1095">
        <v>1320</v>
      </c>
      <c r="M1095">
        <v>1.6819999999999991</v>
      </c>
      <c r="N1095">
        <v>1.2699</v>
      </c>
      <c r="O1095">
        <v>0.70086000000000004</v>
      </c>
      <c r="P1095">
        <v>2.8108999999999999E-2</v>
      </c>
      <c r="Q1095">
        <v>2.569</v>
      </c>
      <c r="R1095">
        <v>84.697999999999993</v>
      </c>
      <c r="S1095">
        <v>8.6111000000000004</v>
      </c>
      <c r="T1095">
        <v>210000000</v>
      </c>
      <c r="U1095">
        <v>0.3</v>
      </c>
      <c r="V1095">
        <v>0.5</v>
      </c>
      <c r="W1095">
        <v>2</v>
      </c>
      <c r="X1095">
        <v>70</v>
      </c>
    </row>
    <row r="1096" spans="1:24" x14ac:dyDescent="0.35">
      <c r="A1096" s="1">
        <v>1094</v>
      </c>
      <c r="B1096">
        <v>547</v>
      </c>
      <c r="C1096">
        <v>547</v>
      </c>
      <c r="E1096">
        <v>4335.3069807481133</v>
      </c>
      <c r="F1096">
        <v>42864.6875</v>
      </c>
      <c r="G1096">
        <v>4167.8679165372414</v>
      </c>
      <c r="H1096">
        <v>-1276.086907985886</v>
      </c>
      <c r="I1096">
        <v>18</v>
      </c>
      <c r="J1096" t="s">
        <v>113</v>
      </c>
      <c r="K1096">
        <v>19</v>
      </c>
      <c r="L1096">
        <v>1320</v>
      </c>
      <c r="M1096">
        <v>1.6819999999999991</v>
      </c>
      <c r="N1096">
        <v>1.2699</v>
      </c>
      <c r="O1096">
        <v>0.70086000000000004</v>
      </c>
      <c r="P1096">
        <v>2.8108999999999999E-2</v>
      </c>
      <c r="Q1096">
        <v>2.569</v>
      </c>
      <c r="R1096">
        <v>84.697999999999993</v>
      </c>
      <c r="S1096">
        <v>8.6111000000000004</v>
      </c>
      <c r="T1096">
        <v>210000000</v>
      </c>
      <c r="U1096">
        <v>0.3</v>
      </c>
      <c r="V1096">
        <v>0.5</v>
      </c>
      <c r="W1096">
        <v>2</v>
      </c>
      <c r="X1096">
        <v>70</v>
      </c>
    </row>
    <row r="1097" spans="1:24" x14ac:dyDescent="0.35">
      <c r="A1097" s="1">
        <v>1095</v>
      </c>
      <c r="B1097">
        <v>548</v>
      </c>
      <c r="C1097">
        <v>547</v>
      </c>
      <c r="E1097">
        <v>4343.1194807481133</v>
      </c>
      <c r="F1097">
        <v>42872.5</v>
      </c>
      <c r="G1097">
        <v>4175.6403422521362</v>
      </c>
      <c r="H1097">
        <v>-1275.2966363103901</v>
      </c>
      <c r="I1097">
        <v>18</v>
      </c>
      <c r="J1097" t="s">
        <v>113</v>
      </c>
      <c r="K1097">
        <v>19</v>
      </c>
      <c r="L1097">
        <v>1320</v>
      </c>
      <c r="M1097">
        <v>1.6819999999999991</v>
      </c>
      <c r="N1097">
        <v>1.2699</v>
      </c>
      <c r="O1097">
        <v>0.70086000000000004</v>
      </c>
      <c r="P1097">
        <v>2.8108999999999999E-2</v>
      </c>
      <c r="Q1097">
        <v>2.569</v>
      </c>
      <c r="R1097">
        <v>84.697999999999993</v>
      </c>
      <c r="S1097">
        <v>8.6111000000000004</v>
      </c>
      <c r="T1097">
        <v>210000000</v>
      </c>
      <c r="U1097">
        <v>0.3</v>
      </c>
      <c r="V1097">
        <v>0.5</v>
      </c>
      <c r="W1097">
        <v>2</v>
      </c>
      <c r="X1097">
        <v>70</v>
      </c>
    </row>
    <row r="1098" spans="1:24" x14ac:dyDescent="0.35">
      <c r="A1098" s="1">
        <v>1096</v>
      </c>
      <c r="B1098">
        <v>548</v>
      </c>
      <c r="C1098">
        <v>548</v>
      </c>
      <c r="E1098">
        <v>4343.1194807481133</v>
      </c>
      <c r="F1098">
        <v>42872.5</v>
      </c>
      <c r="G1098">
        <v>4175.6403422521362</v>
      </c>
      <c r="H1098">
        <v>-1275.2966363103901</v>
      </c>
      <c r="I1098">
        <v>18</v>
      </c>
      <c r="J1098" t="s">
        <v>113</v>
      </c>
      <c r="K1098">
        <v>19</v>
      </c>
      <c r="L1098">
        <v>1320</v>
      </c>
      <c r="M1098">
        <v>1.6819999999999991</v>
      </c>
      <c r="N1098">
        <v>1.2699</v>
      </c>
      <c r="O1098">
        <v>0.70086000000000004</v>
      </c>
      <c r="P1098">
        <v>2.8108999999999999E-2</v>
      </c>
      <c r="Q1098">
        <v>2.569</v>
      </c>
      <c r="R1098">
        <v>84.697999999999993</v>
      </c>
      <c r="S1098">
        <v>8.6111000000000004</v>
      </c>
      <c r="T1098">
        <v>210000000</v>
      </c>
      <c r="U1098">
        <v>0.3</v>
      </c>
      <c r="V1098">
        <v>0.5</v>
      </c>
      <c r="W1098">
        <v>2</v>
      </c>
      <c r="X1098">
        <v>70</v>
      </c>
    </row>
    <row r="1099" spans="1:24" x14ac:dyDescent="0.35">
      <c r="A1099" s="1">
        <v>1097</v>
      </c>
      <c r="B1099">
        <v>549</v>
      </c>
      <c r="C1099">
        <v>548</v>
      </c>
      <c r="E1099">
        <v>4350.9319807481133</v>
      </c>
      <c r="F1099">
        <v>42880.3125</v>
      </c>
      <c r="G1099">
        <v>4183.4115554977261</v>
      </c>
      <c r="H1099">
        <v>-1274.4945289196639</v>
      </c>
      <c r="I1099">
        <v>18</v>
      </c>
      <c r="J1099" t="s">
        <v>113</v>
      </c>
      <c r="K1099">
        <v>19</v>
      </c>
      <c r="L1099">
        <v>1320</v>
      </c>
      <c r="M1099">
        <v>1.6819999999999991</v>
      </c>
      <c r="N1099">
        <v>1.2699</v>
      </c>
      <c r="O1099">
        <v>0.70086000000000004</v>
      </c>
      <c r="P1099">
        <v>2.8108999999999999E-2</v>
      </c>
      <c r="Q1099">
        <v>2.569</v>
      </c>
      <c r="R1099">
        <v>84.697999999999993</v>
      </c>
      <c r="S1099">
        <v>8.6111000000000004</v>
      </c>
      <c r="T1099">
        <v>210000000</v>
      </c>
      <c r="U1099">
        <v>0.3</v>
      </c>
      <c r="V1099">
        <v>0.5</v>
      </c>
      <c r="W1099">
        <v>2</v>
      </c>
      <c r="X1099">
        <v>70</v>
      </c>
    </row>
    <row r="1100" spans="1:24" x14ac:dyDescent="0.35">
      <c r="A1100" s="1">
        <v>1098</v>
      </c>
      <c r="B1100">
        <v>549</v>
      </c>
      <c r="C1100">
        <v>549</v>
      </c>
      <c r="E1100">
        <v>4350.9319807481133</v>
      </c>
      <c r="F1100">
        <v>42880.3125</v>
      </c>
      <c r="G1100">
        <v>4183.4115554977261</v>
      </c>
      <c r="H1100">
        <v>-1274.4945289196639</v>
      </c>
      <c r="I1100">
        <v>18</v>
      </c>
      <c r="J1100" t="s">
        <v>113</v>
      </c>
      <c r="K1100">
        <v>19</v>
      </c>
      <c r="L1100">
        <v>1320</v>
      </c>
      <c r="M1100">
        <v>1.6819999999999991</v>
      </c>
      <c r="N1100">
        <v>1.2699</v>
      </c>
      <c r="O1100">
        <v>0.70086000000000004</v>
      </c>
      <c r="P1100">
        <v>2.8108999999999999E-2</v>
      </c>
      <c r="Q1100">
        <v>2.569</v>
      </c>
      <c r="R1100">
        <v>84.697999999999993</v>
      </c>
      <c r="S1100">
        <v>8.6111000000000004</v>
      </c>
      <c r="T1100">
        <v>210000000</v>
      </c>
      <c r="U1100">
        <v>0.3</v>
      </c>
      <c r="V1100">
        <v>0.5</v>
      </c>
      <c r="W1100">
        <v>2</v>
      </c>
      <c r="X1100">
        <v>70</v>
      </c>
    </row>
    <row r="1101" spans="1:24" x14ac:dyDescent="0.35">
      <c r="A1101" s="1">
        <v>1099</v>
      </c>
      <c r="B1101">
        <v>550</v>
      </c>
      <c r="C1101">
        <v>549</v>
      </c>
      <c r="E1101">
        <v>4358.7444807481133</v>
      </c>
      <c r="F1101">
        <v>42888.125</v>
      </c>
      <c r="G1101">
        <v>4191.18155899456</v>
      </c>
      <c r="H1101">
        <v>-1273.6807821097609</v>
      </c>
      <c r="I1101">
        <v>18</v>
      </c>
      <c r="J1101" t="s">
        <v>113</v>
      </c>
      <c r="K1101">
        <v>19</v>
      </c>
      <c r="L1101">
        <v>1320</v>
      </c>
      <c r="M1101">
        <v>1.6819999999999991</v>
      </c>
      <c r="N1101">
        <v>1.2699</v>
      </c>
      <c r="O1101">
        <v>0.70086000000000004</v>
      </c>
      <c r="P1101">
        <v>2.8108999999999999E-2</v>
      </c>
      <c r="Q1101">
        <v>2.569</v>
      </c>
      <c r="R1101">
        <v>84.697999999999993</v>
      </c>
      <c r="S1101">
        <v>8.6111000000000004</v>
      </c>
      <c r="T1101">
        <v>210000000</v>
      </c>
      <c r="U1101">
        <v>0.3</v>
      </c>
      <c r="V1101">
        <v>0.5</v>
      </c>
      <c r="W1101">
        <v>2</v>
      </c>
      <c r="X1101">
        <v>70</v>
      </c>
    </row>
    <row r="1102" spans="1:24" x14ac:dyDescent="0.35">
      <c r="A1102" s="1">
        <v>1100</v>
      </c>
      <c r="B1102">
        <v>550</v>
      </c>
      <c r="C1102">
        <v>550</v>
      </c>
      <c r="E1102">
        <v>4358.7444807481133</v>
      </c>
      <c r="F1102">
        <v>42888.125</v>
      </c>
      <c r="G1102">
        <v>4191.18155899456</v>
      </c>
      <c r="H1102">
        <v>-1273.6807821097609</v>
      </c>
      <c r="I1102">
        <v>18</v>
      </c>
      <c r="J1102" t="s">
        <v>113</v>
      </c>
      <c r="K1102">
        <v>19</v>
      </c>
      <c r="L1102">
        <v>1320</v>
      </c>
      <c r="M1102">
        <v>1.6819999999999991</v>
      </c>
      <c r="N1102">
        <v>1.2699</v>
      </c>
      <c r="O1102">
        <v>0.70086000000000004</v>
      </c>
      <c r="P1102">
        <v>2.8108999999999999E-2</v>
      </c>
      <c r="Q1102">
        <v>2.569</v>
      </c>
      <c r="R1102">
        <v>84.697999999999993</v>
      </c>
      <c r="S1102">
        <v>8.6111000000000004</v>
      </c>
      <c r="T1102">
        <v>210000000</v>
      </c>
      <c r="U1102">
        <v>0.3</v>
      </c>
      <c r="V1102">
        <v>0.5</v>
      </c>
      <c r="W1102">
        <v>2</v>
      </c>
      <c r="X1102">
        <v>70</v>
      </c>
    </row>
    <row r="1103" spans="1:24" x14ac:dyDescent="0.35">
      <c r="A1103" s="1">
        <v>1101</v>
      </c>
      <c r="B1103">
        <v>551</v>
      </c>
      <c r="C1103">
        <v>550</v>
      </c>
      <c r="E1103">
        <v>4366.5569807481133</v>
      </c>
      <c r="F1103">
        <v>42895.9375</v>
      </c>
      <c r="G1103">
        <v>4198.9501985428606</v>
      </c>
      <c r="H1103">
        <v>-1272.8541152141449</v>
      </c>
      <c r="I1103">
        <v>18</v>
      </c>
      <c r="J1103" t="s">
        <v>113</v>
      </c>
      <c r="K1103">
        <v>19</v>
      </c>
      <c r="L1103">
        <v>1320</v>
      </c>
      <c r="M1103">
        <v>1.6819999999999991</v>
      </c>
      <c r="N1103">
        <v>1.2699</v>
      </c>
      <c r="O1103">
        <v>0.70086000000000004</v>
      </c>
      <c r="P1103">
        <v>2.8108999999999999E-2</v>
      </c>
      <c r="Q1103">
        <v>2.569</v>
      </c>
      <c r="R1103">
        <v>84.697999999999993</v>
      </c>
      <c r="S1103">
        <v>8.6111000000000004</v>
      </c>
      <c r="T1103">
        <v>210000000</v>
      </c>
      <c r="U1103">
        <v>0.3</v>
      </c>
      <c r="V1103">
        <v>0.5</v>
      </c>
      <c r="W1103">
        <v>2</v>
      </c>
      <c r="X1103">
        <v>70</v>
      </c>
    </row>
    <row r="1104" spans="1:24" x14ac:dyDescent="0.35">
      <c r="A1104" s="1">
        <v>1102</v>
      </c>
      <c r="B1104">
        <v>551</v>
      </c>
      <c r="C1104">
        <v>551</v>
      </c>
      <c r="E1104">
        <v>4366.5569807481133</v>
      </c>
      <c r="F1104">
        <v>42895.9375</v>
      </c>
      <c r="G1104">
        <v>4198.9501985428606</v>
      </c>
      <c r="H1104">
        <v>-1272.8541152141449</v>
      </c>
      <c r="I1104">
        <v>18</v>
      </c>
      <c r="J1104" t="s">
        <v>113</v>
      </c>
      <c r="K1104">
        <v>19</v>
      </c>
      <c r="L1104">
        <v>1320</v>
      </c>
      <c r="M1104">
        <v>1.6819999999999991</v>
      </c>
      <c r="N1104">
        <v>1.2699</v>
      </c>
      <c r="O1104">
        <v>0.70086000000000004</v>
      </c>
      <c r="P1104">
        <v>2.8108999999999999E-2</v>
      </c>
      <c r="Q1104">
        <v>2.569</v>
      </c>
      <c r="R1104">
        <v>84.697999999999993</v>
      </c>
      <c r="S1104">
        <v>8.6111000000000004</v>
      </c>
      <c r="T1104">
        <v>210000000</v>
      </c>
      <c r="U1104">
        <v>0.3</v>
      </c>
      <c r="V1104">
        <v>0.5</v>
      </c>
      <c r="W1104">
        <v>2</v>
      </c>
      <c r="X1104">
        <v>70</v>
      </c>
    </row>
    <row r="1105" spans="1:24" x14ac:dyDescent="0.35">
      <c r="A1105" s="1">
        <v>1103</v>
      </c>
      <c r="B1105">
        <v>552</v>
      </c>
      <c r="C1105">
        <v>551</v>
      </c>
      <c r="E1105">
        <v>4374.3694807481133</v>
      </c>
      <c r="F1105">
        <v>42903.75</v>
      </c>
      <c r="G1105">
        <v>4206.7174996622507</v>
      </c>
      <c r="H1105">
        <v>-1272.0149671278491</v>
      </c>
      <c r="I1105">
        <v>18</v>
      </c>
      <c r="J1105" t="s">
        <v>113</v>
      </c>
      <c r="K1105">
        <v>19</v>
      </c>
      <c r="L1105">
        <v>1320</v>
      </c>
      <c r="M1105">
        <v>1.6819999999999991</v>
      </c>
      <c r="N1105">
        <v>1.2699</v>
      </c>
      <c r="O1105">
        <v>0.70086000000000004</v>
      </c>
      <c r="P1105">
        <v>2.8108999999999999E-2</v>
      </c>
      <c r="Q1105">
        <v>2.569</v>
      </c>
      <c r="R1105">
        <v>84.697999999999993</v>
      </c>
      <c r="S1105">
        <v>8.6111000000000004</v>
      </c>
      <c r="T1105">
        <v>210000000</v>
      </c>
      <c r="U1105">
        <v>0.3</v>
      </c>
      <c r="V1105">
        <v>0.5</v>
      </c>
      <c r="W1105">
        <v>2</v>
      </c>
      <c r="X1105">
        <v>70</v>
      </c>
    </row>
    <row r="1106" spans="1:24" x14ac:dyDescent="0.35">
      <c r="A1106" s="1">
        <v>1104</v>
      </c>
      <c r="B1106">
        <v>552</v>
      </c>
      <c r="C1106">
        <v>552</v>
      </c>
      <c r="E1106">
        <v>4374.3694807481133</v>
      </c>
      <c r="F1106">
        <v>42903.75</v>
      </c>
      <c r="G1106">
        <v>4206.7174996622507</v>
      </c>
      <c r="H1106">
        <v>-1272.0149671278491</v>
      </c>
      <c r="I1106">
        <v>18</v>
      </c>
      <c r="J1106" t="s">
        <v>112</v>
      </c>
      <c r="K1106">
        <v>19</v>
      </c>
      <c r="L1106">
        <v>1278</v>
      </c>
      <c r="M1106">
        <v>1.8779999999999999</v>
      </c>
      <c r="N1106">
        <v>1.5209999999999999</v>
      </c>
      <c r="O1106">
        <v>0.79723999999999995</v>
      </c>
      <c r="P1106">
        <v>5.4467000000000002E-2</v>
      </c>
      <c r="Q1106">
        <v>3.3109999999999999</v>
      </c>
      <c r="R1106">
        <v>98.582999999999998</v>
      </c>
      <c r="S1106">
        <v>10.105</v>
      </c>
      <c r="T1106">
        <v>210000000</v>
      </c>
      <c r="U1106">
        <v>0.3</v>
      </c>
      <c r="V1106">
        <v>0.5</v>
      </c>
      <c r="W1106">
        <v>2</v>
      </c>
      <c r="X1106">
        <v>70</v>
      </c>
    </row>
    <row r="1107" spans="1:24" x14ac:dyDescent="0.35">
      <c r="A1107" s="1">
        <v>1105</v>
      </c>
      <c r="B1107">
        <v>553</v>
      </c>
      <c r="C1107">
        <v>552</v>
      </c>
      <c r="E1107">
        <v>4382.1819807481133</v>
      </c>
      <c r="F1107">
        <v>42911.5625</v>
      </c>
      <c r="G1107">
        <v>4214.4835199273048</v>
      </c>
      <c r="H1107">
        <v>-1271.1640500599731</v>
      </c>
      <c r="I1107">
        <v>18</v>
      </c>
      <c r="J1107" t="s">
        <v>112</v>
      </c>
      <c r="K1107">
        <v>19</v>
      </c>
      <c r="L1107">
        <v>1278</v>
      </c>
      <c r="M1107">
        <v>1.8779999999999999</v>
      </c>
      <c r="N1107">
        <v>1.5209999999999999</v>
      </c>
      <c r="O1107">
        <v>0.79723999999999995</v>
      </c>
      <c r="P1107">
        <v>5.4467000000000002E-2</v>
      </c>
      <c r="Q1107">
        <v>3.3109999999999999</v>
      </c>
      <c r="R1107">
        <v>98.582999999999998</v>
      </c>
      <c r="S1107">
        <v>10.105</v>
      </c>
      <c r="T1107">
        <v>210000000</v>
      </c>
      <c r="U1107">
        <v>0.3</v>
      </c>
      <c r="V1107">
        <v>0.5</v>
      </c>
      <c r="W1107">
        <v>2</v>
      </c>
      <c r="X1107">
        <v>70</v>
      </c>
    </row>
    <row r="1108" spans="1:24" x14ac:dyDescent="0.35">
      <c r="A1108" s="1">
        <v>1106</v>
      </c>
      <c r="B1108">
        <v>553</v>
      </c>
      <c r="C1108">
        <v>553</v>
      </c>
      <c r="E1108">
        <v>4382.1819807481133</v>
      </c>
      <c r="F1108">
        <v>42911.5625</v>
      </c>
      <c r="G1108">
        <v>4214.4835199273048</v>
      </c>
      <c r="H1108">
        <v>-1271.1640500599731</v>
      </c>
      <c r="I1108">
        <v>18</v>
      </c>
      <c r="J1108" t="s">
        <v>112</v>
      </c>
      <c r="K1108">
        <v>19</v>
      </c>
      <c r="L1108">
        <v>1278</v>
      </c>
      <c r="M1108">
        <v>1.8779999999999999</v>
      </c>
      <c r="N1108">
        <v>1.5209999999999999</v>
      </c>
      <c r="O1108">
        <v>0.79723999999999995</v>
      </c>
      <c r="P1108">
        <v>5.4467000000000002E-2</v>
      </c>
      <c r="Q1108">
        <v>3.3109999999999999</v>
      </c>
      <c r="R1108">
        <v>98.582999999999998</v>
      </c>
      <c r="S1108">
        <v>10.105</v>
      </c>
      <c r="T1108">
        <v>210000000</v>
      </c>
      <c r="U1108">
        <v>0.3</v>
      </c>
      <c r="V1108">
        <v>0.5</v>
      </c>
      <c r="W1108">
        <v>2</v>
      </c>
      <c r="X1108">
        <v>70</v>
      </c>
    </row>
    <row r="1109" spans="1:24" x14ac:dyDescent="0.35">
      <c r="A1109" s="1">
        <v>1107</v>
      </c>
      <c r="B1109">
        <v>554</v>
      </c>
      <c r="C1109">
        <v>553</v>
      </c>
      <c r="E1109">
        <v>4389.9944807481133</v>
      </c>
      <c r="F1109">
        <v>42919.375</v>
      </c>
      <c r="G1109">
        <v>4222.2482378580198</v>
      </c>
      <c r="H1109">
        <v>-1270.3013290388919</v>
      </c>
      <c r="I1109">
        <v>18</v>
      </c>
      <c r="J1109" t="s">
        <v>112</v>
      </c>
      <c r="K1109">
        <v>19</v>
      </c>
      <c r="L1109">
        <v>1278</v>
      </c>
      <c r="M1109">
        <v>1.8779999999999999</v>
      </c>
      <c r="N1109">
        <v>1.5209999999999999</v>
      </c>
      <c r="O1109">
        <v>0.79723999999999995</v>
      </c>
      <c r="P1109">
        <v>5.4467000000000002E-2</v>
      </c>
      <c r="Q1109">
        <v>3.3109999999999999</v>
      </c>
      <c r="R1109">
        <v>98.582999999999998</v>
      </c>
      <c r="S1109">
        <v>10.105</v>
      </c>
      <c r="T1109">
        <v>210000000</v>
      </c>
      <c r="U1109">
        <v>0.3</v>
      </c>
      <c r="V1109">
        <v>0.5</v>
      </c>
      <c r="W1109">
        <v>2</v>
      </c>
      <c r="X1109">
        <v>70</v>
      </c>
    </row>
    <row r="1110" spans="1:24" x14ac:dyDescent="0.35">
      <c r="A1110" s="1">
        <v>1108</v>
      </c>
      <c r="B1110">
        <v>554</v>
      </c>
      <c r="C1110">
        <v>554</v>
      </c>
      <c r="E1110">
        <v>4389.9944807481133</v>
      </c>
      <c r="F1110">
        <v>42919.375</v>
      </c>
      <c r="G1110">
        <v>4222.2482378580198</v>
      </c>
      <c r="H1110">
        <v>-1270.3013290388919</v>
      </c>
      <c r="I1110">
        <v>18</v>
      </c>
      <c r="J1110" t="s">
        <v>111</v>
      </c>
      <c r="K1110">
        <v>19</v>
      </c>
      <c r="L1110">
        <v>1278</v>
      </c>
      <c r="M1110">
        <v>1.9890000000000001</v>
      </c>
      <c r="N1110">
        <v>1.7789999999999999</v>
      </c>
      <c r="O1110">
        <v>0.87726000000000004</v>
      </c>
      <c r="P1110">
        <v>0.15781000000000001</v>
      </c>
      <c r="Q1110">
        <v>3.6680000000000001</v>
      </c>
      <c r="R1110">
        <v>110.4</v>
      </c>
      <c r="S1110">
        <v>11.349</v>
      </c>
      <c r="T1110">
        <v>210000000</v>
      </c>
      <c r="U1110">
        <v>0.3</v>
      </c>
      <c r="V1110">
        <v>0.5</v>
      </c>
      <c r="W1110">
        <v>2</v>
      </c>
      <c r="X1110">
        <v>70</v>
      </c>
    </row>
    <row r="1111" spans="1:24" x14ac:dyDescent="0.35">
      <c r="A1111" s="1">
        <v>1109</v>
      </c>
      <c r="B1111">
        <v>555</v>
      </c>
      <c r="C1111">
        <v>554</v>
      </c>
      <c r="E1111">
        <v>4397.8069807481133</v>
      </c>
      <c r="F1111">
        <v>42927.1875</v>
      </c>
      <c r="G1111">
        <v>4230.0116538916482</v>
      </c>
      <c r="H1111">
        <v>-1269.426965824837</v>
      </c>
      <c r="I1111">
        <v>18</v>
      </c>
      <c r="J1111" t="s">
        <v>111</v>
      </c>
      <c r="K1111">
        <v>19</v>
      </c>
      <c r="L1111">
        <v>1278</v>
      </c>
      <c r="M1111">
        <v>1.9890000000000001</v>
      </c>
      <c r="N1111">
        <v>1.7789999999999999</v>
      </c>
      <c r="O1111">
        <v>0.87726000000000004</v>
      </c>
      <c r="P1111">
        <v>0.15781000000000001</v>
      </c>
      <c r="Q1111">
        <v>3.6680000000000001</v>
      </c>
      <c r="R1111">
        <v>110.4</v>
      </c>
      <c r="S1111">
        <v>11.349</v>
      </c>
      <c r="T1111">
        <v>210000000</v>
      </c>
      <c r="U1111">
        <v>0.3</v>
      </c>
      <c r="V1111">
        <v>0.5</v>
      </c>
      <c r="W1111">
        <v>2</v>
      </c>
      <c r="X1111">
        <v>70</v>
      </c>
    </row>
    <row r="1112" spans="1:24" x14ac:dyDescent="0.35">
      <c r="A1112" s="1">
        <v>1110</v>
      </c>
      <c r="B1112">
        <v>555</v>
      </c>
      <c r="C1112">
        <v>555</v>
      </c>
      <c r="E1112">
        <v>4397.8069807481133</v>
      </c>
      <c r="F1112">
        <v>42927.1875</v>
      </c>
      <c r="G1112">
        <v>4230.0116538916482</v>
      </c>
      <c r="H1112">
        <v>-1269.426965824837</v>
      </c>
      <c r="I1112">
        <v>18</v>
      </c>
      <c r="J1112" t="s">
        <v>111</v>
      </c>
      <c r="K1112">
        <v>19</v>
      </c>
      <c r="L1112">
        <v>1278</v>
      </c>
      <c r="M1112">
        <v>1.9890000000000001</v>
      </c>
      <c r="N1112">
        <v>1.7789999999999999</v>
      </c>
      <c r="O1112">
        <v>0.87726000000000004</v>
      </c>
      <c r="P1112">
        <v>0.15781000000000001</v>
      </c>
      <c r="Q1112">
        <v>3.6680000000000001</v>
      </c>
      <c r="R1112">
        <v>110.4</v>
      </c>
      <c r="S1112">
        <v>11.349</v>
      </c>
      <c r="T1112">
        <v>210000000</v>
      </c>
      <c r="U1112">
        <v>0.3</v>
      </c>
      <c r="V1112">
        <v>0.5</v>
      </c>
      <c r="W1112">
        <v>2</v>
      </c>
      <c r="X1112">
        <v>70</v>
      </c>
    </row>
    <row r="1113" spans="1:24" x14ac:dyDescent="0.35">
      <c r="A1113" s="1">
        <v>1111</v>
      </c>
      <c r="B1113">
        <v>556</v>
      </c>
      <c r="C1113">
        <v>555</v>
      </c>
      <c r="D1113" t="s">
        <v>93</v>
      </c>
      <c r="E1113">
        <v>4405.6194807481133</v>
      </c>
      <c r="F1113">
        <v>42935</v>
      </c>
      <c r="G1113">
        <v>4237.7735704147844</v>
      </c>
      <c r="H1113">
        <v>-1268.5393898093171</v>
      </c>
      <c r="I1113">
        <v>18</v>
      </c>
      <c r="J1113" t="s">
        <v>111</v>
      </c>
      <c r="K1113">
        <v>19</v>
      </c>
      <c r="L1113">
        <v>1278</v>
      </c>
      <c r="M1113">
        <v>1.9890000000000001</v>
      </c>
      <c r="N1113">
        <v>1.7789999999999999</v>
      </c>
      <c r="O1113">
        <v>0.87726000000000004</v>
      </c>
      <c r="P1113">
        <v>0.15781000000000001</v>
      </c>
      <c r="Q1113">
        <v>3.6680000000000001</v>
      </c>
      <c r="R1113">
        <v>110.4</v>
      </c>
      <c r="S1113">
        <v>11.349</v>
      </c>
      <c r="T1113">
        <v>210000000</v>
      </c>
      <c r="U1113">
        <v>0.3</v>
      </c>
      <c r="V1113">
        <v>0.5</v>
      </c>
      <c r="W1113">
        <v>2</v>
      </c>
      <c r="X1113">
        <v>70</v>
      </c>
    </row>
    <row r="1114" spans="1:24" x14ac:dyDescent="0.35">
      <c r="A1114" s="1">
        <v>1112</v>
      </c>
      <c r="B1114">
        <v>556</v>
      </c>
      <c r="C1114">
        <v>556</v>
      </c>
      <c r="D1114" t="s">
        <v>93</v>
      </c>
      <c r="E1114">
        <v>4405.6194807481133</v>
      </c>
      <c r="F1114">
        <v>42935</v>
      </c>
      <c r="G1114">
        <v>4237.7735704147844</v>
      </c>
      <c r="H1114">
        <v>-1268.5393898093171</v>
      </c>
      <c r="I1114">
        <v>18</v>
      </c>
      <c r="J1114" t="s">
        <v>111</v>
      </c>
      <c r="K1114">
        <v>19</v>
      </c>
      <c r="L1114">
        <v>1278</v>
      </c>
      <c r="M1114">
        <v>1.9890000000000001</v>
      </c>
      <c r="N1114">
        <v>1.7789999999999999</v>
      </c>
      <c r="O1114">
        <v>0.87726000000000004</v>
      </c>
      <c r="P1114">
        <v>0.15781000000000001</v>
      </c>
      <c r="Q1114">
        <v>3.6680000000000001</v>
      </c>
      <c r="R1114">
        <v>110.4</v>
      </c>
      <c r="S1114">
        <v>11.349</v>
      </c>
      <c r="T1114">
        <v>210000000</v>
      </c>
      <c r="U1114">
        <v>0.3</v>
      </c>
      <c r="V1114">
        <v>0.5</v>
      </c>
      <c r="W1114">
        <v>2</v>
      </c>
      <c r="X1114">
        <v>70</v>
      </c>
    </row>
    <row r="1115" spans="1:24" x14ac:dyDescent="0.35">
      <c r="A1115" s="1">
        <v>1113</v>
      </c>
      <c r="B1115">
        <v>557</v>
      </c>
      <c r="C1115">
        <v>556</v>
      </c>
      <c r="E1115">
        <v>4413.4319807481133</v>
      </c>
      <c r="F1115">
        <v>42942.8125</v>
      </c>
      <c r="G1115">
        <v>4245.5340832685006</v>
      </c>
      <c r="H1115">
        <v>-1267.6396257889189</v>
      </c>
      <c r="I1115">
        <v>18</v>
      </c>
      <c r="J1115" t="s">
        <v>111</v>
      </c>
      <c r="K1115">
        <v>19</v>
      </c>
      <c r="L1115">
        <v>1278</v>
      </c>
      <c r="M1115">
        <v>1.9890000000000001</v>
      </c>
      <c r="N1115">
        <v>1.7789999999999999</v>
      </c>
      <c r="O1115">
        <v>0.87726000000000004</v>
      </c>
      <c r="P1115">
        <v>0.15781000000000001</v>
      </c>
      <c r="Q1115">
        <v>3.6680000000000001</v>
      </c>
      <c r="R1115">
        <v>110.4</v>
      </c>
      <c r="S1115">
        <v>11.349</v>
      </c>
      <c r="T1115">
        <v>210000000</v>
      </c>
      <c r="U1115">
        <v>0.3</v>
      </c>
      <c r="V1115">
        <v>0.5</v>
      </c>
      <c r="W1115">
        <v>2</v>
      </c>
      <c r="X1115">
        <v>70</v>
      </c>
    </row>
    <row r="1116" spans="1:24" x14ac:dyDescent="0.35">
      <c r="A1116" s="1">
        <v>1114</v>
      </c>
      <c r="B1116">
        <v>557</v>
      </c>
      <c r="C1116">
        <v>557</v>
      </c>
      <c r="E1116">
        <v>4413.4319807481133</v>
      </c>
      <c r="F1116">
        <v>42942.8125</v>
      </c>
      <c r="G1116">
        <v>4245.5340832685006</v>
      </c>
      <c r="H1116">
        <v>-1267.6396257889189</v>
      </c>
      <c r="I1116">
        <v>18</v>
      </c>
      <c r="J1116" t="s">
        <v>111</v>
      </c>
      <c r="K1116">
        <v>19</v>
      </c>
      <c r="L1116">
        <v>1278</v>
      </c>
      <c r="M1116">
        <v>1.9890000000000001</v>
      </c>
      <c r="N1116">
        <v>1.7789999999999999</v>
      </c>
      <c r="O1116">
        <v>0.87726000000000004</v>
      </c>
      <c r="P1116">
        <v>0.15781000000000001</v>
      </c>
      <c r="Q1116">
        <v>3.6680000000000001</v>
      </c>
      <c r="R1116">
        <v>110.4</v>
      </c>
      <c r="S1116">
        <v>11.349</v>
      </c>
      <c r="T1116">
        <v>210000000</v>
      </c>
      <c r="U1116">
        <v>0.3</v>
      </c>
      <c r="V1116">
        <v>0.5</v>
      </c>
      <c r="W1116">
        <v>2</v>
      </c>
      <c r="X1116">
        <v>70</v>
      </c>
    </row>
    <row r="1117" spans="1:24" x14ac:dyDescent="0.35">
      <c r="A1117" s="1">
        <v>1115</v>
      </c>
      <c r="B1117">
        <v>558</v>
      </c>
      <c r="C1117">
        <v>557</v>
      </c>
      <c r="E1117">
        <v>4421.2444807481133</v>
      </c>
      <c r="F1117">
        <v>42950.625</v>
      </c>
      <c r="G1117">
        <v>4253.2932238096819</v>
      </c>
      <c r="H1117">
        <v>-1266.728105886466</v>
      </c>
      <c r="I1117">
        <v>18</v>
      </c>
      <c r="J1117" t="s">
        <v>111</v>
      </c>
      <c r="K1117">
        <v>19</v>
      </c>
      <c r="L1117">
        <v>1278</v>
      </c>
      <c r="M1117">
        <v>1.9890000000000001</v>
      </c>
      <c r="N1117">
        <v>1.7789999999999999</v>
      </c>
      <c r="O1117">
        <v>0.87726000000000004</v>
      </c>
      <c r="P1117">
        <v>0.15781000000000001</v>
      </c>
      <c r="Q1117">
        <v>3.6680000000000001</v>
      </c>
      <c r="R1117">
        <v>110.4</v>
      </c>
      <c r="S1117">
        <v>11.349</v>
      </c>
      <c r="T1117">
        <v>210000000</v>
      </c>
      <c r="U1117">
        <v>0.3</v>
      </c>
      <c r="V1117">
        <v>0.5</v>
      </c>
      <c r="W1117">
        <v>2</v>
      </c>
      <c r="X1117">
        <v>70</v>
      </c>
    </row>
    <row r="1118" spans="1:24" x14ac:dyDescent="0.35">
      <c r="A1118" s="1">
        <v>1116</v>
      </c>
      <c r="B1118">
        <v>558</v>
      </c>
      <c r="C1118">
        <v>558</v>
      </c>
      <c r="E1118">
        <v>4421.2444807481133</v>
      </c>
      <c r="F1118">
        <v>42950.625</v>
      </c>
      <c r="G1118">
        <v>4253.2932238096819</v>
      </c>
      <c r="H1118">
        <v>-1266.728105886466</v>
      </c>
      <c r="I1118">
        <v>18</v>
      </c>
      <c r="J1118" t="s">
        <v>112</v>
      </c>
      <c r="K1118">
        <v>19</v>
      </c>
      <c r="L1118">
        <v>1278</v>
      </c>
      <c r="M1118">
        <v>1.8779999999999999</v>
      </c>
      <c r="N1118">
        <v>1.5209999999999999</v>
      </c>
      <c r="O1118">
        <v>0.79723999999999995</v>
      </c>
      <c r="P1118">
        <v>5.4467000000000002E-2</v>
      </c>
      <c r="Q1118">
        <v>3.3109999999999999</v>
      </c>
      <c r="R1118">
        <v>98.582999999999998</v>
      </c>
      <c r="S1118">
        <v>10.105</v>
      </c>
      <c r="T1118">
        <v>210000000</v>
      </c>
      <c r="U1118">
        <v>0.3</v>
      </c>
      <c r="V1118">
        <v>0.5</v>
      </c>
      <c r="W1118">
        <v>2</v>
      </c>
      <c r="X1118">
        <v>70</v>
      </c>
    </row>
    <row r="1119" spans="1:24" x14ac:dyDescent="0.35">
      <c r="A1119" s="1">
        <v>1117</v>
      </c>
      <c r="B1119">
        <v>559</v>
      </c>
      <c r="C1119">
        <v>558</v>
      </c>
      <c r="E1119">
        <v>4429.0569807481133</v>
      </c>
      <c r="F1119">
        <v>42958.4375</v>
      </c>
      <c r="G1119">
        <v>4261.0509788713271</v>
      </c>
      <c r="H1119">
        <v>-1265.8048672155539</v>
      </c>
      <c r="I1119">
        <v>18</v>
      </c>
      <c r="J1119" t="s">
        <v>112</v>
      </c>
      <c r="K1119">
        <v>19</v>
      </c>
      <c r="L1119">
        <v>1278</v>
      </c>
      <c r="M1119">
        <v>1.8779999999999999</v>
      </c>
      <c r="N1119">
        <v>1.5209999999999999</v>
      </c>
      <c r="O1119">
        <v>0.79723999999999995</v>
      </c>
      <c r="P1119">
        <v>5.4467000000000002E-2</v>
      </c>
      <c r="Q1119">
        <v>3.3109999999999999</v>
      </c>
      <c r="R1119">
        <v>98.582999999999998</v>
      </c>
      <c r="S1119">
        <v>10.105</v>
      </c>
      <c r="T1119">
        <v>210000000</v>
      </c>
      <c r="U1119">
        <v>0.3</v>
      </c>
      <c r="V1119">
        <v>0.5</v>
      </c>
      <c r="W1119">
        <v>2</v>
      </c>
      <c r="X1119">
        <v>70</v>
      </c>
    </row>
    <row r="1120" spans="1:24" x14ac:dyDescent="0.35">
      <c r="A1120" s="1">
        <v>1118</v>
      </c>
      <c r="B1120">
        <v>559</v>
      </c>
      <c r="C1120">
        <v>559</v>
      </c>
      <c r="E1120">
        <v>4429.0569807481133</v>
      </c>
      <c r="F1120">
        <v>42958.4375</v>
      </c>
      <c r="G1120">
        <v>4261.0509788713271</v>
      </c>
      <c r="H1120">
        <v>-1265.8048672155539</v>
      </c>
      <c r="I1120">
        <v>18</v>
      </c>
      <c r="J1120" t="s">
        <v>112</v>
      </c>
      <c r="K1120">
        <v>19</v>
      </c>
      <c r="L1120">
        <v>1278</v>
      </c>
      <c r="M1120">
        <v>1.8779999999999999</v>
      </c>
      <c r="N1120">
        <v>1.5209999999999999</v>
      </c>
      <c r="O1120">
        <v>0.79723999999999995</v>
      </c>
      <c r="P1120">
        <v>5.4467000000000002E-2</v>
      </c>
      <c r="Q1120">
        <v>3.3109999999999999</v>
      </c>
      <c r="R1120">
        <v>98.582999999999998</v>
      </c>
      <c r="S1120">
        <v>10.105</v>
      </c>
      <c r="T1120">
        <v>210000000</v>
      </c>
      <c r="U1120">
        <v>0.3</v>
      </c>
      <c r="V1120">
        <v>0.5</v>
      </c>
      <c r="W1120">
        <v>2</v>
      </c>
      <c r="X1120">
        <v>70</v>
      </c>
    </row>
    <row r="1121" spans="1:24" x14ac:dyDescent="0.35">
      <c r="A1121" s="1">
        <v>1119</v>
      </c>
      <c r="B1121">
        <v>560</v>
      </c>
      <c r="C1121">
        <v>559</v>
      </c>
      <c r="E1121">
        <v>4436.8694807481133</v>
      </c>
      <c r="F1121">
        <v>42966.25</v>
      </c>
      <c r="G1121">
        <v>4268.8073188149947</v>
      </c>
      <c r="H1121">
        <v>-1264.869810587121</v>
      </c>
      <c r="I1121">
        <v>18</v>
      </c>
      <c r="J1121" t="s">
        <v>112</v>
      </c>
      <c r="K1121">
        <v>19</v>
      </c>
      <c r="L1121">
        <v>1278</v>
      </c>
      <c r="M1121">
        <v>1.8779999999999999</v>
      </c>
      <c r="N1121">
        <v>1.5209999999999999</v>
      </c>
      <c r="O1121">
        <v>0.79723999999999995</v>
      </c>
      <c r="P1121">
        <v>5.4467000000000002E-2</v>
      </c>
      <c r="Q1121">
        <v>3.3109999999999999</v>
      </c>
      <c r="R1121">
        <v>98.582999999999998</v>
      </c>
      <c r="S1121">
        <v>10.105</v>
      </c>
      <c r="T1121">
        <v>210000000</v>
      </c>
      <c r="U1121">
        <v>0.3</v>
      </c>
      <c r="V1121">
        <v>0.5</v>
      </c>
      <c r="W1121">
        <v>2</v>
      </c>
      <c r="X1121">
        <v>70</v>
      </c>
    </row>
    <row r="1122" spans="1:24" x14ac:dyDescent="0.35">
      <c r="A1122" s="1">
        <v>1120</v>
      </c>
      <c r="B1122">
        <v>560</v>
      </c>
      <c r="C1122">
        <v>560</v>
      </c>
      <c r="E1122">
        <v>4436.8694807481133</v>
      </c>
      <c r="F1122">
        <v>42966.25</v>
      </c>
      <c r="G1122">
        <v>4268.8073188149947</v>
      </c>
      <c r="H1122">
        <v>-1264.869810587121</v>
      </c>
      <c r="I1122">
        <v>18</v>
      </c>
      <c r="J1122" t="s">
        <v>113</v>
      </c>
      <c r="K1122">
        <v>19</v>
      </c>
      <c r="L1122">
        <v>1320</v>
      </c>
      <c r="M1122">
        <v>1.6819999999999991</v>
      </c>
      <c r="N1122">
        <v>1.2699</v>
      </c>
      <c r="O1122">
        <v>0.70086000000000004</v>
      </c>
      <c r="P1122">
        <v>2.8108999999999999E-2</v>
      </c>
      <c r="Q1122">
        <v>2.569</v>
      </c>
      <c r="R1122">
        <v>84.697999999999993</v>
      </c>
      <c r="S1122">
        <v>8.6111000000000004</v>
      </c>
      <c r="T1122">
        <v>210000000</v>
      </c>
      <c r="U1122">
        <v>0.3</v>
      </c>
      <c r="V1122">
        <v>0.5</v>
      </c>
      <c r="W1122">
        <v>2</v>
      </c>
      <c r="X1122">
        <v>70</v>
      </c>
    </row>
    <row r="1123" spans="1:24" x14ac:dyDescent="0.35">
      <c r="A1123" s="1">
        <v>1121</v>
      </c>
      <c r="B1123">
        <v>561</v>
      </c>
      <c r="C1123">
        <v>560</v>
      </c>
      <c r="E1123">
        <v>4444.6819807481133</v>
      </c>
      <c r="F1123">
        <v>42974.0625</v>
      </c>
      <c r="G1123">
        <v>4276.562040360227</v>
      </c>
      <c r="H1123">
        <v>-1263.921425409635</v>
      </c>
      <c r="I1123">
        <v>18</v>
      </c>
      <c r="J1123" t="s">
        <v>113</v>
      </c>
      <c r="K1123">
        <v>19</v>
      </c>
      <c r="L1123">
        <v>1320</v>
      </c>
      <c r="M1123">
        <v>1.6819999999999991</v>
      </c>
      <c r="N1123">
        <v>1.2699</v>
      </c>
      <c r="O1123">
        <v>0.70086000000000004</v>
      </c>
      <c r="P1123">
        <v>2.8108999999999999E-2</v>
      </c>
      <c r="Q1123">
        <v>2.569</v>
      </c>
      <c r="R1123">
        <v>84.697999999999993</v>
      </c>
      <c r="S1123">
        <v>8.6111000000000004</v>
      </c>
      <c r="T1123">
        <v>210000000</v>
      </c>
      <c r="U1123">
        <v>0.3</v>
      </c>
      <c r="V1123">
        <v>0.5</v>
      </c>
      <c r="W1123">
        <v>2</v>
      </c>
      <c r="X1123">
        <v>70</v>
      </c>
    </row>
    <row r="1124" spans="1:24" x14ac:dyDescent="0.35">
      <c r="A1124" s="1">
        <v>1122</v>
      </c>
      <c r="B1124">
        <v>561</v>
      </c>
      <c r="C1124">
        <v>561</v>
      </c>
      <c r="E1124">
        <v>4444.6819807481133</v>
      </c>
      <c r="F1124">
        <v>42974.0625</v>
      </c>
      <c r="G1124">
        <v>4276.562040360227</v>
      </c>
      <c r="H1124">
        <v>-1263.921425409635</v>
      </c>
      <c r="I1124">
        <v>18</v>
      </c>
      <c r="J1124" t="s">
        <v>113</v>
      </c>
      <c r="K1124">
        <v>19</v>
      </c>
      <c r="L1124">
        <v>1320</v>
      </c>
      <c r="M1124">
        <v>1.6819999999999991</v>
      </c>
      <c r="N1124">
        <v>1.2699</v>
      </c>
      <c r="O1124">
        <v>0.70086000000000004</v>
      </c>
      <c r="P1124">
        <v>2.8108999999999999E-2</v>
      </c>
      <c r="Q1124">
        <v>2.569</v>
      </c>
      <c r="R1124">
        <v>84.697999999999993</v>
      </c>
      <c r="S1124">
        <v>8.6111000000000004</v>
      </c>
      <c r="T1124">
        <v>210000000</v>
      </c>
      <c r="U1124">
        <v>0.3</v>
      </c>
      <c r="V1124">
        <v>0.5</v>
      </c>
      <c r="W1124">
        <v>2</v>
      </c>
      <c r="X1124">
        <v>70</v>
      </c>
    </row>
    <row r="1125" spans="1:24" x14ac:dyDescent="0.35">
      <c r="A1125" s="1">
        <v>1123</v>
      </c>
      <c r="B1125">
        <v>562</v>
      </c>
      <c r="C1125">
        <v>561</v>
      </c>
      <c r="E1125">
        <v>4452.4944807481133</v>
      </c>
      <c r="F1125">
        <v>42981.875</v>
      </c>
      <c r="G1125">
        <v>4284.3153007876654</v>
      </c>
      <c r="H1125">
        <v>-1262.9611716734021</v>
      </c>
      <c r="I1125">
        <v>18</v>
      </c>
      <c r="J1125" t="s">
        <v>113</v>
      </c>
      <c r="K1125">
        <v>19</v>
      </c>
      <c r="L1125">
        <v>1320</v>
      </c>
      <c r="M1125">
        <v>1.6819999999999991</v>
      </c>
      <c r="N1125">
        <v>1.2699</v>
      </c>
      <c r="O1125">
        <v>0.70086000000000004</v>
      </c>
      <c r="P1125">
        <v>2.8108999999999999E-2</v>
      </c>
      <c r="Q1125">
        <v>2.569</v>
      </c>
      <c r="R1125">
        <v>84.697999999999993</v>
      </c>
      <c r="S1125">
        <v>8.6111000000000004</v>
      </c>
      <c r="T1125">
        <v>210000000</v>
      </c>
      <c r="U1125">
        <v>0.3</v>
      </c>
      <c r="V1125">
        <v>0.5</v>
      </c>
      <c r="W1125">
        <v>2</v>
      </c>
      <c r="X1125">
        <v>70</v>
      </c>
    </row>
    <row r="1126" spans="1:24" x14ac:dyDescent="0.35">
      <c r="A1126" s="1">
        <v>1124</v>
      </c>
      <c r="B1126">
        <v>562</v>
      </c>
      <c r="C1126">
        <v>562</v>
      </c>
      <c r="E1126">
        <v>4452.4944807481133</v>
      </c>
      <c r="F1126">
        <v>42981.875</v>
      </c>
      <c r="G1126">
        <v>4284.3153007876654</v>
      </c>
      <c r="H1126">
        <v>-1262.9611716734021</v>
      </c>
      <c r="I1126">
        <v>18</v>
      </c>
      <c r="J1126" t="s">
        <v>113</v>
      </c>
      <c r="K1126">
        <v>19</v>
      </c>
      <c r="L1126">
        <v>1320</v>
      </c>
      <c r="M1126">
        <v>1.6819999999999991</v>
      </c>
      <c r="N1126">
        <v>1.2699</v>
      </c>
      <c r="O1126">
        <v>0.70086000000000004</v>
      </c>
      <c r="P1126">
        <v>2.8108999999999999E-2</v>
      </c>
      <c r="Q1126">
        <v>2.569</v>
      </c>
      <c r="R1126">
        <v>84.697999999999993</v>
      </c>
      <c r="S1126">
        <v>8.6111000000000004</v>
      </c>
      <c r="T1126">
        <v>210000000</v>
      </c>
      <c r="U1126">
        <v>0.3</v>
      </c>
      <c r="V1126">
        <v>0.5</v>
      </c>
      <c r="W1126">
        <v>2</v>
      </c>
      <c r="X1126">
        <v>70</v>
      </c>
    </row>
    <row r="1127" spans="1:24" x14ac:dyDescent="0.35">
      <c r="A1127" s="1">
        <v>1125</v>
      </c>
      <c r="B1127">
        <v>563</v>
      </c>
      <c r="C1127">
        <v>562</v>
      </c>
      <c r="E1127">
        <v>4460.3069807481133</v>
      </c>
      <c r="F1127">
        <v>42989.6875</v>
      </c>
      <c r="G1127">
        <v>4292.0670974911764</v>
      </c>
      <c r="H1127">
        <v>-1261.9891749767889</v>
      </c>
      <c r="I1127">
        <v>18</v>
      </c>
      <c r="J1127" t="s">
        <v>113</v>
      </c>
      <c r="K1127">
        <v>19</v>
      </c>
      <c r="L1127">
        <v>1320</v>
      </c>
      <c r="M1127">
        <v>1.6819999999999991</v>
      </c>
      <c r="N1127">
        <v>1.2699</v>
      </c>
      <c r="O1127">
        <v>0.70086000000000004</v>
      </c>
      <c r="P1127">
        <v>2.8108999999999999E-2</v>
      </c>
      <c r="Q1127">
        <v>2.569</v>
      </c>
      <c r="R1127">
        <v>84.697999999999993</v>
      </c>
      <c r="S1127">
        <v>8.6111000000000004</v>
      </c>
      <c r="T1127">
        <v>210000000</v>
      </c>
      <c r="U1127">
        <v>0.3</v>
      </c>
      <c r="V1127">
        <v>0.5</v>
      </c>
      <c r="W1127">
        <v>2</v>
      </c>
      <c r="X1127">
        <v>70</v>
      </c>
    </row>
    <row r="1128" spans="1:24" x14ac:dyDescent="0.35">
      <c r="A1128" s="1">
        <v>1126</v>
      </c>
      <c r="B1128">
        <v>563</v>
      </c>
      <c r="C1128">
        <v>563</v>
      </c>
      <c r="E1128">
        <v>4460.3069807481133</v>
      </c>
      <c r="F1128">
        <v>42989.6875</v>
      </c>
      <c r="G1128">
        <v>4292.0670974911764</v>
      </c>
      <c r="H1128">
        <v>-1261.9891749767889</v>
      </c>
      <c r="I1128">
        <v>18</v>
      </c>
      <c r="J1128" t="s">
        <v>113</v>
      </c>
      <c r="K1128">
        <v>19</v>
      </c>
      <c r="L1128">
        <v>1320</v>
      </c>
      <c r="M1128">
        <v>1.6819999999999991</v>
      </c>
      <c r="N1128">
        <v>1.2699</v>
      </c>
      <c r="O1128">
        <v>0.70086000000000004</v>
      </c>
      <c r="P1128">
        <v>2.8108999999999999E-2</v>
      </c>
      <c r="Q1128">
        <v>2.569</v>
      </c>
      <c r="R1128">
        <v>84.697999999999993</v>
      </c>
      <c r="S1128">
        <v>8.6111000000000004</v>
      </c>
      <c r="T1128">
        <v>210000000</v>
      </c>
      <c r="U1128">
        <v>0.3</v>
      </c>
      <c r="V1128">
        <v>0.5</v>
      </c>
      <c r="W1128">
        <v>2</v>
      </c>
      <c r="X1128">
        <v>70</v>
      </c>
    </row>
    <row r="1129" spans="1:24" x14ac:dyDescent="0.35">
      <c r="A1129" s="1">
        <v>1127</v>
      </c>
      <c r="B1129">
        <v>564</v>
      </c>
      <c r="C1129">
        <v>563</v>
      </c>
      <c r="E1129">
        <v>4468.1194807481133</v>
      </c>
      <c r="F1129">
        <v>42997.5</v>
      </c>
      <c r="G1129">
        <v>4299.8174051880987</v>
      </c>
      <c r="H1129">
        <v>-1261.0053739805089</v>
      </c>
      <c r="I1129">
        <v>18</v>
      </c>
      <c r="J1129" t="s">
        <v>113</v>
      </c>
      <c r="K1129">
        <v>19</v>
      </c>
      <c r="L1129">
        <v>1320</v>
      </c>
      <c r="M1129">
        <v>1.6819999999999991</v>
      </c>
      <c r="N1129">
        <v>1.2699</v>
      </c>
      <c r="O1129">
        <v>0.70086000000000004</v>
      </c>
      <c r="P1129">
        <v>2.8108999999999999E-2</v>
      </c>
      <c r="Q1129">
        <v>2.569</v>
      </c>
      <c r="R1129">
        <v>84.697999999999993</v>
      </c>
      <c r="S1129">
        <v>8.6111000000000004</v>
      </c>
      <c r="T1129">
        <v>210000000</v>
      </c>
      <c r="U1129">
        <v>0.3</v>
      </c>
      <c r="V1129">
        <v>0.5</v>
      </c>
      <c r="W1129">
        <v>2</v>
      </c>
      <c r="X1129">
        <v>70</v>
      </c>
    </row>
    <row r="1130" spans="1:24" x14ac:dyDescent="0.35">
      <c r="A1130" s="1">
        <v>1128</v>
      </c>
      <c r="B1130">
        <v>564</v>
      </c>
      <c r="C1130">
        <v>564</v>
      </c>
      <c r="E1130">
        <v>4468.1194807481133</v>
      </c>
      <c r="F1130">
        <v>42997.5</v>
      </c>
      <c r="G1130">
        <v>4299.8174051880987</v>
      </c>
      <c r="H1130">
        <v>-1261.0053739805089</v>
      </c>
      <c r="I1130">
        <v>18</v>
      </c>
      <c r="J1130" t="s">
        <v>113</v>
      </c>
      <c r="K1130">
        <v>19</v>
      </c>
      <c r="L1130">
        <v>1320</v>
      </c>
      <c r="M1130">
        <v>1.6819999999999991</v>
      </c>
      <c r="N1130">
        <v>1.2699</v>
      </c>
      <c r="O1130">
        <v>0.70086000000000004</v>
      </c>
      <c r="P1130">
        <v>2.8108999999999999E-2</v>
      </c>
      <c r="Q1130">
        <v>2.569</v>
      </c>
      <c r="R1130">
        <v>84.697999999999993</v>
      </c>
      <c r="S1130">
        <v>8.6111000000000004</v>
      </c>
      <c r="T1130">
        <v>210000000</v>
      </c>
      <c r="U1130">
        <v>0.3</v>
      </c>
      <c r="V1130">
        <v>0.5</v>
      </c>
      <c r="W1130">
        <v>2</v>
      </c>
      <c r="X1130">
        <v>70</v>
      </c>
    </row>
    <row r="1131" spans="1:24" x14ac:dyDescent="0.35">
      <c r="A1131" s="1">
        <v>1129</v>
      </c>
      <c r="B1131">
        <v>565</v>
      </c>
      <c r="C1131">
        <v>564</v>
      </c>
      <c r="E1131">
        <v>4475.9319807481133</v>
      </c>
      <c r="F1131">
        <v>43005.3125</v>
      </c>
      <c r="G1131">
        <v>4307.5662010010037</v>
      </c>
      <c r="H1131">
        <v>-1260.009731218378</v>
      </c>
      <c r="I1131">
        <v>18</v>
      </c>
      <c r="J1131" t="s">
        <v>113</v>
      </c>
      <c r="K1131">
        <v>19</v>
      </c>
      <c r="L1131">
        <v>1320</v>
      </c>
      <c r="M1131">
        <v>1.6819999999999991</v>
      </c>
      <c r="N1131">
        <v>1.2699</v>
      </c>
      <c r="O1131">
        <v>0.70086000000000004</v>
      </c>
      <c r="P1131">
        <v>2.8108999999999999E-2</v>
      </c>
      <c r="Q1131">
        <v>2.569</v>
      </c>
      <c r="R1131">
        <v>84.697999999999993</v>
      </c>
      <c r="S1131">
        <v>8.6111000000000004</v>
      </c>
      <c r="T1131">
        <v>210000000</v>
      </c>
      <c r="U1131">
        <v>0.3</v>
      </c>
      <c r="V1131">
        <v>0.5</v>
      </c>
      <c r="W1131">
        <v>2</v>
      </c>
      <c r="X1131">
        <v>70</v>
      </c>
    </row>
    <row r="1132" spans="1:24" x14ac:dyDescent="0.35">
      <c r="A1132" s="1">
        <v>1130</v>
      </c>
      <c r="B1132">
        <v>565</v>
      </c>
      <c r="C1132">
        <v>565</v>
      </c>
      <c r="E1132">
        <v>4475.9319807481133</v>
      </c>
      <c r="F1132">
        <v>43005.3125</v>
      </c>
      <c r="G1132">
        <v>4307.5662010010037</v>
      </c>
      <c r="H1132">
        <v>-1260.009731218378</v>
      </c>
      <c r="I1132">
        <v>18</v>
      </c>
      <c r="J1132" t="s">
        <v>113</v>
      </c>
      <c r="K1132">
        <v>19</v>
      </c>
      <c r="L1132">
        <v>1320</v>
      </c>
      <c r="M1132">
        <v>1.6819999999999991</v>
      </c>
      <c r="N1132">
        <v>1.2699</v>
      </c>
      <c r="O1132">
        <v>0.70086000000000004</v>
      </c>
      <c r="P1132">
        <v>2.8108999999999999E-2</v>
      </c>
      <c r="Q1132">
        <v>2.569</v>
      </c>
      <c r="R1132">
        <v>84.697999999999993</v>
      </c>
      <c r="S1132">
        <v>8.6111000000000004</v>
      </c>
      <c r="T1132">
        <v>210000000</v>
      </c>
      <c r="U1132">
        <v>0.3</v>
      </c>
      <c r="V1132">
        <v>0.5</v>
      </c>
      <c r="W1132">
        <v>2</v>
      </c>
      <c r="X1132">
        <v>70</v>
      </c>
    </row>
    <row r="1133" spans="1:24" x14ac:dyDescent="0.35">
      <c r="A1133" s="1">
        <v>1131</v>
      </c>
      <c r="B1133">
        <v>566</v>
      </c>
      <c r="C1133">
        <v>565</v>
      </c>
      <c r="E1133">
        <v>4483.7444807481133</v>
      </c>
      <c r="F1133">
        <v>43013.125</v>
      </c>
      <c r="G1133">
        <v>4315.3132548348522</v>
      </c>
      <c r="H1133">
        <v>-1259.000623344132</v>
      </c>
      <c r="I1133">
        <v>18</v>
      </c>
      <c r="J1133" t="s">
        <v>113</v>
      </c>
      <c r="K1133">
        <v>19</v>
      </c>
      <c r="L1133">
        <v>1320</v>
      </c>
      <c r="M1133">
        <v>1.6819999999999991</v>
      </c>
      <c r="N1133">
        <v>1.2699</v>
      </c>
      <c r="O1133">
        <v>0.70086000000000004</v>
      </c>
      <c r="P1133">
        <v>2.8108999999999999E-2</v>
      </c>
      <c r="Q1133">
        <v>2.569</v>
      </c>
      <c r="R1133">
        <v>84.697999999999993</v>
      </c>
      <c r="S1133">
        <v>8.6111000000000004</v>
      </c>
      <c r="T1133">
        <v>210000000</v>
      </c>
      <c r="U1133">
        <v>0.3</v>
      </c>
      <c r="V1133">
        <v>0.5</v>
      </c>
      <c r="W1133">
        <v>2</v>
      </c>
      <c r="X1133">
        <v>70</v>
      </c>
    </row>
    <row r="1134" spans="1:24" x14ac:dyDescent="0.35">
      <c r="A1134" s="1">
        <v>1132</v>
      </c>
      <c r="B1134">
        <v>566</v>
      </c>
      <c r="C1134">
        <v>566</v>
      </c>
      <c r="E1134">
        <v>4483.7444807481133</v>
      </c>
      <c r="F1134">
        <v>43013.125</v>
      </c>
      <c r="G1134">
        <v>4315.3132548348522</v>
      </c>
      <c r="H1134">
        <v>-1259.000623344132</v>
      </c>
      <c r="I1134">
        <v>18</v>
      </c>
      <c r="J1134" t="s">
        <v>113</v>
      </c>
      <c r="K1134">
        <v>19</v>
      </c>
      <c r="L1134">
        <v>1320</v>
      </c>
      <c r="M1134">
        <v>1.6819999999999991</v>
      </c>
      <c r="N1134">
        <v>1.2699</v>
      </c>
      <c r="O1134">
        <v>0.70086000000000004</v>
      </c>
      <c r="P1134">
        <v>2.8108999999999999E-2</v>
      </c>
      <c r="Q1134">
        <v>2.569</v>
      </c>
      <c r="R1134">
        <v>84.697999999999993</v>
      </c>
      <c r="S1134">
        <v>8.6111000000000004</v>
      </c>
      <c r="T1134">
        <v>210000000</v>
      </c>
      <c r="U1134">
        <v>0.3</v>
      </c>
      <c r="V1134">
        <v>0.5</v>
      </c>
      <c r="W1134">
        <v>2</v>
      </c>
      <c r="X1134">
        <v>70</v>
      </c>
    </row>
    <row r="1135" spans="1:24" x14ac:dyDescent="0.35">
      <c r="A1135" s="1">
        <v>1133</v>
      </c>
      <c r="B1135">
        <v>567</v>
      </c>
      <c r="C1135">
        <v>566</v>
      </c>
      <c r="E1135">
        <v>4491.5569807481133</v>
      </c>
      <c r="F1135">
        <v>43020.9375</v>
      </c>
      <c r="G1135">
        <v>4323.0587860690521</v>
      </c>
      <c r="H1135">
        <v>-1257.979898990061</v>
      </c>
      <c r="I1135">
        <v>18</v>
      </c>
      <c r="J1135" t="s">
        <v>113</v>
      </c>
      <c r="K1135">
        <v>19</v>
      </c>
      <c r="L1135">
        <v>1320</v>
      </c>
      <c r="M1135">
        <v>1.6819999999999991</v>
      </c>
      <c r="N1135">
        <v>1.2699</v>
      </c>
      <c r="O1135">
        <v>0.70086000000000004</v>
      </c>
      <c r="P1135">
        <v>2.8108999999999999E-2</v>
      </c>
      <c r="Q1135">
        <v>2.569</v>
      </c>
      <c r="R1135">
        <v>84.697999999999993</v>
      </c>
      <c r="S1135">
        <v>8.6111000000000004</v>
      </c>
      <c r="T1135">
        <v>210000000</v>
      </c>
      <c r="U1135">
        <v>0.3</v>
      </c>
      <c r="V1135">
        <v>0.5</v>
      </c>
      <c r="W1135">
        <v>2</v>
      </c>
      <c r="X1135">
        <v>70</v>
      </c>
    </row>
    <row r="1136" spans="1:24" x14ac:dyDescent="0.35">
      <c r="A1136" s="1">
        <v>1134</v>
      </c>
      <c r="B1136">
        <v>567</v>
      </c>
      <c r="C1136">
        <v>567</v>
      </c>
      <c r="E1136">
        <v>4491.5569807481133</v>
      </c>
      <c r="F1136">
        <v>43020.9375</v>
      </c>
      <c r="G1136">
        <v>4323.0587860690521</v>
      </c>
      <c r="H1136">
        <v>-1257.979898990061</v>
      </c>
      <c r="I1136">
        <v>18</v>
      </c>
      <c r="J1136" t="s">
        <v>113</v>
      </c>
      <c r="K1136">
        <v>19</v>
      </c>
      <c r="L1136">
        <v>1320</v>
      </c>
      <c r="M1136">
        <v>1.6819999999999991</v>
      </c>
      <c r="N1136">
        <v>1.2699</v>
      </c>
      <c r="O1136">
        <v>0.70086000000000004</v>
      </c>
      <c r="P1136">
        <v>2.8108999999999999E-2</v>
      </c>
      <c r="Q1136">
        <v>2.569</v>
      </c>
      <c r="R1136">
        <v>84.697999999999993</v>
      </c>
      <c r="S1136">
        <v>8.6111000000000004</v>
      </c>
      <c r="T1136">
        <v>210000000</v>
      </c>
      <c r="U1136">
        <v>0.3</v>
      </c>
      <c r="V1136">
        <v>0.5</v>
      </c>
      <c r="W1136">
        <v>2</v>
      </c>
      <c r="X1136">
        <v>70</v>
      </c>
    </row>
    <row r="1137" spans="1:24" x14ac:dyDescent="0.35">
      <c r="A1137" s="1">
        <v>1135</v>
      </c>
      <c r="B1137">
        <v>568</v>
      </c>
      <c r="C1137">
        <v>567</v>
      </c>
      <c r="E1137">
        <v>4499.3694807481133</v>
      </c>
      <c r="F1137">
        <v>43028.75</v>
      </c>
      <c r="G1137">
        <v>4330.8027511869795</v>
      </c>
      <c r="H1137">
        <v>-1256.9473607810689</v>
      </c>
      <c r="I1137">
        <v>18</v>
      </c>
      <c r="J1137" t="s">
        <v>113</v>
      </c>
      <c r="K1137">
        <v>19</v>
      </c>
      <c r="L1137">
        <v>1320</v>
      </c>
      <c r="M1137">
        <v>1.6819999999999991</v>
      </c>
      <c r="N1137">
        <v>1.2699</v>
      </c>
      <c r="O1137">
        <v>0.70086000000000004</v>
      </c>
      <c r="P1137">
        <v>2.8108999999999999E-2</v>
      </c>
      <c r="Q1137">
        <v>2.569</v>
      </c>
      <c r="R1137">
        <v>84.697999999999993</v>
      </c>
      <c r="S1137">
        <v>8.6111000000000004</v>
      </c>
      <c r="T1137">
        <v>210000000</v>
      </c>
      <c r="U1137">
        <v>0.3</v>
      </c>
      <c r="V1137">
        <v>0.5</v>
      </c>
      <c r="W1137">
        <v>2</v>
      </c>
      <c r="X1137">
        <v>70</v>
      </c>
    </row>
    <row r="1138" spans="1:24" x14ac:dyDescent="0.35">
      <c r="A1138" s="1">
        <v>1136</v>
      </c>
      <c r="B1138">
        <v>568</v>
      </c>
      <c r="C1138">
        <v>568</v>
      </c>
      <c r="E1138">
        <v>4499.3694807481133</v>
      </c>
      <c r="F1138">
        <v>43028.75</v>
      </c>
      <c r="G1138">
        <v>4330.8027511869795</v>
      </c>
      <c r="H1138">
        <v>-1256.9473607810689</v>
      </c>
      <c r="I1138">
        <v>18</v>
      </c>
      <c r="J1138" t="s">
        <v>112</v>
      </c>
      <c r="K1138">
        <v>19</v>
      </c>
      <c r="L1138">
        <v>1278</v>
      </c>
      <c r="M1138">
        <v>1.8779999999999999</v>
      </c>
      <c r="N1138">
        <v>1.5209999999999999</v>
      </c>
      <c r="O1138">
        <v>0.79723999999999995</v>
      </c>
      <c r="P1138">
        <v>5.4467000000000002E-2</v>
      </c>
      <c r="Q1138">
        <v>3.3109999999999999</v>
      </c>
      <c r="R1138">
        <v>98.582999999999998</v>
      </c>
      <c r="S1138">
        <v>10.105</v>
      </c>
      <c r="T1138">
        <v>210000000</v>
      </c>
      <c r="U1138">
        <v>0.3</v>
      </c>
      <c r="V1138">
        <v>0.5</v>
      </c>
      <c r="W1138">
        <v>2</v>
      </c>
      <c r="X1138">
        <v>70</v>
      </c>
    </row>
    <row r="1139" spans="1:24" x14ac:dyDescent="0.35">
      <c r="A1139" s="1">
        <v>1137</v>
      </c>
      <c r="B1139">
        <v>569</v>
      </c>
      <c r="C1139">
        <v>568</v>
      </c>
      <c r="E1139">
        <v>4507.1819807481133</v>
      </c>
      <c r="F1139">
        <v>43036.5625</v>
      </c>
      <c r="G1139">
        <v>4338.54514962553</v>
      </c>
      <c r="H1139">
        <v>-1255.9031380418171</v>
      </c>
      <c r="I1139">
        <v>18</v>
      </c>
      <c r="J1139" t="s">
        <v>112</v>
      </c>
      <c r="K1139">
        <v>19</v>
      </c>
      <c r="L1139">
        <v>1278</v>
      </c>
      <c r="M1139">
        <v>1.8779999999999999</v>
      </c>
      <c r="N1139">
        <v>1.5209999999999999</v>
      </c>
      <c r="O1139">
        <v>0.79723999999999995</v>
      </c>
      <c r="P1139">
        <v>5.4467000000000002E-2</v>
      </c>
      <c r="Q1139">
        <v>3.3109999999999999</v>
      </c>
      <c r="R1139">
        <v>98.582999999999998</v>
      </c>
      <c r="S1139">
        <v>10.105</v>
      </c>
      <c r="T1139">
        <v>210000000</v>
      </c>
      <c r="U1139">
        <v>0.3</v>
      </c>
      <c r="V1139">
        <v>0.5</v>
      </c>
      <c r="W1139">
        <v>2</v>
      </c>
      <c r="X1139">
        <v>70</v>
      </c>
    </row>
    <row r="1140" spans="1:24" x14ac:dyDescent="0.35">
      <c r="A1140" s="1">
        <v>1138</v>
      </c>
      <c r="B1140">
        <v>569</v>
      </c>
      <c r="C1140">
        <v>569</v>
      </c>
      <c r="E1140">
        <v>4507.1819807481133</v>
      </c>
      <c r="F1140">
        <v>43036.5625</v>
      </c>
      <c r="G1140">
        <v>4338.54514962553</v>
      </c>
      <c r="H1140">
        <v>-1255.9031380418171</v>
      </c>
      <c r="I1140">
        <v>18</v>
      </c>
      <c r="J1140" t="s">
        <v>112</v>
      </c>
      <c r="K1140">
        <v>19</v>
      </c>
      <c r="L1140">
        <v>1278</v>
      </c>
      <c r="M1140">
        <v>1.8779999999999999</v>
      </c>
      <c r="N1140">
        <v>1.5209999999999999</v>
      </c>
      <c r="O1140">
        <v>0.79723999999999995</v>
      </c>
      <c r="P1140">
        <v>5.4467000000000002E-2</v>
      </c>
      <c r="Q1140">
        <v>3.3109999999999999</v>
      </c>
      <c r="R1140">
        <v>98.582999999999998</v>
      </c>
      <c r="S1140">
        <v>10.105</v>
      </c>
      <c r="T1140">
        <v>210000000</v>
      </c>
      <c r="U1140">
        <v>0.3</v>
      </c>
      <c r="V1140">
        <v>0.5</v>
      </c>
      <c r="W1140">
        <v>2</v>
      </c>
      <c r="X1140">
        <v>70</v>
      </c>
    </row>
    <row r="1141" spans="1:24" x14ac:dyDescent="0.35">
      <c r="A1141" s="1">
        <v>1139</v>
      </c>
      <c r="B1141">
        <v>570</v>
      </c>
      <c r="C1141">
        <v>569</v>
      </c>
      <c r="E1141">
        <v>4514.9944807481133</v>
      </c>
      <c r="F1141">
        <v>43044.375</v>
      </c>
      <c r="G1141">
        <v>4346.285902323214</v>
      </c>
      <c r="H1141">
        <v>-1254.846782340235</v>
      </c>
      <c r="I1141">
        <v>18</v>
      </c>
      <c r="J1141" t="s">
        <v>112</v>
      </c>
      <c r="K1141">
        <v>19</v>
      </c>
      <c r="L1141">
        <v>1278</v>
      </c>
      <c r="M1141">
        <v>1.8779999999999999</v>
      </c>
      <c r="N1141">
        <v>1.5209999999999999</v>
      </c>
      <c r="O1141">
        <v>0.79723999999999995</v>
      </c>
      <c r="P1141">
        <v>5.4467000000000002E-2</v>
      </c>
      <c r="Q1141">
        <v>3.3109999999999999</v>
      </c>
      <c r="R1141">
        <v>98.582999999999998</v>
      </c>
      <c r="S1141">
        <v>10.105</v>
      </c>
      <c r="T1141">
        <v>210000000</v>
      </c>
      <c r="U1141">
        <v>0.3</v>
      </c>
      <c r="V1141">
        <v>0.5</v>
      </c>
      <c r="W1141">
        <v>2</v>
      </c>
      <c r="X1141">
        <v>70</v>
      </c>
    </row>
    <row r="1142" spans="1:24" x14ac:dyDescent="0.35">
      <c r="A1142" s="1">
        <v>1140</v>
      </c>
      <c r="B1142">
        <v>570</v>
      </c>
      <c r="C1142">
        <v>570</v>
      </c>
      <c r="E1142">
        <v>4514.9944807481133</v>
      </c>
      <c r="F1142">
        <v>43044.375</v>
      </c>
      <c r="G1142">
        <v>4346.285902323214</v>
      </c>
      <c r="H1142">
        <v>-1254.846782340235</v>
      </c>
      <c r="I1142">
        <v>18</v>
      </c>
      <c r="J1142" t="s">
        <v>111</v>
      </c>
      <c r="K1142">
        <v>19</v>
      </c>
      <c r="L1142">
        <v>1278</v>
      </c>
      <c r="M1142">
        <v>1.9890000000000001</v>
      </c>
      <c r="N1142">
        <v>1.7789999999999999</v>
      </c>
      <c r="O1142">
        <v>0.87726000000000004</v>
      </c>
      <c r="P1142">
        <v>0.15781000000000001</v>
      </c>
      <c r="Q1142">
        <v>3.6680000000000001</v>
      </c>
      <c r="R1142">
        <v>110.4</v>
      </c>
      <c r="S1142">
        <v>11.349</v>
      </c>
      <c r="T1142">
        <v>210000000</v>
      </c>
      <c r="U1142">
        <v>0.3</v>
      </c>
      <c r="V1142">
        <v>0.5</v>
      </c>
      <c r="W1142">
        <v>2</v>
      </c>
      <c r="X1142">
        <v>70</v>
      </c>
    </row>
    <row r="1143" spans="1:24" x14ac:dyDescent="0.35">
      <c r="A1143" s="1">
        <v>1141</v>
      </c>
      <c r="B1143">
        <v>571</v>
      </c>
      <c r="C1143">
        <v>570</v>
      </c>
      <c r="E1143">
        <v>4522.8069807481133</v>
      </c>
      <c r="F1143">
        <v>43052.1875</v>
      </c>
      <c r="G1143">
        <v>4354.0248613651256</v>
      </c>
      <c r="H1143">
        <v>-1253.777365813087</v>
      </c>
      <c r="I1143">
        <v>18</v>
      </c>
      <c r="J1143" t="s">
        <v>111</v>
      </c>
      <c r="K1143">
        <v>19</v>
      </c>
      <c r="L1143">
        <v>1278</v>
      </c>
      <c r="M1143">
        <v>1.9890000000000001</v>
      </c>
      <c r="N1143">
        <v>1.7789999999999999</v>
      </c>
      <c r="O1143">
        <v>0.87726000000000004</v>
      </c>
      <c r="P1143">
        <v>0.15781000000000001</v>
      </c>
      <c r="Q1143">
        <v>3.6680000000000001</v>
      </c>
      <c r="R1143">
        <v>110.4</v>
      </c>
      <c r="S1143">
        <v>11.349</v>
      </c>
      <c r="T1143">
        <v>210000000</v>
      </c>
      <c r="U1143">
        <v>0.3</v>
      </c>
      <c r="V1143">
        <v>0.5</v>
      </c>
      <c r="W1143">
        <v>2</v>
      </c>
      <c r="X1143">
        <v>70</v>
      </c>
    </row>
    <row r="1144" spans="1:24" x14ac:dyDescent="0.35">
      <c r="A1144" s="1">
        <v>1142</v>
      </c>
      <c r="B1144">
        <v>571</v>
      </c>
      <c r="C1144">
        <v>571</v>
      </c>
      <c r="E1144">
        <v>4522.8069807481133</v>
      </c>
      <c r="F1144">
        <v>43052.1875</v>
      </c>
      <c r="G1144">
        <v>4354.0248613651256</v>
      </c>
      <c r="H1144">
        <v>-1253.777365813087</v>
      </c>
      <c r="I1144">
        <v>18</v>
      </c>
      <c r="J1144" t="s">
        <v>111</v>
      </c>
      <c r="K1144">
        <v>19</v>
      </c>
      <c r="L1144">
        <v>1278</v>
      </c>
      <c r="M1144">
        <v>1.9890000000000001</v>
      </c>
      <c r="N1144">
        <v>1.7789999999999999</v>
      </c>
      <c r="O1144">
        <v>0.87726000000000004</v>
      </c>
      <c r="P1144">
        <v>0.15781000000000001</v>
      </c>
      <c r="Q1144">
        <v>3.6680000000000001</v>
      </c>
      <c r="R1144">
        <v>110.4</v>
      </c>
      <c r="S1144">
        <v>11.349</v>
      </c>
      <c r="T1144">
        <v>210000000</v>
      </c>
      <c r="U1144">
        <v>0.3</v>
      </c>
      <c r="V1144">
        <v>0.5</v>
      </c>
      <c r="W1144">
        <v>2</v>
      </c>
      <c r="X1144">
        <v>70</v>
      </c>
    </row>
    <row r="1145" spans="1:24" x14ac:dyDescent="0.35">
      <c r="A1145" s="1">
        <v>1143</v>
      </c>
      <c r="B1145">
        <v>572</v>
      </c>
      <c r="C1145">
        <v>571</v>
      </c>
      <c r="D1145" t="s">
        <v>94</v>
      </c>
      <c r="E1145">
        <v>4530.6194807481133</v>
      </c>
      <c r="F1145">
        <v>43060</v>
      </c>
      <c r="G1145">
        <v>4361.7621764369596</v>
      </c>
      <c r="H1145">
        <v>-1252.696121719375</v>
      </c>
      <c r="I1145">
        <v>18</v>
      </c>
      <c r="J1145" t="s">
        <v>111</v>
      </c>
      <c r="K1145">
        <v>19</v>
      </c>
      <c r="L1145">
        <v>1278</v>
      </c>
      <c r="M1145">
        <v>1.9890000000000001</v>
      </c>
      <c r="N1145">
        <v>1.7789999999999999</v>
      </c>
      <c r="O1145">
        <v>0.87726000000000004</v>
      </c>
      <c r="P1145">
        <v>0.15781000000000001</v>
      </c>
      <c r="Q1145">
        <v>3.6680000000000001</v>
      </c>
      <c r="R1145">
        <v>110.4</v>
      </c>
      <c r="S1145">
        <v>11.349</v>
      </c>
      <c r="T1145">
        <v>210000000</v>
      </c>
      <c r="U1145">
        <v>0.3</v>
      </c>
      <c r="V1145">
        <v>0.5</v>
      </c>
      <c r="W1145">
        <v>2</v>
      </c>
      <c r="X1145">
        <v>70</v>
      </c>
    </row>
    <row r="1146" spans="1:24" x14ac:dyDescent="0.35">
      <c r="A1146" s="1">
        <v>1144</v>
      </c>
      <c r="B1146">
        <v>572</v>
      </c>
      <c r="C1146">
        <v>572</v>
      </c>
      <c r="D1146" t="s">
        <v>94</v>
      </c>
      <c r="E1146">
        <v>4530.6194807481133</v>
      </c>
      <c r="F1146">
        <v>43060</v>
      </c>
      <c r="G1146">
        <v>4361.7621764369596</v>
      </c>
      <c r="H1146">
        <v>-1252.696121719375</v>
      </c>
      <c r="I1146">
        <v>18</v>
      </c>
      <c r="J1146" t="s">
        <v>111</v>
      </c>
      <c r="K1146">
        <v>19</v>
      </c>
      <c r="L1146">
        <v>1278</v>
      </c>
      <c r="M1146">
        <v>1.9890000000000001</v>
      </c>
      <c r="N1146">
        <v>1.7789999999999999</v>
      </c>
      <c r="O1146">
        <v>0.87726000000000004</v>
      </c>
      <c r="P1146">
        <v>0.15781000000000001</v>
      </c>
      <c r="Q1146">
        <v>3.6680000000000001</v>
      </c>
      <c r="R1146">
        <v>110.4</v>
      </c>
      <c r="S1146">
        <v>11.349</v>
      </c>
      <c r="T1146">
        <v>210000000</v>
      </c>
      <c r="U1146">
        <v>0.3</v>
      </c>
      <c r="V1146">
        <v>0.5</v>
      </c>
      <c r="W1146">
        <v>2</v>
      </c>
      <c r="X1146">
        <v>70</v>
      </c>
    </row>
    <row r="1147" spans="1:24" x14ac:dyDescent="0.35">
      <c r="A1147" s="1">
        <v>1145</v>
      </c>
      <c r="B1147">
        <v>573</v>
      </c>
      <c r="C1147">
        <v>572</v>
      </c>
      <c r="E1147">
        <v>4538.4319807481133</v>
      </c>
      <c r="F1147">
        <v>43067.8125</v>
      </c>
      <c r="G1147">
        <v>4369.4978511396102</v>
      </c>
      <c r="H1147">
        <v>-1251.603204980715</v>
      </c>
      <c r="I1147">
        <v>18</v>
      </c>
      <c r="J1147" t="s">
        <v>111</v>
      </c>
      <c r="K1147">
        <v>19</v>
      </c>
      <c r="L1147">
        <v>1278</v>
      </c>
      <c r="M1147">
        <v>1.9890000000000001</v>
      </c>
      <c r="N1147">
        <v>1.7789999999999999</v>
      </c>
      <c r="O1147">
        <v>0.87726000000000004</v>
      </c>
      <c r="P1147">
        <v>0.15781000000000001</v>
      </c>
      <c r="Q1147">
        <v>3.6680000000000001</v>
      </c>
      <c r="R1147">
        <v>110.4</v>
      </c>
      <c r="S1147">
        <v>11.349</v>
      </c>
      <c r="T1147">
        <v>210000000</v>
      </c>
      <c r="U1147">
        <v>0.3</v>
      </c>
      <c r="V1147">
        <v>0.5</v>
      </c>
      <c r="W1147">
        <v>2</v>
      </c>
      <c r="X1147">
        <v>70</v>
      </c>
    </row>
    <row r="1148" spans="1:24" x14ac:dyDescent="0.35">
      <c r="A1148" s="1">
        <v>1146</v>
      </c>
      <c r="B1148">
        <v>573</v>
      </c>
      <c r="C1148">
        <v>573</v>
      </c>
      <c r="E1148">
        <v>4538.4319807481133</v>
      </c>
      <c r="F1148">
        <v>43067.8125</v>
      </c>
      <c r="G1148">
        <v>4369.4978511396102</v>
      </c>
      <c r="H1148">
        <v>-1251.603204980715</v>
      </c>
      <c r="I1148">
        <v>18</v>
      </c>
      <c r="J1148" t="s">
        <v>111</v>
      </c>
      <c r="K1148">
        <v>19</v>
      </c>
      <c r="L1148">
        <v>1278</v>
      </c>
      <c r="M1148">
        <v>1.9890000000000001</v>
      </c>
      <c r="N1148">
        <v>1.7789999999999999</v>
      </c>
      <c r="O1148">
        <v>0.87726000000000004</v>
      </c>
      <c r="P1148">
        <v>0.15781000000000001</v>
      </c>
      <c r="Q1148">
        <v>3.6680000000000001</v>
      </c>
      <c r="R1148">
        <v>110.4</v>
      </c>
      <c r="S1148">
        <v>11.349</v>
      </c>
      <c r="T1148">
        <v>210000000</v>
      </c>
      <c r="U1148">
        <v>0.3</v>
      </c>
      <c r="V1148">
        <v>0.5</v>
      </c>
      <c r="W1148">
        <v>2</v>
      </c>
      <c r="X1148">
        <v>70</v>
      </c>
    </row>
    <row r="1149" spans="1:24" x14ac:dyDescent="0.35">
      <c r="A1149" s="1">
        <v>1147</v>
      </c>
      <c r="B1149">
        <v>574</v>
      </c>
      <c r="C1149">
        <v>573</v>
      </c>
      <c r="E1149">
        <v>4546.2444807481133</v>
      </c>
      <c r="F1149">
        <v>43075.625</v>
      </c>
      <c r="G1149">
        <v>4377.2318557752978</v>
      </c>
      <c r="H1149">
        <v>-1250.4985294204</v>
      </c>
      <c r="I1149">
        <v>18</v>
      </c>
      <c r="J1149" t="s">
        <v>111</v>
      </c>
      <c r="K1149">
        <v>19</v>
      </c>
      <c r="L1149">
        <v>1278</v>
      </c>
      <c r="M1149">
        <v>1.9890000000000001</v>
      </c>
      <c r="N1149">
        <v>1.7789999999999999</v>
      </c>
      <c r="O1149">
        <v>0.87726000000000004</v>
      </c>
      <c r="P1149">
        <v>0.15781000000000001</v>
      </c>
      <c r="Q1149">
        <v>3.6680000000000001</v>
      </c>
      <c r="R1149">
        <v>110.4</v>
      </c>
      <c r="S1149">
        <v>11.349</v>
      </c>
      <c r="T1149">
        <v>210000000</v>
      </c>
      <c r="U1149">
        <v>0.3</v>
      </c>
      <c r="V1149">
        <v>0.5</v>
      </c>
      <c r="W1149">
        <v>2</v>
      </c>
      <c r="X1149">
        <v>70</v>
      </c>
    </row>
    <row r="1150" spans="1:24" x14ac:dyDescent="0.35">
      <c r="A1150" s="1">
        <v>1148</v>
      </c>
      <c r="B1150">
        <v>574</v>
      </c>
      <c r="C1150">
        <v>574</v>
      </c>
      <c r="E1150">
        <v>4546.2444807481133</v>
      </c>
      <c r="F1150">
        <v>43075.625</v>
      </c>
      <c r="G1150">
        <v>4377.2318557752978</v>
      </c>
      <c r="H1150">
        <v>-1250.4985294204</v>
      </c>
      <c r="I1150">
        <v>18</v>
      </c>
      <c r="J1150" t="s">
        <v>112</v>
      </c>
      <c r="K1150">
        <v>19</v>
      </c>
      <c r="L1150">
        <v>1278</v>
      </c>
      <c r="M1150">
        <v>1.8779999999999999</v>
      </c>
      <c r="N1150">
        <v>1.5209999999999999</v>
      </c>
      <c r="O1150">
        <v>0.79723999999999995</v>
      </c>
      <c r="P1150">
        <v>5.4467000000000002E-2</v>
      </c>
      <c r="Q1150">
        <v>3.3109999999999999</v>
      </c>
      <c r="R1150">
        <v>98.582999999999998</v>
      </c>
      <c r="S1150">
        <v>10.105</v>
      </c>
      <c r="T1150">
        <v>210000000</v>
      </c>
      <c r="U1150">
        <v>0.3</v>
      </c>
      <c r="V1150">
        <v>0.5</v>
      </c>
      <c r="W1150">
        <v>2</v>
      </c>
      <c r="X1150">
        <v>70</v>
      </c>
    </row>
    <row r="1151" spans="1:24" x14ac:dyDescent="0.35">
      <c r="A1151" s="1">
        <v>1149</v>
      </c>
      <c r="B1151">
        <v>575</v>
      </c>
      <c r="C1151">
        <v>574</v>
      </c>
      <c r="E1151">
        <v>4554.0569807481133</v>
      </c>
      <c r="F1151">
        <v>43083.4375</v>
      </c>
      <c r="G1151">
        <v>4384.9640935402585</v>
      </c>
      <c r="H1151">
        <v>-1249.3815522344851</v>
      </c>
      <c r="I1151">
        <v>18</v>
      </c>
      <c r="J1151" t="s">
        <v>112</v>
      </c>
      <c r="K1151">
        <v>19</v>
      </c>
      <c r="L1151">
        <v>1278</v>
      </c>
      <c r="M1151">
        <v>1.8779999999999999</v>
      </c>
      <c r="N1151">
        <v>1.5209999999999999</v>
      </c>
      <c r="O1151">
        <v>0.79723999999999995</v>
      </c>
      <c r="P1151">
        <v>5.4467000000000002E-2</v>
      </c>
      <c r="Q1151">
        <v>3.3109999999999999</v>
      </c>
      <c r="R1151">
        <v>98.582999999999998</v>
      </c>
      <c r="S1151">
        <v>10.105</v>
      </c>
      <c r="T1151">
        <v>210000000</v>
      </c>
      <c r="U1151">
        <v>0.3</v>
      </c>
      <c r="V1151">
        <v>0.5</v>
      </c>
      <c r="W1151">
        <v>2</v>
      </c>
      <c r="X1151">
        <v>70</v>
      </c>
    </row>
    <row r="1152" spans="1:24" x14ac:dyDescent="0.35">
      <c r="A1152" s="1">
        <v>1150</v>
      </c>
      <c r="B1152">
        <v>575</v>
      </c>
      <c r="C1152">
        <v>575</v>
      </c>
      <c r="E1152">
        <v>4554.0569807481133</v>
      </c>
      <c r="F1152">
        <v>43083.4375</v>
      </c>
      <c r="G1152">
        <v>4384.9640935402585</v>
      </c>
      <c r="H1152">
        <v>-1249.3815522344851</v>
      </c>
      <c r="I1152">
        <v>18</v>
      </c>
      <c r="J1152" t="s">
        <v>112</v>
      </c>
      <c r="K1152">
        <v>19</v>
      </c>
      <c r="L1152">
        <v>1278</v>
      </c>
      <c r="M1152">
        <v>1.8779999999999999</v>
      </c>
      <c r="N1152">
        <v>1.5209999999999999</v>
      </c>
      <c r="O1152">
        <v>0.79723999999999995</v>
      </c>
      <c r="P1152">
        <v>5.4467000000000002E-2</v>
      </c>
      <c r="Q1152">
        <v>3.3109999999999999</v>
      </c>
      <c r="R1152">
        <v>98.582999999999998</v>
      </c>
      <c r="S1152">
        <v>10.105</v>
      </c>
      <c r="T1152">
        <v>210000000</v>
      </c>
      <c r="U1152">
        <v>0.3</v>
      </c>
      <c r="V1152">
        <v>0.5</v>
      </c>
      <c r="W1152">
        <v>2</v>
      </c>
      <c r="X1152">
        <v>70</v>
      </c>
    </row>
    <row r="1153" spans="1:24" x14ac:dyDescent="0.35">
      <c r="A1153" s="1">
        <v>1151</v>
      </c>
      <c r="B1153">
        <v>576</v>
      </c>
      <c r="C1153">
        <v>575</v>
      </c>
      <c r="E1153">
        <v>4561.8694807481133</v>
      </c>
      <c r="F1153">
        <v>43091.25</v>
      </c>
      <c r="G1153">
        <v>4392.6944565631511</v>
      </c>
      <c r="H1153">
        <v>-1248.251673372471</v>
      </c>
      <c r="I1153">
        <v>18</v>
      </c>
      <c r="J1153" t="s">
        <v>112</v>
      </c>
      <c r="K1153">
        <v>19</v>
      </c>
      <c r="L1153">
        <v>1278</v>
      </c>
      <c r="M1153">
        <v>1.8779999999999999</v>
      </c>
      <c r="N1153">
        <v>1.5209999999999999</v>
      </c>
      <c r="O1153">
        <v>0.79723999999999995</v>
      </c>
      <c r="P1153">
        <v>5.4467000000000002E-2</v>
      </c>
      <c r="Q1153">
        <v>3.3109999999999999</v>
      </c>
      <c r="R1153">
        <v>98.582999999999998</v>
      </c>
      <c r="S1153">
        <v>10.105</v>
      </c>
      <c r="T1153">
        <v>210000000</v>
      </c>
      <c r="U1153">
        <v>0.3</v>
      </c>
      <c r="V1153">
        <v>0.5</v>
      </c>
      <c r="W1153">
        <v>2</v>
      </c>
      <c r="X1153">
        <v>70</v>
      </c>
    </row>
    <row r="1154" spans="1:24" x14ac:dyDescent="0.35">
      <c r="A1154" s="1">
        <v>1152</v>
      </c>
      <c r="B1154">
        <v>576</v>
      </c>
      <c r="C1154">
        <v>576</v>
      </c>
      <c r="E1154">
        <v>4561.8694807481133</v>
      </c>
      <c r="F1154">
        <v>43091.25</v>
      </c>
      <c r="G1154">
        <v>4392.6944565631511</v>
      </c>
      <c r="H1154">
        <v>-1248.251673372471</v>
      </c>
      <c r="I1154">
        <v>18</v>
      </c>
      <c r="J1154" t="s">
        <v>113</v>
      </c>
      <c r="K1154">
        <v>19</v>
      </c>
      <c r="L1154">
        <v>1320</v>
      </c>
      <c r="M1154">
        <v>1.6819999999999991</v>
      </c>
      <c r="N1154">
        <v>1.2699</v>
      </c>
      <c r="O1154">
        <v>0.70086000000000004</v>
      </c>
      <c r="P1154">
        <v>2.8108999999999999E-2</v>
      </c>
      <c r="Q1154">
        <v>2.569</v>
      </c>
      <c r="R1154">
        <v>84.697999999999993</v>
      </c>
      <c r="S1154">
        <v>8.6111000000000004</v>
      </c>
      <c r="T1154">
        <v>210000000</v>
      </c>
      <c r="U1154">
        <v>0.3</v>
      </c>
      <c r="V1154">
        <v>0.5</v>
      </c>
      <c r="W1154">
        <v>2</v>
      </c>
      <c r="X1154">
        <v>70</v>
      </c>
    </row>
    <row r="1155" spans="1:24" x14ac:dyDescent="0.35">
      <c r="A1155" s="1">
        <v>1153</v>
      </c>
      <c r="B1155">
        <v>577</v>
      </c>
      <c r="C1155">
        <v>576</v>
      </c>
      <c r="E1155">
        <v>4569.6819807481133</v>
      </c>
      <c r="F1155">
        <v>43099.0625</v>
      </c>
      <c r="G1155">
        <v>4400.4231052450332</v>
      </c>
      <c r="H1155">
        <v>-1247.1101305242271</v>
      </c>
      <c r="I1155">
        <v>18</v>
      </c>
      <c r="J1155" t="s">
        <v>113</v>
      </c>
      <c r="K1155">
        <v>19</v>
      </c>
      <c r="L1155">
        <v>1320</v>
      </c>
      <c r="M1155">
        <v>1.6819999999999991</v>
      </c>
      <c r="N1155">
        <v>1.2699</v>
      </c>
      <c r="O1155">
        <v>0.70086000000000004</v>
      </c>
      <c r="P1155">
        <v>2.8108999999999999E-2</v>
      </c>
      <c r="Q1155">
        <v>2.569</v>
      </c>
      <c r="R1155">
        <v>84.697999999999993</v>
      </c>
      <c r="S1155">
        <v>8.6111000000000004</v>
      </c>
      <c r="T1155">
        <v>210000000</v>
      </c>
      <c r="U1155">
        <v>0.3</v>
      </c>
      <c r="V1155">
        <v>0.5</v>
      </c>
      <c r="W1155">
        <v>2</v>
      </c>
      <c r="X1155">
        <v>70</v>
      </c>
    </row>
    <row r="1156" spans="1:24" x14ac:dyDescent="0.35">
      <c r="A1156" s="1">
        <v>1154</v>
      </c>
      <c r="B1156">
        <v>577</v>
      </c>
      <c r="C1156">
        <v>577</v>
      </c>
      <c r="E1156">
        <v>4569.6819807481133</v>
      </c>
      <c r="F1156">
        <v>43099.0625</v>
      </c>
      <c r="G1156">
        <v>4400.4231052450332</v>
      </c>
      <c r="H1156">
        <v>-1247.1101305242271</v>
      </c>
      <c r="I1156">
        <v>18</v>
      </c>
      <c r="J1156" t="s">
        <v>113</v>
      </c>
      <c r="K1156">
        <v>19</v>
      </c>
      <c r="L1156">
        <v>1320</v>
      </c>
      <c r="M1156">
        <v>1.6819999999999991</v>
      </c>
      <c r="N1156">
        <v>1.2699</v>
      </c>
      <c r="O1156">
        <v>0.70086000000000004</v>
      </c>
      <c r="P1156">
        <v>2.8108999999999999E-2</v>
      </c>
      <c r="Q1156">
        <v>2.569</v>
      </c>
      <c r="R1156">
        <v>84.697999999999993</v>
      </c>
      <c r="S1156">
        <v>8.6111000000000004</v>
      </c>
      <c r="T1156">
        <v>210000000</v>
      </c>
      <c r="U1156">
        <v>0.3</v>
      </c>
      <c r="V1156">
        <v>0.5</v>
      </c>
      <c r="W1156">
        <v>2</v>
      </c>
      <c r="X1156">
        <v>70</v>
      </c>
    </row>
    <row r="1157" spans="1:24" x14ac:dyDescent="0.35">
      <c r="A1157" s="1">
        <v>1155</v>
      </c>
      <c r="B1157">
        <v>578</v>
      </c>
      <c r="C1157">
        <v>577</v>
      </c>
      <c r="E1157">
        <v>4577.4944807481133</v>
      </c>
      <c r="F1157">
        <v>43106.875</v>
      </c>
      <c r="G1157">
        <v>4408.1500123677943</v>
      </c>
      <c r="H1157">
        <v>-1245.956857536446</v>
      </c>
      <c r="I1157">
        <v>18</v>
      </c>
      <c r="J1157" t="s">
        <v>113</v>
      </c>
      <c r="K1157">
        <v>19</v>
      </c>
      <c r="L1157">
        <v>1320</v>
      </c>
      <c r="M1157">
        <v>1.6819999999999991</v>
      </c>
      <c r="N1157">
        <v>1.2699</v>
      </c>
      <c r="O1157">
        <v>0.70086000000000004</v>
      </c>
      <c r="P1157">
        <v>2.8108999999999999E-2</v>
      </c>
      <c r="Q1157">
        <v>2.569</v>
      </c>
      <c r="R1157">
        <v>84.697999999999993</v>
      </c>
      <c r="S1157">
        <v>8.6111000000000004</v>
      </c>
      <c r="T1157">
        <v>210000000</v>
      </c>
      <c r="U1157">
        <v>0.3</v>
      </c>
      <c r="V1157">
        <v>0.5</v>
      </c>
      <c r="W1157">
        <v>2</v>
      </c>
      <c r="X1157">
        <v>70</v>
      </c>
    </row>
    <row r="1158" spans="1:24" x14ac:dyDescent="0.35">
      <c r="A1158" s="1">
        <v>1156</v>
      </c>
      <c r="B1158">
        <v>578</v>
      </c>
      <c r="C1158">
        <v>578</v>
      </c>
      <c r="E1158">
        <v>4577.4944807481133</v>
      </c>
      <c r="F1158">
        <v>43106.875</v>
      </c>
      <c r="G1158">
        <v>4408.1500123677943</v>
      </c>
      <c r="H1158">
        <v>-1245.956857536446</v>
      </c>
      <c r="I1158">
        <v>18</v>
      </c>
      <c r="J1158" t="s">
        <v>113</v>
      </c>
      <c r="K1158">
        <v>19</v>
      </c>
      <c r="L1158">
        <v>1320</v>
      </c>
      <c r="M1158">
        <v>1.6819999999999991</v>
      </c>
      <c r="N1158">
        <v>1.2699</v>
      </c>
      <c r="O1158">
        <v>0.70086000000000004</v>
      </c>
      <c r="P1158">
        <v>2.8108999999999999E-2</v>
      </c>
      <c r="Q1158">
        <v>2.569</v>
      </c>
      <c r="R1158">
        <v>84.697999999999993</v>
      </c>
      <c r="S1158">
        <v>8.6111000000000004</v>
      </c>
      <c r="T1158">
        <v>210000000</v>
      </c>
      <c r="U1158">
        <v>0.3</v>
      </c>
      <c r="V1158">
        <v>0.5</v>
      </c>
      <c r="W1158">
        <v>2</v>
      </c>
      <c r="X1158">
        <v>70</v>
      </c>
    </row>
    <row r="1159" spans="1:24" x14ac:dyDescent="0.35">
      <c r="A1159" s="1">
        <v>1157</v>
      </c>
      <c r="B1159">
        <v>579</v>
      </c>
      <c r="C1159">
        <v>578</v>
      </c>
      <c r="E1159">
        <v>4585.3069807481133</v>
      </c>
      <c r="F1159">
        <v>43114.6875</v>
      </c>
      <c r="G1159">
        <v>4415.8751616607478</v>
      </c>
      <c r="H1159">
        <v>-1244.7918662437471</v>
      </c>
      <c r="I1159">
        <v>18</v>
      </c>
      <c r="J1159" t="s">
        <v>113</v>
      </c>
      <c r="K1159">
        <v>19</v>
      </c>
      <c r="L1159">
        <v>1320</v>
      </c>
      <c r="M1159">
        <v>1.6819999999999991</v>
      </c>
      <c r="N1159">
        <v>1.2699</v>
      </c>
      <c r="O1159">
        <v>0.70086000000000004</v>
      </c>
      <c r="P1159">
        <v>2.8108999999999999E-2</v>
      </c>
      <c r="Q1159">
        <v>2.569</v>
      </c>
      <c r="R1159">
        <v>84.697999999999993</v>
      </c>
      <c r="S1159">
        <v>8.6111000000000004</v>
      </c>
      <c r="T1159">
        <v>210000000</v>
      </c>
      <c r="U1159">
        <v>0.3</v>
      </c>
      <c r="V1159">
        <v>0.5</v>
      </c>
      <c r="W1159">
        <v>2</v>
      </c>
      <c r="X1159">
        <v>70</v>
      </c>
    </row>
    <row r="1160" spans="1:24" x14ac:dyDescent="0.35">
      <c r="A1160" s="1">
        <v>1158</v>
      </c>
      <c r="B1160">
        <v>579</v>
      </c>
      <c r="C1160">
        <v>579</v>
      </c>
      <c r="E1160">
        <v>4585.3069807481133</v>
      </c>
      <c r="F1160">
        <v>43114.6875</v>
      </c>
      <c r="G1160">
        <v>4415.8751616607478</v>
      </c>
      <c r="H1160">
        <v>-1244.7918662437471</v>
      </c>
      <c r="I1160">
        <v>18</v>
      </c>
      <c r="J1160" t="s">
        <v>113</v>
      </c>
      <c r="K1160">
        <v>19</v>
      </c>
      <c r="L1160">
        <v>1320</v>
      </c>
      <c r="M1160">
        <v>1.6819999999999991</v>
      </c>
      <c r="N1160">
        <v>1.2699</v>
      </c>
      <c r="O1160">
        <v>0.70086000000000004</v>
      </c>
      <c r="P1160">
        <v>2.8108999999999999E-2</v>
      </c>
      <c r="Q1160">
        <v>2.569</v>
      </c>
      <c r="R1160">
        <v>84.697999999999993</v>
      </c>
      <c r="S1160">
        <v>8.6111000000000004</v>
      </c>
      <c r="T1160">
        <v>210000000</v>
      </c>
      <c r="U1160">
        <v>0.3</v>
      </c>
      <c r="V1160">
        <v>0.5</v>
      </c>
      <c r="W1160">
        <v>2</v>
      </c>
      <c r="X1160">
        <v>70</v>
      </c>
    </row>
    <row r="1161" spans="1:24" x14ac:dyDescent="0.35">
      <c r="A1161" s="1">
        <v>1159</v>
      </c>
      <c r="B1161">
        <v>580</v>
      </c>
      <c r="C1161">
        <v>579</v>
      </c>
      <c r="E1161">
        <v>4593.1194807481133</v>
      </c>
      <c r="F1161">
        <v>43122.5</v>
      </c>
      <c r="G1161">
        <v>4423.5984091870268</v>
      </c>
      <c r="H1161">
        <v>-1243.6143323263771</v>
      </c>
      <c r="I1161">
        <v>18</v>
      </c>
      <c r="J1161" t="s">
        <v>113</v>
      </c>
      <c r="K1161">
        <v>19</v>
      </c>
      <c r="L1161">
        <v>1320</v>
      </c>
      <c r="M1161">
        <v>1.6819999999999991</v>
      </c>
      <c r="N1161">
        <v>1.2699</v>
      </c>
      <c r="O1161">
        <v>0.70086000000000004</v>
      </c>
      <c r="P1161">
        <v>2.8108999999999999E-2</v>
      </c>
      <c r="Q1161">
        <v>2.569</v>
      </c>
      <c r="R1161">
        <v>84.697999999999993</v>
      </c>
      <c r="S1161">
        <v>8.6111000000000004</v>
      </c>
      <c r="T1161">
        <v>210000000</v>
      </c>
      <c r="U1161">
        <v>0.3</v>
      </c>
      <c r="V1161">
        <v>0.5</v>
      </c>
      <c r="W1161">
        <v>2</v>
      </c>
      <c r="X1161">
        <v>70</v>
      </c>
    </row>
    <row r="1162" spans="1:24" x14ac:dyDescent="0.35">
      <c r="A1162" s="1">
        <v>1160</v>
      </c>
      <c r="B1162">
        <v>580</v>
      </c>
      <c r="C1162">
        <v>580</v>
      </c>
      <c r="E1162">
        <v>4593.1194807481133</v>
      </c>
      <c r="F1162">
        <v>43122.5</v>
      </c>
      <c r="G1162">
        <v>4423.5984091870268</v>
      </c>
      <c r="H1162">
        <v>-1243.6143323263771</v>
      </c>
      <c r="I1162">
        <v>18</v>
      </c>
      <c r="J1162" t="s">
        <v>113</v>
      </c>
      <c r="K1162">
        <v>19</v>
      </c>
      <c r="L1162">
        <v>1320</v>
      </c>
      <c r="M1162">
        <v>1.6819999999999991</v>
      </c>
      <c r="N1162">
        <v>1.2699</v>
      </c>
      <c r="O1162">
        <v>0.70086000000000004</v>
      </c>
      <c r="P1162">
        <v>2.8108999999999999E-2</v>
      </c>
      <c r="Q1162">
        <v>2.569</v>
      </c>
      <c r="R1162">
        <v>84.697999999999993</v>
      </c>
      <c r="S1162">
        <v>8.6111000000000004</v>
      </c>
      <c r="T1162">
        <v>210000000</v>
      </c>
      <c r="U1162">
        <v>0.3</v>
      </c>
      <c r="V1162">
        <v>0.5</v>
      </c>
      <c r="W1162">
        <v>2</v>
      </c>
      <c r="X1162">
        <v>70</v>
      </c>
    </row>
    <row r="1163" spans="1:24" x14ac:dyDescent="0.35">
      <c r="A1163" s="1">
        <v>1161</v>
      </c>
      <c r="B1163">
        <v>581</v>
      </c>
      <c r="C1163">
        <v>580</v>
      </c>
      <c r="E1163">
        <v>4600.9319807481133</v>
      </c>
      <c r="F1163">
        <v>43130.3125</v>
      </c>
      <c r="G1163">
        <v>4431.3197049746714</v>
      </c>
      <c r="H1163">
        <v>-1242.4240682393911</v>
      </c>
      <c r="I1163">
        <v>18</v>
      </c>
      <c r="J1163" t="s">
        <v>113</v>
      </c>
      <c r="K1163">
        <v>19</v>
      </c>
      <c r="L1163">
        <v>1320</v>
      </c>
      <c r="M1163">
        <v>1.6819999999999991</v>
      </c>
      <c r="N1163">
        <v>1.2699</v>
      </c>
      <c r="O1163">
        <v>0.70086000000000004</v>
      </c>
      <c r="P1163">
        <v>2.8108999999999999E-2</v>
      </c>
      <c r="Q1163">
        <v>2.569</v>
      </c>
      <c r="R1163">
        <v>84.697999999999993</v>
      </c>
      <c r="S1163">
        <v>8.6111000000000004</v>
      </c>
      <c r="T1163">
        <v>210000000</v>
      </c>
      <c r="U1163">
        <v>0.3</v>
      </c>
      <c r="V1163">
        <v>0.5</v>
      </c>
      <c r="W1163">
        <v>2</v>
      </c>
      <c r="X1163">
        <v>70</v>
      </c>
    </row>
    <row r="1164" spans="1:24" x14ac:dyDescent="0.35">
      <c r="A1164" s="1">
        <v>1162</v>
      </c>
      <c r="B1164">
        <v>581</v>
      </c>
      <c r="C1164">
        <v>581</v>
      </c>
      <c r="E1164">
        <v>4600.9319807481133</v>
      </c>
      <c r="F1164">
        <v>43130.3125</v>
      </c>
      <c r="G1164">
        <v>4431.3197049746714</v>
      </c>
      <c r="H1164">
        <v>-1242.4240682393911</v>
      </c>
      <c r="I1164">
        <v>18</v>
      </c>
      <c r="J1164" t="s">
        <v>113</v>
      </c>
      <c r="K1164">
        <v>19</v>
      </c>
      <c r="L1164">
        <v>1320</v>
      </c>
      <c r="M1164">
        <v>1.6819999999999991</v>
      </c>
      <c r="N1164">
        <v>1.2699</v>
      </c>
      <c r="O1164">
        <v>0.70086000000000004</v>
      </c>
      <c r="P1164">
        <v>2.8108999999999999E-2</v>
      </c>
      <c r="Q1164">
        <v>2.569</v>
      </c>
      <c r="R1164">
        <v>84.697999999999993</v>
      </c>
      <c r="S1164">
        <v>8.6111000000000004</v>
      </c>
      <c r="T1164">
        <v>210000000</v>
      </c>
      <c r="U1164">
        <v>0.3</v>
      </c>
      <c r="V1164">
        <v>0.5</v>
      </c>
      <c r="W1164">
        <v>2</v>
      </c>
      <c r="X1164">
        <v>70</v>
      </c>
    </row>
    <row r="1165" spans="1:24" x14ac:dyDescent="0.35">
      <c r="A1165" s="1">
        <v>1163</v>
      </c>
      <c r="B1165">
        <v>582</v>
      </c>
      <c r="C1165">
        <v>581</v>
      </c>
      <c r="E1165">
        <v>4608.7444807481133</v>
      </c>
      <c r="F1165">
        <v>43138.125</v>
      </c>
      <c r="G1165">
        <v>4439.0392060662862</v>
      </c>
      <c r="H1165">
        <v>-1241.2222220557931</v>
      </c>
      <c r="I1165">
        <v>18</v>
      </c>
      <c r="J1165" t="s">
        <v>113</v>
      </c>
      <c r="K1165">
        <v>19</v>
      </c>
      <c r="L1165">
        <v>1320</v>
      </c>
      <c r="M1165">
        <v>1.6819999999999991</v>
      </c>
      <c r="N1165">
        <v>1.2699</v>
      </c>
      <c r="O1165">
        <v>0.70086000000000004</v>
      </c>
      <c r="P1165">
        <v>2.8108999999999999E-2</v>
      </c>
      <c r="Q1165">
        <v>2.569</v>
      </c>
      <c r="R1165">
        <v>84.697999999999993</v>
      </c>
      <c r="S1165">
        <v>8.6111000000000004</v>
      </c>
      <c r="T1165">
        <v>210000000</v>
      </c>
      <c r="U1165">
        <v>0.3</v>
      </c>
      <c r="V1165">
        <v>0.5</v>
      </c>
      <c r="W1165">
        <v>2</v>
      </c>
      <c r="X1165">
        <v>70</v>
      </c>
    </row>
    <row r="1166" spans="1:24" x14ac:dyDescent="0.35">
      <c r="A1166" s="1">
        <v>1164</v>
      </c>
      <c r="B1166">
        <v>582</v>
      </c>
      <c r="C1166">
        <v>582</v>
      </c>
      <c r="E1166">
        <v>4608.7444807481133</v>
      </c>
      <c r="F1166">
        <v>43138.125</v>
      </c>
      <c r="G1166">
        <v>4439.0392060662862</v>
      </c>
      <c r="H1166">
        <v>-1241.2222220557931</v>
      </c>
      <c r="I1166">
        <v>18</v>
      </c>
      <c r="J1166" t="s">
        <v>113</v>
      </c>
      <c r="K1166">
        <v>19</v>
      </c>
      <c r="L1166">
        <v>1320</v>
      </c>
      <c r="M1166">
        <v>1.6819999999999991</v>
      </c>
      <c r="N1166">
        <v>1.2699</v>
      </c>
      <c r="O1166">
        <v>0.70086000000000004</v>
      </c>
      <c r="P1166">
        <v>2.8108999999999999E-2</v>
      </c>
      <c r="Q1166">
        <v>2.569</v>
      </c>
      <c r="R1166">
        <v>84.697999999999993</v>
      </c>
      <c r="S1166">
        <v>8.6111000000000004</v>
      </c>
      <c r="T1166">
        <v>210000000</v>
      </c>
      <c r="U1166">
        <v>0.3</v>
      </c>
      <c r="V1166">
        <v>0.5</v>
      </c>
      <c r="W1166">
        <v>2</v>
      </c>
      <c r="X1166">
        <v>70</v>
      </c>
    </row>
    <row r="1167" spans="1:24" x14ac:dyDescent="0.35">
      <c r="A1167" s="1">
        <v>1165</v>
      </c>
      <c r="B1167">
        <v>583</v>
      </c>
      <c r="C1167">
        <v>582</v>
      </c>
      <c r="E1167">
        <v>4616.5569807481133</v>
      </c>
      <c r="F1167">
        <v>43145.9375</v>
      </c>
      <c r="G1167">
        <v>4446.7568747213627</v>
      </c>
      <c r="H1167">
        <v>-1240.0086644768639</v>
      </c>
      <c r="I1167">
        <v>18</v>
      </c>
      <c r="J1167" t="s">
        <v>113</v>
      </c>
      <c r="K1167">
        <v>19</v>
      </c>
      <c r="L1167">
        <v>1320</v>
      </c>
      <c r="M1167">
        <v>1.6819999999999991</v>
      </c>
      <c r="N1167">
        <v>1.2699</v>
      </c>
      <c r="O1167">
        <v>0.70086000000000004</v>
      </c>
      <c r="P1167">
        <v>2.8108999999999999E-2</v>
      </c>
      <c r="Q1167">
        <v>2.569</v>
      </c>
      <c r="R1167">
        <v>84.697999999999993</v>
      </c>
      <c r="S1167">
        <v>8.6111000000000004</v>
      </c>
      <c r="T1167">
        <v>210000000</v>
      </c>
      <c r="U1167">
        <v>0.3</v>
      </c>
      <c r="V1167">
        <v>0.5</v>
      </c>
      <c r="W1167">
        <v>2</v>
      </c>
      <c r="X1167">
        <v>70</v>
      </c>
    </row>
    <row r="1168" spans="1:24" x14ac:dyDescent="0.35">
      <c r="A1168" s="1">
        <v>1166</v>
      </c>
      <c r="B1168">
        <v>583</v>
      </c>
      <c r="C1168">
        <v>583</v>
      </c>
      <c r="E1168">
        <v>4616.5569807481133</v>
      </c>
      <c r="F1168">
        <v>43145.9375</v>
      </c>
      <c r="G1168">
        <v>4446.7568747213627</v>
      </c>
      <c r="H1168">
        <v>-1240.0086644768639</v>
      </c>
      <c r="I1168">
        <v>18</v>
      </c>
      <c r="J1168" t="s">
        <v>113</v>
      </c>
      <c r="K1168">
        <v>19</v>
      </c>
      <c r="L1168">
        <v>1320</v>
      </c>
      <c r="M1168">
        <v>1.6819999999999991</v>
      </c>
      <c r="N1168">
        <v>1.2699</v>
      </c>
      <c r="O1168">
        <v>0.70086000000000004</v>
      </c>
      <c r="P1168">
        <v>2.8108999999999999E-2</v>
      </c>
      <c r="Q1168">
        <v>2.569</v>
      </c>
      <c r="R1168">
        <v>84.697999999999993</v>
      </c>
      <c r="S1168">
        <v>8.6111000000000004</v>
      </c>
      <c r="T1168">
        <v>210000000</v>
      </c>
      <c r="U1168">
        <v>0.3</v>
      </c>
      <c r="V1168">
        <v>0.5</v>
      </c>
      <c r="W1168">
        <v>2</v>
      </c>
      <c r="X1168">
        <v>70</v>
      </c>
    </row>
    <row r="1169" spans="1:24" x14ac:dyDescent="0.35">
      <c r="A1169" s="1">
        <v>1167</v>
      </c>
      <c r="B1169">
        <v>584</v>
      </c>
      <c r="C1169">
        <v>583</v>
      </c>
      <c r="E1169">
        <v>4624.3694807481133</v>
      </c>
      <c r="F1169">
        <v>43153.75</v>
      </c>
      <c r="G1169">
        <v>4454.4727183235209</v>
      </c>
      <c r="H1169">
        <v>-1238.7835536840921</v>
      </c>
      <c r="I1169">
        <v>18</v>
      </c>
      <c r="J1169" t="s">
        <v>113</v>
      </c>
      <c r="K1169">
        <v>19</v>
      </c>
      <c r="L1169">
        <v>1320</v>
      </c>
      <c r="M1169">
        <v>1.6819999999999991</v>
      </c>
      <c r="N1169">
        <v>1.2699</v>
      </c>
      <c r="O1169">
        <v>0.70086000000000004</v>
      </c>
      <c r="P1169">
        <v>2.8108999999999999E-2</v>
      </c>
      <c r="Q1169">
        <v>2.569</v>
      </c>
      <c r="R1169">
        <v>84.697999999999993</v>
      </c>
      <c r="S1169">
        <v>8.6111000000000004</v>
      </c>
      <c r="T1169">
        <v>210000000</v>
      </c>
      <c r="U1169">
        <v>0.3</v>
      </c>
      <c r="V1169">
        <v>0.5</v>
      </c>
      <c r="W1169">
        <v>2</v>
      </c>
      <c r="X1169">
        <v>70</v>
      </c>
    </row>
    <row r="1170" spans="1:24" x14ac:dyDescent="0.35">
      <c r="A1170" s="1">
        <v>1168</v>
      </c>
      <c r="B1170">
        <v>584</v>
      </c>
      <c r="C1170">
        <v>584</v>
      </c>
      <c r="E1170">
        <v>4624.3694807481133</v>
      </c>
      <c r="F1170">
        <v>43153.75</v>
      </c>
      <c r="G1170">
        <v>4454.4727183235209</v>
      </c>
      <c r="H1170">
        <v>-1238.7835536840921</v>
      </c>
      <c r="I1170">
        <v>18</v>
      </c>
      <c r="J1170" t="s">
        <v>112</v>
      </c>
      <c r="K1170">
        <v>19</v>
      </c>
      <c r="L1170">
        <v>1278</v>
      </c>
      <c r="M1170">
        <v>1.8779999999999999</v>
      </c>
      <c r="N1170">
        <v>1.5209999999999999</v>
      </c>
      <c r="O1170">
        <v>0.79723999999999995</v>
      </c>
      <c r="P1170">
        <v>5.4467000000000002E-2</v>
      </c>
      <c r="Q1170">
        <v>3.3109999999999999</v>
      </c>
      <c r="R1170">
        <v>98.582999999999998</v>
      </c>
      <c r="S1170">
        <v>10.105</v>
      </c>
      <c r="T1170">
        <v>210000000</v>
      </c>
      <c r="U1170">
        <v>0.3</v>
      </c>
      <c r="V1170">
        <v>0.5</v>
      </c>
      <c r="W1170">
        <v>2</v>
      </c>
      <c r="X1170">
        <v>70</v>
      </c>
    </row>
    <row r="1171" spans="1:24" x14ac:dyDescent="0.35">
      <c r="A1171" s="1">
        <v>1169</v>
      </c>
      <c r="B1171">
        <v>585</v>
      </c>
      <c r="C1171">
        <v>584</v>
      </c>
      <c r="E1171">
        <v>4632.1819807481133</v>
      </c>
      <c r="F1171">
        <v>43161.5625</v>
      </c>
      <c r="G1171">
        <v>4462.1864666165256</v>
      </c>
      <c r="H1171">
        <v>-1237.54531848601</v>
      </c>
      <c r="I1171">
        <v>18</v>
      </c>
      <c r="J1171" t="s">
        <v>112</v>
      </c>
      <c r="K1171">
        <v>19</v>
      </c>
      <c r="L1171">
        <v>1278</v>
      </c>
      <c r="M1171">
        <v>1.8779999999999999</v>
      </c>
      <c r="N1171">
        <v>1.5209999999999999</v>
      </c>
      <c r="O1171">
        <v>0.79723999999999995</v>
      </c>
      <c r="P1171">
        <v>5.4467000000000002E-2</v>
      </c>
      <c r="Q1171">
        <v>3.3109999999999999</v>
      </c>
      <c r="R1171">
        <v>98.582999999999998</v>
      </c>
      <c r="S1171">
        <v>10.105</v>
      </c>
      <c r="T1171">
        <v>210000000</v>
      </c>
      <c r="U1171">
        <v>0.3</v>
      </c>
      <c r="V1171">
        <v>0.5</v>
      </c>
      <c r="W1171">
        <v>2</v>
      </c>
      <c r="X1171">
        <v>70</v>
      </c>
    </row>
    <row r="1172" spans="1:24" x14ac:dyDescent="0.35">
      <c r="A1172" s="1">
        <v>1170</v>
      </c>
      <c r="B1172">
        <v>585</v>
      </c>
      <c r="C1172">
        <v>585</v>
      </c>
      <c r="E1172">
        <v>4632.1819807481133</v>
      </c>
      <c r="F1172">
        <v>43161.5625</v>
      </c>
      <c r="G1172">
        <v>4462.1864666165256</v>
      </c>
      <c r="H1172">
        <v>-1237.54531848601</v>
      </c>
      <c r="I1172">
        <v>18</v>
      </c>
      <c r="J1172" t="s">
        <v>112</v>
      </c>
      <c r="K1172">
        <v>19</v>
      </c>
      <c r="L1172">
        <v>1278</v>
      </c>
      <c r="M1172">
        <v>1.8779999999999999</v>
      </c>
      <c r="N1172">
        <v>1.5209999999999999</v>
      </c>
      <c r="O1172">
        <v>0.79723999999999995</v>
      </c>
      <c r="P1172">
        <v>5.4467000000000002E-2</v>
      </c>
      <c r="Q1172">
        <v>3.3109999999999999</v>
      </c>
      <c r="R1172">
        <v>98.582999999999998</v>
      </c>
      <c r="S1172">
        <v>10.105</v>
      </c>
      <c r="T1172">
        <v>210000000</v>
      </c>
      <c r="U1172">
        <v>0.3</v>
      </c>
      <c r="V1172">
        <v>0.5</v>
      </c>
      <c r="W1172">
        <v>2</v>
      </c>
      <c r="X1172">
        <v>70</v>
      </c>
    </row>
    <row r="1173" spans="1:24" x14ac:dyDescent="0.35">
      <c r="A1173" s="1">
        <v>1171</v>
      </c>
      <c r="B1173">
        <v>586</v>
      </c>
      <c r="C1173">
        <v>585</v>
      </c>
      <c r="E1173">
        <v>4639.9944807481133</v>
      </c>
      <c r="F1173">
        <v>43169.375</v>
      </c>
      <c r="G1173">
        <v>4469.8982643359996</v>
      </c>
      <c r="H1173">
        <v>-1236.2949942025029</v>
      </c>
      <c r="I1173">
        <v>18</v>
      </c>
      <c r="J1173" t="s">
        <v>112</v>
      </c>
      <c r="K1173">
        <v>19</v>
      </c>
      <c r="L1173">
        <v>1278</v>
      </c>
      <c r="M1173">
        <v>1.8779999999999999</v>
      </c>
      <c r="N1173">
        <v>1.5209999999999999</v>
      </c>
      <c r="O1173">
        <v>0.79723999999999995</v>
      </c>
      <c r="P1173">
        <v>5.4467000000000002E-2</v>
      </c>
      <c r="Q1173">
        <v>3.3109999999999999</v>
      </c>
      <c r="R1173">
        <v>98.582999999999998</v>
      </c>
      <c r="S1173">
        <v>10.105</v>
      </c>
      <c r="T1173">
        <v>210000000</v>
      </c>
      <c r="U1173">
        <v>0.3</v>
      </c>
      <c r="V1173">
        <v>0.5</v>
      </c>
      <c r="W1173">
        <v>2</v>
      </c>
      <c r="X1173">
        <v>70</v>
      </c>
    </row>
    <row r="1174" spans="1:24" x14ac:dyDescent="0.35">
      <c r="A1174" s="1">
        <v>1172</v>
      </c>
      <c r="B1174">
        <v>586</v>
      </c>
      <c r="C1174">
        <v>586</v>
      </c>
      <c r="E1174">
        <v>4639.9944807481133</v>
      </c>
      <c r="F1174">
        <v>43169.375</v>
      </c>
      <c r="G1174">
        <v>4469.8982643359996</v>
      </c>
      <c r="H1174">
        <v>-1236.2949942025029</v>
      </c>
      <c r="I1174">
        <v>18</v>
      </c>
      <c r="J1174" t="s">
        <v>111</v>
      </c>
      <c r="K1174">
        <v>19</v>
      </c>
      <c r="L1174">
        <v>1278</v>
      </c>
      <c r="M1174">
        <v>1.9890000000000001</v>
      </c>
      <c r="N1174">
        <v>1.7789999999999999</v>
      </c>
      <c r="O1174">
        <v>0.87726000000000004</v>
      </c>
      <c r="P1174">
        <v>0.15781000000000001</v>
      </c>
      <c r="Q1174">
        <v>3.6680000000000001</v>
      </c>
      <c r="R1174">
        <v>110.4</v>
      </c>
      <c r="S1174">
        <v>11.349</v>
      </c>
      <c r="T1174">
        <v>210000000</v>
      </c>
      <c r="U1174">
        <v>0.3</v>
      </c>
      <c r="V1174">
        <v>0.5</v>
      </c>
      <c r="W1174">
        <v>2</v>
      </c>
      <c r="X1174">
        <v>70</v>
      </c>
    </row>
    <row r="1175" spans="1:24" x14ac:dyDescent="0.35">
      <c r="A1175" s="1">
        <v>1173</v>
      </c>
      <c r="B1175">
        <v>587</v>
      </c>
      <c r="C1175">
        <v>586</v>
      </c>
      <c r="E1175">
        <v>4647.8069807481133</v>
      </c>
      <c r="F1175">
        <v>43177.1875</v>
      </c>
      <c r="G1175">
        <v>4477.6081506920418</v>
      </c>
      <c r="H1175">
        <v>-1235.032938783944</v>
      </c>
      <c r="I1175">
        <v>18</v>
      </c>
      <c r="J1175" t="s">
        <v>111</v>
      </c>
      <c r="K1175">
        <v>19</v>
      </c>
      <c r="L1175">
        <v>1278</v>
      </c>
      <c r="M1175">
        <v>1.9890000000000001</v>
      </c>
      <c r="N1175">
        <v>1.7789999999999999</v>
      </c>
      <c r="O1175">
        <v>0.87726000000000004</v>
      </c>
      <c r="P1175">
        <v>0.15781000000000001</v>
      </c>
      <c r="Q1175">
        <v>3.6680000000000001</v>
      </c>
      <c r="R1175">
        <v>110.4</v>
      </c>
      <c r="S1175">
        <v>11.349</v>
      </c>
      <c r="T1175">
        <v>210000000</v>
      </c>
      <c r="U1175">
        <v>0.3</v>
      </c>
      <c r="V1175">
        <v>0.5</v>
      </c>
      <c r="W1175">
        <v>2</v>
      </c>
      <c r="X1175">
        <v>70</v>
      </c>
    </row>
    <row r="1176" spans="1:24" x14ac:dyDescent="0.35">
      <c r="A1176" s="1">
        <v>1174</v>
      </c>
      <c r="B1176">
        <v>587</v>
      </c>
      <c r="C1176">
        <v>587</v>
      </c>
      <c r="E1176">
        <v>4647.8069807481133</v>
      </c>
      <c r="F1176">
        <v>43177.1875</v>
      </c>
      <c r="G1176">
        <v>4477.6081506920418</v>
      </c>
      <c r="H1176">
        <v>-1235.032938783944</v>
      </c>
      <c r="I1176">
        <v>18</v>
      </c>
      <c r="J1176" t="s">
        <v>111</v>
      </c>
      <c r="K1176">
        <v>19</v>
      </c>
      <c r="L1176">
        <v>1278</v>
      </c>
      <c r="M1176">
        <v>1.9890000000000001</v>
      </c>
      <c r="N1176">
        <v>1.7789999999999999</v>
      </c>
      <c r="O1176">
        <v>0.87726000000000004</v>
      </c>
      <c r="P1176">
        <v>0.15781000000000001</v>
      </c>
      <c r="Q1176">
        <v>3.6680000000000001</v>
      </c>
      <c r="R1176">
        <v>110.4</v>
      </c>
      <c r="S1176">
        <v>11.349</v>
      </c>
      <c r="T1176">
        <v>210000000</v>
      </c>
      <c r="U1176">
        <v>0.3</v>
      </c>
      <c r="V1176">
        <v>0.5</v>
      </c>
      <c r="W1176">
        <v>2</v>
      </c>
      <c r="X1176">
        <v>70</v>
      </c>
    </row>
    <row r="1177" spans="1:24" x14ac:dyDescent="0.35">
      <c r="A1177" s="1">
        <v>1175</v>
      </c>
      <c r="B1177">
        <v>588</v>
      </c>
      <c r="C1177">
        <v>587</v>
      </c>
      <c r="D1177" t="s">
        <v>95</v>
      </c>
      <c r="E1177">
        <v>4655.6194807481133</v>
      </c>
      <c r="F1177">
        <v>43185</v>
      </c>
      <c r="G1177">
        <v>4485.3161142437893</v>
      </c>
      <c r="H1177">
        <v>-1233.7591924847311</v>
      </c>
      <c r="I1177">
        <v>18</v>
      </c>
      <c r="J1177" t="s">
        <v>111</v>
      </c>
      <c r="K1177">
        <v>19</v>
      </c>
      <c r="L1177">
        <v>1278</v>
      </c>
      <c r="M1177">
        <v>1.9890000000000001</v>
      </c>
      <c r="N1177">
        <v>1.7789999999999999</v>
      </c>
      <c r="O1177">
        <v>0.87726000000000004</v>
      </c>
      <c r="P1177">
        <v>0.15781000000000001</v>
      </c>
      <c r="Q1177">
        <v>3.6680000000000001</v>
      </c>
      <c r="R1177">
        <v>110.4</v>
      </c>
      <c r="S1177">
        <v>11.349</v>
      </c>
      <c r="T1177">
        <v>210000000</v>
      </c>
      <c r="U1177">
        <v>0.3</v>
      </c>
      <c r="V1177">
        <v>0.5</v>
      </c>
      <c r="W1177">
        <v>2</v>
      </c>
      <c r="X1177">
        <v>70</v>
      </c>
    </row>
    <row r="1178" spans="1:24" x14ac:dyDescent="0.35">
      <c r="A1178" s="1">
        <v>1176</v>
      </c>
      <c r="B1178">
        <v>588</v>
      </c>
      <c r="C1178">
        <v>588</v>
      </c>
      <c r="D1178" t="s">
        <v>95</v>
      </c>
      <c r="E1178">
        <v>4655.6194807481133</v>
      </c>
      <c r="F1178">
        <v>43185</v>
      </c>
      <c r="G1178">
        <v>4485.3161142437893</v>
      </c>
      <c r="H1178">
        <v>-1233.7591924847311</v>
      </c>
      <c r="I1178">
        <v>18</v>
      </c>
      <c r="J1178" t="s">
        <v>111</v>
      </c>
      <c r="K1178">
        <v>19</v>
      </c>
      <c r="L1178">
        <v>1278</v>
      </c>
      <c r="M1178">
        <v>1.9890000000000001</v>
      </c>
      <c r="N1178">
        <v>1.7789999999999999</v>
      </c>
      <c r="O1178">
        <v>0.87726000000000004</v>
      </c>
      <c r="P1178">
        <v>0.15781000000000001</v>
      </c>
      <c r="Q1178">
        <v>3.6680000000000001</v>
      </c>
      <c r="R1178">
        <v>110.4</v>
      </c>
      <c r="S1178">
        <v>11.349</v>
      </c>
      <c r="T1178">
        <v>210000000</v>
      </c>
      <c r="U1178">
        <v>0.3</v>
      </c>
      <c r="V1178">
        <v>0.5</v>
      </c>
      <c r="W1178">
        <v>2</v>
      </c>
      <c r="X1178">
        <v>70</v>
      </c>
    </row>
    <row r="1179" spans="1:24" x14ac:dyDescent="0.35">
      <c r="A1179" s="1">
        <v>1177</v>
      </c>
      <c r="B1179">
        <v>589</v>
      </c>
      <c r="C1179">
        <v>588</v>
      </c>
      <c r="E1179">
        <v>4663.4319807481133</v>
      </c>
      <c r="F1179">
        <v>43192.8125</v>
      </c>
      <c r="G1179">
        <v>4493.0221333012832</v>
      </c>
      <c r="H1179">
        <v>-1232.4737314663389</v>
      </c>
      <c r="I1179">
        <v>18</v>
      </c>
      <c r="J1179" t="s">
        <v>111</v>
      </c>
      <c r="K1179">
        <v>19</v>
      </c>
      <c r="L1179">
        <v>1278</v>
      </c>
      <c r="M1179">
        <v>1.9890000000000001</v>
      </c>
      <c r="N1179">
        <v>1.7789999999999999</v>
      </c>
      <c r="O1179">
        <v>0.87726000000000004</v>
      </c>
      <c r="P1179">
        <v>0.15781000000000001</v>
      </c>
      <c r="Q1179">
        <v>3.6680000000000001</v>
      </c>
      <c r="R1179">
        <v>110.4</v>
      </c>
      <c r="S1179">
        <v>11.349</v>
      </c>
      <c r="T1179">
        <v>210000000</v>
      </c>
      <c r="U1179">
        <v>0.3</v>
      </c>
      <c r="V1179">
        <v>0.5</v>
      </c>
      <c r="W1179">
        <v>2</v>
      </c>
      <c r="X1179">
        <v>70</v>
      </c>
    </row>
    <row r="1180" spans="1:24" x14ac:dyDescent="0.35">
      <c r="A1180" s="1">
        <v>1178</v>
      </c>
      <c r="B1180">
        <v>589</v>
      </c>
      <c r="C1180">
        <v>589</v>
      </c>
      <c r="E1180">
        <v>4663.4319807481133</v>
      </c>
      <c r="F1180">
        <v>43192.8125</v>
      </c>
      <c r="G1180">
        <v>4493.0221333012832</v>
      </c>
      <c r="H1180">
        <v>-1232.4737314663389</v>
      </c>
      <c r="I1180">
        <v>18</v>
      </c>
      <c r="J1180" t="s">
        <v>111</v>
      </c>
      <c r="K1180">
        <v>19</v>
      </c>
      <c r="L1180">
        <v>1278</v>
      </c>
      <c r="M1180">
        <v>1.9890000000000001</v>
      </c>
      <c r="N1180">
        <v>1.7789999999999999</v>
      </c>
      <c r="O1180">
        <v>0.87726000000000004</v>
      </c>
      <c r="P1180">
        <v>0.15781000000000001</v>
      </c>
      <c r="Q1180">
        <v>3.6680000000000001</v>
      </c>
      <c r="R1180">
        <v>110.4</v>
      </c>
      <c r="S1180">
        <v>11.349</v>
      </c>
      <c r="T1180">
        <v>210000000</v>
      </c>
      <c r="U1180">
        <v>0.3</v>
      </c>
      <c r="V1180">
        <v>0.5</v>
      </c>
      <c r="W1180">
        <v>2</v>
      </c>
      <c r="X1180">
        <v>70</v>
      </c>
    </row>
    <row r="1181" spans="1:24" x14ac:dyDescent="0.35">
      <c r="A1181" s="1">
        <v>1179</v>
      </c>
      <c r="B1181">
        <v>590</v>
      </c>
      <c r="C1181">
        <v>589</v>
      </c>
      <c r="E1181">
        <v>4671.2444807481133</v>
      </c>
      <c r="F1181">
        <v>43200.625</v>
      </c>
      <c r="G1181">
        <v>4500.7259604230176</v>
      </c>
      <c r="H1181">
        <v>-1231.1751985253361</v>
      </c>
      <c r="I1181">
        <v>18</v>
      </c>
      <c r="J1181" t="s">
        <v>111</v>
      </c>
      <c r="K1181">
        <v>19</v>
      </c>
      <c r="L1181">
        <v>1278</v>
      </c>
      <c r="M1181">
        <v>1.9890000000000001</v>
      </c>
      <c r="N1181">
        <v>1.7789999999999999</v>
      </c>
      <c r="O1181">
        <v>0.87726000000000004</v>
      </c>
      <c r="P1181">
        <v>0.15781000000000001</v>
      </c>
      <c r="Q1181">
        <v>3.6680000000000001</v>
      </c>
      <c r="R1181">
        <v>110.4</v>
      </c>
      <c r="S1181">
        <v>11.349</v>
      </c>
      <c r="T1181">
        <v>210000000</v>
      </c>
      <c r="U1181">
        <v>0.3</v>
      </c>
      <c r="V1181">
        <v>0.5</v>
      </c>
      <c r="W1181">
        <v>2</v>
      </c>
      <c r="X1181">
        <v>70</v>
      </c>
    </row>
    <row r="1182" spans="1:24" x14ac:dyDescent="0.35">
      <c r="A1182" s="1">
        <v>1180</v>
      </c>
      <c r="B1182">
        <v>590</v>
      </c>
      <c r="C1182">
        <v>590</v>
      </c>
      <c r="E1182">
        <v>4671.2444807481133</v>
      </c>
      <c r="F1182">
        <v>43200.625</v>
      </c>
      <c r="G1182">
        <v>4500.7259604230176</v>
      </c>
      <c r="H1182">
        <v>-1231.1751985253361</v>
      </c>
      <c r="I1182">
        <v>18</v>
      </c>
      <c r="J1182" t="s">
        <v>112</v>
      </c>
      <c r="K1182">
        <v>19</v>
      </c>
      <c r="L1182">
        <v>1278</v>
      </c>
      <c r="M1182">
        <v>1.8779999999999999</v>
      </c>
      <c r="N1182">
        <v>1.5209999999999999</v>
      </c>
      <c r="O1182">
        <v>0.79723999999999995</v>
      </c>
      <c r="P1182">
        <v>5.4467000000000002E-2</v>
      </c>
      <c r="Q1182">
        <v>3.3109999999999999</v>
      </c>
      <c r="R1182">
        <v>98.582999999999998</v>
      </c>
      <c r="S1182">
        <v>10.105</v>
      </c>
      <c r="T1182">
        <v>210000000</v>
      </c>
      <c r="U1182">
        <v>0.3</v>
      </c>
      <c r="V1182">
        <v>0.5</v>
      </c>
      <c r="W1182">
        <v>2</v>
      </c>
      <c r="X1182">
        <v>70</v>
      </c>
    </row>
    <row r="1183" spans="1:24" x14ac:dyDescent="0.35">
      <c r="A1183" s="1">
        <v>1181</v>
      </c>
      <c r="B1183">
        <v>591</v>
      </c>
      <c r="C1183">
        <v>590</v>
      </c>
      <c r="E1183">
        <v>4679.0569807481133</v>
      </c>
      <c r="F1183">
        <v>43208.4375</v>
      </c>
      <c r="G1183">
        <v>4508.4277555967401</v>
      </c>
      <c r="H1183">
        <v>-1229.8646702135491</v>
      </c>
      <c r="I1183">
        <v>18</v>
      </c>
      <c r="J1183" t="s">
        <v>112</v>
      </c>
      <c r="K1183">
        <v>19</v>
      </c>
      <c r="L1183">
        <v>1278</v>
      </c>
      <c r="M1183">
        <v>1.8779999999999999</v>
      </c>
      <c r="N1183">
        <v>1.5209999999999999</v>
      </c>
      <c r="O1183">
        <v>0.79723999999999995</v>
      </c>
      <c r="P1183">
        <v>5.4467000000000002E-2</v>
      </c>
      <c r="Q1183">
        <v>3.3109999999999999</v>
      </c>
      <c r="R1183">
        <v>98.582999999999998</v>
      </c>
      <c r="S1183">
        <v>10.105</v>
      </c>
      <c r="T1183">
        <v>210000000</v>
      </c>
      <c r="U1183">
        <v>0.3</v>
      </c>
      <c r="V1183">
        <v>0.5</v>
      </c>
      <c r="W1183">
        <v>2</v>
      </c>
      <c r="X1183">
        <v>70</v>
      </c>
    </row>
    <row r="1184" spans="1:24" x14ac:dyDescent="0.35">
      <c r="A1184" s="1">
        <v>1182</v>
      </c>
      <c r="B1184">
        <v>591</v>
      </c>
      <c r="C1184">
        <v>591</v>
      </c>
      <c r="E1184">
        <v>4679.0569807481133</v>
      </c>
      <c r="F1184">
        <v>43208.4375</v>
      </c>
      <c r="G1184">
        <v>4508.4277555967401</v>
      </c>
      <c r="H1184">
        <v>-1229.8646702135491</v>
      </c>
      <c r="I1184">
        <v>18</v>
      </c>
      <c r="J1184" t="s">
        <v>112</v>
      </c>
      <c r="K1184">
        <v>19</v>
      </c>
      <c r="L1184">
        <v>1278</v>
      </c>
      <c r="M1184">
        <v>1.8779999999999999</v>
      </c>
      <c r="N1184">
        <v>1.5209999999999999</v>
      </c>
      <c r="O1184">
        <v>0.79723999999999995</v>
      </c>
      <c r="P1184">
        <v>5.4467000000000002E-2</v>
      </c>
      <c r="Q1184">
        <v>3.3109999999999999</v>
      </c>
      <c r="R1184">
        <v>98.582999999999998</v>
      </c>
      <c r="S1184">
        <v>10.105</v>
      </c>
      <c r="T1184">
        <v>210000000</v>
      </c>
      <c r="U1184">
        <v>0.3</v>
      </c>
      <c r="V1184">
        <v>0.5</v>
      </c>
      <c r="W1184">
        <v>2</v>
      </c>
      <c r="X1184">
        <v>70</v>
      </c>
    </row>
    <row r="1185" spans="1:24" x14ac:dyDescent="0.35">
      <c r="A1185" s="1">
        <v>1183</v>
      </c>
      <c r="B1185">
        <v>592</v>
      </c>
      <c r="C1185">
        <v>591</v>
      </c>
      <c r="E1185">
        <v>4686.8694807481133</v>
      </c>
      <c r="F1185">
        <v>43216.25</v>
      </c>
      <c r="G1185">
        <v>4516.1275465698372</v>
      </c>
      <c r="H1185">
        <v>-1228.5424180322191</v>
      </c>
      <c r="I1185">
        <v>18</v>
      </c>
      <c r="J1185" t="s">
        <v>112</v>
      </c>
      <c r="K1185">
        <v>19</v>
      </c>
      <c r="L1185">
        <v>1278</v>
      </c>
      <c r="M1185">
        <v>1.8779999999999999</v>
      </c>
      <c r="N1185">
        <v>1.5209999999999999</v>
      </c>
      <c r="O1185">
        <v>0.79723999999999995</v>
      </c>
      <c r="P1185">
        <v>5.4467000000000002E-2</v>
      </c>
      <c r="Q1185">
        <v>3.3109999999999999</v>
      </c>
      <c r="R1185">
        <v>98.582999999999998</v>
      </c>
      <c r="S1185">
        <v>10.105</v>
      </c>
      <c r="T1185">
        <v>210000000</v>
      </c>
      <c r="U1185">
        <v>0.3</v>
      </c>
      <c r="V1185">
        <v>0.5</v>
      </c>
      <c r="W1185">
        <v>2</v>
      </c>
      <c r="X1185">
        <v>70</v>
      </c>
    </row>
    <row r="1186" spans="1:24" x14ac:dyDescent="0.35">
      <c r="A1186" s="1">
        <v>1184</v>
      </c>
      <c r="B1186">
        <v>592</v>
      </c>
      <c r="C1186">
        <v>592</v>
      </c>
      <c r="E1186">
        <v>4686.8694807481133</v>
      </c>
      <c r="F1186">
        <v>43216.25</v>
      </c>
      <c r="G1186">
        <v>4516.1275465698372</v>
      </c>
      <c r="H1186">
        <v>-1228.5424180322191</v>
      </c>
      <c r="I1186">
        <v>18</v>
      </c>
      <c r="J1186" t="s">
        <v>113</v>
      </c>
      <c r="K1186">
        <v>19</v>
      </c>
      <c r="L1186">
        <v>1320</v>
      </c>
      <c r="M1186">
        <v>1.6819999999999991</v>
      </c>
      <c r="N1186">
        <v>1.2699</v>
      </c>
      <c r="O1186">
        <v>0.70086000000000004</v>
      </c>
      <c r="P1186">
        <v>2.8108999999999999E-2</v>
      </c>
      <c r="Q1186">
        <v>2.569</v>
      </c>
      <c r="R1186">
        <v>84.697999999999993</v>
      </c>
      <c r="S1186">
        <v>8.6111000000000004</v>
      </c>
      <c r="T1186">
        <v>210000000</v>
      </c>
      <c r="U1186">
        <v>0.3</v>
      </c>
      <c r="V1186">
        <v>0.5</v>
      </c>
      <c r="W1186">
        <v>2</v>
      </c>
      <c r="X1186">
        <v>70</v>
      </c>
    </row>
    <row r="1187" spans="1:24" x14ac:dyDescent="0.35">
      <c r="A1187" s="1">
        <v>1185</v>
      </c>
      <c r="B1187">
        <v>593</v>
      </c>
      <c r="C1187">
        <v>592</v>
      </c>
      <c r="E1187">
        <v>4694.6819807481133</v>
      </c>
      <c r="F1187">
        <v>43224.0625</v>
      </c>
      <c r="G1187">
        <v>4523.8253326091417</v>
      </c>
      <c r="H1187">
        <v>-1227.208542986529</v>
      </c>
      <c r="I1187">
        <v>18</v>
      </c>
      <c r="J1187" t="s">
        <v>113</v>
      </c>
      <c r="K1187">
        <v>19</v>
      </c>
      <c r="L1187">
        <v>1320</v>
      </c>
      <c r="M1187">
        <v>1.6819999999999991</v>
      </c>
      <c r="N1187">
        <v>1.2699</v>
      </c>
      <c r="O1187">
        <v>0.70086000000000004</v>
      </c>
      <c r="P1187">
        <v>2.8108999999999999E-2</v>
      </c>
      <c r="Q1187">
        <v>2.569</v>
      </c>
      <c r="R1187">
        <v>84.697999999999993</v>
      </c>
      <c r="S1187">
        <v>8.6111000000000004</v>
      </c>
      <c r="T1187">
        <v>210000000</v>
      </c>
      <c r="U1187">
        <v>0.3</v>
      </c>
      <c r="V1187">
        <v>0.5</v>
      </c>
      <c r="W1187">
        <v>2</v>
      </c>
      <c r="X1187">
        <v>70</v>
      </c>
    </row>
    <row r="1188" spans="1:24" x14ac:dyDescent="0.35">
      <c r="A1188" s="1">
        <v>1186</v>
      </c>
      <c r="B1188">
        <v>593</v>
      </c>
      <c r="C1188">
        <v>593</v>
      </c>
      <c r="E1188">
        <v>4694.6819807481133</v>
      </c>
      <c r="F1188">
        <v>43224.0625</v>
      </c>
      <c r="G1188">
        <v>4523.8253326091417</v>
      </c>
      <c r="H1188">
        <v>-1227.208542986529</v>
      </c>
      <c r="I1188">
        <v>18</v>
      </c>
      <c r="J1188" t="s">
        <v>113</v>
      </c>
      <c r="K1188">
        <v>19</v>
      </c>
      <c r="L1188">
        <v>1320</v>
      </c>
      <c r="M1188">
        <v>1.6819999999999991</v>
      </c>
      <c r="N1188">
        <v>1.2699</v>
      </c>
      <c r="O1188">
        <v>0.70086000000000004</v>
      </c>
      <c r="P1188">
        <v>2.8108999999999999E-2</v>
      </c>
      <c r="Q1188">
        <v>2.569</v>
      </c>
      <c r="R1188">
        <v>84.697999999999993</v>
      </c>
      <c r="S1188">
        <v>8.6111000000000004</v>
      </c>
      <c r="T1188">
        <v>210000000</v>
      </c>
      <c r="U1188">
        <v>0.3</v>
      </c>
      <c r="V1188">
        <v>0.5</v>
      </c>
      <c r="W1188">
        <v>2</v>
      </c>
      <c r="X1188">
        <v>70</v>
      </c>
    </row>
    <row r="1189" spans="1:24" x14ac:dyDescent="0.35">
      <c r="A1189" s="1">
        <v>1187</v>
      </c>
      <c r="B1189">
        <v>594</v>
      </c>
      <c r="C1189">
        <v>593</v>
      </c>
      <c r="E1189">
        <v>4702.4944807481133</v>
      </c>
      <c r="F1189">
        <v>43231.875</v>
      </c>
      <c r="G1189">
        <v>4531.5210901133323</v>
      </c>
      <c r="H1189">
        <v>-1225.863010390688</v>
      </c>
      <c r="I1189">
        <v>18</v>
      </c>
      <c r="J1189" t="s">
        <v>113</v>
      </c>
      <c r="K1189">
        <v>19</v>
      </c>
      <c r="L1189">
        <v>1320</v>
      </c>
      <c r="M1189">
        <v>1.6819999999999991</v>
      </c>
      <c r="N1189">
        <v>1.2699</v>
      </c>
      <c r="O1189">
        <v>0.70086000000000004</v>
      </c>
      <c r="P1189">
        <v>2.8108999999999999E-2</v>
      </c>
      <c r="Q1189">
        <v>2.569</v>
      </c>
      <c r="R1189">
        <v>84.697999999999993</v>
      </c>
      <c r="S1189">
        <v>8.6111000000000004</v>
      </c>
      <c r="T1189">
        <v>210000000</v>
      </c>
      <c r="U1189">
        <v>0.3</v>
      </c>
      <c r="V1189">
        <v>0.5</v>
      </c>
      <c r="W1189">
        <v>2</v>
      </c>
      <c r="X1189">
        <v>70</v>
      </c>
    </row>
    <row r="1190" spans="1:24" x14ac:dyDescent="0.35">
      <c r="A1190" s="1">
        <v>1188</v>
      </c>
      <c r="B1190">
        <v>594</v>
      </c>
      <c r="C1190">
        <v>594</v>
      </c>
      <c r="E1190">
        <v>4702.4944807481133</v>
      </c>
      <c r="F1190">
        <v>43231.875</v>
      </c>
      <c r="G1190">
        <v>4531.5210901133323</v>
      </c>
      <c r="H1190">
        <v>-1225.863010390688</v>
      </c>
      <c r="I1190">
        <v>18</v>
      </c>
      <c r="J1190" t="s">
        <v>113</v>
      </c>
      <c r="K1190">
        <v>19</v>
      </c>
      <c r="L1190">
        <v>1320</v>
      </c>
      <c r="M1190">
        <v>1.6819999999999991</v>
      </c>
      <c r="N1190">
        <v>1.2699</v>
      </c>
      <c r="O1190">
        <v>0.70086000000000004</v>
      </c>
      <c r="P1190">
        <v>2.8108999999999999E-2</v>
      </c>
      <c r="Q1190">
        <v>2.569</v>
      </c>
      <c r="R1190">
        <v>84.697999999999993</v>
      </c>
      <c r="S1190">
        <v>8.6111000000000004</v>
      </c>
      <c r="T1190">
        <v>210000000</v>
      </c>
      <c r="U1190">
        <v>0.3</v>
      </c>
      <c r="V1190">
        <v>0.5</v>
      </c>
      <c r="W1190">
        <v>2</v>
      </c>
      <c r="X1190">
        <v>70</v>
      </c>
    </row>
    <row r="1191" spans="1:24" x14ac:dyDescent="0.35">
      <c r="A1191" s="1">
        <v>1189</v>
      </c>
      <c r="B1191">
        <v>595</v>
      </c>
      <c r="C1191">
        <v>594</v>
      </c>
      <c r="E1191">
        <v>4710.3069807481133</v>
      </c>
      <c r="F1191">
        <v>43239.6875</v>
      </c>
      <c r="G1191">
        <v>4539.2145032427061</v>
      </c>
      <c r="H1191">
        <v>-1224.504137606926</v>
      </c>
      <c r="I1191">
        <v>18</v>
      </c>
      <c r="J1191" t="s">
        <v>113</v>
      </c>
      <c r="K1191">
        <v>19</v>
      </c>
      <c r="L1191">
        <v>1320</v>
      </c>
      <c r="M1191">
        <v>1.6819999999999991</v>
      </c>
      <c r="N1191">
        <v>1.2699</v>
      </c>
      <c r="O1191">
        <v>0.70086000000000004</v>
      </c>
      <c r="P1191">
        <v>2.8108999999999999E-2</v>
      </c>
      <c r="Q1191">
        <v>2.569</v>
      </c>
      <c r="R1191">
        <v>84.697999999999993</v>
      </c>
      <c r="S1191">
        <v>8.6111000000000004</v>
      </c>
      <c r="T1191">
        <v>210000000</v>
      </c>
      <c r="U1191">
        <v>0.3</v>
      </c>
      <c r="V1191">
        <v>0.5</v>
      </c>
      <c r="W1191">
        <v>2</v>
      </c>
      <c r="X1191">
        <v>70</v>
      </c>
    </row>
    <row r="1192" spans="1:24" x14ac:dyDescent="0.35">
      <c r="A1192" s="1">
        <v>1190</v>
      </c>
      <c r="B1192">
        <v>595</v>
      </c>
      <c r="C1192">
        <v>595</v>
      </c>
      <c r="E1192">
        <v>4710.3069807481133</v>
      </c>
      <c r="F1192">
        <v>43239.6875</v>
      </c>
      <c r="G1192">
        <v>4539.2145032427061</v>
      </c>
      <c r="H1192">
        <v>-1224.504137606926</v>
      </c>
      <c r="I1192">
        <v>18</v>
      </c>
      <c r="J1192" t="s">
        <v>113</v>
      </c>
      <c r="K1192">
        <v>19</v>
      </c>
      <c r="L1192">
        <v>1320</v>
      </c>
      <c r="M1192">
        <v>1.6819999999999991</v>
      </c>
      <c r="N1192">
        <v>1.2699</v>
      </c>
      <c r="O1192">
        <v>0.70086000000000004</v>
      </c>
      <c r="P1192">
        <v>2.8108999999999999E-2</v>
      </c>
      <c r="Q1192">
        <v>2.569</v>
      </c>
      <c r="R1192">
        <v>84.697999999999993</v>
      </c>
      <c r="S1192">
        <v>8.6111000000000004</v>
      </c>
      <c r="T1192">
        <v>210000000</v>
      </c>
      <c r="U1192">
        <v>0.3</v>
      </c>
      <c r="V1192">
        <v>0.5</v>
      </c>
      <c r="W1192">
        <v>2</v>
      </c>
      <c r="X1192">
        <v>70</v>
      </c>
    </row>
    <row r="1193" spans="1:24" x14ac:dyDescent="0.35">
      <c r="A1193" s="1">
        <v>1191</v>
      </c>
      <c r="B1193">
        <v>596</v>
      </c>
      <c r="C1193">
        <v>595</v>
      </c>
      <c r="E1193">
        <v>4718.1194807481133</v>
      </c>
      <c r="F1193">
        <v>43247.5</v>
      </c>
      <c r="G1193">
        <v>4546.9058227359974</v>
      </c>
      <c r="H1193">
        <v>-1223.133466643583</v>
      </c>
      <c r="I1193">
        <v>18</v>
      </c>
      <c r="J1193" t="s">
        <v>113</v>
      </c>
      <c r="K1193">
        <v>19</v>
      </c>
      <c r="L1193">
        <v>1320</v>
      </c>
      <c r="M1193">
        <v>1.6819999999999991</v>
      </c>
      <c r="N1193">
        <v>1.2699</v>
      </c>
      <c r="O1193">
        <v>0.70086000000000004</v>
      </c>
      <c r="P1193">
        <v>2.8108999999999999E-2</v>
      </c>
      <c r="Q1193">
        <v>2.569</v>
      </c>
      <c r="R1193">
        <v>84.697999999999993</v>
      </c>
      <c r="S1193">
        <v>8.6111000000000004</v>
      </c>
      <c r="T1193">
        <v>210000000</v>
      </c>
      <c r="U1193">
        <v>0.3</v>
      </c>
      <c r="V1193">
        <v>0.5</v>
      </c>
      <c r="W1193">
        <v>2</v>
      </c>
      <c r="X1193">
        <v>70</v>
      </c>
    </row>
    <row r="1194" spans="1:24" x14ac:dyDescent="0.35">
      <c r="A1194" s="1">
        <v>1192</v>
      </c>
      <c r="B1194">
        <v>596</v>
      </c>
      <c r="C1194">
        <v>596</v>
      </c>
      <c r="E1194">
        <v>4718.1194807481133</v>
      </c>
      <c r="F1194">
        <v>43247.5</v>
      </c>
      <c r="G1194">
        <v>4546.9058227359974</v>
      </c>
      <c r="H1194">
        <v>-1223.133466643583</v>
      </c>
      <c r="I1194">
        <v>18</v>
      </c>
      <c r="J1194" t="s">
        <v>113</v>
      </c>
      <c r="K1194">
        <v>19</v>
      </c>
      <c r="L1194">
        <v>1320</v>
      </c>
      <c r="M1194">
        <v>1.6819999999999991</v>
      </c>
      <c r="N1194">
        <v>1.2699</v>
      </c>
      <c r="O1194">
        <v>0.70086000000000004</v>
      </c>
      <c r="P1194">
        <v>2.8108999999999999E-2</v>
      </c>
      <c r="Q1194">
        <v>2.569</v>
      </c>
      <c r="R1194">
        <v>84.697999999999993</v>
      </c>
      <c r="S1194">
        <v>8.6111000000000004</v>
      </c>
      <c r="T1194">
        <v>210000000</v>
      </c>
      <c r="U1194">
        <v>0.3</v>
      </c>
      <c r="V1194">
        <v>0.5</v>
      </c>
      <c r="W1194">
        <v>2</v>
      </c>
      <c r="X1194">
        <v>70</v>
      </c>
    </row>
    <row r="1195" spans="1:24" x14ac:dyDescent="0.35">
      <c r="A1195" s="1">
        <v>1193</v>
      </c>
      <c r="B1195">
        <v>597</v>
      </c>
      <c r="C1195">
        <v>596</v>
      </c>
      <c r="E1195">
        <v>4725.9319807481133</v>
      </c>
      <c r="F1195">
        <v>43255.3125</v>
      </c>
      <c r="G1195">
        <v>4554.5950736614632</v>
      </c>
      <c r="H1195">
        <v>-1221.7512400278399</v>
      </c>
      <c r="I1195">
        <v>18</v>
      </c>
      <c r="J1195" t="s">
        <v>113</v>
      </c>
      <c r="K1195">
        <v>19</v>
      </c>
      <c r="L1195">
        <v>1320</v>
      </c>
      <c r="M1195">
        <v>1.6819999999999991</v>
      </c>
      <c r="N1195">
        <v>1.2699</v>
      </c>
      <c r="O1195">
        <v>0.70086000000000004</v>
      </c>
      <c r="P1195">
        <v>2.8108999999999999E-2</v>
      </c>
      <c r="Q1195">
        <v>2.569</v>
      </c>
      <c r="R1195">
        <v>84.697999999999993</v>
      </c>
      <c r="S1195">
        <v>8.6111000000000004</v>
      </c>
      <c r="T1195">
        <v>210000000</v>
      </c>
      <c r="U1195">
        <v>0.3</v>
      </c>
      <c r="V1195">
        <v>0.5</v>
      </c>
      <c r="W1195">
        <v>2</v>
      </c>
      <c r="X1195">
        <v>70</v>
      </c>
    </row>
    <row r="1196" spans="1:24" x14ac:dyDescent="0.35">
      <c r="A1196" s="1">
        <v>1194</v>
      </c>
      <c r="B1196">
        <v>597</v>
      </c>
      <c r="C1196">
        <v>597</v>
      </c>
      <c r="E1196">
        <v>4725.9319807481133</v>
      </c>
      <c r="F1196">
        <v>43255.3125</v>
      </c>
      <c r="G1196">
        <v>4554.5950736614632</v>
      </c>
      <c r="H1196">
        <v>-1221.7512400278399</v>
      </c>
      <c r="I1196">
        <v>18</v>
      </c>
      <c r="J1196" t="s">
        <v>113</v>
      </c>
      <c r="K1196">
        <v>19</v>
      </c>
      <c r="L1196">
        <v>1320</v>
      </c>
      <c r="M1196">
        <v>1.6819999999999991</v>
      </c>
      <c r="N1196">
        <v>1.2699</v>
      </c>
      <c r="O1196">
        <v>0.70086000000000004</v>
      </c>
      <c r="P1196">
        <v>2.8108999999999999E-2</v>
      </c>
      <c r="Q1196">
        <v>2.569</v>
      </c>
      <c r="R1196">
        <v>84.697999999999993</v>
      </c>
      <c r="S1196">
        <v>8.6111000000000004</v>
      </c>
      <c r="T1196">
        <v>210000000</v>
      </c>
      <c r="U1196">
        <v>0.3</v>
      </c>
      <c r="V1196">
        <v>0.5</v>
      </c>
      <c r="W1196">
        <v>2</v>
      </c>
      <c r="X1196">
        <v>70</v>
      </c>
    </row>
    <row r="1197" spans="1:24" x14ac:dyDescent="0.35">
      <c r="A1197" s="1">
        <v>1195</v>
      </c>
      <c r="B1197">
        <v>598</v>
      </c>
      <c r="C1197">
        <v>597</v>
      </c>
      <c r="E1197">
        <v>4733.7444807481133</v>
      </c>
      <c r="F1197">
        <v>43263.125</v>
      </c>
      <c r="G1197">
        <v>4562.2822138597012</v>
      </c>
      <c r="H1197">
        <v>-1220.3573212542919</v>
      </c>
      <c r="I1197">
        <v>18</v>
      </c>
      <c r="J1197" t="s">
        <v>113</v>
      </c>
      <c r="K1197">
        <v>19</v>
      </c>
      <c r="L1197">
        <v>1320</v>
      </c>
      <c r="M1197">
        <v>1.6819999999999991</v>
      </c>
      <c r="N1197">
        <v>1.2699</v>
      </c>
      <c r="O1197">
        <v>0.70086000000000004</v>
      </c>
      <c r="P1197">
        <v>2.8108999999999999E-2</v>
      </c>
      <c r="Q1197">
        <v>2.569</v>
      </c>
      <c r="R1197">
        <v>84.697999999999993</v>
      </c>
      <c r="S1197">
        <v>8.6111000000000004</v>
      </c>
      <c r="T1197">
        <v>210000000</v>
      </c>
      <c r="U1197">
        <v>0.3</v>
      </c>
      <c r="V1197">
        <v>0.5</v>
      </c>
      <c r="W1197">
        <v>2</v>
      </c>
      <c r="X1197">
        <v>70</v>
      </c>
    </row>
    <row r="1198" spans="1:24" x14ac:dyDescent="0.35">
      <c r="A1198" s="1">
        <v>1196</v>
      </c>
      <c r="B1198">
        <v>598</v>
      </c>
      <c r="C1198">
        <v>598</v>
      </c>
      <c r="E1198">
        <v>4733.7444807481133</v>
      </c>
      <c r="F1198">
        <v>43263.125</v>
      </c>
      <c r="G1198">
        <v>4562.2822138597012</v>
      </c>
      <c r="H1198">
        <v>-1220.3573212542919</v>
      </c>
      <c r="I1198">
        <v>18</v>
      </c>
      <c r="J1198" t="s">
        <v>113</v>
      </c>
      <c r="K1198">
        <v>19</v>
      </c>
      <c r="L1198">
        <v>1320</v>
      </c>
      <c r="M1198">
        <v>1.6819999999999991</v>
      </c>
      <c r="N1198">
        <v>1.2699</v>
      </c>
      <c r="O1198">
        <v>0.70086000000000004</v>
      </c>
      <c r="P1198">
        <v>2.8108999999999999E-2</v>
      </c>
      <c r="Q1198">
        <v>2.569</v>
      </c>
      <c r="R1198">
        <v>84.697999999999993</v>
      </c>
      <c r="S1198">
        <v>8.6111000000000004</v>
      </c>
      <c r="T1198">
        <v>210000000</v>
      </c>
      <c r="U1198">
        <v>0.3</v>
      </c>
      <c r="V1198">
        <v>0.5</v>
      </c>
      <c r="W1198">
        <v>2</v>
      </c>
      <c r="X1198">
        <v>70</v>
      </c>
    </row>
    <row r="1199" spans="1:24" x14ac:dyDescent="0.35">
      <c r="A1199" s="1">
        <v>1197</v>
      </c>
      <c r="B1199">
        <v>599</v>
      </c>
      <c r="C1199">
        <v>598</v>
      </c>
      <c r="E1199">
        <v>4741.5569807481133</v>
      </c>
      <c r="F1199">
        <v>43270.9375</v>
      </c>
      <c r="G1199">
        <v>4569.9672207768517</v>
      </c>
      <c r="H1199">
        <v>-1218.951686356389</v>
      </c>
      <c r="I1199">
        <v>18</v>
      </c>
      <c r="J1199" t="s">
        <v>113</v>
      </c>
      <c r="K1199">
        <v>19</v>
      </c>
      <c r="L1199">
        <v>1320</v>
      </c>
      <c r="M1199">
        <v>1.6819999999999991</v>
      </c>
      <c r="N1199">
        <v>1.2699</v>
      </c>
      <c r="O1199">
        <v>0.70086000000000004</v>
      </c>
      <c r="P1199">
        <v>2.8108999999999999E-2</v>
      </c>
      <c r="Q1199">
        <v>2.569</v>
      </c>
      <c r="R1199">
        <v>84.697999999999993</v>
      </c>
      <c r="S1199">
        <v>8.6111000000000004</v>
      </c>
      <c r="T1199">
        <v>210000000</v>
      </c>
      <c r="U1199">
        <v>0.3</v>
      </c>
      <c r="V1199">
        <v>0.5</v>
      </c>
      <c r="W1199">
        <v>2</v>
      </c>
      <c r="X1199">
        <v>70</v>
      </c>
    </row>
    <row r="1200" spans="1:24" x14ac:dyDescent="0.35">
      <c r="A1200" s="1">
        <v>1198</v>
      </c>
      <c r="B1200">
        <v>599</v>
      </c>
      <c r="C1200">
        <v>599</v>
      </c>
      <c r="E1200">
        <v>4741.5569807481133</v>
      </c>
      <c r="F1200">
        <v>43270.9375</v>
      </c>
      <c r="G1200">
        <v>4569.9672207768517</v>
      </c>
      <c r="H1200">
        <v>-1218.951686356389</v>
      </c>
      <c r="I1200">
        <v>18</v>
      </c>
      <c r="J1200" t="s">
        <v>113</v>
      </c>
      <c r="K1200">
        <v>19</v>
      </c>
      <c r="L1200">
        <v>1320</v>
      </c>
      <c r="M1200">
        <v>1.6819999999999991</v>
      </c>
      <c r="N1200">
        <v>1.2699</v>
      </c>
      <c r="O1200">
        <v>0.70086000000000004</v>
      </c>
      <c r="P1200">
        <v>2.8108999999999999E-2</v>
      </c>
      <c r="Q1200">
        <v>2.569</v>
      </c>
      <c r="R1200">
        <v>84.697999999999993</v>
      </c>
      <c r="S1200">
        <v>8.6111000000000004</v>
      </c>
      <c r="T1200">
        <v>210000000</v>
      </c>
      <c r="U1200">
        <v>0.3</v>
      </c>
      <c r="V1200">
        <v>0.5</v>
      </c>
      <c r="W1200">
        <v>2</v>
      </c>
      <c r="X1200">
        <v>70</v>
      </c>
    </row>
    <row r="1201" spans="1:24" x14ac:dyDescent="0.35">
      <c r="A1201" s="1">
        <v>1199</v>
      </c>
      <c r="B1201">
        <v>600</v>
      </c>
      <c r="C1201">
        <v>599</v>
      </c>
      <c r="E1201">
        <v>4749.3694807481133</v>
      </c>
      <c r="F1201">
        <v>43278.75</v>
      </c>
      <c r="G1201">
        <v>4577.6497576067422</v>
      </c>
      <c r="H1201">
        <v>-1217.53261305913</v>
      </c>
      <c r="I1201">
        <v>18</v>
      </c>
      <c r="J1201" t="s">
        <v>113</v>
      </c>
      <c r="K1201">
        <v>19</v>
      </c>
      <c r="L1201">
        <v>1320</v>
      </c>
      <c r="M1201">
        <v>1.6819999999999991</v>
      </c>
      <c r="N1201">
        <v>1.2699</v>
      </c>
      <c r="O1201">
        <v>0.70086000000000004</v>
      </c>
      <c r="P1201">
        <v>2.8108999999999999E-2</v>
      </c>
      <c r="Q1201">
        <v>2.569</v>
      </c>
      <c r="R1201">
        <v>84.697999999999993</v>
      </c>
      <c r="S1201">
        <v>8.6111000000000004</v>
      </c>
      <c r="T1201">
        <v>210000000</v>
      </c>
      <c r="U1201">
        <v>0.3</v>
      </c>
      <c r="V1201">
        <v>0.5</v>
      </c>
      <c r="W1201">
        <v>2</v>
      </c>
      <c r="X1201">
        <v>70</v>
      </c>
    </row>
    <row r="1202" spans="1:24" x14ac:dyDescent="0.35">
      <c r="A1202" s="1">
        <v>1200</v>
      </c>
      <c r="B1202">
        <v>600</v>
      </c>
      <c r="C1202">
        <v>600</v>
      </c>
      <c r="E1202">
        <v>4749.3694807481133</v>
      </c>
      <c r="F1202">
        <v>43278.75</v>
      </c>
      <c r="G1202">
        <v>4577.6497576067422</v>
      </c>
      <c r="H1202">
        <v>-1217.53261305913</v>
      </c>
      <c r="I1202">
        <v>18</v>
      </c>
      <c r="J1202" t="s">
        <v>112</v>
      </c>
      <c r="K1202">
        <v>19</v>
      </c>
      <c r="L1202">
        <v>1278</v>
      </c>
      <c r="M1202">
        <v>1.8779999999999999</v>
      </c>
      <c r="N1202">
        <v>1.5209999999999999</v>
      </c>
      <c r="O1202">
        <v>0.79723999999999995</v>
      </c>
      <c r="P1202">
        <v>5.4467000000000002E-2</v>
      </c>
      <c r="Q1202">
        <v>3.3109999999999999</v>
      </c>
      <c r="R1202">
        <v>98.582999999999998</v>
      </c>
      <c r="S1202">
        <v>10.105</v>
      </c>
      <c r="T1202">
        <v>210000000</v>
      </c>
      <c r="U1202">
        <v>0.3</v>
      </c>
      <c r="V1202">
        <v>0.5</v>
      </c>
      <c r="W1202">
        <v>2</v>
      </c>
      <c r="X1202">
        <v>70</v>
      </c>
    </row>
    <row r="1203" spans="1:24" x14ac:dyDescent="0.35">
      <c r="A1203" s="1">
        <v>1201</v>
      </c>
      <c r="B1203">
        <v>601</v>
      </c>
      <c r="C1203">
        <v>600</v>
      </c>
      <c r="E1203">
        <v>4757.1819807481133</v>
      </c>
      <c r="F1203">
        <v>43286.5625</v>
      </c>
      <c r="G1203">
        <v>4585.3301536545641</v>
      </c>
      <c r="H1203">
        <v>-1216.1020019719369</v>
      </c>
      <c r="I1203">
        <v>18</v>
      </c>
      <c r="J1203" t="s">
        <v>112</v>
      </c>
      <c r="K1203">
        <v>19</v>
      </c>
      <c r="L1203">
        <v>1278</v>
      </c>
      <c r="M1203">
        <v>1.8779999999999999</v>
      </c>
      <c r="N1203">
        <v>1.5209999999999999</v>
      </c>
      <c r="O1203">
        <v>0.79723999999999995</v>
      </c>
      <c r="P1203">
        <v>5.4467000000000002E-2</v>
      </c>
      <c r="Q1203">
        <v>3.3109999999999999</v>
      </c>
      <c r="R1203">
        <v>98.582999999999998</v>
      </c>
      <c r="S1203">
        <v>10.105</v>
      </c>
      <c r="T1203">
        <v>210000000</v>
      </c>
      <c r="U1203">
        <v>0.3</v>
      </c>
      <c r="V1203">
        <v>0.5</v>
      </c>
      <c r="W1203">
        <v>2</v>
      </c>
      <c r="X1203">
        <v>70</v>
      </c>
    </row>
    <row r="1204" spans="1:24" x14ac:dyDescent="0.35">
      <c r="A1204" s="1">
        <v>1202</v>
      </c>
      <c r="B1204">
        <v>601</v>
      </c>
      <c r="C1204">
        <v>601</v>
      </c>
      <c r="E1204">
        <v>4757.1819807481133</v>
      </c>
      <c r="F1204">
        <v>43286.5625</v>
      </c>
      <c r="G1204">
        <v>4585.3301536545641</v>
      </c>
      <c r="H1204">
        <v>-1216.1020019719369</v>
      </c>
      <c r="I1204">
        <v>18</v>
      </c>
      <c r="J1204" t="s">
        <v>112</v>
      </c>
      <c r="K1204">
        <v>19</v>
      </c>
      <c r="L1204">
        <v>1278</v>
      </c>
      <c r="M1204">
        <v>1.8779999999999999</v>
      </c>
      <c r="N1204">
        <v>1.5209999999999999</v>
      </c>
      <c r="O1204">
        <v>0.79723999999999995</v>
      </c>
      <c r="P1204">
        <v>5.4467000000000002E-2</v>
      </c>
      <c r="Q1204">
        <v>3.3109999999999999</v>
      </c>
      <c r="R1204">
        <v>98.582999999999998</v>
      </c>
      <c r="S1204">
        <v>10.105</v>
      </c>
      <c r="T1204">
        <v>210000000</v>
      </c>
      <c r="U1204">
        <v>0.3</v>
      </c>
      <c r="V1204">
        <v>0.5</v>
      </c>
      <c r="W1204">
        <v>2</v>
      </c>
      <c r="X1204">
        <v>70</v>
      </c>
    </row>
    <row r="1205" spans="1:24" x14ac:dyDescent="0.35">
      <c r="A1205" s="1">
        <v>1203</v>
      </c>
      <c r="B1205">
        <v>602</v>
      </c>
      <c r="C1205">
        <v>601</v>
      </c>
      <c r="E1205">
        <v>4764.9944807481133</v>
      </c>
      <c r="F1205">
        <v>43294.375</v>
      </c>
      <c r="G1205">
        <v>4593.0083703554392</v>
      </c>
      <c r="H1205">
        <v>-1214.659739732293</v>
      </c>
      <c r="I1205">
        <v>18</v>
      </c>
      <c r="J1205" t="s">
        <v>112</v>
      </c>
      <c r="K1205">
        <v>19</v>
      </c>
      <c r="L1205">
        <v>1278</v>
      </c>
      <c r="M1205">
        <v>1.8779999999999999</v>
      </c>
      <c r="N1205">
        <v>1.5209999999999999</v>
      </c>
      <c r="O1205">
        <v>0.79723999999999995</v>
      </c>
      <c r="P1205">
        <v>5.4467000000000002E-2</v>
      </c>
      <c r="Q1205">
        <v>3.3109999999999999</v>
      </c>
      <c r="R1205">
        <v>98.582999999999998</v>
      </c>
      <c r="S1205">
        <v>10.105</v>
      </c>
      <c r="T1205">
        <v>210000000</v>
      </c>
      <c r="U1205">
        <v>0.3</v>
      </c>
      <c r="V1205">
        <v>0.5</v>
      </c>
      <c r="W1205">
        <v>2</v>
      </c>
      <c r="X1205">
        <v>70</v>
      </c>
    </row>
    <row r="1206" spans="1:24" x14ac:dyDescent="0.35">
      <c r="A1206" s="1">
        <v>1204</v>
      </c>
      <c r="B1206">
        <v>602</v>
      </c>
      <c r="C1206">
        <v>602</v>
      </c>
      <c r="E1206">
        <v>4764.9944807481133</v>
      </c>
      <c r="F1206">
        <v>43294.375</v>
      </c>
      <c r="G1206">
        <v>4593.0083703554392</v>
      </c>
      <c r="H1206">
        <v>-1214.659739732293</v>
      </c>
      <c r="I1206">
        <v>18</v>
      </c>
      <c r="J1206" t="s">
        <v>111</v>
      </c>
      <c r="K1206">
        <v>19</v>
      </c>
      <c r="L1206">
        <v>1278</v>
      </c>
      <c r="M1206">
        <v>1.9890000000000001</v>
      </c>
      <c r="N1206">
        <v>1.7789999999999999</v>
      </c>
      <c r="O1206">
        <v>0.87726000000000004</v>
      </c>
      <c r="P1206">
        <v>0.15781000000000001</v>
      </c>
      <c r="Q1206">
        <v>3.6680000000000001</v>
      </c>
      <c r="R1206">
        <v>110.4</v>
      </c>
      <c r="S1206">
        <v>11.349</v>
      </c>
      <c r="T1206">
        <v>210000000</v>
      </c>
      <c r="U1206">
        <v>0.3</v>
      </c>
      <c r="V1206">
        <v>0.5</v>
      </c>
      <c r="W1206">
        <v>2</v>
      </c>
      <c r="X1206">
        <v>70</v>
      </c>
    </row>
    <row r="1207" spans="1:24" x14ac:dyDescent="0.35">
      <c r="A1207" s="1">
        <v>1205</v>
      </c>
      <c r="B1207">
        <v>603</v>
      </c>
      <c r="C1207">
        <v>602</v>
      </c>
      <c r="E1207">
        <v>4772.8069807481133</v>
      </c>
      <c r="F1207">
        <v>43302.1875</v>
      </c>
      <c r="G1207">
        <v>4600.6844198842055</v>
      </c>
      <c r="H1207">
        <v>-1213.2059864020271</v>
      </c>
      <c r="I1207">
        <v>18</v>
      </c>
      <c r="J1207" t="s">
        <v>111</v>
      </c>
      <c r="K1207">
        <v>19</v>
      </c>
      <c r="L1207">
        <v>1278</v>
      </c>
      <c r="M1207">
        <v>1.9890000000000001</v>
      </c>
      <c r="N1207">
        <v>1.7789999999999999</v>
      </c>
      <c r="O1207">
        <v>0.87726000000000004</v>
      </c>
      <c r="P1207">
        <v>0.15781000000000001</v>
      </c>
      <c r="Q1207">
        <v>3.6680000000000001</v>
      </c>
      <c r="R1207">
        <v>110.4</v>
      </c>
      <c r="S1207">
        <v>11.349</v>
      </c>
      <c r="T1207">
        <v>210000000</v>
      </c>
      <c r="U1207">
        <v>0.3</v>
      </c>
      <c r="V1207">
        <v>0.5</v>
      </c>
      <c r="W1207">
        <v>2</v>
      </c>
      <c r="X1207">
        <v>70</v>
      </c>
    </row>
    <row r="1208" spans="1:24" x14ac:dyDescent="0.35">
      <c r="A1208" s="1">
        <v>1206</v>
      </c>
      <c r="B1208">
        <v>603</v>
      </c>
      <c r="C1208">
        <v>603</v>
      </c>
      <c r="E1208">
        <v>4772.8069807481133</v>
      </c>
      <c r="F1208">
        <v>43302.1875</v>
      </c>
      <c r="G1208">
        <v>4600.6844198842055</v>
      </c>
      <c r="H1208">
        <v>-1213.2059864020271</v>
      </c>
      <c r="I1208">
        <v>18</v>
      </c>
      <c r="J1208" t="s">
        <v>111</v>
      </c>
      <c r="K1208">
        <v>19</v>
      </c>
      <c r="L1208">
        <v>1278</v>
      </c>
      <c r="M1208">
        <v>1.9890000000000001</v>
      </c>
      <c r="N1208">
        <v>1.7789999999999999</v>
      </c>
      <c r="O1208">
        <v>0.87726000000000004</v>
      </c>
      <c r="P1208">
        <v>0.15781000000000001</v>
      </c>
      <c r="Q1208">
        <v>3.6680000000000001</v>
      </c>
      <c r="R1208">
        <v>110.4</v>
      </c>
      <c r="S1208">
        <v>11.349</v>
      </c>
      <c r="T1208">
        <v>210000000</v>
      </c>
      <c r="U1208">
        <v>0.3</v>
      </c>
      <c r="V1208">
        <v>0.5</v>
      </c>
      <c r="W1208">
        <v>2</v>
      </c>
      <c r="X1208">
        <v>70</v>
      </c>
    </row>
    <row r="1209" spans="1:24" x14ac:dyDescent="0.35">
      <c r="A1209" s="1">
        <v>1207</v>
      </c>
      <c r="B1209">
        <v>604</v>
      </c>
      <c r="C1209">
        <v>603</v>
      </c>
      <c r="D1209" t="s">
        <v>96</v>
      </c>
      <c r="E1209">
        <v>4780.6194807481133</v>
      </c>
      <c r="F1209">
        <v>43310</v>
      </c>
      <c r="G1209">
        <v>4608.3581341570343</v>
      </c>
      <c r="H1209">
        <v>-1211.7399549471261</v>
      </c>
      <c r="I1209">
        <v>18</v>
      </c>
      <c r="J1209" t="s">
        <v>111</v>
      </c>
      <c r="K1209">
        <v>19</v>
      </c>
      <c r="L1209">
        <v>1278</v>
      </c>
      <c r="M1209">
        <v>1.9890000000000001</v>
      </c>
      <c r="N1209">
        <v>1.7789999999999999</v>
      </c>
      <c r="O1209">
        <v>0.87726000000000004</v>
      </c>
      <c r="P1209">
        <v>0.15781000000000001</v>
      </c>
      <c r="Q1209">
        <v>3.6680000000000001</v>
      </c>
      <c r="R1209">
        <v>110.4</v>
      </c>
      <c r="S1209">
        <v>11.349</v>
      </c>
      <c r="T1209">
        <v>210000000</v>
      </c>
      <c r="U1209">
        <v>0.3</v>
      </c>
      <c r="V1209">
        <v>0.5</v>
      </c>
      <c r="W1209">
        <v>2</v>
      </c>
      <c r="X1209">
        <v>70</v>
      </c>
    </row>
    <row r="1210" spans="1:24" x14ac:dyDescent="0.35">
      <c r="A1210" s="1">
        <v>1208</v>
      </c>
      <c r="B1210">
        <v>604</v>
      </c>
      <c r="C1210">
        <v>604</v>
      </c>
      <c r="D1210" t="s">
        <v>96</v>
      </c>
      <c r="E1210">
        <v>4780.6194807481133</v>
      </c>
      <c r="F1210">
        <v>43310</v>
      </c>
      <c r="G1210">
        <v>4608.3581341570343</v>
      </c>
      <c r="H1210">
        <v>-1211.7399549471261</v>
      </c>
      <c r="I1210">
        <v>18</v>
      </c>
      <c r="J1210" t="s">
        <v>111</v>
      </c>
      <c r="K1210">
        <v>19</v>
      </c>
      <c r="L1210">
        <v>1278</v>
      </c>
      <c r="M1210">
        <v>1.9890000000000001</v>
      </c>
      <c r="N1210">
        <v>1.7789999999999999</v>
      </c>
      <c r="O1210">
        <v>0.87726000000000004</v>
      </c>
      <c r="P1210">
        <v>0.15781000000000001</v>
      </c>
      <c r="Q1210">
        <v>3.6680000000000001</v>
      </c>
      <c r="R1210">
        <v>110.4</v>
      </c>
      <c r="S1210">
        <v>11.349</v>
      </c>
      <c r="T1210">
        <v>210000000</v>
      </c>
      <c r="U1210">
        <v>0.3</v>
      </c>
      <c r="V1210">
        <v>0.5</v>
      </c>
      <c r="W1210">
        <v>2</v>
      </c>
      <c r="X1210">
        <v>70</v>
      </c>
    </row>
    <row r="1211" spans="1:24" x14ac:dyDescent="0.35">
      <c r="A1211" s="1">
        <v>1209</v>
      </c>
      <c r="B1211">
        <v>605</v>
      </c>
      <c r="C1211">
        <v>604</v>
      </c>
      <c r="E1211">
        <v>4788.4319807481133</v>
      </c>
      <c r="F1211">
        <v>43317.8125</v>
      </c>
      <c r="G1211">
        <v>4616.0293924406087</v>
      </c>
      <c r="H1211">
        <v>-1210.261126047151</v>
      </c>
      <c r="I1211">
        <v>18</v>
      </c>
      <c r="J1211" t="s">
        <v>111</v>
      </c>
      <c r="K1211">
        <v>19</v>
      </c>
      <c r="L1211">
        <v>1278</v>
      </c>
      <c r="M1211">
        <v>1.9890000000000001</v>
      </c>
      <c r="N1211">
        <v>1.7789999999999999</v>
      </c>
      <c r="O1211">
        <v>0.87726000000000004</v>
      </c>
      <c r="P1211">
        <v>0.15781000000000001</v>
      </c>
      <c r="Q1211">
        <v>3.6680000000000001</v>
      </c>
      <c r="R1211">
        <v>110.4</v>
      </c>
      <c r="S1211">
        <v>11.349</v>
      </c>
      <c r="T1211">
        <v>210000000</v>
      </c>
      <c r="U1211">
        <v>0.3</v>
      </c>
      <c r="V1211">
        <v>0.5</v>
      </c>
      <c r="W1211">
        <v>2</v>
      </c>
      <c r="X1211">
        <v>70</v>
      </c>
    </row>
    <row r="1212" spans="1:24" x14ac:dyDescent="0.35">
      <c r="A1212" s="1">
        <v>1210</v>
      </c>
      <c r="B1212">
        <v>605</v>
      </c>
      <c r="C1212">
        <v>605</v>
      </c>
      <c r="E1212">
        <v>4788.4319807481133</v>
      </c>
      <c r="F1212">
        <v>43317.8125</v>
      </c>
      <c r="G1212">
        <v>4616.0293924406087</v>
      </c>
      <c r="H1212">
        <v>-1210.261126047151</v>
      </c>
      <c r="I1212">
        <v>18</v>
      </c>
      <c r="J1212" t="s">
        <v>111</v>
      </c>
      <c r="K1212">
        <v>19</v>
      </c>
      <c r="L1212">
        <v>1278</v>
      </c>
      <c r="M1212">
        <v>1.9890000000000001</v>
      </c>
      <c r="N1212">
        <v>1.7789999999999999</v>
      </c>
      <c r="O1212">
        <v>0.87726000000000004</v>
      </c>
      <c r="P1212">
        <v>0.15781000000000001</v>
      </c>
      <c r="Q1212">
        <v>3.6680000000000001</v>
      </c>
      <c r="R1212">
        <v>110.4</v>
      </c>
      <c r="S1212">
        <v>11.349</v>
      </c>
      <c r="T1212">
        <v>210000000</v>
      </c>
      <c r="U1212">
        <v>0.3</v>
      </c>
      <c r="V1212">
        <v>0.5</v>
      </c>
      <c r="W1212">
        <v>2</v>
      </c>
      <c r="X1212">
        <v>70</v>
      </c>
    </row>
    <row r="1213" spans="1:24" x14ac:dyDescent="0.35">
      <c r="A1213" s="1">
        <v>1211</v>
      </c>
      <c r="B1213">
        <v>606</v>
      </c>
      <c r="C1213">
        <v>605</v>
      </c>
      <c r="E1213">
        <v>4796.2444807481133</v>
      </c>
      <c r="F1213">
        <v>43325.625</v>
      </c>
      <c r="G1213">
        <v>4623.6983885760701</v>
      </c>
      <c r="H1213">
        <v>-1208.7706126012311</v>
      </c>
      <c r="I1213">
        <v>18</v>
      </c>
      <c r="J1213" t="s">
        <v>111</v>
      </c>
      <c r="K1213">
        <v>19</v>
      </c>
      <c r="L1213">
        <v>1278</v>
      </c>
      <c r="M1213">
        <v>1.9890000000000001</v>
      </c>
      <c r="N1213">
        <v>1.7789999999999999</v>
      </c>
      <c r="O1213">
        <v>0.87726000000000004</v>
      </c>
      <c r="P1213">
        <v>0.15781000000000001</v>
      </c>
      <c r="Q1213">
        <v>3.6680000000000001</v>
      </c>
      <c r="R1213">
        <v>110.4</v>
      </c>
      <c r="S1213">
        <v>11.349</v>
      </c>
      <c r="T1213">
        <v>210000000</v>
      </c>
      <c r="U1213">
        <v>0.3</v>
      </c>
      <c r="V1213">
        <v>0.5</v>
      </c>
      <c r="W1213">
        <v>2</v>
      </c>
      <c r="X1213">
        <v>70</v>
      </c>
    </row>
    <row r="1214" spans="1:24" x14ac:dyDescent="0.35">
      <c r="A1214" s="1">
        <v>1212</v>
      </c>
      <c r="B1214">
        <v>606</v>
      </c>
      <c r="C1214">
        <v>606</v>
      </c>
      <c r="E1214">
        <v>4796.2444807481133</v>
      </c>
      <c r="F1214">
        <v>43325.625</v>
      </c>
      <c r="G1214">
        <v>4623.6983885760701</v>
      </c>
      <c r="H1214">
        <v>-1208.7706126012311</v>
      </c>
      <c r="I1214">
        <v>18</v>
      </c>
      <c r="J1214" t="s">
        <v>112</v>
      </c>
      <c r="K1214">
        <v>19</v>
      </c>
      <c r="L1214">
        <v>1278</v>
      </c>
      <c r="M1214">
        <v>1.8779999999999999</v>
      </c>
      <c r="N1214">
        <v>1.5209999999999999</v>
      </c>
      <c r="O1214">
        <v>0.79723999999999995</v>
      </c>
      <c r="P1214">
        <v>5.4467000000000002E-2</v>
      </c>
      <c r="Q1214">
        <v>3.3109999999999999</v>
      </c>
      <c r="R1214">
        <v>98.582999999999998</v>
      </c>
      <c r="S1214">
        <v>10.105</v>
      </c>
      <c r="T1214">
        <v>210000000</v>
      </c>
      <c r="U1214">
        <v>0.3</v>
      </c>
      <c r="V1214">
        <v>0.5</v>
      </c>
      <c r="W1214">
        <v>2</v>
      </c>
      <c r="X1214">
        <v>70</v>
      </c>
    </row>
    <row r="1215" spans="1:24" x14ac:dyDescent="0.35">
      <c r="A1215" s="1">
        <v>1213</v>
      </c>
      <c r="B1215">
        <v>607</v>
      </c>
      <c r="C1215">
        <v>606</v>
      </c>
      <c r="E1215">
        <v>4804.0569807481133</v>
      </c>
      <c r="F1215">
        <v>43333.4375</v>
      </c>
      <c r="G1215">
        <v>4631.3651089982168</v>
      </c>
      <c r="H1215">
        <v>-1207.2684379935231</v>
      </c>
      <c r="I1215">
        <v>18</v>
      </c>
      <c r="J1215" t="s">
        <v>112</v>
      </c>
      <c r="K1215">
        <v>19</v>
      </c>
      <c r="L1215">
        <v>1278</v>
      </c>
      <c r="M1215">
        <v>1.8779999999999999</v>
      </c>
      <c r="N1215">
        <v>1.5209999999999999</v>
      </c>
      <c r="O1215">
        <v>0.79723999999999995</v>
      </c>
      <c r="P1215">
        <v>5.4467000000000002E-2</v>
      </c>
      <c r="Q1215">
        <v>3.3109999999999999</v>
      </c>
      <c r="R1215">
        <v>98.582999999999998</v>
      </c>
      <c r="S1215">
        <v>10.105</v>
      </c>
      <c r="T1215">
        <v>210000000</v>
      </c>
      <c r="U1215">
        <v>0.3</v>
      </c>
      <c r="V1215">
        <v>0.5</v>
      </c>
      <c r="W1215">
        <v>2</v>
      </c>
      <c r="X1215">
        <v>70</v>
      </c>
    </row>
    <row r="1216" spans="1:24" x14ac:dyDescent="0.35">
      <c r="A1216" s="1">
        <v>1214</v>
      </c>
      <c r="B1216">
        <v>607</v>
      </c>
      <c r="C1216">
        <v>607</v>
      </c>
      <c r="E1216">
        <v>4804.0569807481133</v>
      </c>
      <c r="F1216">
        <v>43333.4375</v>
      </c>
      <c r="G1216">
        <v>4631.3651089982168</v>
      </c>
      <c r="H1216">
        <v>-1207.2684379935231</v>
      </c>
      <c r="I1216">
        <v>18</v>
      </c>
      <c r="J1216" t="s">
        <v>112</v>
      </c>
      <c r="K1216">
        <v>19</v>
      </c>
      <c r="L1216">
        <v>1278</v>
      </c>
      <c r="M1216">
        <v>1.8779999999999999</v>
      </c>
      <c r="N1216">
        <v>1.5209999999999999</v>
      </c>
      <c r="O1216">
        <v>0.79723999999999995</v>
      </c>
      <c r="P1216">
        <v>5.4467000000000002E-2</v>
      </c>
      <c r="Q1216">
        <v>3.3109999999999999</v>
      </c>
      <c r="R1216">
        <v>98.582999999999998</v>
      </c>
      <c r="S1216">
        <v>10.105</v>
      </c>
      <c r="T1216">
        <v>210000000</v>
      </c>
      <c r="U1216">
        <v>0.3</v>
      </c>
      <c r="V1216">
        <v>0.5</v>
      </c>
      <c r="W1216">
        <v>2</v>
      </c>
      <c r="X1216">
        <v>70</v>
      </c>
    </row>
    <row r="1217" spans="1:24" x14ac:dyDescent="0.35">
      <c r="A1217" s="1">
        <v>1215</v>
      </c>
      <c r="B1217">
        <v>608</v>
      </c>
      <c r="C1217">
        <v>607</v>
      </c>
      <c r="E1217">
        <v>4811.8694807481133</v>
      </c>
      <c r="F1217">
        <v>43341.25</v>
      </c>
      <c r="G1217">
        <v>4639.0295483449863</v>
      </c>
      <c r="H1217">
        <v>-1205.75466590204</v>
      </c>
      <c r="I1217">
        <v>18</v>
      </c>
      <c r="J1217" t="s">
        <v>112</v>
      </c>
      <c r="K1217">
        <v>19</v>
      </c>
      <c r="L1217">
        <v>1278</v>
      </c>
      <c r="M1217">
        <v>1.8779999999999999</v>
      </c>
      <c r="N1217">
        <v>1.5209999999999999</v>
      </c>
      <c r="O1217">
        <v>0.79723999999999995</v>
      </c>
      <c r="P1217">
        <v>5.4467000000000002E-2</v>
      </c>
      <c r="Q1217">
        <v>3.3109999999999999</v>
      </c>
      <c r="R1217">
        <v>98.582999999999998</v>
      </c>
      <c r="S1217">
        <v>10.105</v>
      </c>
      <c r="T1217">
        <v>210000000</v>
      </c>
      <c r="U1217">
        <v>0.3</v>
      </c>
      <c r="V1217">
        <v>0.5</v>
      </c>
      <c r="W1217">
        <v>2</v>
      </c>
      <c r="X1217">
        <v>70</v>
      </c>
    </row>
    <row r="1218" spans="1:24" x14ac:dyDescent="0.35">
      <c r="A1218" s="1">
        <v>1216</v>
      </c>
      <c r="B1218">
        <v>608</v>
      </c>
      <c r="C1218">
        <v>608</v>
      </c>
      <c r="E1218">
        <v>4811.8694807481133</v>
      </c>
      <c r="F1218">
        <v>43341.25</v>
      </c>
      <c r="G1218">
        <v>4639.0295483449863</v>
      </c>
      <c r="H1218">
        <v>-1205.75466590204</v>
      </c>
      <c r="I1218">
        <v>18</v>
      </c>
      <c r="J1218" t="s">
        <v>113</v>
      </c>
      <c r="K1218">
        <v>19</v>
      </c>
      <c r="L1218">
        <v>1320</v>
      </c>
      <c r="M1218">
        <v>1.6819999999999991</v>
      </c>
      <c r="N1218">
        <v>1.2699</v>
      </c>
      <c r="O1218">
        <v>0.70086000000000004</v>
      </c>
      <c r="P1218">
        <v>2.8108999999999999E-2</v>
      </c>
      <c r="Q1218">
        <v>2.569</v>
      </c>
      <c r="R1218">
        <v>84.697999999999993</v>
      </c>
      <c r="S1218">
        <v>8.6111000000000004</v>
      </c>
      <c r="T1218">
        <v>210000000</v>
      </c>
      <c r="U1218">
        <v>0.3</v>
      </c>
      <c r="V1218">
        <v>0.5</v>
      </c>
      <c r="W1218">
        <v>2</v>
      </c>
      <c r="X1218">
        <v>70</v>
      </c>
    </row>
    <row r="1219" spans="1:24" x14ac:dyDescent="0.35">
      <c r="A1219" s="1">
        <v>1217</v>
      </c>
      <c r="B1219">
        <v>609</v>
      </c>
      <c r="C1219">
        <v>608</v>
      </c>
      <c r="E1219">
        <v>4819.6819807481133</v>
      </c>
      <c r="F1219">
        <v>43349.0625</v>
      </c>
      <c r="G1219">
        <v>4646.6915358915476</v>
      </c>
      <c r="H1219">
        <v>-1204.228531614734</v>
      </c>
      <c r="I1219">
        <v>18</v>
      </c>
      <c r="J1219" t="s">
        <v>113</v>
      </c>
      <c r="K1219">
        <v>19</v>
      </c>
      <c r="L1219">
        <v>1320</v>
      </c>
      <c r="M1219">
        <v>1.6819999999999991</v>
      </c>
      <c r="N1219">
        <v>1.2699</v>
      </c>
      <c r="O1219">
        <v>0.70086000000000004</v>
      </c>
      <c r="P1219">
        <v>2.8108999999999999E-2</v>
      </c>
      <c r="Q1219">
        <v>2.569</v>
      </c>
      <c r="R1219">
        <v>84.697999999999993</v>
      </c>
      <c r="S1219">
        <v>8.6111000000000004</v>
      </c>
      <c r="T1219">
        <v>210000000</v>
      </c>
      <c r="U1219">
        <v>0.3</v>
      </c>
      <c r="V1219">
        <v>0.5</v>
      </c>
      <c r="W1219">
        <v>2</v>
      </c>
      <c r="X1219">
        <v>70</v>
      </c>
    </row>
    <row r="1220" spans="1:24" x14ac:dyDescent="0.35">
      <c r="A1220" s="1">
        <v>1218</v>
      </c>
      <c r="B1220">
        <v>609</v>
      </c>
      <c r="C1220">
        <v>609</v>
      </c>
      <c r="E1220">
        <v>4819.6819807481133</v>
      </c>
      <c r="F1220">
        <v>43349.0625</v>
      </c>
      <c r="G1220">
        <v>4646.6915358915476</v>
      </c>
      <c r="H1220">
        <v>-1204.228531614734</v>
      </c>
      <c r="I1220">
        <v>18</v>
      </c>
      <c r="J1220" t="s">
        <v>113</v>
      </c>
      <c r="K1220">
        <v>19</v>
      </c>
      <c r="L1220">
        <v>1320</v>
      </c>
      <c r="M1220">
        <v>1.6819999999999991</v>
      </c>
      <c r="N1220">
        <v>1.2699</v>
      </c>
      <c r="O1220">
        <v>0.70086000000000004</v>
      </c>
      <c r="P1220">
        <v>2.8108999999999999E-2</v>
      </c>
      <c r="Q1220">
        <v>2.569</v>
      </c>
      <c r="R1220">
        <v>84.697999999999993</v>
      </c>
      <c r="S1220">
        <v>8.6111000000000004</v>
      </c>
      <c r="T1220">
        <v>210000000</v>
      </c>
      <c r="U1220">
        <v>0.3</v>
      </c>
      <c r="V1220">
        <v>0.5</v>
      </c>
      <c r="W1220">
        <v>2</v>
      </c>
      <c r="X1220">
        <v>70</v>
      </c>
    </row>
    <row r="1221" spans="1:24" x14ac:dyDescent="0.35">
      <c r="A1221" s="1">
        <v>1219</v>
      </c>
      <c r="B1221">
        <v>610</v>
      </c>
      <c r="C1221">
        <v>609</v>
      </c>
      <c r="E1221">
        <v>4827.4944807481133</v>
      </c>
      <c r="F1221">
        <v>43356.875</v>
      </c>
      <c r="G1221">
        <v>4654.3510312336321</v>
      </c>
      <c r="H1221">
        <v>-1202.6899389626581</v>
      </c>
      <c r="I1221">
        <v>18</v>
      </c>
      <c r="J1221" t="s">
        <v>113</v>
      </c>
      <c r="K1221">
        <v>19</v>
      </c>
      <c r="L1221">
        <v>1320</v>
      </c>
      <c r="M1221">
        <v>1.6819999999999991</v>
      </c>
      <c r="N1221">
        <v>1.2699</v>
      </c>
      <c r="O1221">
        <v>0.70086000000000004</v>
      </c>
      <c r="P1221">
        <v>2.8108999999999999E-2</v>
      </c>
      <c r="Q1221">
        <v>2.569</v>
      </c>
      <c r="R1221">
        <v>84.697999999999993</v>
      </c>
      <c r="S1221">
        <v>8.6111000000000004</v>
      </c>
      <c r="T1221">
        <v>210000000</v>
      </c>
      <c r="U1221">
        <v>0.3</v>
      </c>
      <c r="V1221">
        <v>0.5</v>
      </c>
      <c r="W1221">
        <v>2</v>
      </c>
      <c r="X1221">
        <v>70</v>
      </c>
    </row>
    <row r="1222" spans="1:24" x14ac:dyDescent="0.35">
      <c r="A1222" s="1">
        <v>1220</v>
      </c>
      <c r="B1222">
        <v>610</v>
      </c>
      <c r="C1222">
        <v>610</v>
      </c>
      <c r="E1222">
        <v>4827.4944807481133</v>
      </c>
      <c r="F1222">
        <v>43356.875</v>
      </c>
      <c r="G1222">
        <v>4654.3510312336321</v>
      </c>
      <c r="H1222">
        <v>-1202.6899389626581</v>
      </c>
      <c r="I1222">
        <v>18</v>
      </c>
      <c r="J1222" t="s">
        <v>113</v>
      </c>
      <c r="K1222">
        <v>19</v>
      </c>
      <c r="L1222">
        <v>1320</v>
      </c>
      <c r="M1222">
        <v>1.6819999999999991</v>
      </c>
      <c r="N1222">
        <v>1.2699</v>
      </c>
      <c r="O1222">
        <v>0.70086000000000004</v>
      </c>
      <c r="P1222">
        <v>2.8108999999999999E-2</v>
      </c>
      <c r="Q1222">
        <v>2.569</v>
      </c>
      <c r="R1222">
        <v>84.697999999999993</v>
      </c>
      <c r="S1222">
        <v>8.6111000000000004</v>
      </c>
      <c r="T1222">
        <v>210000000</v>
      </c>
      <c r="U1222">
        <v>0.3</v>
      </c>
      <c r="V1222">
        <v>0.5</v>
      </c>
      <c r="W1222">
        <v>2</v>
      </c>
      <c r="X1222">
        <v>70</v>
      </c>
    </row>
    <row r="1223" spans="1:24" x14ac:dyDescent="0.35">
      <c r="A1223" s="1">
        <v>1221</v>
      </c>
      <c r="B1223">
        <v>611</v>
      </c>
      <c r="C1223">
        <v>610</v>
      </c>
      <c r="E1223">
        <v>4835.3069807481133</v>
      </c>
      <c r="F1223">
        <v>43364.6875</v>
      </c>
      <c r="G1223">
        <v>4662.0081426906763</v>
      </c>
      <c r="H1223">
        <v>-1201.13952745866</v>
      </c>
      <c r="I1223">
        <v>18</v>
      </c>
      <c r="J1223" t="s">
        <v>113</v>
      </c>
      <c r="K1223">
        <v>19</v>
      </c>
      <c r="L1223">
        <v>1320</v>
      </c>
      <c r="M1223">
        <v>1.6819999999999991</v>
      </c>
      <c r="N1223">
        <v>1.2699</v>
      </c>
      <c r="O1223">
        <v>0.70086000000000004</v>
      </c>
      <c r="P1223">
        <v>2.8108999999999999E-2</v>
      </c>
      <c r="Q1223">
        <v>2.569</v>
      </c>
      <c r="R1223">
        <v>84.697999999999993</v>
      </c>
      <c r="S1223">
        <v>8.6111000000000004</v>
      </c>
      <c r="T1223">
        <v>210000000</v>
      </c>
      <c r="U1223">
        <v>0.3</v>
      </c>
      <c r="V1223">
        <v>0.5</v>
      </c>
      <c r="W1223">
        <v>2</v>
      </c>
      <c r="X1223">
        <v>70</v>
      </c>
    </row>
    <row r="1224" spans="1:24" x14ac:dyDescent="0.35">
      <c r="A1224" s="1">
        <v>1222</v>
      </c>
      <c r="B1224">
        <v>611</v>
      </c>
      <c r="C1224">
        <v>611</v>
      </c>
      <c r="E1224">
        <v>4835.3069807481133</v>
      </c>
      <c r="F1224">
        <v>43364.6875</v>
      </c>
      <c r="G1224">
        <v>4662.0081426906763</v>
      </c>
      <c r="H1224">
        <v>-1201.13952745866</v>
      </c>
      <c r="I1224">
        <v>18</v>
      </c>
      <c r="J1224" t="s">
        <v>113</v>
      </c>
      <c r="K1224">
        <v>19</v>
      </c>
      <c r="L1224">
        <v>1320</v>
      </c>
      <c r="M1224">
        <v>1.6819999999999991</v>
      </c>
      <c r="N1224">
        <v>1.2699</v>
      </c>
      <c r="O1224">
        <v>0.70086000000000004</v>
      </c>
      <c r="P1224">
        <v>2.8108999999999999E-2</v>
      </c>
      <c r="Q1224">
        <v>2.569</v>
      </c>
      <c r="R1224">
        <v>84.697999999999993</v>
      </c>
      <c r="S1224">
        <v>8.6111000000000004</v>
      </c>
      <c r="T1224">
        <v>210000000</v>
      </c>
      <c r="U1224">
        <v>0.3</v>
      </c>
      <c r="V1224">
        <v>0.5</v>
      </c>
      <c r="W1224">
        <v>2</v>
      </c>
      <c r="X1224">
        <v>70</v>
      </c>
    </row>
    <row r="1225" spans="1:24" x14ac:dyDescent="0.35">
      <c r="A1225" s="1">
        <v>1223</v>
      </c>
      <c r="B1225">
        <v>612</v>
      </c>
      <c r="C1225">
        <v>611</v>
      </c>
      <c r="E1225">
        <v>4843.1194807481133</v>
      </c>
      <c r="F1225">
        <v>43372.5</v>
      </c>
      <c r="G1225">
        <v>4669.6629287818778</v>
      </c>
      <c r="H1225">
        <v>-1199.5776752064089</v>
      </c>
      <c r="I1225">
        <v>18</v>
      </c>
      <c r="J1225" t="s">
        <v>113</v>
      </c>
      <c r="K1225">
        <v>19</v>
      </c>
      <c r="L1225">
        <v>1320</v>
      </c>
      <c r="M1225">
        <v>1.6819999999999991</v>
      </c>
      <c r="N1225">
        <v>1.2699</v>
      </c>
      <c r="O1225">
        <v>0.70086000000000004</v>
      </c>
      <c r="P1225">
        <v>2.8108999999999999E-2</v>
      </c>
      <c r="Q1225">
        <v>2.569</v>
      </c>
      <c r="R1225">
        <v>84.697999999999993</v>
      </c>
      <c r="S1225">
        <v>8.6111000000000004</v>
      </c>
      <c r="T1225">
        <v>210000000</v>
      </c>
      <c r="U1225">
        <v>0.3</v>
      </c>
      <c r="V1225">
        <v>0.5</v>
      </c>
      <c r="W1225">
        <v>2</v>
      </c>
      <c r="X1225">
        <v>70</v>
      </c>
    </row>
    <row r="1226" spans="1:24" x14ac:dyDescent="0.35">
      <c r="A1226" s="1">
        <v>1224</v>
      </c>
      <c r="B1226">
        <v>612</v>
      </c>
      <c r="C1226">
        <v>612</v>
      </c>
      <c r="E1226">
        <v>4843.1194807481133</v>
      </c>
      <c r="F1226">
        <v>43372.5</v>
      </c>
      <c r="G1226">
        <v>4669.6629287818778</v>
      </c>
      <c r="H1226">
        <v>-1199.5776752064089</v>
      </c>
      <c r="I1226">
        <v>18</v>
      </c>
      <c r="J1226" t="s">
        <v>113</v>
      </c>
      <c r="K1226">
        <v>19</v>
      </c>
      <c r="L1226">
        <v>1320</v>
      </c>
      <c r="M1226">
        <v>1.6819999999999991</v>
      </c>
      <c r="N1226">
        <v>1.2699</v>
      </c>
      <c r="O1226">
        <v>0.70086000000000004</v>
      </c>
      <c r="P1226">
        <v>2.8108999999999999E-2</v>
      </c>
      <c r="Q1226">
        <v>2.569</v>
      </c>
      <c r="R1226">
        <v>84.697999999999993</v>
      </c>
      <c r="S1226">
        <v>8.6111000000000004</v>
      </c>
      <c r="T1226">
        <v>210000000</v>
      </c>
      <c r="U1226">
        <v>0.3</v>
      </c>
      <c r="V1226">
        <v>0.5</v>
      </c>
      <c r="W1226">
        <v>2</v>
      </c>
      <c r="X1226">
        <v>70</v>
      </c>
    </row>
    <row r="1227" spans="1:24" x14ac:dyDescent="0.35">
      <c r="A1227" s="1">
        <v>1225</v>
      </c>
      <c r="B1227">
        <v>613</v>
      </c>
      <c r="C1227">
        <v>612</v>
      </c>
      <c r="E1227">
        <v>4850.9319807481133</v>
      </c>
      <c r="F1227">
        <v>43380.3125</v>
      </c>
      <c r="G1227">
        <v>4677.3153162081098</v>
      </c>
      <c r="H1227">
        <v>-1198.0041114080459</v>
      </c>
      <c r="I1227">
        <v>18</v>
      </c>
      <c r="J1227" t="s">
        <v>113</v>
      </c>
      <c r="K1227">
        <v>19</v>
      </c>
      <c r="L1227">
        <v>1320</v>
      </c>
      <c r="M1227">
        <v>1.6819999999999991</v>
      </c>
      <c r="N1227">
        <v>1.2699</v>
      </c>
      <c r="O1227">
        <v>0.70086000000000004</v>
      </c>
      <c r="P1227">
        <v>2.8108999999999999E-2</v>
      </c>
      <c r="Q1227">
        <v>2.569</v>
      </c>
      <c r="R1227">
        <v>84.697999999999993</v>
      </c>
      <c r="S1227">
        <v>8.6111000000000004</v>
      </c>
      <c r="T1227">
        <v>210000000</v>
      </c>
      <c r="U1227">
        <v>0.3</v>
      </c>
      <c r="V1227">
        <v>0.5</v>
      </c>
      <c r="W1227">
        <v>2</v>
      </c>
      <c r="X1227">
        <v>70</v>
      </c>
    </row>
    <row r="1228" spans="1:24" x14ac:dyDescent="0.35">
      <c r="A1228" s="1">
        <v>1226</v>
      </c>
      <c r="B1228">
        <v>613</v>
      </c>
      <c r="C1228">
        <v>613</v>
      </c>
      <c r="E1228">
        <v>4850.9319807481133</v>
      </c>
      <c r="F1228">
        <v>43380.3125</v>
      </c>
      <c r="G1228">
        <v>4677.3153162081098</v>
      </c>
      <c r="H1228">
        <v>-1198.0041114080459</v>
      </c>
      <c r="I1228">
        <v>18</v>
      </c>
      <c r="J1228" t="s">
        <v>113</v>
      </c>
      <c r="K1228">
        <v>19</v>
      </c>
      <c r="L1228">
        <v>1320</v>
      </c>
      <c r="M1228">
        <v>1.6819999999999991</v>
      </c>
      <c r="N1228">
        <v>1.2699</v>
      </c>
      <c r="O1228">
        <v>0.70086000000000004</v>
      </c>
      <c r="P1228">
        <v>2.8108999999999999E-2</v>
      </c>
      <c r="Q1228">
        <v>2.569</v>
      </c>
      <c r="R1228">
        <v>84.697999999999993</v>
      </c>
      <c r="S1228">
        <v>8.6111000000000004</v>
      </c>
      <c r="T1228">
        <v>210000000</v>
      </c>
      <c r="U1228">
        <v>0.3</v>
      </c>
      <c r="V1228">
        <v>0.5</v>
      </c>
      <c r="W1228">
        <v>2</v>
      </c>
      <c r="X1228">
        <v>70</v>
      </c>
    </row>
    <row r="1229" spans="1:24" x14ac:dyDescent="0.35">
      <c r="A1229" s="1">
        <v>1227</v>
      </c>
      <c r="B1229">
        <v>614</v>
      </c>
      <c r="C1229">
        <v>613</v>
      </c>
      <c r="E1229">
        <v>4858.7444807481133</v>
      </c>
      <c r="F1229">
        <v>43388.125</v>
      </c>
      <c r="G1229">
        <v>4684.9651075682377</v>
      </c>
      <c r="H1229">
        <v>-1196.41797436459</v>
      </c>
      <c r="I1229">
        <v>18</v>
      </c>
      <c r="J1229" t="s">
        <v>113</v>
      </c>
      <c r="K1229">
        <v>19</v>
      </c>
      <c r="L1229">
        <v>1320</v>
      </c>
      <c r="M1229">
        <v>1.6819999999999991</v>
      </c>
      <c r="N1229">
        <v>1.2699</v>
      </c>
      <c r="O1229">
        <v>0.70086000000000004</v>
      </c>
      <c r="P1229">
        <v>2.8108999999999999E-2</v>
      </c>
      <c r="Q1229">
        <v>2.569</v>
      </c>
      <c r="R1229">
        <v>84.697999999999993</v>
      </c>
      <c r="S1229">
        <v>8.6111000000000004</v>
      </c>
      <c r="T1229">
        <v>210000000</v>
      </c>
      <c r="U1229">
        <v>0.3</v>
      </c>
      <c r="V1229">
        <v>0.5</v>
      </c>
      <c r="W1229">
        <v>2</v>
      </c>
      <c r="X1229">
        <v>70</v>
      </c>
    </row>
    <row r="1230" spans="1:24" x14ac:dyDescent="0.35">
      <c r="A1230" s="1">
        <v>1228</v>
      </c>
      <c r="B1230">
        <v>614</v>
      </c>
      <c r="C1230">
        <v>614</v>
      </c>
      <c r="E1230">
        <v>4858.7444807481133</v>
      </c>
      <c r="F1230">
        <v>43388.125</v>
      </c>
      <c r="G1230">
        <v>4684.9651075682377</v>
      </c>
      <c r="H1230">
        <v>-1196.41797436459</v>
      </c>
      <c r="I1230">
        <v>18</v>
      </c>
      <c r="J1230" t="s">
        <v>113</v>
      </c>
      <c r="K1230">
        <v>19</v>
      </c>
      <c r="L1230">
        <v>1320</v>
      </c>
      <c r="M1230">
        <v>1.6819999999999991</v>
      </c>
      <c r="N1230">
        <v>1.2699</v>
      </c>
      <c r="O1230">
        <v>0.70086000000000004</v>
      </c>
      <c r="P1230">
        <v>2.8108999999999999E-2</v>
      </c>
      <c r="Q1230">
        <v>2.569</v>
      </c>
      <c r="R1230">
        <v>84.697999999999993</v>
      </c>
      <c r="S1230">
        <v>8.6111000000000004</v>
      </c>
      <c r="T1230">
        <v>210000000</v>
      </c>
      <c r="U1230">
        <v>0.3</v>
      </c>
      <c r="V1230">
        <v>0.5</v>
      </c>
      <c r="W1230">
        <v>2</v>
      </c>
      <c r="X1230">
        <v>70</v>
      </c>
    </row>
    <row r="1231" spans="1:24" x14ac:dyDescent="0.35">
      <c r="A1231" s="1">
        <v>1229</v>
      </c>
      <c r="B1231">
        <v>615</v>
      </c>
      <c r="C1231">
        <v>614</v>
      </c>
      <c r="E1231">
        <v>4866.5569807481133</v>
      </c>
      <c r="F1231">
        <v>43395.9375</v>
      </c>
      <c r="G1231">
        <v>4692.6123255780731</v>
      </c>
      <c r="H1231">
        <v>-1194.8194767442401</v>
      </c>
      <c r="I1231">
        <v>18</v>
      </c>
      <c r="J1231" t="s">
        <v>113</v>
      </c>
      <c r="K1231">
        <v>19</v>
      </c>
      <c r="L1231">
        <v>1320</v>
      </c>
      <c r="M1231">
        <v>1.6819999999999991</v>
      </c>
      <c r="N1231">
        <v>1.2699</v>
      </c>
      <c r="O1231">
        <v>0.70086000000000004</v>
      </c>
      <c r="P1231">
        <v>2.8108999999999999E-2</v>
      </c>
      <c r="Q1231">
        <v>2.569</v>
      </c>
      <c r="R1231">
        <v>84.697999999999993</v>
      </c>
      <c r="S1231">
        <v>8.6111000000000004</v>
      </c>
      <c r="T1231">
        <v>210000000</v>
      </c>
      <c r="U1231">
        <v>0.3</v>
      </c>
      <c r="V1231">
        <v>0.5</v>
      </c>
      <c r="W1231">
        <v>2</v>
      </c>
      <c r="X1231">
        <v>70</v>
      </c>
    </row>
    <row r="1232" spans="1:24" x14ac:dyDescent="0.35">
      <c r="A1232" s="1">
        <v>1230</v>
      </c>
      <c r="B1232">
        <v>615</v>
      </c>
      <c r="C1232">
        <v>615</v>
      </c>
      <c r="E1232">
        <v>4866.5569807481133</v>
      </c>
      <c r="F1232">
        <v>43395.9375</v>
      </c>
      <c r="G1232">
        <v>4692.6123255780731</v>
      </c>
      <c r="H1232">
        <v>-1194.8194767442401</v>
      </c>
      <c r="I1232">
        <v>18</v>
      </c>
      <c r="J1232" t="s">
        <v>113</v>
      </c>
      <c r="K1232">
        <v>19</v>
      </c>
      <c r="L1232">
        <v>1320</v>
      </c>
      <c r="M1232">
        <v>1.6819999999999991</v>
      </c>
      <c r="N1232">
        <v>1.2699</v>
      </c>
      <c r="O1232">
        <v>0.70086000000000004</v>
      </c>
      <c r="P1232">
        <v>2.8108999999999999E-2</v>
      </c>
      <c r="Q1232">
        <v>2.569</v>
      </c>
      <c r="R1232">
        <v>84.697999999999993</v>
      </c>
      <c r="S1232">
        <v>8.6111000000000004</v>
      </c>
      <c r="T1232">
        <v>210000000</v>
      </c>
      <c r="U1232">
        <v>0.3</v>
      </c>
      <c r="V1232">
        <v>0.5</v>
      </c>
      <c r="W1232">
        <v>2</v>
      </c>
      <c r="X1232">
        <v>70</v>
      </c>
    </row>
    <row r="1233" spans="1:24" x14ac:dyDescent="0.35">
      <c r="A1233" s="1">
        <v>1231</v>
      </c>
      <c r="B1233">
        <v>616</v>
      </c>
      <c r="C1233">
        <v>615</v>
      </c>
      <c r="E1233">
        <v>4874.3694807481133</v>
      </c>
      <c r="F1233">
        <v>43403.75</v>
      </c>
      <c r="G1233">
        <v>4700.25714406928</v>
      </c>
      <c r="H1233">
        <v>-1193.2095453230199</v>
      </c>
      <c r="I1233">
        <v>18</v>
      </c>
      <c r="J1233" t="s">
        <v>113</v>
      </c>
      <c r="K1233">
        <v>19</v>
      </c>
      <c r="L1233">
        <v>1320</v>
      </c>
      <c r="M1233">
        <v>1.6819999999999991</v>
      </c>
      <c r="N1233">
        <v>1.2699</v>
      </c>
      <c r="O1233">
        <v>0.70086000000000004</v>
      </c>
      <c r="P1233">
        <v>2.8108999999999999E-2</v>
      </c>
      <c r="Q1233">
        <v>2.569</v>
      </c>
      <c r="R1233">
        <v>84.697999999999993</v>
      </c>
      <c r="S1233">
        <v>8.6111000000000004</v>
      </c>
      <c r="T1233">
        <v>210000000</v>
      </c>
      <c r="U1233">
        <v>0.3</v>
      </c>
      <c r="V1233">
        <v>0.5</v>
      </c>
      <c r="W1233">
        <v>2</v>
      </c>
      <c r="X1233">
        <v>70</v>
      </c>
    </row>
    <row r="1234" spans="1:24" x14ac:dyDescent="0.35">
      <c r="A1234" s="1">
        <v>1232</v>
      </c>
      <c r="B1234">
        <v>616</v>
      </c>
      <c r="C1234">
        <v>616</v>
      </c>
      <c r="E1234">
        <v>4874.3694807481133</v>
      </c>
      <c r="F1234">
        <v>43403.75</v>
      </c>
      <c r="G1234">
        <v>4700.25714406928</v>
      </c>
      <c r="H1234">
        <v>-1193.2095453230199</v>
      </c>
      <c r="I1234">
        <v>18</v>
      </c>
      <c r="J1234" t="s">
        <v>112</v>
      </c>
      <c r="K1234">
        <v>19</v>
      </c>
      <c r="L1234">
        <v>1278</v>
      </c>
      <c r="M1234">
        <v>1.8779999999999999</v>
      </c>
      <c r="N1234">
        <v>1.5209999999999999</v>
      </c>
      <c r="O1234">
        <v>0.79723999999999995</v>
      </c>
      <c r="P1234">
        <v>5.4467000000000002E-2</v>
      </c>
      <c r="Q1234">
        <v>3.3109999999999999</v>
      </c>
      <c r="R1234">
        <v>98.582999999999998</v>
      </c>
      <c r="S1234">
        <v>10.105</v>
      </c>
      <c r="T1234">
        <v>210000000</v>
      </c>
      <c r="U1234">
        <v>0.3</v>
      </c>
      <c r="V1234">
        <v>0.5</v>
      </c>
      <c r="W1234">
        <v>2</v>
      </c>
      <c r="X1234">
        <v>70</v>
      </c>
    </row>
    <row r="1235" spans="1:24" x14ac:dyDescent="0.35">
      <c r="A1235" s="1">
        <v>1233</v>
      </c>
      <c r="B1235">
        <v>617</v>
      </c>
      <c r="C1235">
        <v>616</v>
      </c>
      <c r="E1235">
        <v>4882.1819807481133</v>
      </c>
      <c r="F1235">
        <v>43411.5625</v>
      </c>
      <c r="G1235">
        <v>4707.8994857591397</v>
      </c>
      <c r="H1235">
        <v>-1191.587896099579</v>
      </c>
      <c r="I1235">
        <v>18</v>
      </c>
      <c r="J1235" t="s">
        <v>112</v>
      </c>
      <c r="K1235">
        <v>19</v>
      </c>
      <c r="L1235">
        <v>1278</v>
      </c>
      <c r="M1235">
        <v>1.8779999999999999</v>
      </c>
      <c r="N1235">
        <v>1.5209999999999999</v>
      </c>
      <c r="O1235">
        <v>0.79723999999999995</v>
      </c>
      <c r="P1235">
        <v>5.4467000000000002E-2</v>
      </c>
      <c r="Q1235">
        <v>3.3109999999999999</v>
      </c>
      <c r="R1235">
        <v>98.582999999999998</v>
      </c>
      <c r="S1235">
        <v>10.105</v>
      </c>
      <c r="T1235">
        <v>210000000</v>
      </c>
      <c r="U1235">
        <v>0.3</v>
      </c>
      <c r="V1235">
        <v>0.5</v>
      </c>
      <c r="W1235">
        <v>2</v>
      </c>
      <c r="X1235">
        <v>70</v>
      </c>
    </row>
    <row r="1236" spans="1:24" x14ac:dyDescent="0.35">
      <c r="A1236" s="1">
        <v>1234</v>
      </c>
      <c r="B1236">
        <v>617</v>
      </c>
      <c r="C1236">
        <v>617</v>
      </c>
      <c r="E1236">
        <v>4882.1819807481133</v>
      </c>
      <c r="F1236">
        <v>43411.5625</v>
      </c>
      <c r="G1236">
        <v>4707.8994857591397</v>
      </c>
      <c r="H1236">
        <v>-1191.587896099579</v>
      </c>
      <c r="I1236">
        <v>18</v>
      </c>
      <c r="J1236" t="s">
        <v>112</v>
      </c>
      <c r="K1236">
        <v>19</v>
      </c>
      <c r="L1236">
        <v>1278</v>
      </c>
      <c r="M1236">
        <v>1.8779999999999999</v>
      </c>
      <c r="N1236">
        <v>1.5209999999999999</v>
      </c>
      <c r="O1236">
        <v>0.79723999999999995</v>
      </c>
      <c r="P1236">
        <v>5.4467000000000002E-2</v>
      </c>
      <c r="Q1236">
        <v>3.3109999999999999</v>
      </c>
      <c r="R1236">
        <v>98.582999999999998</v>
      </c>
      <c r="S1236">
        <v>10.105</v>
      </c>
      <c r="T1236">
        <v>210000000</v>
      </c>
      <c r="U1236">
        <v>0.3</v>
      </c>
      <c r="V1236">
        <v>0.5</v>
      </c>
      <c r="W1236">
        <v>2</v>
      </c>
      <c r="X1236">
        <v>70</v>
      </c>
    </row>
    <row r="1237" spans="1:24" x14ac:dyDescent="0.35">
      <c r="A1237" s="1">
        <v>1235</v>
      </c>
      <c r="B1237">
        <v>618</v>
      </c>
      <c r="C1237">
        <v>617</v>
      </c>
      <c r="E1237">
        <v>4889.9944807481133</v>
      </c>
      <c r="F1237">
        <v>43419.375</v>
      </c>
      <c r="G1237">
        <v>4715.539367737043</v>
      </c>
      <c r="H1237">
        <v>-1189.954696151204</v>
      </c>
      <c r="I1237">
        <v>18</v>
      </c>
      <c r="J1237" t="s">
        <v>112</v>
      </c>
      <c r="K1237">
        <v>19</v>
      </c>
      <c r="L1237">
        <v>1278</v>
      </c>
      <c r="M1237">
        <v>1.8779999999999999</v>
      </c>
      <c r="N1237">
        <v>1.5209999999999999</v>
      </c>
      <c r="O1237">
        <v>0.79723999999999995</v>
      </c>
      <c r="P1237">
        <v>5.4467000000000002E-2</v>
      </c>
      <c r="Q1237">
        <v>3.3109999999999999</v>
      </c>
      <c r="R1237">
        <v>98.582999999999998</v>
      </c>
      <c r="S1237">
        <v>10.105</v>
      </c>
      <c r="T1237">
        <v>210000000</v>
      </c>
      <c r="U1237">
        <v>0.3</v>
      </c>
      <c r="V1237">
        <v>0.5</v>
      </c>
      <c r="W1237">
        <v>2</v>
      </c>
      <c r="X1237">
        <v>70</v>
      </c>
    </row>
    <row r="1238" spans="1:24" x14ac:dyDescent="0.35">
      <c r="A1238" s="1">
        <v>1236</v>
      </c>
      <c r="B1238">
        <v>618</v>
      </c>
      <c r="C1238">
        <v>618</v>
      </c>
      <c r="E1238">
        <v>4889.9944807481133</v>
      </c>
      <c r="F1238">
        <v>43419.375</v>
      </c>
      <c r="G1238">
        <v>4715.539367737043</v>
      </c>
      <c r="H1238">
        <v>-1189.954696151204</v>
      </c>
      <c r="I1238">
        <v>18</v>
      </c>
      <c r="J1238" t="s">
        <v>111</v>
      </c>
      <c r="K1238">
        <v>19</v>
      </c>
      <c r="L1238">
        <v>1278</v>
      </c>
      <c r="M1238">
        <v>1.9890000000000001</v>
      </c>
      <c r="N1238">
        <v>1.7789999999999999</v>
      </c>
      <c r="O1238">
        <v>0.87726000000000004</v>
      </c>
      <c r="P1238">
        <v>0.15781000000000001</v>
      </c>
      <c r="Q1238">
        <v>3.6680000000000001</v>
      </c>
      <c r="R1238">
        <v>110.4</v>
      </c>
      <c r="S1238">
        <v>11.349</v>
      </c>
      <c r="T1238">
        <v>210000000</v>
      </c>
      <c r="U1238">
        <v>0.3</v>
      </c>
      <c r="V1238">
        <v>0.5</v>
      </c>
      <c r="W1238">
        <v>2</v>
      </c>
      <c r="X1238">
        <v>70</v>
      </c>
    </row>
    <row r="1239" spans="1:24" x14ac:dyDescent="0.35">
      <c r="A1239" s="1">
        <v>1237</v>
      </c>
      <c r="B1239">
        <v>619</v>
      </c>
      <c r="C1239">
        <v>618</v>
      </c>
      <c r="E1239">
        <v>4897.8069807481133</v>
      </c>
      <c r="F1239">
        <v>43427.1875</v>
      </c>
      <c r="G1239">
        <v>4723.1764979684531</v>
      </c>
      <c r="H1239">
        <v>-1188.308676325574</v>
      </c>
      <c r="I1239">
        <v>18</v>
      </c>
      <c r="J1239" t="s">
        <v>111</v>
      </c>
      <c r="K1239">
        <v>19</v>
      </c>
      <c r="L1239">
        <v>1278</v>
      </c>
      <c r="M1239">
        <v>1.9890000000000001</v>
      </c>
      <c r="N1239">
        <v>1.7789999999999999</v>
      </c>
      <c r="O1239">
        <v>0.87726000000000004</v>
      </c>
      <c r="P1239">
        <v>0.15781000000000001</v>
      </c>
      <c r="Q1239">
        <v>3.6680000000000001</v>
      </c>
      <c r="R1239">
        <v>110.4</v>
      </c>
      <c r="S1239">
        <v>11.349</v>
      </c>
      <c r="T1239">
        <v>210000000</v>
      </c>
      <c r="U1239">
        <v>0.3</v>
      </c>
      <c r="V1239">
        <v>0.5</v>
      </c>
      <c r="W1239">
        <v>2</v>
      </c>
      <c r="X1239">
        <v>70</v>
      </c>
    </row>
    <row r="1240" spans="1:24" x14ac:dyDescent="0.35">
      <c r="A1240" s="1">
        <v>1238</v>
      </c>
      <c r="B1240">
        <v>619</v>
      </c>
      <c r="C1240">
        <v>619</v>
      </c>
      <c r="E1240">
        <v>4897.8069807481133</v>
      </c>
      <c r="F1240">
        <v>43427.1875</v>
      </c>
      <c r="G1240">
        <v>4723.1764979684531</v>
      </c>
      <c r="H1240">
        <v>-1188.308676325574</v>
      </c>
      <c r="I1240">
        <v>18</v>
      </c>
      <c r="J1240" t="s">
        <v>111</v>
      </c>
      <c r="K1240">
        <v>19</v>
      </c>
      <c r="L1240">
        <v>1278</v>
      </c>
      <c r="M1240">
        <v>1.9890000000000001</v>
      </c>
      <c r="N1240">
        <v>1.7789999999999999</v>
      </c>
      <c r="O1240">
        <v>0.87726000000000004</v>
      </c>
      <c r="P1240">
        <v>0.15781000000000001</v>
      </c>
      <c r="Q1240">
        <v>3.6680000000000001</v>
      </c>
      <c r="R1240">
        <v>110.4</v>
      </c>
      <c r="S1240">
        <v>11.349</v>
      </c>
      <c r="T1240">
        <v>210000000</v>
      </c>
      <c r="U1240">
        <v>0.3</v>
      </c>
      <c r="V1240">
        <v>0.5</v>
      </c>
      <c r="W1240">
        <v>2</v>
      </c>
      <c r="X1240">
        <v>70</v>
      </c>
    </row>
    <row r="1241" spans="1:24" x14ac:dyDescent="0.35">
      <c r="A1241" s="1">
        <v>1239</v>
      </c>
      <c r="B1241">
        <v>620</v>
      </c>
      <c r="C1241">
        <v>619</v>
      </c>
      <c r="D1241" t="s">
        <v>97</v>
      </c>
      <c r="E1241">
        <v>4905.6194807481133</v>
      </c>
      <c r="F1241">
        <v>43435</v>
      </c>
      <c r="G1241">
        <v>4730.8110105751293</v>
      </c>
      <c r="H1241">
        <v>-1186.6505596374041</v>
      </c>
      <c r="I1241">
        <v>18</v>
      </c>
      <c r="J1241" t="s">
        <v>111</v>
      </c>
      <c r="K1241">
        <v>19</v>
      </c>
      <c r="L1241">
        <v>1278</v>
      </c>
      <c r="M1241">
        <v>1.9890000000000001</v>
      </c>
      <c r="N1241">
        <v>1.7789999999999999</v>
      </c>
      <c r="O1241">
        <v>0.87726000000000004</v>
      </c>
      <c r="P1241">
        <v>0.15781000000000001</v>
      </c>
      <c r="Q1241">
        <v>3.6680000000000001</v>
      </c>
      <c r="R1241">
        <v>110.4</v>
      </c>
      <c r="S1241">
        <v>11.349</v>
      </c>
      <c r="T1241">
        <v>210000000</v>
      </c>
      <c r="U1241">
        <v>0.3</v>
      </c>
      <c r="V1241">
        <v>0.5</v>
      </c>
      <c r="W1241">
        <v>2</v>
      </c>
      <c r="X1241">
        <v>70</v>
      </c>
    </row>
    <row r="1242" spans="1:24" x14ac:dyDescent="0.35">
      <c r="A1242" s="1">
        <v>1240</v>
      </c>
      <c r="B1242">
        <v>620</v>
      </c>
      <c r="C1242">
        <v>620</v>
      </c>
      <c r="D1242" t="s">
        <v>97</v>
      </c>
      <c r="E1242">
        <v>4905.6194807481133</v>
      </c>
      <c r="F1242">
        <v>43435</v>
      </c>
      <c r="G1242">
        <v>4730.8110105751293</v>
      </c>
      <c r="H1242">
        <v>-1186.6505596374041</v>
      </c>
      <c r="I1242">
        <v>18</v>
      </c>
      <c r="J1242" t="s">
        <v>111</v>
      </c>
      <c r="K1242">
        <v>19</v>
      </c>
      <c r="L1242">
        <v>1278</v>
      </c>
      <c r="M1242">
        <v>1.9890000000000001</v>
      </c>
      <c r="N1242">
        <v>1.7789999999999999</v>
      </c>
      <c r="O1242">
        <v>0.87726000000000004</v>
      </c>
      <c r="P1242">
        <v>0.15781000000000001</v>
      </c>
      <c r="Q1242">
        <v>3.6680000000000001</v>
      </c>
      <c r="R1242">
        <v>110.4</v>
      </c>
      <c r="S1242">
        <v>11.349</v>
      </c>
      <c r="T1242">
        <v>210000000</v>
      </c>
      <c r="U1242">
        <v>0.3</v>
      </c>
      <c r="V1242">
        <v>0.5</v>
      </c>
      <c r="W1242">
        <v>2</v>
      </c>
      <c r="X1242">
        <v>70</v>
      </c>
    </row>
    <row r="1243" spans="1:24" x14ac:dyDescent="0.35">
      <c r="A1243" s="1">
        <v>1241</v>
      </c>
      <c r="B1243">
        <v>621</v>
      </c>
      <c r="C1243">
        <v>620</v>
      </c>
      <c r="E1243">
        <v>4913.4319807481133</v>
      </c>
      <c r="F1243">
        <v>43442.8125</v>
      </c>
      <c r="G1243">
        <v>4738.4429926154462</v>
      </c>
      <c r="H1243">
        <v>-1184.9808342847241</v>
      </c>
      <c r="I1243">
        <v>18</v>
      </c>
      <c r="J1243" t="s">
        <v>111</v>
      </c>
      <c r="K1243">
        <v>19</v>
      </c>
      <c r="L1243">
        <v>1278</v>
      </c>
      <c r="M1243">
        <v>1.9890000000000001</v>
      </c>
      <c r="N1243">
        <v>1.7789999999999999</v>
      </c>
      <c r="O1243">
        <v>0.87726000000000004</v>
      </c>
      <c r="P1243">
        <v>0.15781000000000001</v>
      </c>
      <c r="Q1243">
        <v>3.6680000000000001</v>
      </c>
      <c r="R1243">
        <v>110.4</v>
      </c>
      <c r="S1243">
        <v>11.349</v>
      </c>
      <c r="T1243">
        <v>210000000</v>
      </c>
      <c r="U1243">
        <v>0.3</v>
      </c>
      <c r="V1243">
        <v>0.5</v>
      </c>
      <c r="W1243">
        <v>2</v>
      </c>
      <c r="X1243">
        <v>70</v>
      </c>
    </row>
    <row r="1244" spans="1:24" x14ac:dyDescent="0.35">
      <c r="A1244" s="1">
        <v>1242</v>
      </c>
      <c r="B1244">
        <v>621</v>
      </c>
      <c r="C1244">
        <v>621</v>
      </c>
      <c r="E1244">
        <v>4913.4319807481133</v>
      </c>
      <c r="F1244">
        <v>43442.8125</v>
      </c>
      <c r="G1244">
        <v>4738.4429926154462</v>
      </c>
      <c r="H1244">
        <v>-1184.9808342847241</v>
      </c>
      <c r="I1244">
        <v>18</v>
      </c>
      <c r="J1244" t="s">
        <v>111</v>
      </c>
      <c r="K1244">
        <v>19</v>
      </c>
      <c r="L1244">
        <v>1278</v>
      </c>
      <c r="M1244">
        <v>1.9890000000000001</v>
      </c>
      <c r="N1244">
        <v>1.7789999999999999</v>
      </c>
      <c r="O1244">
        <v>0.87726000000000004</v>
      </c>
      <c r="P1244">
        <v>0.15781000000000001</v>
      </c>
      <c r="Q1244">
        <v>3.6680000000000001</v>
      </c>
      <c r="R1244">
        <v>110.4</v>
      </c>
      <c r="S1244">
        <v>11.349</v>
      </c>
      <c r="T1244">
        <v>210000000</v>
      </c>
      <c r="U1244">
        <v>0.3</v>
      </c>
      <c r="V1244">
        <v>0.5</v>
      </c>
      <c r="W1244">
        <v>2</v>
      </c>
      <c r="X1244">
        <v>70</v>
      </c>
    </row>
    <row r="1245" spans="1:24" x14ac:dyDescent="0.35">
      <c r="A1245" s="1">
        <v>1243</v>
      </c>
      <c r="B1245">
        <v>622</v>
      </c>
      <c r="C1245">
        <v>621</v>
      </c>
      <c r="E1245">
        <v>4921.2444807481133</v>
      </c>
      <c r="F1245">
        <v>43450.625</v>
      </c>
      <c r="G1245">
        <v>4746.0724633191658</v>
      </c>
      <c r="H1245">
        <v>-1183.299671318317</v>
      </c>
      <c r="I1245">
        <v>18</v>
      </c>
      <c r="J1245" t="s">
        <v>111</v>
      </c>
      <c r="K1245">
        <v>19</v>
      </c>
      <c r="L1245">
        <v>1278</v>
      </c>
      <c r="M1245">
        <v>1.9890000000000001</v>
      </c>
      <c r="N1245">
        <v>1.7789999999999999</v>
      </c>
      <c r="O1245">
        <v>0.87726000000000004</v>
      </c>
      <c r="P1245">
        <v>0.15781000000000001</v>
      </c>
      <c r="Q1245">
        <v>3.6680000000000001</v>
      </c>
      <c r="R1245">
        <v>110.4</v>
      </c>
      <c r="S1245">
        <v>11.349</v>
      </c>
      <c r="T1245">
        <v>210000000</v>
      </c>
      <c r="U1245">
        <v>0.3</v>
      </c>
      <c r="V1245">
        <v>0.5</v>
      </c>
      <c r="W1245">
        <v>2</v>
      </c>
      <c r="X1245">
        <v>70</v>
      </c>
    </row>
    <row r="1246" spans="1:24" x14ac:dyDescent="0.35">
      <c r="A1246" s="1">
        <v>1244</v>
      </c>
      <c r="B1246">
        <v>622</v>
      </c>
      <c r="C1246">
        <v>622</v>
      </c>
      <c r="E1246">
        <v>4921.2444807481133</v>
      </c>
      <c r="F1246">
        <v>43450.625</v>
      </c>
      <c r="G1246">
        <v>4746.0724633191658</v>
      </c>
      <c r="H1246">
        <v>-1183.299671318317</v>
      </c>
      <c r="I1246">
        <v>18</v>
      </c>
      <c r="J1246" t="s">
        <v>112</v>
      </c>
      <c r="K1246">
        <v>19</v>
      </c>
      <c r="L1246">
        <v>1278</v>
      </c>
      <c r="M1246">
        <v>1.8779999999999999</v>
      </c>
      <c r="N1246">
        <v>1.5209999999999999</v>
      </c>
      <c r="O1246">
        <v>0.79723999999999995</v>
      </c>
      <c r="P1246">
        <v>5.4467000000000002E-2</v>
      </c>
      <c r="Q1246">
        <v>3.3109999999999999</v>
      </c>
      <c r="R1246">
        <v>98.582999999999998</v>
      </c>
      <c r="S1246">
        <v>10.105</v>
      </c>
      <c r="T1246">
        <v>210000000</v>
      </c>
      <c r="U1246">
        <v>0.3</v>
      </c>
      <c r="V1246">
        <v>0.5</v>
      </c>
      <c r="W1246">
        <v>2</v>
      </c>
      <c r="X1246">
        <v>70</v>
      </c>
    </row>
    <row r="1247" spans="1:24" x14ac:dyDescent="0.35">
      <c r="A1247" s="1">
        <v>1245</v>
      </c>
      <c r="B1247">
        <v>623</v>
      </c>
      <c r="C1247">
        <v>622</v>
      </c>
      <c r="E1247">
        <v>4929.0569807481133</v>
      </c>
      <c r="F1247">
        <v>43458.4375</v>
      </c>
      <c r="G1247">
        <v>4753.6993677479122</v>
      </c>
      <c r="H1247">
        <v>-1181.606901630385</v>
      </c>
      <c r="I1247">
        <v>18</v>
      </c>
      <c r="J1247" t="s">
        <v>112</v>
      </c>
      <c r="K1247">
        <v>19</v>
      </c>
      <c r="L1247">
        <v>1278</v>
      </c>
      <c r="M1247">
        <v>1.8779999999999999</v>
      </c>
      <c r="N1247">
        <v>1.5209999999999999</v>
      </c>
      <c r="O1247">
        <v>0.79723999999999995</v>
      </c>
      <c r="P1247">
        <v>5.4467000000000002E-2</v>
      </c>
      <c r="Q1247">
        <v>3.3109999999999999</v>
      </c>
      <c r="R1247">
        <v>98.582999999999998</v>
      </c>
      <c r="S1247">
        <v>10.105</v>
      </c>
      <c r="T1247">
        <v>210000000</v>
      </c>
      <c r="U1247">
        <v>0.3</v>
      </c>
      <c r="V1247">
        <v>0.5</v>
      </c>
      <c r="W1247">
        <v>2</v>
      </c>
      <c r="X1247">
        <v>70</v>
      </c>
    </row>
    <row r="1248" spans="1:24" x14ac:dyDescent="0.35">
      <c r="A1248" s="1">
        <v>1246</v>
      </c>
      <c r="B1248">
        <v>623</v>
      </c>
      <c r="C1248">
        <v>623</v>
      </c>
      <c r="E1248">
        <v>4929.0569807481133</v>
      </c>
      <c r="F1248">
        <v>43458.4375</v>
      </c>
      <c r="G1248">
        <v>4753.6993677479122</v>
      </c>
      <c r="H1248">
        <v>-1181.606901630385</v>
      </c>
      <c r="I1248">
        <v>18</v>
      </c>
      <c r="J1248" t="s">
        <v>112</v>
      </c>
      <c r="K1248">
        <v>19</v>
      </c>
      <c r="L1248">
        <v>1278</v>
      </c>
      <c r="M1248">
        <v>1.8779999999999999</v>
      </c>
      <c r="N1248">
        <v>1.5209999999999999</v>
      </c>
      <c r="O1248">
        <v>0.79723999999999995</v>
      </c>
      <c r="P1248">
        <v>5.4467000000000002E-2</v>
      </c>
      <c r="Q1248">
        <v>3.3109999999999999</v>
      </c>
      <c r="R1248">
        <v>98.582999999999998</v>
      </c>
      <c r="S1248">
        <v>10.105</v>
      </c>
      <c r="T1248">
        <v>210000000</v>
      </c>
      <c r="U1248">
        <v>0.3</v>
      </c>
      <c r="V1248">
        <v>0.5</v>
      </c>
      <c r="W1248">
        <v>2</v>
      </c>
      <c r="X1248">
        <v>70</v>
      </c>
    </row>
    <row r="1249" spans="1:24" x14ac:dyDescent="0.35">
      <c r="A1249" s="1">
        <v>1247</v>
      </c>
      <c r="B1249">
        <v>624</v>
      </c>
      <c r="C1249">
        <v>623</v>
      </c>
      <c r="E1249">
        <v>4936.8694807481133</v>
      </c>
      <c r="F1249">
        <v>43466.25</v>
      </c>
      <c r="G1249">
        <v>4761.3233409280147</v>
      </c>
      <c r="H1249">
        <v>-1179.9009784166749</v>
      </c>
      <c r="I1249">
        <v>18</v>
      </c>
      <c r="J1249" t="s">
        <v>112</v>
      </c>
      <c r="K1249">
        <v>19</v>
      </c>
      <c r="L1249">
        <v>1278</v>
      </c>
      <c r="M1249">
        <v>1.8779999999999999</v>
      </c>
      <c r="N1249">
        <v>1.5209999999999999</v>
      </c>
      <c r="O1249">
        <v>0.79723999999999995</v>
      </c>
      <c r="P1249">
        <v>5.4467000000000002E-2</v>
      </c>
      <c r="Q1249">
        <v>3.3109999999999999</v>
      </c>
      <c r="R1249">
        <v>98.582999999999998</v>
      </c>
      <c r="S1249">
        <v>10.105</v>
      </c>
      <c r="T1249">
        <v>210000000</v>
      </c>
      <c r="U1249">
        <v>0.3</v>
      </c>
      <c r="V1249">
        <v>0.5</v>
      </c>
      <c r="W1249">
        <v>2</v>
      </c>
      <c r="X1249">
        <v>70</v>
      </c>
    </row>
    <row r="1250" spans="1:24" x14ac:dyDescent="0.35">
      <c r="A1250" s="1">
        <v>1248</v>
      </c>
      <c r="B1250">
        <v>624</v>
      </c>
      <c r="C1250">
        <v>624</v>
      </c>
      <c r="E1250">
        <v>4936.8694807481133</v>
      </c>
      <c r="F1250">
        <v>43466.25</v>
      </c>
      <c r="G1250">
        <v>4761.3233409280147</v>
      </c>
      <c r="H1250">
        <v>-1179.9009784166749</v>
      </c>
      <c r="I1250">
        <v>18</v>
      </c>
      <c r="J1250" t="s">
        <v>113</v>
      </c>
      <c r="K1250">
        <v>19</v>
      </c>
      <c r="L1250">
        <v>1320</v>
      </c>
      <c r="M1250">
        <v>1.6819999999999991</v>
      </c>
      <c r="N1250">
        <v>1.2699</v>
      </c>
      <c r="O1250">
        <v>0.70086000000000004</v>
      </c>
      <c r="P1250">
        <v>2.8108999999999999E-2</v>
      </c>
      <c r="Q1250">
        <v>2.569</v>
      </c>
      <c r="R1250">
        <v>84.697999999999993</v>
      </c>
      <c r="S1250">
        <v>8.6111000000000004</v>
      </c>
      <c r="T1250">
        <v>210000000</v>
      </c>
      <c r="U1250">
        <v>0.3</v>
      </c>
      <c r="V1250">
        <v>0.5</v>
      </c>
      <c r="W1250">
        <v>2</v>
      </c>
      <c r="X1250">
        <v>70</v>
      </c>
    </row>
    <row r="1251" spans="1:24" x14ac:dyDescent="0.35">
      <c r="A1251" s="1">
        <v>1249</v>
      </c>
      <c r="B1251">
        <v>625</v>
      </c>
      <c r="C1251">
        <v>624</v>
      </c>
      <c r="E1251">
        <v>4944.6819807481133</v>
      </c>
      <c r="F1251">
        <v>43474.0625</v>
      </c>
      <c r="G1251">
        <v>4768.9447056219406</v>
      </c>
      <c r="H1251">
        <v>-1178.183441431969</v>
      </c>
      <c r="I1251">
        <v>18</v>
      </c>
      <c r="J1251" t="s">
        <v>113</v>
      </c>
      <c r="K1251">
        <v>19</v>
      </c>
      <c r="L1251">
        <v>1320</v>
      </c>
      <c r="M1251">
        <v>1.6819999999999991</v>
      </c>
      <c r="N1251">
        <v>1.2699</v>
      </c>
      <c r="O1251">
        <v>0.70086000000000004</v>
      </c>
      <c r="P1251">
        <v>2.8108999999999999E-2</v>
      </c>
      <c r="Q1251">
        <v>2.569</v>
      </c>
      <c r="R1251">
        <v>84.697999999999993</v>
      </c>
      <c r="S1251">
        <v>8.6111000000000004</v>
      </c>
      <c r="T1251">
        <v>210000000</v>
      </c>
      <c r="U1251">
        <v>0.3</v>
      </c>
      <c r="V1251">
        <v>0.5</v>
      </c>
      <c r="W1251">
        <v>2</v>
      </c>
      <c r="X1251">
        <v>70</v>
      </c>
    </row>
    <row r="1252" spans="1:24" x14ac:dyDescent="0.35">
      <c r="A1252" s="1">
        <v>1250</v>
      </c>
      <c r="B1252">
        <v>625</v>
      </c>
      <c r="C1252">
        <v>625</v>
      </c>
      <c r="E1252">
        <v>4944.6819807481133</v>
      </c>
      <c r="F1252">
        <v>43474.0625</v>
      </c>
      <c r="G1252">
        <v>4768.9447056219406</v>
      </c>
      <c r="H1252">
        <v>-1178.183441431969</v>
      </c>
      <c r="I1252">
        <v>18</v>
      </c>
      <c r="J1252" t="s">
        <v>113</v>
      </c>
      <c r="K1252">
        <v>19</v>
      </c>
      <c r="L1252">
        <v>1320</v>
      </c>
      <c r="M1252">
        <v>1.6819999999999991</v>
      </c>
      <c r="N1252">
        <v>1.2699</v>
      </c>
      <c r="O1252">
        <v>0.70086000000000004</v>
      </c>
      <c r="P1252">
        <v>2.8108999999999999E-2</v>
      </c>
      <c r="Q1252">
        <v>2.569</v>
      </c>
      <c r="R1252">
        <v>84.697999999999993</v>
      </c>
      <c r="S1252">
        <v>8.6111000000000004</v>
      </c>
      <c r="T1252">
        <v>210000000</v>
      </c>
      <c r="U1252">
        <v>0.3</v>
      </c>
      <c r="V1252">
        <v>0.5</v>
      </c>
      <c r="W1252">
        <v>2</v>
      </c>
      <c r="X1252">
        <v>70</v>
      </c>
    </row>
    <row r="1253" spans="1:24" x14ac:dyDescent="0.35">
      <c r="A1253" s="1">
        <v>1251</v>
      </c>
      <c r="B1253">
        <v>626</v>
      </c>
      <c r="C1253">
        <v>625</v>
      </c>
      <c r="E1253">
        <v>4952.4944807481133</v>
      </c>
      <c r="F1253">
        <v>43481.875</v>
      </c>
      <c r="G1253">
        <v>4776.563429188207</v>
      </c>
      <c r="H1253">
        <v>-1176.4542271846269</v>
      </c>
      <c r="I1253">
        <v>18</v>
      </c>
      <c r="J1253" t="s">
        <v>113</v>
      </c>
      <c r="K1253">
        <v>19</v>
      </c>
      <c r="L1253">
        <v>1320</v>
      </c>
      <c r="M1253">
        <v>1.6819999999999991</v>
      </c>
      <c r="N1253">
        <v>1.2699</v>
      </c>
      <c r="O1253">
        <v>0.70086000000000004</v>
      </c>
      <c r="P1253">
        <v>2.8108999999999999E-2</v>
      </c>
      <c r="Q1253">
        <v>2.569</v>
      </c>
      <c r="R1253">
        <v>84.697999999999993</v>
      </c>
      <c r="S1253">
        <v>8.6111000000000004</v>
      </c>
      <c r="T1253">
        <v>210000000</v>
      </c>
      <c r="U1253">
        <v>0.3</v>
      </c>
      <c r="V1253">
        <v>0.5</v>
      </c>
      <c r="W1253">
        <v>2</v>
      </c>
      <c r="X1253">
        <v>70</v>
      </c>
    </row>
    <row r="1254" spans="1:24" x14ac:dyDescent="0.35">
      <c r="A1254" s="1">
        <v>1252</v>
      </c>
      <c r="B1254">
        <v>626</v>
      </c>
      <c r="C1254">
        <v>626</v>
      </c>
      <c r="E1254">
        <v>4952.4944807481133</v>
      </c>
      <c r="F1254">
        <v>43481.875</v>
      </c>
      <c r="G1254">
        <v>4776.563429188207</v>
      </c>
      <c r="H1254">
        <v>-1176.4542271846269</v>
      </c>
      <c r="I1254">
        <v>18</v>
      </c>
      <c r="J1254" t="s">
        <v>113</v>
      </c>
      <c r="K1254">
        <v>19</v>
      </c>
      <c r="L1254">
        <v>1320</v>
      </c>
      <c r="M1254">
        <v>1.6819999999999991</v>
      </c>
      <c r="N1254">
        <v>1.2699</v>
      </c>
      <c r="O1254">
        <v>0.70086000000000004</v>
      </c>
      <c r="P1254">
        <v>2.8108999999999999E-2</v>
      </c>
      <c r="Q1254">
        <v>2.569</v>
      </c>
      <c r="R1254">
        <v>84.697999999999993</v>
      </c>
      <c r="S1254">
        <v>8.6111000000000004</v>
      </c>
      <c r="T1254">
        <v>210000000</v>
      </c>
      <c r="U1254">
        <v>0.3</v>
      </c>
      <c r="V1254">
        <v>0.5</v>
      </c>
      <c r="W1254">
        <v>2</v>
      </c>
      <c r="X1254">
        <v>70</v>
      </c>
    </row>
    <row r="1255" spans="1:24" x14ac:dyDescent="0.35">
      <c r="A1255" s="1">
        <v>1253</v>
      </c>
      <c r="B1255">
        <v>627</v>
      </c>
      <c r="C1255">
        <v>626</v>
      </c>
      <c r="E1255">
        <v>4960.3069807481133</v>
      </c>
      <c r="F1255">
        <v>43489.6875</v>
      </c>
      <c r="G1255">
        <v>4784.1795375502452</v>
      </c>
      <c r="H1255">
        <v>-1174.7135298324711</v>
      </c>
      <c r="I1255">
        <v>18</v>
      </c>
      <c r="J1255" t="s">
        <v>113</v>
      </c>
      <c r="K1255">
        <v>19</v>
      </c>
      <c r="L1255">
        <v>1320</v>
      </c>
      <c r="M1255">
        <v>1.6819999999999991</v>
      </c>
      <c r="N1255">
        <v>1.2699</v>
      </c>
      <c r="O1255">
        <v>0.70086000000000004</v>
      </c>
      <c r="P1255">
        <v>2.8108999999999999E-2</v>
      </c>
      <c r="Q1255">
        <v>2.569</v>
      </c>
      <c r="R1255">
        <v>84.697999999999993</v>
      </c>
      <c r="S1255">
        <v>8.6111000000000004</v>
      </c>
      <c r="T1255">
        <v>210000000</v>
      </c>
      <c r="U1255">
        <v>0.3</v>
      </c>
      <c r="V1255">
        <v>0.5</v>
      </c>
      <c r="W1255">
        <v>2</v>
      </c>
      <c r="X1255">
        <v>70</v>
      </c>
    </row>
    <row r="1256" spans="1:24" x14ac:dyDescent="0.35">
      <c r="A1256" s="1">
        <v>1254</v>
      </c>
      <c r="B1256">
        <v>627</v>
      </c>
      <c r="C1256">
        <v>627</v>
      </c>
      <c r="E1256">
        <v>4960.3069807481133</v>
      </c>
      <c r="F1256">
        <v>43489.6875</v>
      </c>
      <c r="G1256">
        <v>4784.1795375502452</v>
      </c>
      <c r="H1256">
        <v>-1174.7135298324711</v>
      </c>
      <c r="I1256">
        <v>18</v>
      </c>
      <c r="J1256" t="s">
        <v>113</v>
      </c>
      <c r="K1256">
        <v>19</v>
      </c>
      <c r="L1256">
        <v>1320</v>
      </c>
      <c r="M1256">
        <v>1.6819999999999991</v>
      </c>
      <c r="N1256">
        <v>1.2699</v>
      </c>
      <c r="O1256">
        <v>0.70086000000000004</v>
      </c>
      <c r="P1256">
        <v>2.8108999999999999E-2</v>
      </c>
      <c r="Q1256">
        <v>2.569</v>
      </c>
      <c r="R1256">
        <v>84.697999999999993</v>
      </c>
      <c r="S1256">
        <v>8.6111000000000004</v>
      </c>
      <c r="T1256">
        <v>210000000</v>
      </c>
      <c r="U1256">
        <v>0.3</v>
      </c>
      <c r="V1256">
        <v>0.5</v>
      </c>
      <c r="W1256">
        <v>2</v>
      </c>
      <c r="X1256">
        <v>70</v>
      </c>
    </row>
    <row r="1257" spans="1:24" x14ac:dyDescent="0.35">
      <c r="A1257" s="1">
        <v>1255</v>
      </c>
      <c r="B1257">
        <v>628</v>
      </c>
      <c r="C1257">
        <v>627</v>
      </c>
      <c r="E1257">
        <v>4968.1194807481133</v>
      </c>
      <c r="F1257">
        <v>43497.5</v>
      </c>
      <c r="G1257">
        <v>4791.7929320196272</v>
      </c>
      <c r="H1257">
        <v>-1172.9609987650319</v>
      </c>
      <c r="I1257">
        <v>18</v>
      </c>
      <c r="J1257" t="s">
        <v>113</v>
      </c>
      <c r="K1257">
        <v>19</v>
      </c>
      <c r="L1257">
        <v>1320</v>
      </c>
      <c r="M1257">
        <v>1.6819999999999991</v>
      </c>
      <c r="N1257">
        <v>1.2699</v>
      </c>
      <c r="O1257">
        <v>0.70086000000000004</v>
      </c>
      <c r="P1257">
        <v>2.8108999999999999E-2</v>
      </c>
      <c r="Q1257">
        <v>2.569</v>
      </c>
      <c r="R1257">
        <v>84.697999999999993</v>
      </c>
      <c r="S1257">
        <v>8.6111000000000004</v>
      </c>
      <c r="T1257">
        <v>210000000</v>
      </c>
      <c r="U1257">
        <v>0.3</v>
      </c>
      <c r="V1257">
        <v>0.5</v>
      </c>
      <c r="W1257">
        <v>2</v>
      </c>
      <c r="X1257">
        <v>70</v>
      </c>
    </row>
    <row r="1258" spans="1:24" x14ac:dyDescent="0.35">
      <c r="A1258" s="1">
        <v>1256</v>
      </c>
      <c r="B1258">
        <v>628</v>
      </c>
      <c r="C1258">
        <v>628</v>
      </c>
      <c r="E1258">
        <v>4968.1194807481133</v>
      </c>
      <c r="F1258">
        <v>43497.5</v>
      </c>
      <c r="G1258">
        <v>4791.7929320196272</v>
      </c>
      <c r="H1258">
        <v>-1172.9609987650319</v>
      </c>
      <c r="I1258">
        <v>18</v>
      </c>
      <c r="J1258" t="s">
        <v>113</v>
      </c>
      <c r="K1258">
        <v>19</v>
      </c>
      <c r="L1258">
        <v>1320</v>
      </c>
      <c r="M1258">
        <v>1.6819999999999991</v>
      </c>
      <c r="N1258">
        <v>1.2699</v>
      </c>
      <c r="O1258">
        <v>0.70086000000000004</v>
      </c>
      <c r="P1258">
        <v>2.8108999999999999E-2</v>
      </c>
      <c r="Q1258">
        <v>2.569</v>
      </c>
      <c r="R1258">
        <v>84.697999999999993</v>
      </c>
      <c r="S1258">
        <v>8.6111000000000004</v>
      </c>
      <c r="T1258">
        <v>210000000</v>
      </c>
      <c r="U1258">
        <v>0.3</v>
      </c>
      <c r="V1258">
        <v>0.5</v>
      </c>
      <c r="W1258">
        <v>2</v>
      </c>
      <c r="X1258">
        <v>70</v>
      </c>
    </row>
    <row r="1259" spans="1:24" x14ac:dyDescent="0.35">
      <c r="A1259" s="1">
        <v>1257</v>
      </c>
      <c r="B1259">
        <v>629</v>
      </c>
      <c r="C1259">
        <v>628</v>
      </c>
      <c r="E1259">
        <v>4975.9319807481133</v>
      </c>
      <c r="F1259">
        <v>43505.3125</v>
      </c>
      <c r="G1259">
        <v>4799.4033784557359</v>
      </c>
      <c r="H1259">
        <v>-1171.1957098455291</v>
      </c>
      <c r="I1259">
        <v>18</v>
      </c>
      <c r="J1259" t="s">
        <v>113</v>
      </c>
      <c r="K1259">
        <v>19</v>
      </c>
      <c r="L1259">
        <v>1320</v>
      </c>
      <c r="M1259">
        <v>1.6819999999999991</v>
      </c>
      <c r="N1259">
        <v>1.2699</v>
      </c>
      <c r="O1259">
        <v>0.70086000000000004</v>
      </c>
      <c r="P1259">
        <v>2.8108999999999999E-2</v>
      </c>
      <c r="Q1259">
        <v>2.569</v>
      </c>
      <c r="R1259">
        <v>84.697999999999993</v>
      </c>
      <c r="S1259">
        <v>8.6111000000000004</v>
      </c>
      <c r="T1259">
        <v>210000000</v>
      </c>
      <c r="U1259">
        <v>0.3</v>
      </c>
      <c r="V1259">
        <v>0.5</v>
      </c>
      <c r="W1259">
        <v>2</v>
      </c>
      <c r="X1259">
        <v>70</v>
      </c>
    </row>
    <row r="1260" spans="1:24" x14ac:dyDescent="0.35">
      <c r="A1260" s="1">
        <v>1258</v>
      </c>
      <c r="B1260">
        <v>629</v>
      </c>
      <c r="C1260">
        <v>629</v>
      </c>
      <c r="E1260">
        <v>4975.9319807481133</v>
      </c>
      <c r="F1260">
        <v>43505.3125</v>
      </c>
      <c r="G1260">
        <v>4799.4033784557359</v>
      </c>
      <c r="H1260">
        <v>-1171.1957098455291</v>
      </c>
      <c r="I1260">
        <v>18</v>
      </c>
      <c r="J1260" t="s">
        <v>113</v>
      </c>
      <c r="K1260">
        <v>19</v>
      </c>
      <c r="L1260">
        <v>1320</v>
      </c>
      <c r="M1260">
        <v>1.6819999999999991</v>
      </c>
      <c r="N1260">
        <v>1.2699</v>
      </c>
      <c r="O1260">
        <v>0.70086000000000004</v>
      </c>
      <c r="P1260">
        <v>2.8108999999999999E-2</v>
      </c>
      <c r="Q1260">
        <v>2.569</v>
      </c>
      <c r="R1260">
        <v>84.697999999999993</v>
      </c>
      <c r="S1260">
        <v>8.6111000000000004</v>
      </c>
      <c r="T1260">
        <v>210000000</v>
      </c>
      <c r="U1260">
        <v>0.3</v>
      </c>
      <c r="V1260">
        <v>0.5</v>
      </c>
      <c r="W1260">
        <v>2</v>
      </c>
      <c r="X1260">
        <v>70</v>
      </c>
    </row>
    <row r="1261" spans="1:24" x14ac:dyDescent="0.35">
      <c r="A1261" s="1">
        <v>1259</v>
      </c>
      <c r="B1261">
        <v>630</v>
      </c>
      <c r="C1261">
        <v>629</v>
      </c>
      <c r="E1261">
        <v>4983.7444807481133</v>
      </c>
      <c r="F1261">
        <v>43513.125</v>
      </c>
      <c r="G1261">
        <v>4807.0110565985906</v>
      </c>
      <c r="H1261">
        <v>-1169.418530401382</v>
      </c>
      <c r="I1261">
        <v>18</v>
      </c>
      <c r="J1261" t="s">
        <v>113</v>
      </c>
      <c r="K1261">
        <v>19</v>
      </c>
      <c r="L1261">
        <v>1320</v>
      </c>
      <c r="M1261">
        <v>1.6819999999999991</v>
      </c>
      <c r="N1261">
        <v>1.2699</v>
      </c>
      <c r="O1261">
        <v>0.70086000000000004</v>
      </c>
      <c r="P1261">
        <v>2.8108999999999999E-2</v>
      </c>
      <c r="Q1261">
        <v>2.569</v>
      </c>
      <c r="R1261">
        <v>84.697999999999993</v>
      </c>
      <c r="S1261">
        <v>8.6111000000000004</v>
      </c>
      <c r="T1261">
        <v>210000000</v>
      </c>
      <c r="U1261">
        <v>0.3</v>
      </c>
      <c r="V1261">
        <v>0.5</v>
      </c>
      <c r="W1261">
        <v>2</v>
      </c>
      <c r="X1261">
        <v>70</v>
      </c>
    </row>
    <row r="1262" spans="1:24" x14ac:dyDescent="0.35">
      <c r="A1262" s="1">
        <v>1260</v>
      </c>
      <c r="B1262">
        <v>630</v>
      </c>
      <c r="C1262">
        <v>630</v>
      </c>
      <c r="E1262">
        <v>4983.7444807481133</v>
      </c>
      <c r="F1262">
        <v>43513.125</v>
      </c>
      <c r="G1262">
        <v>4807.0110565985906</v>
      </c>
      <c r="H1262">
        <v>-1169.418530401382</v>
      </c>
      <c r="I1262">
        <v>18</v>
      </c>
      <c r="J1262" t="s">
        <v>113</v>
      </c>
      <c r="K1262">
        <v>19</v>
      </c>
      <c r="L1262">
        <v>1320</v>
      </c>
      <c r="M1262">
        <v>1.6819999999999991</v>
      </c>
      <c r="N1262">
        <v>1.2699</v>
      </c>
      <c r="O1262">
        <v>0.70086000000000004</v>
      </c>
      <c r="P1262">
        <v>2.8108999999999999E-2</v>
      </c>
      <c r="Q1262">
        <v>2.569</v>
      </c>
      <c r="R1262">
        <v>84.697999999999993</v>
      </c>
      <c r="S1262">
        <v>8.6111000000000004</v>
      </c>
      <c r="T1262">
        <v>210000000</v>
      </c>
      <c r="U1262">
        <v>0.3</v>
      </c>
      <c r="V1262">
        <v>0.5</v>
      </c>
      <c r="W1262">
        <v>2</v>
      </c>
      <c r="X1262">
        <v>70</v>
      </c>
    </row>
    <row r="1263" spans="1:24" x14ac:dyDescent="0.35">
      <c r="A1263" s="1">
        <v>1261</v>
      </c>
      <c r="B1263">
        <v>631</v>
      </c>
      <c r="C1263">
        <v>630</v>
      </c>
      <c r="E1263">
        <v>4991.5569807481133</v>
      </c>
      <c r="F1263">
        <v>43520.9375</v>
      </c>
      <c r="G1263">
        <v>4814.6160541848249</v>
      </c>
      <c r="H1263">
        <v>-1167.629915640777</v>
      </c>
      <c r="I1263">
        <v>18</v>
      </c>
      <c r="J1263" t="s">
        <v>113</v>
      </c>
      <c r="K1263">
        <v>19</v>
      </c>
      <c r="L1263">
        <v>1320</v>
      </c>
      <c r="M1263">
        <v>1.6819999999999991</v>
      </c>
      <c r="N1263">
        <v>1.2699</v>
      </c>
      <c r="O1263">
        <v>0.70086000000000004</v>
      </c>
      <c r="P1263">
        <v>2.8108999999999999E-2</v>
      </c>
      <c r="Q1263">
        <v>2.569</v>
      </c>
      <c r="R1263">
        <v>84.697999999999993</v>
      </c>
      <c r="S1263">
        <v>8.6111000000000004</v>
      </c>
      <c r="T1263">
        <v>210000000</v>
      </c>
      <c r="U1263">
        <v>0.3</v>
      </c>
      <c r="V1263">
        <v>0.5</v>
      </c>
      <c r="W1263">
        <v>2</v>
      </c>
      <c r="X1263">
        <v>70</v>
      </c>
    </row>
    <row r="1264" spans="1:24" x14ac:dyDescent="0.35">
      <c r="A1264" s="1">
        <v>1262</v>
      </c>
      <c r="B1264">
        <v>631</v>
      </c>
      <c r="C1264">
        <v>631</v>
      </c>
      <c r="E1264">
        <v>4991.5569807481133</v>
      </c>
      <c r="F1264">
        <v>43520.9375</v>
      </c>
      <c r="G1264">
        <v>4814.6160541848249</v>
      </c>
      <c r="H1264">
        <v>-1167.629915640777</v>
      </c>
      <c r="I1264">
        <v>18</v>
      </c>
      <c r="J1264" t="s">
        <v>113</v>
      </c>
      <c r="K1264">
        <v>19</v>
      </c>
      <c r="L1264">
        <v>1320</v>
      </c>
      <c r="M1264">
        <v>1.6819999999999991</v>
      </c>
      <c r="N1264">
        <v>1.2699</v>
      </c>
      <c r="O1264">
        <v>0.70086000000000004</v>
      </c>
      <c r="P1264">
        <v>2.8108999999999999E-2</v>
      </c>
      <c r="Q1264">
        <v>2.569</v>
      </c>
      <c r="R1264">
        <v>84.697999999999993</v>
      </c>
      <c r="S1264">
        <v>8.6111000000000004</v>
      </c>
      <c r="T1264">
        <v>210000000</v>
      </c>
      <c r="U1264">
        <v>0.3</v>
      </c>
      <c r="V1264">
        <v>0.5</v>
      </c>
      <c r="W1264">
        <v>2</v>
      </c>
      <c r="X1264">
        <v>70</v>
      </c>
    </row>
    <row r="1265" spans="1:24" x14ac:dyDescent="0.35">
      <c r="A1265" s="1">
        <v>1263</v>
      </c>
      <c r="B1265">
        <v>632</v>
      </c>
      <c r="C1265">
        <v>631</v>
      </c>
      <c r="E1265">
        <v>4999.3694807481133</v>
      </c>
      <c r="F1265">
        <v>43528.75</v>
      </c>
      <c r="G1265">
        <v>4822.2183520179015</v>
      </c>
      <c r="H1265">
        <v>-1165.8298594305611</v>
      </c>
      <c r="I1265">
        <v>18</v>
      </c>
      <c r="J1265" t="s">
        <v>113</v>
      </c>
      <c r="K1265">
        <v>19</v>
      </c>
      <c r="L1265">
        <v>1320</v>
      </c>
      <c r="M1265">
        <v>1.6819999999999991</v>
      </c>
      <c r="N1265">
        <v>1.2699</v>
      </c>
      <c r="O1265">
        <v>0.70086000000000004</v>
      </c>
      <c r="P1265">
        <v>2.8108999999999999E-2</v>
      </c>
      <c r="Q1265">
        <v>2.569</v>
      </c>
      <c r="R1265">
        <v>84.697999999999993</v>
      </c>
      <c r="S1265">
        <v>8.6111000000000004</v>
      </c>
      <c r="T1265">
        <v>210000000</v>
      </c>
      <c r="U1265">
        <v>0.3</v>
      </c>
      <c r="V1265">
        <v>0.5</v>
      </c>
      <c r="W1265">
        <v>2</v>
      </c>
      <c r="X1265">
        <v>70</v>
      </c>
    </row>
    <row r="1266" spans="1:24" x14ac:dyDescent="0.35">
      <c r="A1266" s="1">
        <v>1264</v>
      </c>
      <c r="B1266">
        <v>632</v>
      </c>
      <c r="C1266">
        <v>632</v>
      </c>
      <c r="E1266">
        <v>4999.3694807481133</v>
      </c>
      <c r="F1266">
        <v>43528.75</v>
      </c>
      <c r="G1266">
        <v>4822.2183520179015</v>
      </c>
      <c r="H1266">
        <v>-1165.8298594305611</v>
      </c>
      <c r="I1266">
        <v>18</v>
      </c>
      <c r="J1266" t="s">
        <v>112</v>
      </c>
      <c r="K1266">
        <v>19</v>
      </c>
      <c r="L1266">
        <v>1278</v>
      </c>
      <c r="M1266">
        <v>1.8779999999999999</v>
      </c>
      <c r="N1266">
        <v>1.5209999999999999</v>
      </c>
      <c r="O1266">
        <v>0.79723999999999995</v>
      </c>
      <c r="P1266">
        <v>5.4467000000000002E-2</v>
      </c>
      <c r="Q1266">
        <v>3.3109999999999999</v>
      </c>
      <c r="R1266">
        <v>98.582999999999998</v>
      </c>
      <c r="S1266">
        <v>10.105</v>
      </c>
      <c r="T1266">
        <v>210000000</v>
      </c>
      <c r="U1266">
        <v>0.3</v>
      </c>
      <c r="V1266">
        <v>0.5</v>
      </c>
      <c r="W1266">
        <v>2</v>
      </c>
      <c r="X1266">
        <v>70</v>
      </c>
    </row>
    <row r="1267" spans="1:24" x14ac:dyDescent="0.35">
      <c r="A1267" s="1">
        <v>1265</v>
      </c>
      <c r="B1267">
        <v>633</v>
      </c>
      <c r="C1267">
        <v>632</v>
      </c>
      <c r="E1267">
        <v>5007.1819807481133</v>
      </c>
      <c r="F1267">
        <v>43536.5625</v>
      </c>
      <c r="G1267">
        <v>4829.8178361895571</v>
      </c>
      <c r="H1267">
        <v>-1164.017959869562</v>
      </c>
      <c r="I1267">
        <v>18.000000000000149</v>
      </c>
      <c r="J1267" t="s">
        <v>112</v>
      </c>
      <c r="K1267">
        <v>19</v>
      </c>
      <c r="L1267">
        <v>1278</v>
      </c>
      <c r="M1267">
        <v>1.8779999999999999</v>
      </c>
      <c r="N1267">
        <v>1.5209999999999999</v>
      </c>
      <c r="O1267">
        <v>0.79723999999999995</v>
      </c>
      <c r="P1267">
        <v>5.4467000000000002E-2</v>
      </c>
      <c r="Q1267">
        <v>3.3109999999999999</v>
      </c>
      <c r="R1267">
        <v>98.582999999999998</v>
      </c>
      <c r="S1267">
        <v>10.105</v>
      </c>
      <c r="T1267">
        <v>210000000</v>
      </c>
      <c r="U1267">
        <v>0.3</v>
      </c>
      <c r="V1267">
        <v>0.5</v>
      </c>
      <c r="W1267">
        <v>2</v>
      </c>
      <c r="X1267">
        <v>70</v>
      </c>
    </row>
    <row r="1268" spans="1:24" x14ac:dyDescent="0.35">
      <c r="A1268" s="1">
        <v>1266</v>
      </c>
      <c r="B1268">
        <v>633</v>
      </c>
      <c r="C1268">
        <v>633</v>
      </c>
      <c r="E1268">
        <v>5007.1819807481133</v>
      </c>
      <c r="F1268">
        <v>43536.5625</v>
      </c>
      <c r="G1268">
        <v>4829.8178361895571</v>
      </c>
      <c r="H1268">
        <v>-1164.017959869562</v>
      </c>
      <c r="I1268">
        <v>18.000000000000149</v>
      </c>
      <c r="J1268" t="s">
        <v>112</v>
      </c>
      <c r="K1268">
        <v>19</v>
      </c>
      <c r="L1268">
        <v>1278</v>
      </c>
      <c r="M1268">
        <v>1.8779999999999999</v>
      </c>
      <c r="N1268">
        <v>1.5209999999999999</v>
      </c>
      <c r="O1268">
        <v>0.79723999999999995</v>
      </c>
      <c r="P1268">
        <v>5.4467000000000002E-2</v>
      </c>
      <c r="Q1268">
        <v>3.3109999999999999</v>
      </c>
      <c r="R1268">
        <v>98.582999999999998</v>
      </c>
      <c r="S1268">
        <v>10.105</v>
      </c>
      <c r="T1268">
        <v>210000000</v>
      </c>
      <c r="U1268">
        <v>0.3</v>
      </c>
      <c r="V1268">
        <v>0.5</v>
      </c>
      <c r="W1268">
        <v>2</v>
      </c>
      <c r="X1268">
        <v>70</v>
      </c>
    </row>
    <row r="1269" spans="1:24" x14ac:dyDescent="0.35">
      <c r="A1269" s="1">
        <v>1267</v>
      </c>
      <c r="B1269">
        <v>634</v>
      </c>
      <c r="C1269">
        <v>633</v>
      </c>
      <c r="E1269">
        <v>5014.9944807481133</v>
      </c>
      <c r="F1269">
        <v>43544.375</v>
      </c>
      <c r="G1269">
        <v>4837.4141957878837</v>
      </c>
      <c r="H1269">
        <v>-1162.193004604992</v>
      </c>
      <c r="I1269">
        <v>17.99999999999978</v>
      </c>
      <c r="J1269" t="s">
        <v>112</v>
      </c>
      <c r="K1269">
        <v>19</v>
      </c>
      <c r="L1269">
        <v>1278</v>
      </c>
      <c r="M1269">
        <v>1.8779999999999999</v>
      </c>
      <c r="N1269">
        <v>1.5209999999999999</v>
      </c>
      <c r="O1269">
        <v>0.79723999999999995</v>
      </c>
      <c r="P1269">
        <v>5.4467000000000002E-2</v>
      </c>
      <c r="Q1269">
        <v>3.3109999999999999</v>
      </c>
      <c r="R1269">
        <v>98.582999999999998</v>
      </c>
      <c r="S1269">
        <v>10.105</v>
      </c>
      <c r="T1269">
        <v>210000000</v>
      </c>
      <c r="U1269">
        <v>0.3</v>
      </c>
      <c r="V1269">
        <v>0.5</v>
      </c>
      <c r="W1269">
        <v>2</v>
      </c>
      <c r="X1269">
        <v>70</v>
      </c>
    </row>
    <row r="1270" spans="1:24" x14ac:dyDescent="0.35">
      <c r="A1270" s="1">
        <v>1268</v>
      </c>
      <c r="B1270">
        <v>634</v>
      </c>
      <c r="C1270">
        <v>634</v>
      </c>
      <c r="E1270">
        <v>5014.9944807481133</v>
      </c>
      <c r="F1270">
        <v>43544.375</v>
      </c>
      <c r="G1270">
        <v>4837.4141957878837</v>
      </c>
      <c r="H1270">
        <v>-1162.193004604992</v>
      </c>
      <c r="I1270">
        <v>17.99999999999978</v>
      </c>
      <c r="J1270" t="s">
        <v>111</v>
      </c>
      <c r="K1270">
        <v>19</v>
      </c>
      <c r="L1270">
        <v>1278</v>
      </c>
      <c r="M1270">
        <v>1.9890000000000001</v>
      </c>
      <c r="N1270">
        <v>1.7789999999999999</v>
      </c>
      <c r="O1270">
        <v>0.87726000000000004</v>
      </c>
      <c r="P1270">
        <v>0.15781000000000001</v>
      </c>
      <c r="Q1270">
        <v>3.6680000000000001</v>
      </c>
      <c r="R1270">
        <v>110.4</v>
      </c>
      <c r="S1270">
        <v>11.349</v>
      </c>
      <c r="T1270">
        <v>210000000</v>
      </c>
      <c r="U1270">
        <v>0.3</v>
      </c>
      <c r="V1270">
        <v>0.5</v>
      </c>
      <c r="W1270">
        <v>2</v>
      </c>
      <c r="X1270">
        <v>70</v>
      </c>
    </row>
    <row r="1271" spans="1:24" x14ac:dyDescent="0.35">
      <c r="A1271" s="1">
        <v>1269</v>
      </c>
      <c r="B1271">
        <v>635</v>
      </c>
      <c r="C1271">
        <v>634</v>
      </c>
      <c r="E1271">
        <v>5022.8069807481133</v>
      </c>
      <c r="F1271">
        <v>43552.1875</v>
      </c>
      <c r="G1271">
        <v>4845.0078058326608</v>
      </c>
      <c r="H1271">
        <v>-1160.356645009987</v>
      </c>
      <c r="I1271">
        <v>18.000000000012239</v>
      </c>
      <c r="J1271" t="s">
        <v>111</v>
      </c>
      <c r="K1271">
        <v>19</v>
      </c>
      <c r="L1271">
        <v>1278</v>
      </c>
      <c r="M1271">
        <v>1.9890000000000001</v>
      </c>
      <c r="N1271">
        <v>1.7789999999999999</v>
      </c>
      <c r="O1271">
        <v>0.87726000000000004</v>
      </c>
      <c r="P1271">
        <v>0.15781000000000001</v>
      </c>
      <c r="Q1271">
        <v>3.6680000000000001</v>
      </c>
      <c r="R1271">
        <v>110.4</v>
      </c>
      <c r="S1271">
        <v>11.349</v>
      </c>
      <c r="T1271">
        <v>210000000</v>
      </c>
      <c r="U1271">
        <v>0.3</v>
      </c>
      <c r="V1271">
        <v>0.5</v>
      </c>
      <c r="W1271">
        <v>2</v>
      </c>
      <c r="X1271">
        <v>70</v>
      </c>
    </row>
    <row r="1272" spans="1:24" x14ac:dyDescent="0.35">
      <c r="A1272" s="1">
        <v>1270</v>
      </c>
      <c r="B1272">
        <v>635</v>
      </c>
      <c r="C1272">
        <v>635</v>
      </c>
      <c r="E1272">
        <v>5022.8069807481133</v>
      </c>
      <c r="F1272">
        <v>43552.1875</v>
      </c>
      <c r="G1272">
        <v>4845.0078058326608</v>
      </c>
      <c r="H1272">
        <v>-1160.356645009987</v>
      </c>
      <c r="I1272">
        <v>18.000000000012239</v>
      </c>
      <c r="J1272" t="s">
        <v>111</v>
      </c>
      <c r="K1272">
        <v>19</v>
      </c>
      <c r="L1272">
        <v>1278</v>
      </c>
      <c r="M1272">
        <v>1.9890000000000001</v>
      </c>
      <c r="N1272">
        <v>1.7789999999999999</v>
      </c>
      <c r="O1272">
        <v>0.87726000000000004</v>
      </c>
      <c r="P1272">
        <v>0.15781000000000001</v>
      </c>
      <c r="Q1272">
        <v>3.6680000000000001</v>
      </c>
      <c r="R1272">
        <v>110.4</v>
      </c>
      <c r="S1272">
        <v>11.349</v>
      </c>
      <c r="T1272">
        <v>210000000</v>
      </c>
      <c r="U1272">
        <v>0.3</v>
      </c>
      <c r="V1272">
        <v>0.5</v>
      </c>
      <c r="W1272">
        <v>2</v>
      </c>
      <c r="X1272">
        <v>70</v>
      </c>
    </row>
    <row r="1273" spans="1:24" x14ac:dyDescent="0.35">
      <c r="A1273" s="1">
        <v>1271</v>
      </c>
      <c r="B1273">
        <v>636</v>
      </c>
      <c r="C1273">
        <v>635</v>
      </c>
      <c r="D1273" t="s">
        <v>98</v>
      </c>
      <c r="E1273">
        <v>5030.6194807481133</v>
      </c>
      <c r="F1273">
        <v>43560</v>
      </c>
      <c r="G1273">
        <v>4852.5986077324778</v>
      </c>
      <c r="H1273">
        <v>-1158.508711184506</v>
      </c>
      <c r="I1273">
        <v>17.99999999983844</v>
      </c>
      <c r="J1273" t="s">
        <v>111</v>
      </c>
      <c r="K1273">
        <v>19</v>
      </c>
      <c r="L1273">
        <v>1278</v>
      </c>
      <c r="M1273">
        <v>1.9890000000000001</v>
      </c>
      <c r="N1273">
        <v>1.7789999999999999</v>
      </c>
      <c r="O1273">
        <v>0.87726000000000004</v>
      </c>
      <c r="P1273">
        <v>0.15781000000000001</v>
      </c>
      <c r="Q1273">
        <v>3.6680000000000001</v>
      </c>
      <c r="R1273">
        <v>110.4</v>
      </c>
      <c r="S1273">
        <v>11.349</v>
      </c>
      <c r="T1273">
        <v>210000000</v>
      </c>
      <c r="U1273">
        <v>0.3</v>
      </c>
      <c r="V1273">
        <v>0.5</v>
      </c>
      <c r="W1273">
        <v>2</v>
      </c>
      <c r="X1273">
        <v>70</v>
      </c>
    </row>
    <row r="1274" spans="1:24" x14ac:dyDescent="0.35">
      <c r="A1274" s="1">
        <v>1272</v>
      </c>
      <c r="B1274">
        <v>636</v>
      </c>
      <c r="C1274">
        <v>636</v>
      </c>
      <c r="D1274" t="s">
        <v>98</v>
      </c>
      <c r="E1274">
        <v>5030.6194807481133</v>
      </c>
      <c r="F1274">
        <v>43560</v>
      </c>
      <c r="G1274">
        <v>4852.5986077324778</v>
      </c>
      <c r="H1274">
        <v>-1158.508711184506</v>
      </c>
      <c r="I1274">
        <v>17.99999999983844</v>
      </c>
      <c r="J1274" t="s">
        <v>111</v>
      </c>
      <c r="K1274">
        <v>19</v>
      </c>
      <c r="L1274">
        <v>1278</v>
      </c>
      <c r="M1274">
        <v>1.9890000000000001</v>
      </c>
      <c r="N1274">
        <v>1.7789999999999999</v>
      </c>
      <c r="O1274">
        <v>0.87726000000000004</v>
      </c>
      <c r="P1274">
        <v>0.15781000000000001</v>
      </c>
      <c r="Q1274">
        <v>3.6680000000000001</v>
      </c>
      <c r="R1274">
        <v>110.4</v>
      </c>
      <c r="S1274">
        <v>11.349</v>
      </c>
      <c r="T1274">
        <v>210000000</v>
      </c>
      <c r="U1274">
        <v>0.3</v>
      </c>
      <c r="V1274">
        <v>0.5</v>
      </c>
      <c r="W1274">
        <v>2</v>
      </c>
      <c r="X1274">
        <v>70</v>
      </c>
    </row>
    <row r="1275" spans="1:24" x14ac:dyDescent="0.35">
      <c r="A1275" s="1">
        <v>1273</v>
      </c>
      <c r="B1275">
        <v>637</v>
      </c>
      <c r="C1275">
        <v>636</v>
      </c>
      <c r="E1275">
        <v>5038.4319992829942</v>
      </c>
      <c r="F1275">
        <v>43567.8125</v>
      </c>
      <c r="G1275">
        <v>4860.1866339730932</v>
      </c>
      <c r="H1275">
        <v>-1156.6493343750019</v>
      </c>
      <c r="I1275">
        <v>18.00000000084793</v>
      </c>
      <c r="J1275" t="s">
        <v>111</v>
      </c>
      <c r="K1275">
        <v>19</v>
      </c>
      <c r="L1275">
        <v>1278</v>
      </c>
      <c r="M1275">
        <v>1.9890000000000001</v>
      </c>
      <c r="N1275">
        <v>1.7789999999999999</v>
      </c>
      <c r="O1275">
        <v>0.87726000000000004</v>
      </c>
      <c r="P1275">
        <v>0.15781000000000001</v>
      </c>
      <c r="Q1275">
        <v>3.6680000000000001</v>
      </c>
      <c r="R1275">
        <v>110.4</v>
      </c>
      <c r="S1275">
        <v>11.349</v>
      </c>
      <c r="T1275">
        <v>210000000</v>
      </c>
      <c r="U1275">
        <v>0.3</v>
      </c>
      <c r="V1275">
        <v>0.5</v>
      </c>
      <c r="W1275">
        <v>2</v>
      </c>
      <c r="X1275">
        <v>70</v>
      </c>
    </row>
    <row r="1276" spans="1:24" x14ac:dyDescent="0.35">
      <c r="A1276" s="1">
        <v>1274</v>
      </c>
      <c r="B1276">
        <v>637</v>
      </c>
      <c r="C1276">
        <v>637</v>
      </c>
      <c r="E1276">
        <v>5038.4319992829942</v>
      </c>
      <c r="F1276">
        <v>43567.8125</v>
      </c>
      <c r="G1276">
        <v>4860.1866339730932</v>
      </c>
      <c r="H1276">
        <v>-1156.6493343750019</v>
      </c>
      <c r="I1276">
        <v>18.00000000084793</v>
      </c>
      <c r="J1276" t="s">
        <v>111</v>
      </c>
      <c r="K1276">
        <v>19</v>
      </c>
      <c r="L1276">
        <v>1278</v>
      </c>
      <c r="M1276">
        <v>1.9890000000000001</v>
      </c>
      <c r="N1276">
        <v>1.7789999999999999</v>
      </c>
      <c r="O1276">
        <v>0.87726000000000004</v>
      </c>
      <c r="P1276">
        <v>0.15781000000000001</v>
      </c>
      <c r="Q1276">
        <v>3.6680000000000001</v>
      </c>
      <c r="R1276">
        <v>110.4</v>
      </c>
      <c r="S1276">
        <v>11.349</v>
      </c>
      <c r="T1276">
        <v>210000000</v>
      </c>
      <c r="U1276">
        <v>0.3</v>
      </c>
      <c r="V1276">
        <v>0.5</v>
      </c>
      <c r="W1276">
        <v>2</v>
      </c>
      <c r="X1276">
        <v>70</v>
      </c>
    </row>
    <row r="1277" spans="1:24" x14ac:dyDescent="0.35">
      <c r="A1277" s="1">
        <v>1275</v>
      </c>
      <c r="B1277">
        <v>638</v>
      </c>
      <c r="C1277">
        <v>637</v>
      </c>
      <c r="E1277">
        <v>5046.244517817875</v>
      </c>
      <c r="F1277">
        <v>43575.625</v>
      </c>
      <c r="G1277">
        <v>4867.7716490258708</v>
      </c>
      <c r="H1277">
        <v>-1154.7777106950609</v>
      </c>
      <c r="I1277">
        <v>17.999999998165531</v>
      </c>
      <c r="J1277" t="s">
        <v>111</v>
      </c>
      <c r="K1277">
        <v>19</v>
      </c>
      <c r="L1277">
        <v>1278</v>
      </c>
      <c r="M1277">
        <v>1.9890000000000001</v>
      </c>
      <c r="N1277">
        <v>1.7789999999999999</v>
      </c>
      <c r="O1277">
        <v>0.87726000000000004</v>
      </c>
      <c r="P1277">
        <v>0.15781000000000001</v>
      </c>
      <c r="Q1277">
        <v>3.6680000000000001</v>
      </c>
      <c r="R1277">
        <v>110.4</v>
      </c>
      <c r="S1277">
        <v>11.349</v>
      </c>
      <c r="T1277">
        <v>210000000</v>
      </c>
      <c r="U1277">
        <v>0.3</v>
      </c>
      <c r="V1277">
        <v>0.5</v>
      </c>
      <c r="W1277">
        <v>2</v>
      </c>
      <c r="X1277">
        <v>70</v>
      </c>
    </row>
    <row r="1278" spans="1:24" x14ac:dyDescent="0.35">
      <c r="A1278" s="1">
        <v>1276</v>
      </c>
      <c r="B1278">
        <v>638</v>
      </c>
      <c r="C1278">
        <v>638</v>
      </c>
      <c r="E1278">
        <v>5046.244517817875</v>
      </c>
      <c r="F1278">
        <v>43575.625</v>
      </c>
      <c r="G1278">
        <v>4867.7716490258708</v>
      </c>
      <c r="H1278">
        <v>-1154.7777106950609</v>
      </c>
      <c r="I1278">
        <v>17.999999998165531</v>
      </c>
      <c r="J1278" t="s">
        <v>112</v>
      </c>
      <c r="K1278">
        <v>19</v>
      </c>
      <c r="L1278">
        <v>1278</v>
      </c>
      <c r="M1278">
        <v>1.8779999999999999</v>
      </c>
      <c r="N1278">
        <v>1.5209999999999999</v>
      </c>
      <c r="O1278">
        <v>0.79723999999999995</v>
      </c>
      <c r="P1278">
        <v>5.4467000000000002E-2</v>
      </c>
      <c r="Q1278">
        <v>3.3109999999999999</v>
      </c>
      <c r="R1278">
        <v>98.582999999999998</v>
      </c>
      <c r="S1278">
        <v>10.105</v>
      </c>
      <c r="T1278">
        <v>210000000</v>
      </c>
      <c r="U1278">
        <v>0.3</v>
      </c>
      <c r="V1278">
        <v>0.5</v>
      </c>
      <c r="W1278">
        <v>2</v>
      </c>
      <c r="X1278">
        <v>70</v>
      </c>
    </row>
    <row r="1279" spans="1:24" x14ac:dyDescent="0.35">
      <c r="A1279" s="1">
        <v>1277</v>
      </c>
      <c r="B1279">
        <v>639</v>
      </c>
      <c r="C1279">
        <v>638</v>
      </c>
      <c r="E1279">
        <v>5054.0570363527568</v>
      </c>
      <c r="F1279">
        <v>43583.4375</v>
      </c>
      <c r="G1279">
        <v>4875.3535902297854</v>
      </c>
      <c r="H1279">
        <v>-1152.8936735454049</v>
      </c>
      <c r="I1279">
        <v>18.000000031873029</v>
      </c>
      <c r="J1279" t="s">
        <v>112</v>
      </c>
      <c r="K1279">
        <v>19</v>
      </c>
      <c r="L1279">
        <v>1278</v>
      </c>
      <c r="M1279">
        <v>1.8779999999999999</v>
      </c>
      <c r="N1279">
        <v>1.5209999999999999</v>
      </c>
      <c r="O1279">
        <v>0.79723999999999995</v>
      </c>
      <c r="P1279">
        <v>5.4467000000000002E-2</v>
      </c>
      <c r="Q1279">
        <v>3.3109999999999999</v>
      </c>
      <c r="R1279">
        <v>98.582999999999998</v>
      </c>
      <c r="S1279">
        <v>10.105</v>
      </c>
      <c r="T1279">
        <v>210000000</v>
      </c>
      <c r="U1279">
        <v>0.3</v>
      </c>
      <c r="V1279">
        <v>0.5</v>
      </c>
      <c r="W1279">
        <v>2</v>
      </c>
      <c r="X1279">
        <v>70</v>
      </c>
    </row>
    <row r="1280" spans="1:24" x14ac:dyDescent="0.35">
      <c r="A1280" s="1">
        <v>1278</v>
      </c>
      <c r="B1280">
        <v>639</v>
      </c>
      <c r="C1280">
        <v>639</v>
      </c>
      <c r="E1280">
        <v>5054.0570363527568</v>
      </c>
      <c r="F1280">
        <v>43583.4375</v>
      </c>
      <c r="G1280">
        <v>4875.3535902297854</v>
      </c>
      <c r="H1280">
        <v>-1152.8936735454049</v>
      </c>
      <c r="I1280">
        <v>18.000000031873029</v>
      </c>
      <c r="J1280" t="s">
        <v>112</v>
      </c>
      <c r="K1280">
        <v>19</v>
      </c>
      <c r="L1280">
        <v>1278</v>
      </c>
      <c r="M1280">
        <v>1.8779999999999999</v>
      </c>
      <c r="N1280">
        <v>1.5209999999999999</v>
      </c>
      <c r="O1280">
        <v>0.79723999999999995</v>
      </c>
      <c r="P1280">
        <v>5.4467000000000002E-2</v>
      </c>
      <c r="Q1280">
        <v>3.3109999999999999</v>
      </c>
      <c r="R1280">
        <v>98.582999999999998</v>
      </c>
      <c r="S1280">
        <v>10.105</v>
      </c>
      <c r="T1280">
        <v>210000000</v>
      </c>
      <c r="U1280">
        <v>0.3</v>
      </c>
      <c r="V1280">
        <v>0.5</v>
      </c>
      <c r="W1280">
        <v>2</v>
      </c>
      <c r="X1280">
        <v>70</v>
      </c>
    </row>
    <row r="1281" spans="1:24" x14ac:dyDescent="0.35">
      <c r="A1281" s="1">
        <v>1279</v>
      </c>
      <c r="B1281">
        <v>640</v>
      </c>
      <c r="C1281">
        <v>639</v>
      </c>
      <c r="E1281">
        <v>5061.8695548876376</v>
      </c>
      <c r="F1281">
        <v>43591.25</v>
      </c>
      <c r="G1281">
        <v>4882.9326646253276</v>
      </c>
      <c r="H1281">
        <v>-1150.998139066759</v>
      </c>
      <c r="I1281">
        <v>17.999999954914831</v>
      </c>
      <c r="J1281" t="s">
        <v>112</v>
      </c>
      <c r="K1281">
        <v>19</v>
      </c>
      <c r="L1281">
        <v>1278</v>
      </c>
      <c r="M1281">
        <v>1.8779999999999999</v>
      </c>
      <c r="N1281">
        <v>1.5209999999999999</v>
      </c>
      <c r="O1281">
        <v>0.79723999999999995</v>
      </c>
      <c r="P1281">
        <v>5.4467000000000002E-2</v>
      </c>
      <c r="Q1281">
        <v>3.3109999999999999</v>
      </c>
      <c r="R1281">
        <v>98.582999999999998</v>
      </c>
      <c r="S1281">
        <v>10.105</v>
      </c>
      <c r="T1281">
        <v>210000000</v>
      </c>
      <c r="U1281">
        <v>0.3</v>
      </c>
      <c r="V1281">
        <v>0.5</v>
      </c>
      <c r="W1281">
        <v>2</v>
      </c>
      <c r="X1281">
        <v>70</v>
      </c>
    </row>
    <row r="1282" spans="1:24" x14ac:dyDescent="0.35">
      <c r="A1282" s="1">
        <v>1280</v>
      </c>
      <c r="B1282">
        <v>640</v>
      </c>
      <c r="C1282">
        <v>640</v>
      </c>
      <c r="E1282">
        <v>5061.8695548876376</v>
      </c>
      <c r="F1282">
        <v>43591.25</v>
      </c>
      <c r="G1282">
        <v>4882.9326646253276</v>
      </c>
      <c r="H1282">
        <v>-1150.998139066759</v>
      </c>
      <c r="I1282">
        <v>17.999999954914831</v>
      </c>
      <c r="J1282" t="s">
        <v>113</v>
      </c>
      <c r="K1282">
        <v>19</v>
      </c>
      <c r="L1282">
        <v>1320</v>
      </c>
      <c r="M1282">
        <v>1.6819999999999991</v>
      </c>
      <c r="N1282">
        <v>1.2699</v>
      </c>
      <c r="O1282">
        <v>0.70086000000000004</v>
      </c>
      <c r="P1282">
        <v>2.8108999999999999E-2</v>
      </c>
      <c r="Q1282">
        <v>2.569</v>
      </c>
      <c r="R1282">
        <v>84.697999999999993</v>
      </c>
      <c r="S1282">
        <v>8.6111000000000004</v>
      </c>
      <c r="T1282">
        <v>210000000</v>
      </c>
      <c r="U1282">
        <v>0.3</v>
      </c>
      <c r="V1282">
        <v>0.5</v>
      </c>
      <c r="W1282">
        <v>2</v>
      </c>
      <c r="X1282">
        <v>70</v>
      </c>
    </row>
    <row r="1283" spans="1:24" x14ac:dyDescent="0.35">
      <c r="A1283" s="1">
        <v>1281</v>
      </c>
      <c r="B1283">
        <v>641</v>
      </c>
      <c r="C1283">
        <v>640</v>
      </c>
      <c r="E1283">
        <v>5069.6820734225184</v>
      </c>
      <c r="F1283">
        <v>43599.0625</v>
      </c>
      <c r="G1283">
        <v>4890.5088184878996</v>
      </c>
      <c r="H1283">
        <v>-1149.09096475919</v>
      </c>
      <c r="I1283">
        <v>17.999996606543029</v>
      </c>
      <c r="J1283" t="s">
        <v>113</v>
      </c>
      <c r="K1283">
        <v>19</v>
      </c>
      <c r="L1283">
        <v>1320</v>
      </c>
      <c r="M1283">
        <v>1.6819999999999991</v>
      </c>
      <c r="N1283">
        <v>1.2699</v>
      </c>
      <c r="O1283">
        <v>0.70086000000000004</v>
      </c>
      <c r="P1283">
        <v>2.8108999999999999E-2</v>
      </c>
      <c r="Q1283">
        <v>2.569</v>
      </c>
      <c r="R1283">
        <v>84.697999999999993</v>
      </c>
      <c r="S1283">
        <v>8.6111000000000004</v>
      </c>
      <c r="T1283">
        <v>210000000</v>
      </c>
      <c r="U1283">
        <v>0.3</v>
      </c>
      <c r="V1283">
        <v>0.5</v>
      </c>
      <c r="W1283">
        <v>2</v>
      </c>
      <c r="X1283">
        <v>70</v>
      </c>
    </row>
    <row r="1284" spans="1:24" x14ac:dyDescent="0.35">
      <c r="A1284" s="1">
        <v>1282</v>
      </c>
      <c r="B1284">
        <v>641</v>
      </c>
      <c r="C1284">
        <v>641</v>
      </c>
      <c r="E1284">
        <v>5069.6820734225184</v>
      </c>
      <c r="F1284">
        <v>43599.0625</v>
      </c>
      <c r="G1284">
        <v>4890.5088184878996</v>
      </c>
      <c r="H1284">
        <v>-1149.09096475919</v>
      </c>
      <c r="I1284">
        <v>17.999996606543029</v>
      </c>
      <c r="J1284" t="s">
        <v>113</v>
      </c>
      <c r="K1284">
        <v>19</v>
      </c>
      <c r="L1284">
        <v>1320</v>
      </c>
      <c r="M1284">
        <v>1.6819999999999991</v>
      </c>
      <c r="N1284">
        <v>1.2699</v>
      </c>
      <c r="O1284">
        <v>0.70086000000000004</v>
      </c>
      <c r="P1284">
        <v>2.8108999999999999E-2</v>
      </c>
      <c r="Q1284">
        <v>2.569</v>
      </c>
      <c r="R1284">
        <v>84.697999999999993</v>
      </c>
      <c r="S1284">
        <v>8.6111000000000004</v>
      </c>
      <c r="T1284">
        <v>210000000</v>
      </c>
      <c r="U1284">
        <v>0.3</v>
      </c>
      <c r="V1284">
        <v>0.5</v>
      </c>
      <c r="W1284">
        <v>2</v>
      </c>
      <c r="X1284">
        <v>70</v>
      </c>
    </row>
    <row r="1285" spans="1:24" x14ac:dyDescent="0.35">
      <c r="A1285" s="1">
        <v>1283</v>
      </c>
      <c r="B1285">
        <v>642</v>
      </c>
      <c r="C1285">
        <v>641</v>
      </c>
      <c r="E1285">
        <v>5077.4945919574002</v>
      </c>
      <c r="F1285">
        <v>43606.875</v>
      </c>
      <c r="G1285">
        <v>4898.0821158355602</v>
      </c>
      <c r="H1285">
        <v>-1147.1724772616831</v>
      </c>
      <c r="I1285">
        <v>18.000020525919851</v>
      </c>
      <c r="J1285" t="s">
        <v>113</v>
      </c>
      <c r="K1285">
        <v>19</v>
      </c>
      <c r="L1285">
        <v>1320</v>
      </c>
      <c r="M1285">
        <v>1.6819999999999991</v>
      </c>
      <c r="N1285">
        <v>1.2699</v>
      </c>
      <c r="O1285">
        <v>0.70086000000000004</v>
      </c>
      <c r="P1285">
        <v>2.8108999999999999E-2</v>
      </c>
      <c r="Q1285">
        <v>2.569</v>
      </c>
      <c r="R1285">
        <v>84.697999999999993</v>
      </c>
      <c r="S1285">
        <v>8.6111000000000004</v>
      </c>
      <c r="T1285">
        <v>210000000</v>
      </c>
      <c r="U1285">
        <v>0.3</v>
      </c>
      <c r="V1285">
        <v>0.5</v>
      </c>
      <c r="W1285">
        <v>2</v>
      </c>
      <c r="X1285">
        <v>70</v>
      </c>
    </row>
    <row r="1286" spans="1:24" x14ac:dyDescent="0.35">
      <c r="A1286" s="1">
        <v>1284</v>
      </c>
      <c r="B1286">
        <v>642</v>
      </c>
      <c r="C1286">
        <v>642</v>
      </c>
      <c r="E1286">
        <v>5077.4945919574002</v>
      </c>
      <c r="F1286">
        <v>43606.875</v>
      </c>
      <c r="G1286">
        <v>4898.0821158355602</v>
      </c>
      <c r="H1286">
        <v>-1147.1724772616831</v>
      </c>
      <c r="I1286">
        <v>18.000020525919851</v>
      </c>
      <c r="J1286" t="s">
        <v>113</v>
      </c>
      <c r="K1286">
        <v>19</v>
      </c>
      <c r="L1286">
        <v>1320</v>
      </c>
      <c r="M1286">
        <v>1.6819999999999991</v>
      </c>
      <c r="N1286">
        <v>1.2699</v>
      </c>
      <c r="O1286">
        <v>0.70086000000000004</v>
      </c>
      <c r="P1286">
        <v>2.8108999999999999E-2</v>
      </c>
      <c r="Q1286">
        <v>2.569</v>
      </c>
      <c r="R1286">
        <v>84.697999999999993</v>
      </c>
      <c r="S1286">
        <v>8.6111000000000004</v>
      </c>
      <c r="T1286">
        <v>210000000</v>
      </c>
      <c r="U1286">
        <v>0.3</v>
      </c>
      <c r="V1286">
        <v>0.5</v>
      </c>
      <c r="W1286">
        <v>2</v>
      </c>
      <c r="X1286">
        <v>70</v>
      </c>
    </row>
    <row r="1287" spans="1:24" x14ac:dyDescent="0.35">
      <c r="A1287" s="1">
        <v>1285</v>
      </c>
      <c r="B1287">
        <v>643</v>
      </c>
      <c r="C1287">
        <v>642</v>
      </c>
      <c r="E1287">
        <v>5085.307110492281</v>
      </c>
      <c r="F1287">
        <v>43614.6875</v>
      </c>
      <c r="G1287">
        <v>4905.652231837551</v>
      </c>
      <c r="H1287">
        <v>-1145.241475229931</v>
      </c>
      <c r="I1287">
        <v>17.998497762554159</v>
      </c>
      <c r="J1287" t="s">
        <v>113</v>
      </c>
      <c r="K1287">
        <v>19</v>
      </c>
      <c r="L1287">
        <v>1320</v>
      </c>
      <c r="M1287">
        <v>1.6819999999999991</v>
      </c>
      <c r="N1287">
        <v>1.2699</v>
      </c>
      <c r="O1287">
        <v>0.70086000000000004</v>
      </c>
      <c r="P1287">
        <v>2.8108999999999999E-2</v>
      </c>
      <c r="Q1287">
        <v>2.569</v>
      </c>
      <c r="R1287">
        <v>84.697999999999993</v>
      </c>
      <c r="S1287">
        <v>8.6111000000000004</v>
      </c>
      <c r="T1287">
        <v>210000000</v>
      </c>
      <c r="U1287">
        <v>0.3</v>
      </c>
      <c r="V1287">
        <v>0.5</v>
      </c>
      <c r="W1287">
        <v>2</v>
      </c>
      <c r="X1287">
        <v>70</v>
      </c>
    </row>
    <row r="1288" spans="1:24" x14ac:dyDescent="0.35">
      <c r="A1288" s="1">
        <v>1286</v>
      </c>
      <c r="B1288">
        <v>643</v>
      </c>
      <c r="C1288">
        <v>643</v>
      </c>
      <c r="E1288">
        <v>5085.307110492281</v>
      </c>
      <c r="F1288">
        <v>43614.6875</v>
      </c>
      <c r="G1288">
        <v>4905.652231837551</v>
      </c>
      <c r="H1288">
        <v>-1145.241475229931</v>
      </c>
      <c r="I1288">
        <v>17.998497762554159</v>
      </c>
      <c r="J1288" t="s">
        <v>113</v>
      </c>
      <c r="K1288">
        <v>19</v>
      </c>
      <c r="L1288">
        <v>1320</v>
      </c>
      <c r="M1288">
        <v>1.6819999999999991</v>
      </c>
      <c r="N1288">
        <v>1.2699</v>
      </c>
      <c r="O1288">
        <v>0.70086000000000004</v>
      </c>
      <c r="P1288">
        <v>2.8108999999999999E-2</v>
      </c>
      <c r="Q1288">
        <v>2.569</v>
      </c>
      <c r="R1288">
        <v>84.697999999999993</v>
      </c>
      <c r="S1288">
        <v>8.6111000000000004</v>
      </c>
      <c r="T1288">
        <v>210000000</v>
      </c>
      <c r="U1288">
        <v>0.3</v>
      </c>
      <c r="V1288">
        <v>0.5</v>
      </c>
      <c r="W1288">
        <v>2</v>
      </c>
      <c r="X1288">
        <v>70</v>
      </c>
    </row>
    <row r="1289" spans="1:24" x14ac:dyDescent="0.35">
      <c r="A1289" s="1">
        <v>1287</v>
      </c>
      <c r="B1289">
        <v>644</v>
      </c>
      <c r="C1289">
        <v>643</v>
      </c>
      <c r="E1289">
        <v>5093.1196290271619</v>
      </c>
      <c r="F1289">
        <v>43622.5</v>
      </c>
      <c r="G1289">
        <v>4913.2192523262784</v>
      </c>
      <c r="H1289">
        <v>-1143.2983859527419</v>
      </c>
      <c r="I1289">
        <v>17.993181918075742</v>
      </c>
      <c r="J1289" t="s">
        <v>113</v>
      </c>
      <c r="K1289">
        <v>19</v>
      </c>
      <c r="L1289">
        <v>1320</v>
      </c>
      <c r="M1289">
        <v>1.6819999999999991</v>
      </c>
      <c r="N1289">
        <v>1.2699</v>
      </c>
      <c r="O1289">
        <v>0.70086000000000004</v>
      </c>
      <c r="P1289">
        <v>2.8108999999999999E-2</v>
      </c>
      <c r="Q1289">
        <v>2.569</v>
      </c>
      <c r="R1289">
        <v>84.697999999999993</v>
      </c>
      <c r="S1289">
        <v>8.6111000000000004</v>
      </c>
      <c r="T1289">
        <v>210000000</v>
      </c>
      <c r="U1289">
        <v>0.3</v>
      </c>
      <c r="V1289">
        <v>0.5</v>
      </c>
      <c r="W1289">
        <v>2</v>
      </c>
      <c r="X1289">
        <v>70</v>
      </c>
    </row>
    <row r="1290" spans="1:24" x14ac:dyDescent="0.35">
      <c r="A1290" s="1">
        <v>1288</v>
      </c>
      <c r="B1290">
        <v>644</v>
      </c>
      <c r="C1290">
        <v>644</v>
      </c>
      <c r="E1290">
        <v>5093.1196290271619</v>
      </c>
      <c r="F1290">
        <v>43622.5</v>
      </c>
      <c r="G1290">
        <v>4913.2192523262784</v>
      </c>
      <c r="H1290">
        <v>-1143.2983859527419</v>
      </c>
      <c r="I1290">
        <v>17.993181918075742</v>
      </c>
      <c r="J1290" t="s">
        <v>113</v>
      </c>
      <c r="K1290">
        <v>19</v>
      </c>
      <c r="L1290">
        <v>1320</v>
      </c>
      <c r="M1290">
        <v>1.6819999999999991</v>
      </c>
      <c r="N1290">
        <v>1.2699</v>
      </c>
      <c r="O1290">
        <v>0.70086000000000004</v>
      </c>
      <c r="P1290">
        <v>2.8108999999999999E-2</v>
      </c>
      <c r="Q1290">
        <v>2.569</v>
      </c>
      <c r="R1290">
        <v>84.697999999999993</v>
      </c>
      <c r="S1290">
        <v>8.6111000000000004</v>
      </c>
      <c r="T1290">
        <v>210000000</v>
      </c>
      <c r="U1290">
        <v>0.3</v>
      </c>
      <c r="V1290">
        <v>0.5</v>
      </c>
      <c r="W1290">
        <v>2</v>
      </c>
      <c r="X1290">
        <v>70</v>
      </c>
    </row>
    <row r="1291" spans="1:24" x14ac:dyDescent="0.35">
      <c r="A1291" s="1">
        <v>1289</v>
      </c>
      <c r="B1291">
        <v>645</v>
      </c>
      <c r="C1291">
        <v>644</v>
      </c>
      <c r="E1291">
        <v>5100.9321475620427</v>
      </c>
      <c r="F1291">
        <v>43630.3125</v>
      </c>
      <c r="G1291">
        <v>4920.7832604977493</v>
      </c>
      <c r="H1291">
        <v>-1141.34361800541</v>
      </c>
      <c r="I1291">
        <v>17.984162455078941</v>
      </c>
      <c r="J1291" t="s">
        <v>113</v>
      </c>
      <c r="K1291">
        <v>19</v>
      </c>
      <c r="L1291">
        <v>1320</v>
      </c>
      <c r="M1291">
        <v>1.6819999999999991</v>
      </c>
      <c r="N1291">
        <v>1.2699</v>
      </c>
      <c r="O1291">
        <v>0.70086000000000004</v>
      </c>
      <c r="P1291">
        <v>2.8108999999999999E-2</v>
      </c>
      <c r="Q1291">
        <v>2.569</v>
      </c>
      <c r="R1291">
        <v>84.697999999999993</v>
      </c>
      <c r="S1291">
        <v>8.6111000000000004</v>
      </c>
      <c r="T1291">
        <v>210000000</v>
      </c>
      <c r="U1291">
        <v>0.3</v>
      </c>
      <c r="V1291">
        <v>0.5</v>
      </c>
      <c r="W1291">
        <v>2</v>
      </c>
      <c r="X1291">
        <v>70</v>
      </c>
    </row>
    <row r="1292" spans="1:24" x14ac:dyDescent="0.35">
      <c r="A1292" s="1">
        <v>1290</v>
      </c>
      <c r="B1292">
        <v>645</v>
      </c>
      <c r="C1292">
        <v>645</v>
      </c>
      <c r="E1292">
        <v>5100.9321475620427</v>
      </c>
      <c r="F1292">
        <v>43630.3125</v>
      </c>
      <c r="G1292">
        <v>4920.7832604977493</v>
      </c>
      <c r="H1292">
        <v>-1141.34361800541</v>
      </c>
      <c r="I1292">
        <v>17.984162455078941</v>
      </c>
      <c r="J1292" t="s">
        <v>113</v>
      </c>
      <c r="K1292">
        <v>19</v>
      </c>
      <c r="L1292">
        <v>1320</v>
      </c>
      <c r="M1292">
        <v>1.6819999999999991</v>
      </c>
      <c r="N1292">
        <v>1.2699</v>
      </c>
      <c r="O1292">
        <v>0.70086000000000004</v>
      </c>
      <c r="P1292">
        <v>2.8108999999999999E-2</v>
      </c>
      <c r="Q1292">
        <v>2.569</v>
      </c>
      <c r="R1292">
        <v>84.697999999999993</v>
      </c>
      <c r="S1292">
        <v>8.6111000000000004</v>
      </c>
      <c r="T1292">
        <v>210000000</v>
      </c>
      <c r="U1292">
        <v>0.3</v>
      </c>
      <c r="V1292">
        <v>0.5</v>
      </c>
      <c r="W1292">
        <v>2</v>
      </c>
      <c r="X1292">
        <v>70</v>
      </c>
    </row>
    <row r="1293" spans="1:24" x14ac:dyDescent="0.35">
      <c r="A1293" s="1">
        <v>1291</v>
      </c>
      <c r="B1293">
        <v>646</v>
      </c>
      <c r="C1293">
        <v>645</v>
      </c>
      <c r="E1293">
        <v>5108.7446660969244</v>
      </c>
      <c r="F1293">
        <v>43638.125</v>
      </c>
      <c r="G1293">
        <v>4928.344313010236</v>
      </c>
      <c r="H1293">
        <v>-1139.3774689027371</v>
      </c>
      <c r="I1293">
        <v>17.971440087543971</v>
      </c>
      <c r="J1293" t="s">
        <v>113</v>
      </c>
      <c r="K1293">
        <v>19</v>
      </c>
      <c r="L1293">
        <v>1320</v>
      </c>
      <c r="M1293">
        <v>1.6819999999999991</v>
      </c>
      <c r="N1293">
        <v>1.2699</v>
      </c>
      <c r="O1293">
        <v>0.70086000000000004</v>
      </c>
      <c r="P1293">
        <v>2.8108999999999999E-2</v>
      </c>
      <c r="Q1293">
        <v>2.569</v>
      </c>
      <c r="R1293">
        <v>84.697999999999993</v>
      </c>
      <c r="S1293">
        <v>8.6111000000000004</v>
      </c>
      <c r="T1293">
        <v>210000000</v>
      </c>
      <c r="U1293">
        <v>0.3</v>
      </c>
      <c r="V1293">
        <v>0.5</v>
      </c>
      <c r="W1293">
        <v>2</v>
      </c>
      <c r="X1293">
        <v>70</v>
      </c>
    </row>
    <row r="1294" spans="1:24" x14ac:dyDescent="0.35">
      <c r="A1294" s="1">
        <v>1292</v>
      </c>
      <c r="B1294">
        <v>646</v>
      </c>
      <c r="C1294">
        <v>646</v>
      </c>
      <c r="E1294">
        <v>5108.7446660969244</v>
      </c>
      <c r="F1294">
        <v>43638.125</v>
      </c>
      <c r="G1294">
        <v>4928.344313010236</v>
      </c>
      <c r="H1294">
        <v>-1139.3774689027371</v>
      </c>
      <c r="I1294">
        <v>17.971440087543971</v>
      </c>
      <c r="J1294" t="s">
        <v>113</v>
      </c>
      <c r="K1294">
        <v>19</v>
      </c>
      <c r="L1294">
        <v>1320</v>
      </c>
      <c r="M1294">
        <v>1.6819999999999991</v>
      </c>
      <c r="N1294">
        <v>1.2699</v>
      </c>
      <c r="O1294">
        <v>0.70086000000000004</v>
      </c>
      <c r="P1294">
        <v>2.8108999999999999E-2</v>
      </c>
      <c r="Q1294">
        <v>2.569</v>
      </c>
      <c r="R1294">
        <v>84.697999999999993</v>
      </c>
      <c r="S1294">
        <v>8.6111000000000004</v>
      </c>
      <c r="T1294">
        <v>210000000</v>
      </c>
      <c r="U1294">
        <v>0.3</v>
      </c>
      <c r="V1294">
        <v>0.5</v>
      </c>
      <c r="W1294">
        <v>2</v>
      </c>
      <c r="X1294">
        <v>70</v>
      </c>
    </row>
    <row r="1295" spans="1:24" x14ac:dyDescent="0.35">
      <c r="A1295" s="1">
        <v>1293</v>
      </c>
      <c r="B1295">
        <v>647</v>
      </c>
      <c r="C1295">
        <v>646</v>
      </c>
      <c r="E1295">
        <v>5116.5571846318053</v>
      </c>
      <c r="F1295">
        <v>43645.9375</v>
      </c>
      <c r="G1295">
        <v>4935.902374352524</v>
      </c>
      <c r="H1295">
        <v>-1137.399878267873</v>
      </c>
      <c r="I1295">
        <v>17.955014938775889</v>
      </c>
      <c r="J1295" t="s">
        <v>113</v>
      </c>
      <c r="K1295">
        <v>19</v>
      </c>
      <c r="L1295">
        <v>1320</v>
      </c>
      <c r="M1295">
        <v>1.6819999999999991</v>
      </c>
      <c r="N1295">
        <v>1.2699</v>
      </c>
      <c r="O1295">
        <v>0.70086000000000004</v>
      </c>
      <c r="P1295">
        <v>2.8108999999999999E-2</v>
      </c>
      <c r="Q1295">
        <v>2.569</v>
      </c>
      <c r="R1295">
        <v>84.697999999999993</v>
      </c>
      <c r="S1295">
        <v>8.6111000000000004</v>
      </c>
      <c r="T1295">
        <v>210000000</v>
      </c>
      <c r="U1295">
        <v>0.3</v>
      </c>
      <c r="V1295">
        <v>0.5</v>
      </c>
      <c r="W1295">
        <v>2</v>
      </c>
      <c r="X1295">
        <v>70</v>
      </c>
    </row>
    <row r="1296" spans="1:24" x14ac:dyDescent="0.35">
      <c r="A1296" s="1">
        <v>1294</v>
      </c>
      <c r="B1296">
        <v>647</v>
      </c>
      <c r="C1296">
        <v>647</v>
      </c>
      <c r="E1296">
        <v>5116.5571846318053</v>
      </c>
      <c r="F1296">
        <v>43645.9375</v>
      </c>
      <c r="G1296">
        <v>4935.902374352524</v>
      </c>
      <c r="H1296">
        <v>-1137.399878267873</v>
      </c>
      <c r="I1296">
        <v>17.955014938775889</v>
      </c>
      <c r="J1296" t="s">
        <v>113</v>
      </c>
      <c r="K1296">
        <v>19</v>
      </c>
      <c r="L1296">
        <v>1320</v>
      </c>
      <c r="M1296">
        <v>1.6819999999999991</v>
      </c>
      <c r="N1296">
        <v>1.2699</v>
      </c>
      <c r="O1296">
        <v>0.70086000000000004</v>
      </c>
      <c r="P1296">
        <v>2.8108999999999999E-2</v>
      </c>
      <c r="Q1296">
        <v>2.569</v>
      </c>
      <c r="R1296">
        <v>84.697999999999993</v>
      </c>
      <c r="S1296">
        <v>8.6111000000000004</v>
      </c>
      <c r="T1296">
        <v>210000000</v>
      </c>
      <c r="U1296">
        <v>0.3</v>
      </c>
      <c r="V1296">
        <v>0.5</v>
      </c>
      <c r="W1296">
        <v>2</v>
      </c>
      <c r="X1296">
        <v>70</v>
      </c>
    </row>
    <row r="1297" spans="1:24" x14ac:dyDescent="0.35">
      <c r="A1297" s="1">
        <v>1295</v>
      </c>
      <c r="B1297">
        <v>648</v>
      </c>
      <c r="C1297">
        <v>647</v>
      </c>
      <c r="E1297">
        <v>5124.3697031666861</v>
      </c>
      <c r="F1297">
        <v>43653.75</v>
      </c>
      <c r="G1297">
        <v>4943.4571199766106</v>
      </c>
      <c r="H1297">
        <v>-1135.409695906073</v>
      </c>
      <c r="I1297">
        <v>17.934539220512502</v>
      </c>
      <c r="J1297" t="s">
        <v>113</v>
      </c>
      <c r="K1297">
        <v>19</v>
      </c>
      <c r="L1297">
        <v>1320</v>
      </c>
      <c r="M1297">
        <v>1.6819999999999991</v>
      </c>
      <c r="N1297">
        <v>1.2699</v>
      </c>
      <c r="O1297">
        <v>0.70086000000000004</v>
      </c>
      <c r="P1297">
        <v>2.8108999999999999E-2</v>
      </c>
      <c r="Q1297">
        <v>2.569</v>
      </c>
      <c r="R1297">
        <v>84.697999999999993</v>
      </c>
      <c r="S1297">
        <v>8.6111000000000004</v>
      </c>
      <c r="T1297">
        <v>210000000</v>
      </c>
      <c r="U1297">
        <v>0.3</v>
      </c>
      <c r="V1297">
        <v>0.5</v>
      </c>
      <c r="W1297">
        <v>2</v>
      </c>
      <c r="X1297">
        <v>70</v>
      </c>
    </row>
    <row r="1298" spans="1:24" x14ac:dyDescent="0.35">
      <c r="A1298" s="1">
        <v>1296</v>
      </c>
      <c r="B1298">
        <v>648</v>
      </c>
      <c r="C1298">
        <v>648</v>
      </c>
      <c r="E1298">
        <v>5124.3697031666861</v>
      </c>
      <c r="F1298">
        <v>43653.75</v>
      </c>
      <c r="G1298">
        <v>4943.4571199766106</v>
      </c>
      <c r="H1298">
        <v>-1135.409695906073</v>
      </c>
      <c r="I1298">
        <v>17.934539220512502</v>
      </c>
      <c r="J1298" t="s">
        <v>112</v>
      </c>
      <c r="K1298">
        <v>19</v>
      </c>
      <c r="L1298">
        <v>1278</v>
      </c>
      <c r="M1298">
        <v>1.8779999999999999</v>
      </c>
      <c r="N1298">
        <v>1.5209999999999999</v>
      </c>
      <c r="O1298">
        <v>0.79723999999999995</v>
      </c>
      <c r="P1298">
        <v>5.4467000000000002E-2</v>
      </c>
      <c r="Q1298">
        <v>3.3109999999999999</v>
      </c>
      <c r="R1298">
        <v>98.582999999999998</v>
      </c>
      <c r="S1298">
        <v>10.105</v>
      </c>
      <c r="T1298">
        <v>210000000</v>
      </c>
      <c r="U1298">
        <v>0.3</v>
      </c>
      <c r="V1298">
        <v>0.5</v>
      </c>
      <c r="W1298">
        <v>2</v>
      </c>
      <c r="X1298">
        <v>70</v>
      </c>
    </row>
    <row r="1299" spans="1:24" x14ac:dyDescent="0.35">
      <c r="A1299" s="1">
        <v>1297</v>
      </c>
      <c r="B1299">
        <v>649</v>
      </c>
      <c r="C1299">
        <v>648</v>
      </c>
      <c r="E1299">
        <v>5132.182221701567</v>
      </c>
      <c r="F1299">
        <v>43661.5625</v>
      </c>
      <c r="G1299">
        <v>4951.0086499711506</v>
      </c>
      <c r="H1299">
        <v>-1133.4073910542361</v>
      </c>
      <c r="I1299">
        <v>17.910165926338411</v>
      </c>
      <c r="J1299" t="s">
        <v>112</v>
      </c>
      <c r="K1299">
        <v>19</v>
      </c>
      <c r="L1299">
        <v>1278</v>
      </c>
      <c r="M1299">
        <v>1.8779999999999999</v>
      </c>
      <c r="N1299">
        <v>1.5209999999999999</v>
      </c>
      <c r="O1299">
        <v>0.79723999999999995</v>
      </c>
      <c r="P1299">
        <v>5.4467000000000002E-2</v>
      </c>
      <c r="Q1299">
        <v>3.3109999999999999</v>
      </c>
      <c r="R1299">
        <v>98.582999999999998</v>
      </c>
      <c r="S1299">
        <v>10.105</v>
      </c>
      <c r="T1299">
        <v>210000000</v>
      </c>
      <c r="U1299">
        <v>0.3</v>
      </c>
      <c r="V1299">
        <v>0.5</v>
      </c>
      <c r="W1299">
        <v>2</v>
      </c>
      <c r="X1299">
        <v>70</v>
      </c>
    </row>
    <row r="1300" spans="1:24" x14ac:dyDescent="0.35">
      <c r="A1300" s="1">
        <v>1298</v>
      </c>
      <c r="B1300">
        <v>649</v>
      </c>
      <c r="C1300">
        <v>649</v>
      </c>
      <c r="E1300">
        <v>5132.182221701567</v>
      </c>
      <c r="F1300">
        <v>43661.5625</v>
      </c>
      <c r="G1300">
        <v>4951.0086499711506</v>
      </c>
      <c r="H1300">
        <v>-1133.4073910542361</v>
      </c>
      <c r="I1300">
        <v>17.910165926338411</v>
      </c>
      <c r="J1300" t="s">
        <v>112</v>
      </c>
      <c r="K1300">
        <v>19</v>
      </c>
      <c r="L1300">
        <v>1278</v>
      </c>
      <c r="M1300">
        <v>1.8779999999999999</v>
      </c>
      <c r="N1300">
        <v>1.5209999999999999</v>
      </c>
      <c r="O1300">
        <v>0.79723999999999995</v>
      </c>
      <c r="P1300">
        <v>5.4467000000000002E-2</v>
      </c>
      <c r="Q1300">
        <v>3.3109999999999999</v>
      </c>
      <c r="R1300">
        <v>98.582999999999998</v>
      </c>
      <c r="S1300">
        <v>10.105</v>
      </c>
      <c r="T1300">
        <v>210000000</v>
      </c>
      <c r="U1300">
        <v>0.3</v>
      </c>
      <c r="V1300">
        <v>0.5</v>
      </c>
      <c r="W1300">
        <v>2</v>
      </c>
      <c r="X1300">
        <v>70</v>
      </c>
    </row>
    <row r="1301" spans="1:24" x14ac:dyDescent="0.35">
      <c r="A1301" s="1">
        <v>1299</v>
      </c>
      <c r="B1301">
        <v>650</v>
      </c>
      <c r="C1301">
        <v>649</v>
      </c>
      <c r="E1301">
        <v>5139.9947402364487</v>
      </c>
      <c r="F1301">
        <v>43669.375</v>
      </c>
      <c r="G1301">
        <v>4958.5571514690319</v>
      </c>
      <c r="H1301">
        <v>-1131.393748969627</v>
      </c>
      <c r="I1301">
        <v>17.882090116434391</v>
      </c>
      <c r="J1301" t="s">
        <v>112</v>
      </c>
      <c r="K1301">
        <v>19</v>
      </c>
      <c r="L1301">
        <v>1278</v>
      </c>
      <c r="M1301">
        <v>1.8779999999999999</v>
      </c>
      <c r="N1301">
        <v>1.5209999999999999</v>
      </c>
      <c r="O1301">
        <v>0.79723999999999995</v>
      </c>
      <c r="P1301">
        <v>5.4467000000000002E-2</v>
      </c>
      <c r="Q1301">
        <v>3.3109999999999999</v>
      </c>
      <c r="R1301">
        <v>98.582999999999998</v>
      </c>
      <c r="S1301">
        <v>10.105</v>
      </c>
      <c r="T1301">
        <v>210000000</v>
      </c>
      <c r="U1301">
        <v>0.3</v>
      </c>
      <c r="V1301">
        <v>0.5</v>
      </c>
      <c r="W1301">
        <v>2</v>
      </c>
      <c r="X1301">
        <v>70</v>
      </c>
    </row>
    <row r="1302" spans="1:24" x14ac:dyDescent="0.35">
      <c r="A1302" s="1">
        <v>1300</v>
      </c>
      <c r="B1302">
        <v>650</v>
      </c>
      <c r="C1302">
        <v>650</v>
      </c>
      <c r="E1302">
        <v>5139.9947402364487</v>
      </c>
      <c r="F1302">
        <v>43669.375</v>
      </c>
      <c r="G1302">
        <v>4958.5571514690319</v>
      </c>
      <c r="H1302">
        <v>-1131.393748969627</v>
      </c>
      <c r="I1302">
        <v>17.882090116434391</v>
      </c>
      <c r="J1302" t="s">
        <v>111</v>
      </c>
      <c r="K1302">
        <v>19</v>
      </c>
      <c r="L1302">
        <v>1278</v>
      </c>
      <c r="M1302">
        <v>1.9890000000000001</v>
      </c>
      <c r="N1302">
        <v>1.7789999999999999</v>
      </c>
      <c r="O1302">
        <v>0.87726000000000004</v>
      </c>
      <c r="P1302">
        <v>0.15781000000000001</v>
      </c>
      <c r="Q1302">
        <v>3.6680000000000001</v>
      </c>
      <c r="R1302">
        <v>110.4</v>
      </c>
      <c r="S1302">
        <v>11.349</v>
      </c>
      <c r="T1302">
        <v>210000000</v>
      </c>
      <c r="U1302">
        <v>0.3</v>
      </c>
      <c r="V1302">
        <v>0.5</v>
      </c>
      <c r="W1302">
        <v>2</v>
      </c>
      <c r="X1302">
        <v>70</v>
      </c>
    </row>
    <row r="1303" spans="1:24" x14ac:dyDescent="0.35">
      <c r="A1303" s="1">
        <v>1301</v>
      </c>
      <c r="B1303">
        <v>651</v>
      </c>
      <c r="C1303">
        <v>650</v>
      </c>
      <c r="E1303">
        <v>5147.8072587713305</v>
      </c>
      <c r="F1303">
        <v>43677.1875</v>
      </c>
      <c r="G1303">
        <v>4966.1026005422664</v>
      </c>
      <c r="H1303">
        <v>-1129.3687529111751</v>
      </c>
      <c r="I1303">
        <v>17.850313020760922</v>
      </c>
      <c r="J1303" t="s">
        <v>111</v>
      </c>
      <c r="K1303">
        <v>19</v>
      </c>
      <c r="L1303">
        <v>1278</v>
      </c>
      <c r="M1303">
        <v>1.9890000000000001</v>
      </c>
      <c r="N1303">
        <v>1.7789999999999999</v>
      </c>
      <c r="O1303">
        <v>0.87726000000000004</v>
      </c>
      <c r="P1303">
        <v>0.15781000000000001</v>
      </c>
      <c r="Q1303">
        <v>3.6680000000000001</v>
      </c>
      <c r="R1303">
        <v>110.4</v>
      </c>
      <c r="S1303">
        <v>11.349</v>
      </c>
      <c r="T1303">
        <v>210000000</v>
      </c>
      <c r="U1303">
        <v>0.3</v>
      </c>
      <c r="V1303">
        <v>0.5</v>
      </c>
      <c r="W1303">
        <v>2</v>
      </c>
      <c r="X1303">
        <v>70</v>
      </c>
    </row>
    <row r="1304" spans="1:24" x14ac:dyDescent="0.35">
      <c r="A1304" s="1">
        <v>1302</v>
      </c>
      <c r="B1304">
        <v>651</v>
      </c>
      <c r="C1304">
        <v>651</v>
      </c>
      <c r="E1304">
        <v>5147.8072587713305</v>
      </c>
      <c r="F1304">
        <v>43677.1875</v>
      </c>
      <c r="G1304">
        <v>4966.1026005422664</v>
      </c>
      <c r="H1304">
        <v>-1129.3687529111751</v>
      </c>
      <c r="I1304">
        <v>17.850313020760922</v>
      </c>
      <c r="J1304" t="s">
        <v>111</v>
      </c>
      <c r="K1304">
        <v>19</v>
      </c>
      <c r="L1304">
        <v>1278</v>
      </c>
      <c r="M1304">
        <v>1.9890000000000001</v>
      </c>
      <c r="N1304">
        <v>1.7789999999999999</v>
      </c>
      <c r="O1304">
        <v>0.87726000000000004</v>
      </c>
      <c r="P1304">
        <v>0.15781000000000001</v>
      </c>
      <c r="Q1304">
        <v>3.6680000000000001</v>
      </c>
      <c r="R1304">
        <v>110.4</v>
      </c>
      <c r="S1304">
        <v>11.349</v>
      </c>
      <c r="T1304">
        <v>210000000</v>
      </c>
      <c r="U1304">
        <v>0.3</v>
      </c>
      <c r="V1304">
        <v>0.5</v>
      </c>
      <c r="W1304">
        <v>2</v>
      </c>
      <c r="X1304">
        <v>70</v>
      </c>
    </row>
    <row r="1305" spans="1:24" x14ac:dyDescent="0.35">
      <c r="A1305" s="1">
        <v>1303</v>
      </c>
      <c r="B1305">
        <v>652</v>
      </c>
      <c r="C1305">
        <v>651</v>
      </c>
      <c r="D1305" t="s">
        <v>99</v>
      </c>
      <c r="E1305">
        <v>5155.6197773062104</v>
      </c>
      <c r="F1305">
        <v>43685</v>
      </c>
      <c r="G1305">
        <v>4973.6448686803706</v>
      </c>
      <c r="H1305">
        <v>-1127.332001112939</v>
      </c>
      <c r="I1305">
        <v>17.814828992810209</v>
      </c>
      <c r="J1305" t="s">
        <v>111</v>
      </c>
      <c r="K1305">
        <v>19</v>
      </c>
      <c r="L1305">
        <v>1278</v>
      </c>
      <c r="M1305">
        <v>1.9890000000000001</v>
      </c>
      <c r="N1305">
        <v>1.7789999999999999</v>
      </c>
      <c r="O1305">
        <v>0.87726000000000004</v>
      </c>
      <c r="P1305">
        <v>0.15781000000000001</v>
      </c>
      <c r="Q1305">
        <v>3.6680000000000001</v>
      </c>
      <c r="R1305">
        <v>110.4</v>
      </c>
      <c r="S1305">
        <v>11.349</v>
      </c>
      <c r="T1305">
        <v>210000000</v>
      </c>
      <c r="U1305">
        <v>0.3</v>
      </c>
      <c r="V1305">
        <v>0.5</v>
      </c>
      <c r="W1305">
        <v>2</v>
      </c>
      <c r="X1305">
        <v>70</v>
      </c>
    </row>
    <row r="1306" spans="1:24" x14ac:dyDescent="0.35">
      <c r="A1306" s="1">
        <v>1304</v>
      </c>
      <c r="B1306">
        <v>652</v>
      </c>
      <c r="C1306">
        <v>652</v>
      </c>
      <c r="D1306" t="s">
        <v>99</v>
      </c>
      <c r="E1306">
        <v>5155.6197773062104</v>
      </c>
      <c r="F1306">
        <v>43685</v>
      </c>
      <c r="G1306">
        <v>4973.6448686803706</v>
      </c>
      <c r="H1306">
        <v>-1127.332001112939</v>
      </c>
      <c r="I1306">
        <v>17.814828992810209</v>
      </c>
      <c r="J1306" t="s">
        <v>111</v>
      </c>
      <c r="K1306">
        <v>19</v>
      </c>
      <c r="L1306">
        <v>1278</v>
      </c>
      <c r="M1306">
        <v>1.9890000000000001</v>
      </c>
      <c r="N1306">
        <v>1.7789999999999999</v>
      </c>
      <c r="O1306">
        <v>0.87726000000000004</v>
      </c>
      <c r="P1306">
        <v>0.15781000000000001</v>
      </c>
      <c r="Q1306">
        <v>3.6680000000000001</v>
      </c>
      <c r="R1306">
        <v>110.4</v>
      </c>
      <c r="S1306">
        <v>11.349</v>
      </c>
      <c r="T1306">
        <v>210000000</v>
      </c>
      <c r="U1306">
        <v>0.3</v>
      </c>
      <c r="V1306">
        <v>0.5</v>
      </c>
      <c r="W1306">
        <v>2</v>
      </c>
      <c r="X1306">
        <v>70</v>
      </c>
    </row>
    <row r="1307" spans="1:24" x14ac:dyDescent="0.35">
      <c r="A1307" s="1">
        <v>1305</v>
      </c>
      <c r="B1307">
        <v>653</v>
      </c>
      <c r="C1307">
        <v>652</v>
      </c>
      <c r="E1307">
        <v>5163.4325940918679</v>
      </c>
      <c r="F1307">
        <v>43692.8125</v>
      </c>
      <c r="G1307">
        <v>4981.1840605029302</v>
      </c>
      <c r="H1307">
        <v>-1125.282829498361</v>
      </c>
      <c r="I1307">
        <v>17.775216162355751</v>
      </c>
      <c r="J1307" t="s">
        <v>111</v>
      </c>
      <c r="K1307">
        <v>19</v>
      </c>
      <c r="L1307">
        <v>1278</v>
      </c>
      <c r="M1307">
        <v>1.9890000000000001</v>
      </c>
      <c r="N1307">
        <v>1.7789999999999999</v>
      </c>
      <c r="O1307">
        <v>0.87726000000000004</v>
      </c>
      <c r="P1307">
        <v>0.15781000000000001</v>
      </c>
      <c r="Q1307">
        <v>3.6680000000000001</v>
      </c>
      <c r="R1307">
        <v>110.4</v>
      </c>
      <c r="S1307">
        <v>11.349</v>
      </c>
      <c r="T1307">
        <v>210000000</v>
      </c>
      <c r="U1307">
        <v>0.3</v>
      </c>
      <c r="V1307">
        <v>0.5</v>
      </c>
      <c r="W1307">
        <v>2</v>
      </c>
      <c r="X1307">
        <v>70</v>
      </c>
    </row>
    <row r="1308" spans="1:24" x14ac:dyDescent="0.35">
      <c r="A1308" s="1">
        <v>1306</v>
      </c>
      <c r="B1308">
        <v>653</v>
      </c>
      <c r="C1308">
        <v>653</v>
      </c>
      <c r="E1308">
        <v>5163.4325940918679</v>
      </c>
      <c r="F1308">
        <v>43692.8125</v>
      </c>
      <c r="G1308">
        <v>4981.1840605029302</v>
      </c>
      <c r="H1308">
        <v>-1125.282829498361</v>
      </c>
      <c r="I1308">
        <v>17.775216162355751</v>
      </c>
      <c r="J1308" t="s">
        <v>111</v>
      </c>
      <c r="K1308">
        <v>19</v>
      </c>
      <c r="L1308">
        <v>1278</v>
      </c>
      <c r="M1308">
        <v>1.9890000000000001</v>
      </c>
      <c r="N1308">
        <v>1.7789999999999999</v>
      </c>
      <c r="O1308">
        <v>0.87726000000000004</v>
      </c>
      <c r="P1308">
        <v>0.15781000000000001</v>
      </c>
      <c r="Q1308">
        <v>3.6680000000000001</v>
      </c>
      <c r="R1308">
        <v>110.4</v>
      </c>
      <c r="S1308">
        <v>11.349</v>
      </c>
      <c r="T1308">
        <v>210000000</v>
      </c>
      <c r="U1308">
        <v>0.3</v>
      </c>
      <c r="V1308">
        <v>0.5</v>
      </c>
      <c r="W1308">
        <v>2</v>
      </c>
      <c r="X1308">
        <v>70</v>
      </c>
    </row>
    <row r="1309" spans="1:24" x14ac:dyDescent="0.35">
      <c r="A1309" s="1">
        <v>1307</v>
      </c>
      <c r="B1309">
        <v>654</v>
      </c>
      <c r="C1309">
        <v>653</v>
      </c>
      <c r="E1309">
        <v>5171.2454108775246</v>
      </c>
      <c r="F1309">
        <v>43700.625</v>
      </c>
      <c r="G1309">
        <v>4988.7199122921611</v>
      </c>
      <c r="H1309">
        <v>-1123.2214863270981</v>
      </c>
      <c r="I1309">
        <v>17.73178355442203</v>
      </c>
      <c r="J1309" t="s">
        <v>111</v>
      </c>
      <c r="K1309">
        <v>19</v>
      </c>
      <c r="L1309">
        <v>1278</v>
      </c>
      <c r="M1309">
        <v>1.9890000000000001</v>
      </c>
      <c r="N1309">
        <v>1.7789999999999999</v>
      </c>
      <c r="O1309">
        <v>0.87726000000000004</v>
      </c>
      <c r="P1309">
        <v>0.15781000000000001</v>
      </c>
      <c r="Q1309">
        <v>3.6680000000000001</v>
      </c>
      <c r="R1309">
        <v>110.4</v>
      </c>
      <c r="S1309">
        <v>11.349</v>
      </c>
      <c r="T1309">
        <v>210000000</v>
      </c>
      <c r="U1309">
        <v>0.3</v>
      </c>
      <c r="V1309">
        <v>0.5</v>
      </c>
      <c r="W1309">
        <v>2</v>
      </c>
      <c r="X1309">
        <v>70</v>
      </c>
    </row>
    <row r="1310" spans="1:24" x14ac:dyDescent="0.35">
      <c r="A1310" s="1">
        <v>1308</v>
      </c>
      <c r="B1310">
        <v>654</v>
      </c>
      <c r="C1310">
        <v>654</v>
      </c>
      <c r="E1310">
        <v>5171.2454108775246</v>
      </c>
      <c r="F1310">
        <v>43700.625</v>
      </c>
      <c r="G1310">
        <v>4988.7199122921611</v>
      </c>
      <c r="H1310">
        <v>-1123.2214863270981</v>
      </c>
      <c r="I1310">
        <v>17.73178355442203</v>
      </c>
      <c r="J1310" t="s">
        <v>112</v>
      </c>
      <c r="K1310">
        <v>19</v>
      </c>
      <c r="L1310">
        <v>1278</v>
      </c>
      <c r="M1310">
        <v>1.8779999999999999</v>
      </c>
      <c r="N1310">
        <v>1.5209999999999999</v>
      </c>
      <c r="O1310">
        <v>0.79723999999999995</v>
      </c>
      <c r="P1310">
        <v>5.4467000000000002E-2</v>
      </c>
      <c r="Q1310">
        <v>3.3109999999999999</v>
      </c>
      <c r="R1310">
        <v>98.582999999999998</v>
      </c>
      <c r="S1310">
        <v>10.105</v>
      </c>
      <c r="T1310">
        <v>210000000</v>
      </c>
      <c r="U1310">
        <v>0.3</v>
      </c>
      <c r="V1310">
        <v>0.5</v>
      </c>
      <c r="W1310">
        <v>2</v>
      </c>
      <c r="X1310">
        <v>70</v>
      </c>
    </row>
    <row r="1311" spans="1:24" x14ac:dyDescent="0.35">
      <c r="A1311" s="1">
        <v>1309</v>
      </c>
      <c r="B1311">
        <v>655</v>
      </c>
      <c r="C1311">
        <v>654</v>
      </c>
      <c r="E1311">
        <v>5179.0582276631822</v>
      </c>
      <c r="F1311">
        <v>43708.4375</v>
      </c>
      <c r="G1311">
        <v>4996.2526869942003</v>
      </c>
      <c r="H1311">
        <v>-1121.1490091686301</v>
      </c>
      <c r="I1311">
        <v>17.68465169655067</v>
      </c>
      <c r="J1311" t="s">
        <v>112</v>
      </c>
      <c r="K1311">
        <v>19</v>
      </c>
      <c r="L1311">
        <v>1278</v>
      </c>
      <c r="M1311">
        <v>1.8779999999999999</v>
      </c>
      <c r="N1311">
        <v>1.5209999999999999</v>
      </c>
      <c r="O1311">
        <v>0.79723999999999995</v>
      </c>
      <c r="P1311">
        <v>5.4467000000000002E-2</v>
      </c>
      <c r="Q1311">
        <v>3.3109999999999999</v>
      </c>
      <c r="R1311">
        <v>98.582999999999998</v>
      </c>
      <c r="S1311">
        <v>10.105</v>
      </c>
      <c r="T1311">
        <v>210000000</v>
      </c>
      <c r="U1311">
        <v>0.3</v>
      </c>
      <c r="V1311">
        <v>0.5</v>
      </c>
      <c r="W1311">
        <v>2</v>
      </c>
      <c r="X1311">
        <v>70</v>
      </c>
    </row>
    <row r="1312" spans="1:24" x14ac:dyDescent="0.35">
      <c r="A1312" s="1">
        <v>1310</v>
      </c>
      <c r="B1312">
        <v>655</v>
      </c>
      <c r="C1312">
        <v>655</v>
      </c>
      <c r="E1312">
        <v>5179.0582276631822</v>
      </c>
      <c r="F1312">
        <v>43708.4375</v>
      </c>
      <c r="G1312">
        <v>4996.2526869942003</v>
      </c>
      <c r="H1312">
        <v>-1121.1490091686301</v>
      </c>
      <c r="I1312">
        <v>17.68465169655067</v>
      </c>
      <c r="J1312" t="s">
        <v>112</v>
      </c>
      <c r="K1312">
        <v>19</v>
      </c>
      <c r="L1312">
        <v>1278</v>
      </c>
      <c r="M1312">
        <v>1.8779999999999999</v>
      </c>
      <c r="N1312">
        <v>1.5209999999999999</v>
      </c>
      <c r="O1312">
        <v>0.79723999999999995</v>
      </c>
      <c r="P1312">
        <v>5.4467000000000002E-2</v>
      </c>
      <c r="Q1312">
        <v>3.3109999999999999</v>
      </c>
      <c r="R1312">
        <v>98.582999999999998</v>
      </c>
      <c r="S1312">
        <v>10.105</v>
      </c>
      <c r="T1312">
        <v>210000000</v>
      </c>
      <c r="U1312">
        <v>0.3</v>
      </c>
      <c r="V1312">
        <v>0.5</v>
      </c>
      <c r="W1312">
        <v>2</v>
      </c>
      <c r="X1312">
        <v>70</v>
      </c>
    </row>
    <row r="1313" spans="1:24" x14ac:dyDescent="0.35">
      <c r="A1313" s="1">
        <v>1311</v>
      </c>
      <c r="B1313">
        <v>656</v>
      </c>
      <c r="C1313">
        <v>655</v>
      </c>
      <c r="E1313">
        <v>5186.8710444488388</v>
      </c>
      <c r="F1313">
        <v>43716.25</v>
      </c>
      <c r="G1313">
        <v>5003.7822604868452</v>
      </c>
      <c r="H1313">
        <v>-1119.0650180978059</v>
      </c>
      <c r="I1313">
        <v>17.633815512235842</v>
      </c>
      <c r="J1313" t="s">
        <v>112</v>
      </c>
      <c r="K1313">
        <v>19</v>
      </c>
      <c r="L1313">
        <v>1278</v>
      </c>
      <c r="M1313">
        <v>1.8779999999999999</v>
      </c>
      <c r="N1313">
        <v>1.5209999999999999</v>
      </c>
      <c r="O1313">
        <v>0.79723999999999995</v>
      </c>
      <c r="P1313">
        <v>5.4467000000000002E-2</v>
      </c>
      <c r="Q1313">
        <v>3.3109999999999999</v>
      </c>
      <c r="R1313">
        <v>98.582999999999998</v>
      </c>
      <c r="S1313">
        <v>10.105</v>
      </c>
      <c r="T1313">
        <v>210000000</v>
      </c>
      <c r="U1313">
        <v>0.3</v>
      </c>
      <c r="V1313">
        <v>0.5</v>
      </c>
      <c r="W1313">
        <v>2</v>
      </c>
      <c r="X1313">
        <v>70</v>
      </c>
    </row>
    <row r="1314" spans="1:24" x14ac:dyDescent="0.35">
      <c r="A1314" s="1">
        <v>1312</v>
      </c>
      <c r="B1314">
        <v>656</v>
      </c>
      <c r="C1314">
        <v>656</v>
      </c>
      <c r="E1314">
        <v>5186.8710444488388</v>
      </c>
      <c r="F1314">
        <v>43716.25</v>
      </c>
      <c r="G1314">
        <v>5003.7822604868452</v>
      </c>
      <c r="H1314">
        <v>-1119.0650180978059</v>
      </c>
      <c r="I1314">
        <v>17.633815512235842</v>
      </c>
      <c r="J1314" t="s">
        <v>113</v>
      </c>
      <c r="K1314">
        <v>19</v>
      </c>
      <c r="L1314">
        <v>1320</v>
      </c>
      <c r="M1314">
        <v>1.6819999999999991</v>
      </c>
      <c r="N1314">
        <v>1.2699</v>
      </c>
      <c r="O1314">
        <v>0.70086000000000004</v>
      </c>
      <c r="P1314">
        <v>2.8108999999999999E-2</v>
      </c>
      <c r="Q1314">
        <v>2.569</v>
      </c>
      <c r="R1314">
        <v>84.697999999999993</v>
      </c>
      <c r="S1314">
        <v>8.6111000000000004</v>
      </c>
      <c r="T1314">
        <v>210000000</v>
      </c>
      <c r="U1314">
        <v>0.3</v>
      </c>
      <c r="V1314">
        <v>0.5</v>
      </c>
      <c r="W1314">
        <v>2</v>
      </c>
      <c r="X1314">
        <v>70</v>
      </c>
    </row>
    <row r="1315" spans="1:24" x14ac:dyDescent="0.35">
      <c r="A1315" s="1">
        <v>1313</v>
      </c>
      <c r="B1315">
        <v>657</v>
      </c>
      <c r="C1315">
        <v>656</v>
      </c>
      <c r="E1315">
        <v>5194.6838612344964</v>
      </c>
      <c r="F1315">
        <v>43724.0625</v>
      </c>
      <c r="G1315">
        <v>5011.3086185106195</v>
      </c>
      <c r="H1315">
        <v>-1116.9695349916749</v>
      </c>
      <c r="I1315">
        <v>17.579273808786859</v>
      </c>
      <c r="J1315" t="s">
        <v>113</v>
      </c>
      <c r="K1315">
        <v>19</v>
      </c>
      <c r="L1315">
        <v>1320</v>
      </c>
      <c r="M1315">
        <v>1.6819999999999991</v>
      </c>
      <c r="N1315">
        <v>1.2699</v>
      </c>
      <c r="O1315">
        <v>0.70086000000000004</v>
      </c>
      <c r="P1315">
        <v>2.8108999999999999E-2</v>
      </c>
      <c r="Q1315">
        <v>2.569</v>
      </c>
      <c r="R1315">
        <v>84.697999999999993</v>
      </c>
      <c r="S1315">
        <v>8.6111000000000004</v>
      </c>
      <c r="T1315">
        <v>210000000</v>
      </c>
      <c r="U1315">
        <v>0.3</v>
      </c>
      <c r="V1315">
        <v>0.5</v>
      </c>
      <c r="W1315">
        <v>2</v>
      </c>
      <c r="X1315">
        <v>70</v>
      </c>
    </row>
    <row r="1316" spans="1:24" x14ac:dyDescent="0.35">
      <c r="A1316" s="1">
        <v>1314</v>
      </c>
      <c r="B1316">
        <v>657</v>
      </c>
      <c r="C1316">
        <v>657</v>
      </c>
      <c r="E1316">
        <v>5194.6838612344964</v>
      </c>
      <c r="F1316">
        <v>43724.0625</v>
      </c>
      <c r="G1316">
        <v>5011.3086185106195</v>
      </c>
      <c r="H1316">
        <v>-1116.9695349916749</v>
      </c>
      <c r="I1316">
        <v>17.579273808786859</v>
      </c>
      <c r="J1316" t="s">
        <v>113</v>
      </c>
      <c r="K1316">
        <v>19</v>
      </c>
      <c r="L1316">
        <v>1320</v>
      </c>
      <c r="M1316">
        <v>1.6819999999999991</v>
      </c>
      <c r="N1316">
        <v>1.2699</v>
      </c>
      <c r="O1316">
        <v>0.70086000000000004</v>
      </c>
      <c r="P1316">
        <v>2.8108999999999999E-2</v>
      </c>
      <c r="Q1316">
        <v>2.569</v>
      </c>
      <c r="R1316">
        <v>84.697999999999993</v>
      </c>
      <c r="S1316">
        <v>8.6111000000000004</v>
      </c>
      <c r="T1316">
        <v>210000000</v>
      </c>
      <c r="U1316">
        <v>0.3</v>
      </c>
      <c r="V1316">
        <v>0.5</v>
      </c>
      <c r="W1316">
        <v>2</v>
      </c>
      <c r="X1316">
        <v>70</v>
      </c>
    </row>
    <row r="1317" spans="1:24" x14ac:dyDescent="0.35">
      <c r="A1317" s="1">
        <v>1315</v>
      </c>
      <c r="B1317">
        <v>658</v>
      </c>
      <c r="C1317">
        <v>657</v>
      </c>
      <c r="E1317">
        <v>5202.496678020153</v>
      </c>
      <c r="F1317">
        <v>43731.875</v>
      </c>
      <c r="G1317">
        <v>5018.8313340022632</v>
      </c>
      <c r="H1317">
        <v>-1114.8611259050469</v>
      </c>
      <c r="I1317">
        <v>17.520520487605101</v>
      </c>
      <c r="J1317" t="s">
        <v>113</v>
      </c>
      <c r="K1317">
        <v>19</v>
      </c>
      <c r="L1317">
        <v>1320</v>
      </c>
      <c r="M1317">
        <v>1.6819999999999991</v>
      </c>
      <c r="N1317">
        <v>1.2699</v>
      </c>
      <c r="O1317">
        <v>0.70086000000000004</v>
      </c>
      <c r="P1317">
        <v>2.8108999999999999E-2</v>
      </c>
      <c r="Q1317">
        <v>2.569</v>
      </c>
      <c r="R1317">
        <v>84.697999999999993</v>
      </c>
      <c r="S1317">
        <v>8.6111000000000004</v>
      </c>
      <c r="T1317">
        <v>210000000</v>
      </c>
      <c r="U1317">
        <v>0.3</v>
      </c>
      <c r="V1317">
        <v>0.5</v>
      </c>
      <c r="W1317">
        <v>2</v>
      </c>
      <c r="X1317">
        <v>70</v>
      </c>
    </row>
    <row r="1318" spans="1:24" x14ac:dyDescent="0.35">
      <c r="A1318" s="1">
        <v>1316</v>
      </c>
      <c r="B1318">
        <v>658</v>
      </c>
      <c r="C1318">
        <v>658</v>
      </c>
      <c r="E1318">
        <v>5202.496678020153</v>
      </c>
      <c r="F1318">
        <v>43731.875</v>
      </c>
      <c r="G1318">
        <v>5018.8313340022632</v>
      </c>
      <c r="H1318">
        <v>-1114.8611259050469</v>
      </c>
      <c r="I1318">
        <v>17.520520487605101</v>
      </c>
      <c r="J1318" t="s">
        <v>113</v>
      </c>
      <c r="K1318">
        <v>19</v>
      </c>
      <c r="L1318">
        <v>1320</v>
      </c>
      <c r="M1318">
        <v>1.6819999999999991</v>
      </c>
      <c r="N1318">
        <v>1.2699</v>
      </c>
      <c r="O1318">
        <v>0.70086000000000004</v>
      </c>
      <c r="P1318">
        <v>2.8108999999999999E-2</v>
      </c>
      <c r="Q1318">
        <v>2.569</v>
      </c>
      <c r="R1318">
        <v>84.697999999999993</v>
      </c>
      <c r="S1318">
        <v>8.6111000000000004</v>
      </c>
      <c r="T1318">
        <v>210000000</v>
      </c>
      <c r="U1318">
        <v>0.3</v>
      </c>
      <c r="V1318">
        <v>0.5</v>
      </c>
      <c r="W1318">
        <v>2</v>
      </c>
      <c r="X1318">
        <v>70</v>
      </c>
    </row>
    <row r="1319" spans="1:24" x14ac:dyDescent="0.35">
      <c r="A1319" s="1">
        <v>1317</v>
      </c>
      <c r="B1319">
        <v>659</v>
      </c>
      <c r="C1319">
        <v>658</v>
      </c>
      <c r="E1319">
        <v>5210.3094948058106</v>
      </c>
      <c r="F1319">
        <v>43739.6875</v>
      </c>
      <c r="G1319">
        <v>5026.3507846643824</v>
      </c>
      <c r="H1319">
        <v>-1112.741210972277</v>
      </c>
      <c r="I1319">
        <v>17.458032484240611</v>
      </c>
      <c r="J1319" t="s">
        <v>113</v>
      </c>
      <c r="K1319">
        <v>19</v>
      </c>
      <c r="L1319">
        <v>1320</v>
      </c>
      <c r="M1319">
        <v>1.6819999999999991</v>
      </c>
      <c r="N1319">
        <v>1.2699</v>
      </c>
      <c r="O1319">
        <v>0.70086000000000004</v>
      </c>
      <c r="P1319">
        <v>2.8108999999999999E-2</v>
      </c>
      <c r="Q1319">
        <v>2.569</v>
      </c>
      <c r="R1319">
        <v>84.697999999999993</v>
      </c>
      <c r="S1319">
        <v>8.6111000000000004</v>
      </c>
      <c r="T1319">
        <v>210000000</v>
      </c>
      <c r="U1319">
        <v>0.3</v>
      </c>
      <c r="V1319">
        <v>0.5</v>
      </c>
      <c r="W1319">
        <v>2</v>
      </c>
      <c r="X1319">
        <v>70</v>
      </c>
    </row>
    <row r="1320" spans="1:24" x14ac:dyDescent="0.35">
      <c r="A1320" s="1">
        <v>1318</v>
      </c>
      <c r="B1320">
        <v>659</v>
      </c>
      <c r="C1320">
        <v>659</v>
      </c>
      <c r="E1320">
        <v>5210.3094948058106</v>
      </c>
      <c r="F1320">
        <v>43739.6875</v>
      </c>
      <c r="G1320">
        <v>5026.3507846643824</v>
      </c>
      <c r="H1320">
        <v>-1112.741210972277</v>
      </c>
      <c r="I1320">
        <v>17.458032484240611</v>
      </c>
      <c r="J1320" t="s">
        <v>113</v>
      </c>
      <c r="K1320">
        <v>19</v>
      </c>
      <c r="L1320">
        <v>1320</v>
      </c>
      <c r="M1320">
        <v>1.6819999999999991</v>
      </c>
      <c r="N1320">
        <v>1.2699</v>
      </c>
      <c r="O1320">
        <v>0.70086000000000004</v>
      </c>
      <c r="P1320">
        <v>2.8108999999999999E-2</v>
      </c>
      <c r="Q1320">
        <v>2.569</v>
      </c>
      <c r="R1320">
        <v>84.697999999999993</v>
      </c>
      <c r="S1320">
        <v>8.6111000000000004</v>
      </c>
      <c r="T1320">
        <v>210000000</v>
      </c>
      <c r="U1320">
        <v>0.3</v>
      </c>
      <c r="V1320">
        <v>0.5</v>
      </c>
      <c r="W1320">
        <v>2</v>
      </c>
      <c r="X1320">
        <v>70</v>
      </c>
    </row>
    <row r="1321" spans="1:24" x14ac:dyDescent="0.35">
      <c r="A1321" s="1">
        <v>1319</v>
      </c>
      <c r="B1321">
        <v>660</v>
      </c>
      <c r="C1321">
        <v>659</v>
      </c>
      <c r="E1321">
        <v>5218.1223115914672</v>
      </c>
      <c r="F1321">
        <v>43747.5</v>
      </c>
      <c r="G1321">
        <v>5033.8669979405904</v>
      </c>
      <c r="H1321">
        <v>-1110.6099592523151</v>
      </c>
      <c r="I1321">
        <v>17.39184382688731</v>
      </c>
      <c r="J1321" t="s">
        <v>113</v>
      </c>
      <c r="K1321">
        <v>19</v>
      </c>
      <c r="L1321">
        <v>1320</v>
      </c>
      <c r="M1321">
        <v>1.6819999999999991</v>
      </c>
      <c r="N1321">
        <v>1.2699</v>
      </c>
      <c r="O1321">
        <v>0.70086000000000004</v>
      </c>
      <c r="P1321">
        <v>2.8108999999999999E-2</v>
      </c>
      <c r="Q1321">
        <v>2.569</v>
      </c>
      <c r="R1321">
        <v>84.697999999999993</v>
      </c>
      <c r="S1321">
        <v>8.6111000000000004</v>
      </c>
      <c r="T1321">
        <v>210000000</v>
      </c>
      <c r="U1321">
        <v>0.3</v>
      </c>
      <c r="V1321">
        <v>0.5</v>
      </c>
      <c r="W1321">
        <v>2</v>
      </c>
      <c r="X1321">
        <v>70</v>
      </c>
    </row>
    <row r="1322" spans="1:24" x14ac:dyDescent="0.35">
      <c r="A1322" s="1">
        <v>1320</v>
      </c>
      <c r="B1322">
        <v>660</v>
      </c>
      <c r="C1322">
        <v>660</v>
      </c>
      <c r="E1322">
        <v>5218.1223115914672</v>
      </c>
      <c r="F1322">
        <v>43747.5</v>
      </c>
      <c r="G1322">
        <v>5033.8669979405904</v>
      </c>
      <c r="H1322">
        <v>-1110.6099592523151</v>
      </c>
      <c r="I1322">
        <v>17.39184382688731</v>
      </c>
      <c r="J1322" t="s">
        <v>113</v>
      </c>
      <c r="K1322">
        <v>19</v>
      </c>
      <c r="L1322">
        <v>1320</v>
      </c>
      <c r="M1322">
        <v>1.6819999999999991</v>
      </c>
      <c r="N1322">
        <v>1.2699</v>
      </c>
      <c r="O1322">
        <v>0.70086000000000004</v>
      </c>
      <c r="P1322">
        <v>2.8108999999999999E-2</v>
      </c>
      <c r="Q1322">
        <v>2.569</v>
      </c>
      <c r="R1322">
        <v>84.697999999999993</v>
      </c>
      <c r="S1322">
        <v>8.6111000000000004</v>
      </c>
      <c r="T1322">
        <v>210000000</v>
      </c>
      <c r="U1322">
        <v>0.3</v>
      </c>
      <c r="V1322">
        <v>0.5</v>
      </c>
      <c r="W1322">
        <v>2</v>
      </c>
      <c r="X1322">
        <v>70</v>
      </c>
    </row>
    <row r="1323" spans="1:24" x14ac:dyDescent="0.35">
      <c r="A1323" s="1">
        <v>1321</v>
      </c>
      <c r="B1323">
        <v>661</v>
      </c>
      <c r="C1323">
        <v>660</v>
      </c>
      <c r="E1323">
        <v>5225.9351283771248</v>
      </c>
      <c r="F1323">
        <v>43755.3125</v>
      </c>
      <c r="G1323">
        <v>5041.3799335108633</v>
      </c>
      <c r="H1323">
        <v>-1108.4672981946121</v>
      </c>
      <c r="I1323">
        <v>17.321952513047911</v>
      </c>
      <c r="J1323" t="s">
        <v>113</v>
      </c>
      <c r="K1323">
        <v>19</v>
      </c>
      <c r="L1323">
        <v>1320</v>
      </c>
      <c r="M1323">
        <v>1.6819999999999991</v>
      </c>
      <c r="N1323">
        <v>1.2699</v>
      </c>
      <c r="O1323">
        <v>0.70086000000000004</v>
      </c>
      <c r="P1323">
        <v>2.8108999999999999E-2</v>
      </c>
      <c r="Q1323">
        <v>2.569</v>
      </c>
      <c r="R1323">
        <v>84.697999999999993</v>
      </c>
      <c r="S1323">
        <v>8.6111000000000004</v>
      </c>
      <c r="T1323">
        <v>210000000</v>
      </c>
      <c r="U1323">
        <v>0.3</v>
      </c>
      <c r="V1323">
        <v>0.5</v>
      </c>
      <c r="W1323">
        <v>2</v>
      </c>
      <c r="X1323">
        <v>70</v>
      </c>
    </row>
    <row r="1324" spans="1:24" x14ac:dyDescent="0.35">
      <c r="A1324" s="1">
        <v>1322</v>
      </c>
      <c r="B1324">
        <v>661</v>
      </c>
      <c r="C1324">
        <v>661</v>
      </c>
      <c r="E1324">
        <v>5225.9351283771248</v>
      </c>
      <c r="F1324">
        <v>43755.3125</v>
      </c>
      <c r="G1324">
        <v>5041.3799335108633</v>
      </c>
      <c r="H1324">
        <v>-1108.4672981946121</v>
      </c>
      <c r="I1324">
        <v>17.321952513047911</v>
      </c>
      <c r="J1324" t="s">
        <v>113</v>
      </c>
      <c r="K1324">
        <v>19</v>
      </c>
      <c r="L1324">
        <v>1320</v>
      </c>
      <c r="M1324">
        <v>1.6819999999999991</v>
      </c>
      <c r="N1324">
        <v>1.2699</v>
      </c>
      <c r="O1324">
        <v>0.70086000000000004</v>
      </c>
      <c r="P1324">
        <v>2.8108999999999999E-2</v>
      </c>
      <c r="Q1324">
        <v>2.569</v>
      </c>
      <c r="R1324">
        <v>84.697999999999993</v>
      </c>
      <c r="S1324">
        <v>8.6111000000000004</v>
      </c>
      <c r="T1324">
        <v>210000000</v>
      </c>
      <c r="U1324">
        <v>0.3</v>
      </c>
      <c r="V1324">
        <v>0.5</v>
      </c>
      <c r="W1324">
        <v>2</v>
      </c>
      <c r="X1324">
        <v>70</v>
      </c>
    </row>
    <row r="1325" spans="1:24" x14ac:dyDescent="0.35">
      <c r="A1325" s="1">
        <v>1323</v>
      </c>
      <c r="B1325">
        <v>662</v>
      </c>
      <c r="C1325">
        <v>661</v>
      </c>
      <c r="E1325">
        <v>5233.7479451627823</v>
      </c>
      <c r="F1325">
        <v>43763.125</v>
      </c>
      <c r="G1325">
        <v>5048.889553383121</v>
      </c>
      <c r="H1325">
        <v>-1106.313168503624</v>
      </c>
      <c r="I1325">
        <v>17.248307141487679</v>
      </c>
      <c r="J1325" t="s">
        <v>113</v>
      </c>
      <c r="K1325">
        <v>19</v>
      </c>
      <c r="L1325">
        <v>1320</v>
      </c>
      <c r="M1325">
        <v>1.6819999999999991</v>
      </c>
      <c r="N1325">
        <v>1.2699</v>
      </c>
      <c r="O1325">
        <v>0.70086000000000004</v>
      </c>
      <c r="P1325">
        <v>2.8108999999999999E-2</v>
      </c>
      <c r="Q1325">
        <v>2.569</v>
      </c>
      <c r="R1325">
        <v>84.697999999999993</v>
      </c>
      <c r="S1325">
        <v>8.6111000000000004</v>
      </c>
      <c r="T1325">
        <v>210000000</v>
      </c>
      <c r="U1325">
        <v>0.3</v>
      </c>
      <c r="V1325">
        <v>0.5</v>
      </c>
      <c r="W1325">
        <v>2</v>
      </c>
      <c r="X1325">
        <v>70</v>
      </c>
    </row>
    <row r="1326" spans="1:24" x14ac:dyDescent="0.35">
      <c r="A1326" s="1">
        <v>1324</v>
      </c>
      <c r="B1326">
        <v>662</v>
      </c>
      <c r="C1326">
        <v>662</v>
      </c>
      <c r="E1326">
        <v>5233.7479451627823</v>
      </c>
      <c r="F1326">
        <v>43763.125</v>
      </c>
      <c r="G1326">
        <v>5048.889553383121</v>
      </c>
      <c r="H1326">
        <v>-1106.313168503624</v>
      </c>
      <c r="I1326">
        <v>17.248307141487679</v>
      </c>
      <c r="J1326" t="s">
        <v>113</v>
      </c>
      <c r="K1326">
        <v>19</v>
      </c>
      <c r="L1326">
        <v>1320</v>
      </c>
      <c r="M1326">
        <v>1.6819999999999991</v>
      </c>
      <c r="N1326">
        <v>1.2699</v>
      </c>
      <c r="O1326">
        <v>0.70086000000000004</v>
      </c>
      <c r="P1326">
        <v>2.8108999999999999E-2</v>
      </c>
      <c r="Q1326">
        <v>2.569</v>
      </c>
      <c r="R1326">
        <v>84.697999999999993</v>
      </c>
      <c r="S1326">
        <v>8.6111000000000004</v>
      </c>
      <c r="T1326">
        <v>210000000</v>
      </c>
      <c r="U1326">
        <v>0.3</v>
      </c>
      <c r="V1326">
        <v>0.5</v>
      </c>
      <c r="W1326">
        <v>2</v>
      </c>
      <c r="X1326">
        <v>70</v>
      </c>
    </row>
    <row r="1327" spans="1:24" x14ac:dyDescent="0.35">
      <c r="A1327" s="1">
        <v>1325</v>
      </c>
      <c r="B1327">
        <v>663</v>
      </c>
      <c r="C1327">
        <v>662</v>
      </c>
      <c r="E1327">
        <v>5241.560761948439</v>
      </c>
      <c r="F1327">
        <v>43770.9375</v>
      </c>
      <c r="G1327">
        <v>5056.3953416998302</v>
      </c>
      <c r="H1327">
        <v>-1104.1458723986</v>
      </c>
      <c r="I1327">
        <v>17.170461266688779</v>
      </c>
      <c r="J1327" t="s">
        <v>113</v>
      </c>
      <c r="K1327">
        <v>19</v>
      </c>
      <c r="L1327">
        <v>1320</v>
      </c>
      <c r="M1327">
        <v>1.6819999999999991</v>
      </c>
      <c r="N1327">
        <v>1.2699</v>
      </c>
      <c r="O1327">
        <v>0.70086000000000004</v>
      </c>
      <c r="P1327">
        <v>2.8108999999999999E-2</v>
      </c>
      <c r="Q1327">
        <v>2.569</v>
      </c>
      <c r="R1327">
        <v>84.697999999999993</v>
      </c>
      <c r="S1327">
        <v>8.6111000000000004</v>
      </c>
      <c r="T1327">
        <v>210000000</v>
      </c>
      <c r="U1327">
        <v>0.3</v>
      </c>
      <c r="V1327">
        <v>0.5</v>
      </c>
      <c r="W1327">
        <v>2</v>
      </c>
      <c r="X1327">
        <v>70</v>
      </c>
    </row>
    <row r="1328" spans="1:24" x14ac:dyDescent="0.35">
      <c r="A1328" s="1">
        <v>1326</v>
      </c>
      <c r="B1328">
        <v>663</v>
      </c>
      <c r="C1328">
        <v>663</v>
      </c>
      <c r="E1328">
        <v>5241.560761948439</v>
      </c>
      <c r="F1328">
        <v>43770.9375</v>
      </c>
      <c r="G1328">
        <v>5056.3953416998302</v>
      </c>
      <c r="H1328">
        <v>-1104.1458723986</v>
      </c>
      <c r="I1328">
        <v>17.170461266688779</v>
      </c>
      <c r="J1328" t="s">
        <v>113</v>
      </c>
      <c r="K1328">
        <v>19</v>
      </c>
      <c r="L1328">
        <v>1320</v>
      </c>
      <c r="M1328">
        <v>1.6819999999999991</v>
      </c>
      <c r="N1328">
        <v>1.2699</v>
      </c>
      <c r="O1328">
        <v>0.70086000000000004</v>
      </c>
      <c r="P1328">
        <v>2.8108999999999999E-2</v>
      </c>
      <c r="Q1328">
        <v>2.569</v>
      </c>
      <c r="R1328">
        <v>84.697999999999993</v>
      </c>
      <c r="S1328">
        <v>8.6111000000000004</v>
      </c>
      <c r="T1328">
        <v>210000000</v>
      </c>
      <c r="U1328">
        <v>0.3</v>
      </c>
      <c r="V1328">
        <v>0.5</v>
      </c>
      <c r="W1328">
        <v>2</v>
      </c>
      <c r="X1328">
        <v>70</v>
      </c>
    </row>
    <row r="1329" spans="1:24" x14ac:dyDescent="0.35">
      <c r="A1329" s="1">
        <v>1327</v>
      </c>
      <c r="B1329">
        <v>664</v>
      </c>
      <c r="C1329">
        <v>663</v>
      </c>
      <c r="E1329">
        <v>5249.3735787340966</v>
      </c>
      <c r="F1329">
        <v>43778.75</v>
      </c>
      <c r="G1329">
        <v>5063.8978828757708</v>
      </c>
      <c r="H1329">
        <v>-1101.9675001186281</v>
      </c>
      <c r="I1329">
        <v>17.088923250842839</v>
      </c>
      <c r="J1329" t="s">
        <v>113</v>
      </c>
      <c r="K1329">
        <v>19</v>
      </c>
      <c r="L1329">
        <v>1320</v>
      </c>
      <c r="M1329">
        <v>1.6819999999999991</v>
      </c>
      <c r="N1329">
        <v>1.2699</v>
      </c>
      <c r="O1329">
        <v>0.70086000000000004</v>
      </c>
      <c r="P1329">
        <v>2.8108999999999999E-2</v>
      </c>
      <c r="Q1329">
        <v>2.569</v>
      </c>
      <c r="R1329">
        <v>84.697999999999993</v>
      </c>
      <c r="S1329">
        <v>8.6111000000000004</v>
      </c>
      <c r="T1329">
        <v>210000000</v>
      </c>
      <c r="U1329">
        <v>0.3</v>
      </c>
      <c r="V1329">
        <v>0.5</v>
      </c>
      <c r="W1329">
        <v>2</v>
      </c>
      <c r="X1329">
        <v>70</v>
      </c>
    </row>
    <row r="1330" spans="1:24" x14ac:dyDescent="0.35">
      <c r="A1330" s="1">
        <v>1328</v>
      </c>
      <c r="B1330">
        <v>664</v>
      </c>
      <c r="C1330">
        <v>664</v>
      </c>
      <c r="E1330">
        <v>5249.3735787340966</v>
      </c>
      <c r="F1330">
        <v>43778.75</v>
      </c>
      <c r="G1330">
        <v>5063.8978828757708</v>
      </c>
      <c r="H1330">
        <v>-1101.9675001186281</v>
      </c>
      <c r="I1330">
        <v>17.088923250842839</v>
      </c>
      <c r="J1330" t="s">
        <v>112</v>
      </c>
      <c r="K1330">
        <v>19</v>
      </c>
      <c r="L1330">
        <v>1278</v>
      </c>
      <c r="M1330">
        <v>1.8779999999999999</v>
      </c>
      <c r="N1330">
        <v>1.5209999999999999</v>
      </c>
      <c r="O1330">
        <v>0.79723999999999995</v>
      </c>
      <c r="P1330">
        <v>5.4467000000000002E-2</v>
      </c>
      <c r="Q1330">
        <v>3.3109999999999999</v>
      </c>
      <c r="R1330">
        <v>98.582999999999998</v>
      </c>
      <c r="S1330">
        <v>10.105</v>
      </c>
      <c r="T1330">
        <v>210000000</v>
      </c>
      <c r="U1330">
        <v>0.3</v>
      </c>
      <c r="V1330">
        <v>0.5</v>
      </c>
      <c r="W1330">
        <v>2</v>
      </c>
      <c r="X1330">
        <v>70</v>
      </c>
    </row>
    <row r="1331" spans="1:24" x14ac:dyDescent="0.35">
      <c r="A1331" s="1">
        <v>1329</v>
      </c>
      <c r="B1331">
        <v>665</v>
      </c>
      <c r="C1331">
        <v>664</v>
      </c>
      <c r="E1331">
        <v>5257.1863955197532</v>
      </c>
      <c r="F1331">
        <v>43786.5625</v>
      </c>
      <c r="G1331">
        <v>5071.3970537590967</v>
      </c>
      <c r="H1331">
        <v>-1099.7776942892101</v>
      </c>
      <c r="I1331">
        <v>17.003680130040191</v>
      </c>
      <c r="J1331" t="s">
        <v>112</v>
      </c>
      <c r="K1331">
        <v>19</v>
      </c>
      <c r="L1331">
        <v>1278</v>
      </c>
      <c r="M1331">
        <v>1.8779999999999999</v>
      </c>
      <c r="N1331">
        <v>1.5209999999999999</v>
      </c>
      <c r="O1331">
        <v>0.79723999999999995</v>
      </c>
      <c r="P1331">
        <v>5.4467000000000002E-2</v>
      </c>
      <c r="Q1331">
        <v>3.3109999999999999</v>
      </c>
      <c r="R1331">
        <v>98.582999999999998</v>
      </c>
      <c r="S1331">
        <v>10.105</v>
      </c>
      <c r="T1331">
        <v>210000000</v>
      </c>
      <c r="U1331">
        <v>0.3</v>
      </c>
      <c r="V1331">
        <v>0.5</v>
      </c>
      <c r="W1331">
        <v>2</v>
      </c>
      <c r="X1331">
        <v>70</v>
      </c>
    </row>
    <row r="1332" spans="1:24" x14ac:dyDescent="0.35">
      <c r="A1332" s="1">
        <v>1330</v>
      </c>
      <c r="B1332">
        <v>665</v>
      </c>
      <c r="C1332">
        <v>665</v>
      </c>
      <c r="E1332">
        <v>5257.1863955197532</v>
      </c>
      <c r="F1332">
        <v>43786.5625</v>
      </c>
      <c r="G1332">
        <v>5071.3970537590967</v>
      </c>
      <c r="H1332">
        <v>-1099.7776942892101</v>
      </c>
      <c r="I1332">
        <v>17.003680130040191</v>
      </c>
      <c r="J1332" t="s">
        <v>112</v>
      </c>
      <c r="K1332">
        <v>19</v>
      </c>
      <c r="L1332">
        <v>1278</v>
      </c>
      <c r="M1332">
        <v>1.8779999999999999</v>
      </c>
      <c r="N1332">
        <v>1.5209999999999999</v>
      </c>
      <c r="O1332">
        <v>0.79723999999999995</v>
      </c>
      <c r="P1332">
        <v>5.4467000000000002E-2</v>
      </c>
      <c r="Q1332">
        <v>3.3109999999999999</v>
      </c>
      <c r="R1332">
        <v>98.582999999999998</v>
      </c>
      <c r="S1332">
        <v>10.105</v>
      </c>
      <c r="T1332">
        <v>210000000</v>
      </c>
      <c r="U1332">
        <v>0.3</v>
      </c>
      <c r="V1332">
        <v>0.5</v>
      </c>
      <c r="W1332">
        <v>2</v>
      </c>
      <c r="X1332">
        <v>70</v>
      </c>
    </row>
    <row r="1333" spans="1:24" x14ac:dyDescent="0.35">
      <c r="A1333" s="1">
        <v>1331</v>
      </c>
      <c r="B1333">
        <v>666</v>
      </c>
      <c r="C1333">
        <v>665</v>
      </c>
      <c r="E1333">
        <v>5264.9992123054108</v>
      </c>
      <c r="F1333">
        <v>43794.375</v>
      </c>
      <c r="G1333">
        <v>5078.8928176406707</v>
      </c>
      <c r="H1333">
        <v>-1097.5764009617451</v>
      </c>
      <c r="I1333">
        <v>16.914729463338311</v>
      </c>
      <c r="J1333" t="s">
        <v>112</v>
      </c>
      <c r="K1333">
        <v>19</v>
      </c>
      <c r="L1333">
        <v>1278</v>
      </c>
      <c r="M1333">
        <v>1.8779999999999999</v>
      </c>
      <c r="N1333">
        <v>1.5209999999999999</v>
      </c>
      <c r="O1333">
        <v>0.79723999999999995</v>
      </c>
      <c r="P1333">
        <v>5.4467000000000002E-2</v>
      </c>
      <c r="Q1333">
        <v>3.3109999999999999</v>
      </c>
      <c r="R1333">
        <v>98.582999999999998</v>
      </c>
      <c r="S1333">
        <v>10.105</v>
      </c>
      <c r="T1333">
        <v>210000000</v>
      </c>
      <c r="U1333">
        <v>0.3</v>
      </c>
      <c r="V1333">
        <v>0.5</v>
      </c>
      <c r="W1333">
        <v>2</v>
      </c>
      <c r="X1333">
        <v>70</v>
      </c>
    </row>
    <row r="1334" spans="1:24" x14ac:dyDescent="0.35">
      <c r="A1334" s="1">
        <v>1332</v>
      </c>
      <c r="B1334">
        <v>666</v>
      </c>
      <c r="C1334">
        <v>666</v>
      </c>
      <c r="E1334">
        <v>5264.9992123054108</v>
      </c>
      <c r="F1334">
        <v>43794.375</v>
      </c>
      <c r="G1334">
        <v>5078.8928176406707</v>
      </c>
      <c r="H1334">
        <v>-1097.5764009617451</v>
      </c>
      <c r="I1334">
        <v>16.914729463338311</v>
      </c>
      <c r="J1334" t="s">
        <v>111</v>
      </c>
      <c r="K1334">
        <v>19</v>
      </c>
      <c r="L1334">
        <v>1278</v>
      </c>
      <c r="M1334">
        <v>1.9890000000000001</v>
      </c>
      <c r="N1334">
        <v>1.7789999999999999</v>
      </c>
      <c r="O1334">
        <v>0.87726000000000004</v>
      </c>
      <c r="P1334">
        <v>0.15781000000000001</v>
      </c>
      <c r="Q1334">
        <v>3.6680000000000001</v>
      </c>
      <c r="R1334">
        <v>110.4</v>
      </c>
      <c r="S1334">
        <v>11.349</v>
      </c>
      <c r="T1334">
        <v>210000000</v>
      </c>
      <c r="U1334">
        <v>0.3</v>
      </c>
      <c r="V1334">
        <v>0.5</v>
      </c>
      <c r="W1334">
        <v>2</v>
      </c>
      <c r="X1334">
        <v>70</v>
      </c>
    </row>
    <row r="1335" spans="1:24" x14ac:dyDescent="0.35">
      <c r="A1335" s="1">
        <v>1333</v>
      </c>
      <c r="B1335">
        <v>667</v>
      </c>
      <c r="C1335">
        <v>666</v>
      </c>
      <c r="E1335">
        <v>5272.8120290910674</v>
      </c>
      <c r="F1335">
        <v>43802.1875</v>
      </c>
      <c r="G1335">
        <v>5086.3851517120829</v>
      </c>
      <c r="H1335">
        <v>-1095.363617420458</v>
      </c>
      <c r="I1335">
        <v>16.821952142656851</v>
      </c>
      <c r="J1335" t="s">
        <v>111</v>
      </c>
      <c r="K1335">
        <v>19</v>
      </c>
      <c r="L1335">
        <v>1278</v>
      </c>
      <c r="M1335">
        <v>1.9890000000000001</v>
      </c>
      <c r="N1335">
        <v>1.7789999999999999</v>
      </c>
      <c r="O1335">
        <v>0.87726000000000004</v>
      </c>
      <c r="P1335">
        <v>0.15781000000000001</v>
      </c>
      <c r="Q1335">
        <v>3.6680000000000001</v>
      </c>
      <c r="R1335">
        <v>110.4</v>
      </c>
      <c r="S1335">
        <v>11.349</v>
      </c>
      <c r="T1335">
        <v>210000000</v>
      </c>
      <c r="U1335">
        <v>0.3</v>
      </c>
      <c r="V1335">
        <v>0.5</v>
      </c>
      <c r="W1335">
        <v>2</v>
      </c>
      <c r="X1335">
        <v>70</v>
      </c>
    </row>
    <row r="1336" spans="1:24" x14ac:dyDescent="0.35">
      <c r="A1336" s="1">
        <v>1334</v>
      </c>
      <c r="B1336">
        <v>667</v>
      </c>
      <c r="C1336">
        <v>667</v>
      </c>
      <c r="E1336">
        <v>5272.8120290910674</v>
      </c>
      <c r="F1336">
        <v>43802.1875</v>
      </c>
      <c r="G1336">
        <v>5086.3851517120829</v>
      </c>
      <c r="H1336">
        <v>-1095.363617420458</v>
      </c>
      <c r="I1336">
        <v>16.821952142656851</v>
      </c>
      <c r="J1336" t="s">
        <v>111</v>
      </c>
      <c r="K1336">
        <v>19</v>
      </c>
      <c r="L1336">
        <v>1278</v>
      </c>
      <c r="M1336">
        <v>1.9890000000000001</v>
      </c>
      <c r="N1336">
        <v>1.7789999999999999</v>
      </c>
      <c r="O1336">
        <v>0.87726000000000004</v>
      </c>
      <c r="P1336">
        <v>0.15781000000000001</v>
      </c>
      <c r="Q1336">
        <v>3.6680000000000001</v>
      </c>
      <c r="R1336">
        <v>110.4</v>
      </c>
      <c r="S1336">
        <v>11.349</v>
      </c>
      <c r="T1336">
        <v>210000000</v>
      </c>
      <c r="U1336">
        <v>0.3</v>
      </c>
      <c r="V1336">
        <v>0.5</v>
      </c>
      <c r="W1336">
        <v>2</v>
      </c>
      <c r="X1336">
        <v>70</v>
      </c>
    </row>
    <row r="1337" spans="1:24" x14ac:dyDescent="0.35">
      <c r="A1337" s="1">
        <v>1335</v>
      </c>
      <c r="B1337">
        <v>668</v>
      </c>
      <c r="C1337">
        <v>667</v>
      </c>
      <c r="D1337" t="s">
        <v>100</v>
      </c>
      <c r="E1337">
        <v>5280.624845876725</v>
      </c>
      <c r="F1337">
        <v>43810</v>
      </c>
      <c r="G1337">
        <v>5093.8736090622779</v>
      </c>
      <c r="H1337">
        <v>-1093.1379253516241</v>
      </c>
      <c r="I1337">
        <v>16.72505439703777</v>
      </c>
      <c r="J1337" t="s">
        <v>111</v>
      </c>
      <c r="K1337">
        <v>19</v>
      </c>
      <c r="L1337">
        <v>1278</v>
      </c>
      <c r="M1337">
        <v>1.9890000000000001</v>
      </c>
      <c r="N1337">
        <v>1.7789999999999999</v>
      </c>
      <c r="O1337">
        <v>0.87726000000000004</v>
      </c>
      <c r="P1337">
        <v>0.15781000000000001</v>
      </c>
      <c r="Q1337">
        <v>3.6680000000000001</v>
      </c>
      <c r="R1337">
        <v>110.4</v>
      </c>
      <c r="S1337">
        <v>11.349</v>
      </c>
      <c r="T1337">
        <v>210000000</v>
      </c>
      <c r="U1337">
        <v>0.3</v>
      </c>
      <c r="V1337">
        <v>0.5</v>
      </c>
      <c r="W1337">
        <v>2</v>
      </c>
      <c r="X1337">
        <v>70</v>
      </c>
    </row>
    <row r="1338" spans="1:24" x14ac:dyDescent="0.35">
      <c r="A1338" s="1">
        <v>1336</v>
      </c>
      <c r="B1338">
        <v>668</v>
      </c>
      <c r="C1338">
        <v>668</v>
      </c>
      <c r="D1338" t="s">
        <v>100</v>
      </c>
      <c r="E1338">
        <v>5280.624845876725</v>
      </c>
      <c r="F1338">
        <v>43810</v>
      </c>
      <c r="G1338">
        <v>5093.8736090622779</v>
      </c>
      <c r="H1338">
        <v>-1093.1379253516241</v>
      </c>
      <c r="I1338">
        <v>16.72505439703777</v>
      </c>
      <c r="J1338" t="s">
        <v>111</v>
      </c>
      <c r="K1338">
        <v>19</v>
      </c>
      <c r="L1338">
        <v>1278</v>
      </c>
      <c r="M1338">
        <v>1.9890000000000001</v>
      </c>
      <c r="N1338">
        <v>1.7789999999999999</v>
      </c>
      <c r="O1338">
        <v>0.87726000000000004</v>
      </c>
      <c r="P1338">
        <v>0.15781000000000001</v>
      </c>
      <c r="Q1338">
        <v>3.6680000000000001</v>
      </c>
      <c r="R1338">
        <v>110.4</v>
      </c>
      <c r="S1338">
        <v>11.349</v>
      </c>
      <c r="T1338">
        <v>210000000</v>
      </c>
      <c r="U1338">
        <v>0.3</v>
      </c>
      <c r="V1338">
        <v>0.5</v>
      </c>
      <c r="W1338">
        <v>2</v>
      </c>
      <c r="X1338">
        <v>70</v>
      </c>
    </row>
    <row r="1339" spans="1:24" x14ac:dyDescent="0.35">
      <c r="A1339" s="1">
        <v>1337</v>
      </c>
      <c r="B1339">
        <v>669</v>
      </c>
      <c r="C1339">
        <v>668</v>
      </c>
      <c r="E1339">
        <v>5288.4384330541116</v>
      </c>
      <c r="F1339">
        <v>43817.8125</v>
      </c>
      <c r="G1339">
        <v>5101.3594223486807</v>
      </c>
      <c r="H1339">
        <v>-1090.900829848935</v>
      </c>
      <c r="I1339">
        <v>16.624449272659689</v>
      </c>
      <c r="J1339" t="s">
        <v>111</v>
      </c>
      <c r="K1339">
        <v>19</v>
      </c>
      <c r="L1339">
        <v>1278</v>
      </c>
      <c r="M1339">
        <v>1.9890000000000001</v>
      </c>
      <c r="N1339">
        <v>1.7789999999999999</v>
      </c>
      <c r="O1339">
        <v>0.87726000000000004</v>
      </c>
      <c r="P1339">
        <v>0.15781000000000001</v>
      </c>
      <c r="Q1339">
        <v>3.6680000000000001</v>
      </c>
      <c r="R1339">
        <v>110.4</v>
      </c>
      <c r="S1339">
        <v>11.349</v>
      </c>
      <c r="T1339">
        <v>210000000</v>
      </c>
      <c r="U1339">
        <v>0.3</v>
      </c>
      <c r="V1339">
        <v>0.5</v>
      </c>
      <c r="W1339">
        <v>2</v>
      </c>
      <c r="X1339">
        <v>70</v>
      </c>
    </row>
    <row r="1340" spans="1:24" x14ac:dyDescent="0.35">
      <c r="A1340" s="1">
        <v>1338</v>
      </c>
      <c r="B1340">
        <v>669</v>
      </c>
      <c r="C1340">
        <v>669</v>
      </c>
      <c r="E1340">
        <v>5288.4384330541116</v>
      </c>
      <c r="F1340">
        <v>43817.8125</v>
      </c>
      <c r="G1340">
        <v>5101.3594223486807</v>
      </c>
      <c r="H1340">
        <v>-1090.900829848935</v>
      </c>
      <c r="I1340">
        <v>16.624449272659689</v>
      </c>
      <c r="J1340" t="s">
        <v>111</v>
      </c>
      <c r="K1340">
        <v>19</v>
      </c>
      <c r="L1340">
        <v>1278</v>
      </c>
      <c r="M1340">
        <v>1.9890000000000001</v>
      </c>
      <c r="N1340">
        <v>1.7789999999999999</v>
      </c>
      <c r="O1340">
        <v>0.87726000000000004</v>
      </c>
      <c r="P1340">
        <v>0.15781000000000001</v>
      </c>
      <c r="Q1340">
        <v>3.6680000000000001</v>
      </c>
      <c r="R1340">
        <v>110.4</v>
      </c>
      <c r="S1340">
        <v>11.349</v>
      </c>
      <c r="T1340">
        <v>210000000</v>
      </c>
      <c r="U1340">
        <v>0.3</v>
      </c>
      <c r="V1340">
        <v>0.5</v>
      </c>
      <c r="W1340">
        <v>2</v>
      </c>
      <c r="X1340">
        <v>70</v>
      </c>
    </row>
    <row r="1341" spans="1:24" x14ac:dyDescent="0.35">
      <c r="A1341" s="1">
        <v>1339</v>
      </c>
      <c r="B1341">
        <v>670</v>
      </c>
      <c r="C1341">
        <v>669</v>
      </c>
      <c r="E1341">
        <v>5296.2520202315</v>
      </c>
      <c r="F1341">
        <v>43825.625</v>
      </c>
      <c r="G1341">
        <v>5108.8417830085136</v>
      </c>
      <c r="H1341">
        <v>-1088.652382445046</v>
      </c>
      <c r="I1341">
        <v>16.520143912112371</v>
      </c>
      <c r="J1341" t="s">
        <v>111</v>
      </c>
      <c r="K1341">
        <v>19</v>
      </c>
      <c r="L1341">
        <v>1278</v>
      </c>
      <c r="M1341">
        <v>1.9890000000000001</v>
      </c>
      <c r="N1341">
        <v>1.7789999999999999</v>
      </c>
      <c r="O1341">
        <v>0.87726000000000004</v>
      </c>
      <c r="P1341">
        <v>0.15781000000000001</v>
      </c>
      <c r="Q1341">
        <v>3.6680000000000001</v>
      </c>
      <c r="R1341">
        <v>110.4</v>
      </c>
      <c r="S1341">
        <v>11.349</v>
      </c>
      <c r="T1341">
        <v>210000000</v>
      </c>
      <c r="U1341">
        <v>0.3</v>
      </c>
      <c r="V1341">
        <v>0.5</v>
      </c>
      <c r="W1341">
        <v>2</v>
      </c>
      <c r="X1341">
        <v>70</v>
      </c>
    </row>
    <row r="1342" spans="1:24" x14ac:dyDescent="0.35">
      <c r="A1342" s="1">
        <v>1340</v>
      </c>
      <c r="B1342">
        <v>670</v>
      </c>
      <c r="C1342">
        <v>670</v>
      </c>
      <c r="E1342">
        <v>5296.2520202315</v>
      </c>
      <c r="F1342">
        <v>43825.625</v>
      </c>
      <c r="G1342">
        <v>5108.8417830085136</v>
      </c>
      <c r="H1342">
        <v>-1088.652382445046</v>
      </c>
      <c r="I1342">
        <v>16.520143912112371</v>
      </c>
      <c r="J1342" t="s">
        <v>112</v>
      </c>
      <c r="K1342">
        <v>19</v>
      </c>
      <c r="L1342">
        <v>1278</v>
      </c>
      <c r="M1342">
        <v>1.8779999999999999</v>
      </c>
      <c r="N1342">
        <v>1.5209999999999999</v>
      </c>
      <c r="O1342">
        <v>0.79723999999999995</v>
      </c>
      <c r="P1342">
        <v>5.4467000000000002E-2</v>
      </c>
      <c r="Q1342">
        <v>3.3109999999999999</v>
      </c>
      <c r="R1342">
        <v>98.582999999999998</v>
      </c>
      <c r="S1342">
        <v>10.105</v>
      </c>
      <c r="T1342">
        <v>210000000</v>
      </c>
      <c r="U1342">
        <v>0.3</v>
      </c>
      <c r="V1342">
        <v>0.5</v>
      </c>
      <c r="W1342">
        <v>2</v>
      </c>
      <c r="X1342">
        <v>70</v>
      </c>
    </row>
    <row r="1343" spans="1:24" x14ac:dyDescent="0.35">
      <c r="A1343" s="1">
        <v>1341</v>
      </c>
      <c r="B1343">
        <v>671</v>
      </c>
      <c r="C1343">
        <v>670</v>
      </c>
      <c r="E1343">
        <v>5304.0656074088874</v>
      </c>
      <c r="F1343">
        <v>43833.4375</v>
      </c>
      <c r="G1343">
        <v>5116.3206730637603</v>
      </c>
      <c r="H1343">
        <v>-1086.392590585074</v>
      </c>
      <c r="I1343">
        <v>16.412131347484792</v>
      </c>
      <c r="J1343" t="s">
        <v>112</v>
      </c>
      <c r="K1343">
        <v>19</v>
      </c>
      <c r="L1343">
        <v>1278</v>
      </c>
      <c r="M1343">
        <v>1.8779999999999999</v>
      </c>
      <c r="N1343">
        <v>1.5209999999999999</v>
      </c>
      <c r="O1343">
        <v>0.79723999999999995</v>
      </c>
      <c r="P1343">
        <v>5.4467000000000002E-2</v>
      </c>
      <c r="Q1343">
        <v>3.3109999999999999</v>
      </c>
      <c r="R1343">
        <v>98.582999999999998</v>
      </c>
      <c r="S1343">
        <v>10.105</v>
      </c>
      <c r="T1343">
        <v>210000000</v>
      </c>
      <c r="U1343">
        <v>0.3</v>
      </c>
      <c r="V1343">
        <v>0.5</v>
      </c>
      <c r="W1343">
        <v>2</v>
      </c>
      <c r="X1343">
        <v>70</v>
      </c>
    </row>
    <row r="1344" spans="1:24" x14ac:dyDescent="0.35">
      <c r="A1344" s="1">
        <v>1342</v>
      </c>
      <c r="B1344">
        <v>671</v>
      </c>
      <c r="C1344">
        <v>671</v>
      </c>
      <c r="E1344">
        <v>5304.0656074088874</v>
      </c>
      <c r="F1344">
        <v>43833.4375</v>
      </c>
      <c r="G1344">
        <v>5116.3206730637603</v>
      </c>
      <c r="H1344">
        <v>-1086.392590585074</v>
      </c>
      <c r="I1344">
        <v>16.412131347484792</v>
      </c>
      <c r="J1344" t="s">
        <v>112</v>
      </c>
      <c r="K1344">
        <v>19</v>
      </c>
      <c r="L1344">
        <v>1278</v>
      </c>
      <c r="M1344">
        <v>1.8779999999999999</v>
      </c>
      <c r="N1344">
        <v>1.5209999999999999</v>
      </c>
      <c r="O1344">
        <v>0.79723999999999995</v>
      </c>
      <c r="P1344">
        <v>5.4467000000000002E-2</v>
      </c>
      <c r="Q1344">
        <v>3.3109999999999999</v>
      </c>
      <c r="R1344">
        <v>98.582999999999998</v>
      </c>
      <c r="S1344">
        <v>10.105</v>
      </c>
      <c r="T1344">
        <v>210000000</v>
      </c>
      <c r="U1344">
        <v>0.3</v>
      </c>
      <c r="V1344">
        <v>0.5</v>
      </c>
      <c r="W1344">
        <v>2</v>
      </c>
      <c r="X1344">
        <v>70</v>
      </c>
    </row>
    <row r="1345" spans="1:24" x14ac:dyDescent="0.35">
      <c r="A1345" s="1">
        <v>1343</v>
      </c>
      <c r="B1345">
        <v>672</v>
      </c>
      <c r="C1345">
        <v>671</v>
      </c>
      <c r="E1345">
        <v>5311.8791945862749</v>
      </c>
      <c r="F1345">
        <v>43841.25</v>
      </c>
      <c r="G1345">
        <v>5123.7958622222332</v>
      </c>
      <c r="H1345">
        <v>-1084.120775286455</v>
      </c>
      <c r="I1345">
        <v>16.300202276082949</v>
      </c>
      <c r="J1345" t="s">
        <v>112</v>
      </c>
      <c r="K1345">
        <v>19</v>
      </c>
      <c r="L1345">
        <v>1278</v>
      </c>
      <c r="M1345">
        <v>1.8779999999999999</v>
      </c>
      <c r="N1345">
        <v>1.5209999999999999</v>
      </c>
      <c r="O1345">
        <v>0.79723999999999995</v>
      </c>
      <c r="P1345">
        <v>5.4467000000000002E-2</v>
      </c>
      <c r="Q1345">
        <v>3.3109999999999999</v>
      </c>
      <c r="R1345">
        <v>98.582999999999998</v>
      </c>
      <c r="S1345">
        <v>10.105</v>
      </c>
      <c r="T1345">
        <v>210000000</v>
      </c>
      <c r="U1345">
        <v>0.3</v>
      </c>
      <c r="V1345">
        <v>0.5</v>
      </c>
      <c r="W1345">
        <v>2</v>
      </c>
      <c r="X1345">
        <v>70</v>
      </c>
    </row>
    <row r="1346" spans="1:24" x14ac:dyDescent="0.35">
      <c r="A1346" s="1">
        <v>1344</v>
      </c>
      <c r="B1346">
        <v>672</v>
      </c>
      <c r="C1346">
        <v>672</v>
      </c>
      <c r="E1346">
        <v>5311.8791945862749</v>
      </c>
      <c r="F1346">
        <v>43841.25</v>
      </c>
      <c r="G1346">
        <v>5123.7958622222332</v>
      </c>
      <c r="H1346">
        <v>-1084.120775286455</v>
      </c>
      <c r="I1346">
        <v>16.300202276082949</v>
      </c>
      <c r="J1346" t="s">
        <v>113</v>
      </c>
      <c r="K1346">
        <v>19</v>
      </c>
      <c r="L1346">
        <v>1320</v>
      </c>
      <c r="M1346">
        <v>1.6819999999999991</v>
      </c>
      <c r="N1346">
        <v>1.2699</v>
      </c>
      <c r="O1346">
        <v>0.70086000000000004</v>
      </c>
      <c r="P1346">
        <v>2.8108999999999999E-2</v>
      </c>
      <c r="Q1346">
        <v>2.569</v>
      </c>
      <c r="R1346">
        <v>84.697999999999993</v>
      </c>
      <c r="S1346">
        <v>8.6111000000000004</v>
      </c>
      <c r="T1346">
        <v>210000000</v>
      </c>
      <c r="U1346">
        <v>0.3</v>
      </c>
      <c r="V1346">
        <v>0.5</v>
      </c>
      <c r="W1346">
        <v>2</v>
      </c>
      <c r="X1346">
        <v>70</v>
      </c>
    </row>
    <row r="1347" spans="1:24" x14ac:dyDescent="0.35">
      <c r="A1347" s="1">
        <v>1345</v>
      </c>
      <c r="B1347">
        <v>673</v>
      </c>
      <c r="C1347">
        <v>672</v>
      </c>
      <c r="E1347">
        <v>5319.6927817636624</v>
      </c>
      <c r="F1347">
        <v>43849.0625</v>
      </c>
      <c r="G1347">
        <v>5131.267299251972</v>
      </c>
      <c r="H1347">
        <v>-1081.836851737467</v>
      </c>
      <c r="I1347">
        <v>16.184252429001969</v>
      </c>
      <c r="J1347" t="s">
        <v>113</v>
      </c>
      <c r="K1347">
        <v>19</v>
      </c>
      <c r="L1347">
        <v>1320</v>
      </c>
      <c r="M1347">
        <v>1.6819999999999991</v>
      </c>
      <c r="N1347">
        <v>1.2699</v>
      </c>
      <c r="O1347">
        <v>0.70086000000000004</v>
      </c>
      <c r="P1347">
        <v>2.8108999999999999E-2</v>
      </c>
      <c r="Q1347">
        <v>2.569</v>
      </c>
      <c r="R1347">
        <v>84.697999999999993</v>
      </c>
      <c r="S1347">
        <v>8.6111000000000004</v>
      </c>
      <c r="T1347">
        <v>210000000</v>
      </c>
      <c r="U1347">
        <v>0.3</v>
      </c>
      <c r="V1347">
        <v>0.5</v>
      </c>
      <c r="W1347">
        <v>2</v>
      </c>
      <c r="X1347">
        <v>70</v>
      </c>
    </row>
    <row r="1348" spans="1:24" x14ac:dyDescent="0.35">
      <c r="A1348" s="1">
        <v>1346</v>
      </c>
      <c r="B1348">
        <v>673</v>
      </c>
      <c r="C1348">
        <v>673</v>
      </c>
      <c r="E1348">
        <v>5319.6927817636624</v>
      </c>
      <c r="F1348">
        <v>43849.0625</v>
      </c>
      <c r="G1348">
        <v>5131.267299251972</v>
      </c>
      <c r="H1348">
        <v>-1081.836851737467</v>
      </c>
      <c r="I1348">
        <v>16.184252429001969</v>
      </c>
      <c r="J1348" t="s">
        <v>113</v>
      </c>
      <c r="K1348">
        <v>19</v>
      </c>
      <c r="L1348">
        <v>1320</v>
      </c>
      <c r="M1348">
        <v>1.6819999999999991</v>
      </c>
      <c r="N1348">
        <v>1.2699</v>
      </c>
      <c r="O1348">
        <v>0.70086000000000004</v>
      </c>
      <c r="P1348">
        <v>2.8108999999999999E-2</v>
      </c>
      <c r="Q1348">
        <v>2.569</v>
      </c>
      <c r="R1348">
        <v>84.697999999999993</v>
      </c>
      <c r="S1348">
        <v>8.6111000000000004</v>
      </c>
      <c r="T1348">
        <v>210000000</v>
      </c>
      <c r="U1348">
        <v>0.3</v>
      </c>
      <c r="V1348">
        <v>0.5</v>
      </c>
      <c r="W1348">
        <v>2</v>
      </c>
      <c r="X1348">
        <v>70</v>
      </c>
    </row>
    <row r="1349" spans="1:24" x14ac:dyDescent="0.35">
      <c r="A1349" s="1">
        <v>1347</v>
      </c>
      <c r="B1349">
        <v>674</v>
      </c>
      <c r="C1349">
        <v>673</v>
      </c>
      <c r="E1349">
        <v>5327.5063689410499</v>
      </c>
      <c r="F1349">
        <v>43856.875</v>
      </c>
      <c r="G1349">
        <v>5138.735131178315</v>
      </c>
      <c r="H1349">
        <v>-1079.5413594429581</v>
      </c>
      <c r="I1349">
        <v>16.064588371149441</v>
      </c>
      <c r="J1349" t="s">
        <v>113</v>
      </c>
      <c r="K1349">
        <v>19</v>
      </c>
      <c r="L1349">
        <v>1320</v>
      </c>
      <c r="M1349">
        <v>1.6819999999999991</v>
      </c>
      <c r="N1349">
        <v>1.2699</v>
      </c>
      <c r="O1349">
        <v>0.70086000000000004</v>
      </c>
      <c r="P1349">
        <v>2.8108999999999999E-2</v>
      </c>
      <c r="Q1349">
        <v>2.569</v>
      </c>
      <c r="R1349">
        <v>84.697999999999993</v>
      </c>
      <c r="S1349">
        <v>8.6111000000000004</v>
      </c>
      <c r="T1349">
        <v>210000000</v>
      </c>
      <c r="U1349">
        <v>0.3</v>
      </c>
      <c r="V1349">
        <v>0.5</v>
      </c>
      <c r="W1349">
        <v>2</v>
      </c>
      <c r="X1349">
        <v>70</v>
      </c>
    </row>
    <row r="1350" spans="1:24" x14ac:dyDescent="0.35">
      <c r="A1350" s="1">
        <v>1348</v>
      </c>
      <c r="B1350">
        <v>674</v>
      </c>
      <c r="C1350">
        <v>674</v>
      </c>
      <c r="E1350">
        <v>5327.5063689410499</v>
      </c>
      <c r="F1350">
        <v>43856.875</v>
      </c>
      <c r="G1350">
        <v>5138.735131178315</v>
      </c>
      <c r="H1350">
        <v>-1079.5413594429581</v>
      </c>
      <c r="I1350">
        <v>16.064588371149441</v>
      </c>
      <c r="J1350" t="s">
        <v>113</v>
      </c>
      <c r="K1350">
        <v>19</v>
      </c>
      <c r="L1350">
        <v>1320</v>
      </c>
      <c r="M1350">
        <v>1.6819999999999991</v>
      </c>
      <c r="N1350">
        <v>1.2699</v>
      </c>
      <c r="O1350">
        <v>0.70086000000000004</v>
      </c>
      <c r="P1350">
        <v>2.8108999999999999E-2</v>
      </c>
      <c r="Q1350">
        <v>2.569</v>
      </c>
      <c r="R1350">
        <v>84.697999999999993</v>
      </c>
      <c r="S1350">
        <v>8.6111000000000004</v>
      </c>
      <c r="T1350">
        <v>210000000</v>
      </c>
      <c r="U1350">
        <v>0.3</v>
      </c>
      <c r="V1350">
        <v>0.5</v>
      </c>
      <c r="W1350">
        <v>2</v>
      </c>
      <c r="X1350">
        <v>70</v>
      </c>
    </row>
    <row r="1351" spans="1:24" x14ac:dyDescent="0.35">
      <c r="A1351" s="1">
        <v>1349</v>
      </c>
      <c r="B1351">
        <v>675</v>
      </c>
      <c r="C1351">
        <v>674</v>
      </c>
      <c r="E1351">
        <v>5335.3199561184374</v>
      </c>
      <c r="F1351">
        <v>43864.6875</v>
      </c>
      <c r="G1351">
        <v>5146.1994621235117</v>
      </c>
      <c r="H1351">
        <v>-1077.234702857435</v>
      </c>
      <c r="I1351">
        <v>15.941232073753911</v>
      </c>
      <c r="J1351" t="s">
        <v>113</v>
      </c>
      <c r="K1351">
        <v>19</v>
      </c>
      <c r="L1351">
        <v>1320</v>
      </c>
      <c r="M1351">
        <v>1.6819999999999991</v>
      </c>
      <c r="N1351">
        <v>1.2699</v>
      </c>
      <c r="O1351">
        <v>0.70086000000000004</v>
      </c>
      <c r="P1351">
        <v>2.8108999999999999E-2</v>
      </c>
      <c r="Q1351">
        <v>2.569</v>
      </c>
      <c r="R1351">
        <v>84.697999999999993</v>
      </c>
      <c r="S1351">
        <v>8.6111000000000004</v>
      </c>
      <c r="T1351">
        <v>210000000</v>
      </c>
      <c r="U1351">
        <v>0.3</v>
      </c>
      <c r="V1351">
        <v>0.5</v>
      </c>
      <c r="W1351">
        <v>2</v>
      </c>
      <c r="X1351">
        <v>70</v>
      </c>
    </row>
    <row r="1352" spans="1:24" x14ac:dyDescent="0.35">
      <c r="A1352" s="1">
        <v>1350</v>
      </c>
      <c r="B1352">
        <v>675</v>
      </c>
      <c r="C1352">
        <v>675</v>
      </c>
      <c r="E1352">
        <v>5335.3199561184374</v>
      </c>
      <c r="F1352">
        <v>43864.6875</v>
      </c>
      <c r="G1352">
        <v>5146.1994621235117</v>
      </c>
      <c r="H1352">
        <v>-1077.234702857435</v>
      </c>
      <c r="I1352">
        <v>15.941232073753911</v>
      </c>
      <c r="J1352" t="s">
        <v>113</v>
      </c>
      <c r="K1352">
        <v>19</v>
      </c>
      <c r="L1352">
        <v>1320</v>
      </c>
      <c r="M1352">
        <v>1.6819999999999991</v>
      </c>
      <c r="N1352">
        <v>1.2699</v>
      </c>
      <c r="O1352">
        <v>0.70086000000000004</v>
      </c>
      <c r="P1352">
        <v>2.8108999999999999E-2</v>
      </c>
      <c r="Q1352">
        <v>2.569</v>
      </c>
      <c r="R1352">
        <v>84.697999999999993</v>
      </c>
      <c r="S1352">
        <v>8.6111000000000004</v>
      </c>
      <c r="T1352">
        <v>210000000</v>
      </c>
      <c r="U1352">
        <v>0.3</v>
      </c>
      <c r="V1352">
        <v>0.5</v>
      </c>
      <c r="W1352">
        <v>2</v>
      </c>
      <c r="X1352">
        <v>70</v>
      </c>
    </row>
    <row r="1353" spans="1:24" x14ac:dyDescent="0.35">
      <c r="A1353" s="1">
        <v>1351</v>
      </c>
      <c r="B1353">
        <v>676</v>
      </c>
      <c r="C1353">
        <v>675</v>
      </c>
      <c r="E1353">
        <v>5343.1335432958258</v>
      </c>
      <c r="F1353">
        <v>43872.5</v>
      </c>
      <c r="G1353">
        <v>5153.6601986136247</v>
      </c>
      <c r="H1353">
        <v>-1074.9166459773251</v>
      </c>
      <c r="I1353">
        <v>15.814164281868081</v>
      </c>
      <c r="J1353" t="s">
        <v>113</v>
      </c>
      <c r="K1353">
        <v>19</v>
      </c>
      <c r="L1353">
        <v>1320</v>
      </c>
      <c r="M1353">
        <v>1.6819999999999991</v>
      </c>
      <c r="N1353">
        <v>1.2699</v>
      </c>
      <c r="O1353">
        <v>0.70086000000000004</v>
      </c>
      <c r="P1353">
        <v>2.8108999999999999E-2</v>
      </c>
      <c r="Q1353">
        <v>2.569</v>
      </c>
      <c r="R1353">
        <v>84.697999999999993</v>
      </c>
      <c r="S1353">
        <v>8.6111000000000004</v>
      </c>
      <c r="T1353">
        <v>210000000</v>
      </c>
      <c r="U1353">
        <v>0.3</v>
      </c>
      <c r="V1353">
        <v>0.5</v>
      </c>
      <c r="W1353">
        <v>2</v>
      </c>
      <c r="X1353">
        <v>70</v>
      </c>
    </row>
    <row r="1354" spans="1:24" x14ac:dyDescent="0.35">
      <c r="A1354" s="1">
        <v>1352</v>
      </c>
      <c r="B1354">
        <v>676</v>
      </c>
      <c r="C1354">
        <v>676</v>
      </c>
      <c r="E1354">
        <v>5343.1335432958258</v>
      </c>
      <c r="F1354">
        <v>43872.5</v>
      </c>
      <c r="G1354">
        <v>5153.6601986136247</v>
      </c>
      <c r="H1354">
        <v>-1074.9166459773251</v>
      </c>
      <c r="I1354">
        <v>15.814164281868081</v>
      </c>
      <c r="J1354" t="s">
        <v>113</v>
      </c>
      <c r="K1354">
        <v>19</v>
      </c>
      <c r="L1354">
        <v>1320</v>
      </c>
      <c r="M1354">
        <v>1.6819999999999991</v>
      </c>
      <c r="N1354">
        <v>1.2699</v>
      </c>
      <c r="O1354">
        <v>0.70086000000000004</v>
      </c>
      <c r="P1354">
        <v>2.8108999999999999E-2</v>
      </c>
      <c r="Q1354">
        <v>2.569</v>
      </c>
      <c r="R1354">
        <v>84.697999999999993</v>
      </c>
      <c r="S1354">
        <v>8.6111000000000004</v>
      </c>
      <c r="T1354">
        <v>210000000</v>
      </c>
      <c r="U1354">
        <v>0.3</v>
      </c>
      <c r="V1354">
        <v>0.5</v>
      </c>
      <c r="W1354">
        <v>2</v>
      </c>
      <c r="X1354">
        <v>70</v>
      </c>
    </row>
    <row r="1355" spans="1:24" x14ac:dyDescent="0.35">
      <c r="A1355" s="1">
        <v>1353</v>
      </c>
      <c r="B1355">
        <v>677</v>
      </c>
      <c r="C1355">
        <v>676</v>
      </c>
      <c r="E1355">
        <v>5350.9471304732133</v>
      </c>
      <c r="F1355">
        <v>43880.3125</v>
      </c>
      <c r="G1355">
        <v>5161.1170223374284</v>
      </c>
      <c r="H1355">
        <v>-1072.586254154427</v>
      </c>
      <c r="I1355">
        <v>15.683092272083449</v>
      </c>
      <c r="J1355" t="s">
        <v>113</v>
      </c>
      <c r="K1355">
        <v>19</v>
      </c>
      <c r="L1355">
        <v>1320</v>
      </c>
      <c r="M1355">
        <v>1.6819999999999991</v>
      </c>
      <c r="N1355">
        <v>1.2699</v>
      </c>
      <c r="O1355">
        <v>0.70086000000000004</v>
      </c>
      <c r="P1355">
        <v>2.8108999999999999E-2</v>
      </c>
      <c r="Q1355">
        <v>2.569</v>
      </c>
      <c r="R1355">
        <v>84.697999999999993</v>
      </c>
      <c r="S1355">
        <v>8.6111000000000004</v>
      </c>
      <c r="T1355">
        <v>210000000</v>
      </c>
      <c r="U1355">
        <v>0.3</v>
      </c>
      <c r="V1355">
        <v>0.5</v>
      </c>
      <c r="W1355">
        <v>2</v>
      </c>
      <c r="X1355">
        <v>70</v>
      </c>
    </row>
    <row r="1356" spans="1:24" x14ac:dyDescent="0.35">
      <c r="A1356" s="1">
        <v>1354</v>
      </c>
      <c r="B1356">
        <v>677</v>
      </c>
      <c r="C1356">
        <v>677</v>
      </c>
      <c r="E1356">
        <v>5350.9471304732133</v>
      </c>
      <c r="F1356">
        <v>43880.3125</v>
      </c>
      <c r="G1356">
        <v>5161.1170223374284</v>
      </c>
      <c r="H1356">
        <v>-1072.586254154427</v>
      </c>
      <c r="I1356">
        <v>15.683092272083449</v>
      </c>
      <c r="J1356" t="s">
        <v>113</v>
      </c>
      <c r="K1356">
        <v>19</v>
      </c>
      <c r="L1356">
        <v>1320</v>
      </c>
      <c r="M1356">
        <v>1.6819999999999991</v>
      </c>
      <c r="N1356">
        <v>1.2699</v>
      </c>
      <c r="O1356">
        <v>0.70086000000000004</v>
      </c>
      <c r="P1356">
        <v>2.8108999999999999E-2</v>
      </c>
      <c r="Q1356">
        <v>2.569</v>
      </c>
      <c r="R1356">
        <v>84.697999999999993</v>
      </c>
      <c r="S1356">
        <v>8.6111000000000004</v>
      </c>
      <c r="T1356">
        <v>210000000</v>
      </c>
      <c r="U1356">
        <v>0.3</v>
      </c>
      <c r="V1356">
        <v>0.5</v>
      </c>
      <c r="W1356">
        <v>2</v>
      </c>
      <c r="X1356">
        <v>70</v>
      </c>
    </row>
    <row r="1357" spans="1:24" x14ac:dyDescent="0.35">
      <c r="A1357" s="1">
        <v>1355</v>
      </c>
      <c r="B1357">
        <v>678</v>
      </c>
      <c r="C1357">
        <v>677</v>
      </c>
      <c r="E1357">
        <v>5358.7607176506008</v>
      </c>
      <c r="F1357">
        <v>43888.125</v>
      </c>
      <c r="G1357">
        <v>5168.5701072793036</v>
      </c>
      <c r="H1357">
        <v>-1070.244156458718</v>
      </c>
      <c r="I1357">
        <v>15.54809081979837</v>
      </c>
      <c r="J1357" t="s">
        <v>113</v>
      </c>
      <c r="K1357">
        <v>19</v>
      </c>
      <c r="L1357">
        <v>1320</v>
      </c>
      <c r="M1357">
        <v>1.6819999999999991</v>
      </c>
      <c r="N1357">
        <v>1.2699</v>
      </c>
      <c r="O1357">
        <v>0.70086000000000004</v>
      </c>
      <c r="P1357">
        <v>2.8108999999999999E-2</v>
      </c>
      <c r="Q1357">
        <v>2.569</v>
      </c>
      <c r="R1357">
        <v>84.697999999999993</v>
      </c>
      <c r="S1357">
        <v>8.6111000000000004</v>
      </c>
      <c r="T1357">
        <v>210000000</v>
      </c>
      <c r="U1357">
        <v>0.3</v>
      </c>
      <c r="V1357">
        <v>0.5</v>
      </c>
      <c r="W1357">
        <v>2</v>
      </c>
      <c r="X1357">
        <v>70</v>
      </c>
    </row>
    <row r="1358" spans="1:24" x14ac:dyDescent="0.35">
      <c r="A1358" s="1">
        <v>1356</v>
      </c>
      <c r="B1358">
        <v>678</v>
      </c>
      <c r="C1358">
        <v>678</v>
      </c>
      <c r="E1358">
        <v>5358.7607176506008</v>
      </c>
      <c r="F1358">
        <v>43888.125</v>
      </c>
      <c r="G1358">
        <v>5168.5701072793036</v>
      </c>
      <c r="H1358">
        <v>-1070.244156458718</v>
      </c>
      <c r="I1358">
        <v>15.54809081979837</v>
      </c>
      <c r="J1358" t="s">
        <v>113</v>
      </c>
      <c r="K1358">
        <v>19</v>
      </c>
      <c r="L1358">
        <v>1320</v>
      </c>
      <c r="M1358">
        <v>1.6819999999999991</v>
      </c>
      <c r="N1358">
        <v>1.2699</v>
      </c>
      <c r="O1358">
        <v>0.70086000000000004</v>
      </c>
      <c r="P1358">
        <v>2.8108999999999999E-2</v>
      </c>
      <c r="Q1358">
        <v>2.569</v>
      </c>
      <c r="R1358">
        <v>84.697999999999993</v>
      </c>
      <c r="S1358">
        <v>8.6111000000000004</v>
      </c>
      <c r="T1358">
        <v>210000000</v>
      </c>
      <c r="U1358">
        <v>0.3</v>
      </c>
      <c r="V1358">
        <v>0.5</v>
      </c>
      <c r="W1358">
        <v>2</v>
      </c>
      <c r="X1358">
        <v>70</v>
      </c>
    </row>
    <row r="1359" spans="1:24" x14ac:dyDescent="0.35">
      <c r="A1359" s="1">
        <v>1357</v>
      </c>
      <c r="B1359">
        <v>679</v>
      </c>
      <c r="C1359">
        <v>678</v>
      </c>
      <c r="E1359">
        <v>5366.5743048279883</v>
      </c>
      <c r="F1359">
        <v>43895.9375</v>
      </c>
      <c r="G1359">
        <v>5176.0195445383506</v>
      </c>
      <c r="H1359">
        <v>-1067.8906990218491</v>
      </c>
      <c r="I1359">
        <v>15.40938412895111</v>
      </c>
      <c r="J1359" t="s">
        <v>113</v>
      </c>
      <c r="K1359">
        <v>19</v>
      </c>
      <c r="L1359">
        <v>1320</v>
      </c>
      <c r="M1359">
        <v>1.6819999999999991</v>
      </c>
      <c r="N1359">
        <v>1.2699</v>
      </c>
      <c r="O1359">
        <v>0.70086000000000004</v>
      </c>
      <c r="P1359">
        <v>2.8108999999999999E-2</v>
      </c>
      <c r="Q1359">
        <v>2.569</v>
      </c>
      <c r="R1359">
        <v>84.697999999999993</v>
      </c>
      <c r="S1359">
        <v>8.6111000000000004</v>
      </c>
      <c r="T1359">
        <v>210000000</v>
      </c>
      <c r="U1359">
        <v>0.3</v>
      </c>
      <c r="V1359">
        <v>0.5</v>
      </c>
      <c r="W1359">
        <v>2</v>
      </c>
      <c r="X1359">
        <v>70</v>
      </c>
    </row>
    <row r="1360" spans="1:24" x14ac:dyDescent="0.35">
      <c r="A1360" s="1">
        <v>1358</v>
      </c>
      <c r="B1360">
        <v>679</v>
      </c>
      <c r="C1360">
        <v>679</v>
      </c>
      <c r="E1360">
        <v>5366.5743048279883</v>
      </c>
      <c r="F1360">
        <v>43895.9375</v>
      </c>
      <c r="G1360">
        <v>5176.0195445383506</v>
      </c>
      <c r="H1360">
        <v>-1067.8906990218491</v>
      </c>
      <c r="I1360">
        <v>15.40938412895111</v>
      </c>
      <c r="J1360" t="s">
        <v>113</v>
      </c>
      <c r="K1360">
        <v>19</v>
      </c>
      <c r="L1360">
        <v>1320</v>
      </c>
      <c r="M1360">
        <v>1.6819999999999991</v>
      </c>
      <c r="N1360">
        <v>1.2699</v>
      </c>
      <c r="O1360">
        <v>0.70086000000000004</v>
      </c>
      <c r="P1360">
        <v>2.8108999999999999E-2</v>
      </c>
      <c r="Q1360">
        <v>2.569</v>
      </c>
      <c r="R1360">
        <v>84.697999999999993</v>
      </c>
      <c r="S1360">
        <v>8.6111000000000004</v>
      </c>
      <c r="T1360">
        <v>210000000</v>
      </c>
      <c r="U1360">
        <v>0.3</v>
      </c>
      <c r="V1360">
        <v>0.5</v>
      </c>
      <c r="W1360">
        <v>2</v>
      </c>
      <c r="X1360">
        <v>70</v>
      </c>
    </row>
    <row r="1361" spans="1:24" x14ac:dyDescent="0.35">
      <c r="A1361" s="1">
        <v>1359</v>
      </c>
      <c r="B1361">
        <v>680</v>
      </c>
      <c r="C1361">
        <v>679</v>
      </c>
      <c r="E1361">
        <v>5374.3878920053758</v>
      </c>
      <c r="F1361">
        <v>43903.75</v>
      </c>
      <c r="G1361">
        <v>5183.465280934678</v>
      </c>
      <c r="H1361">
        <v>-1065.525779781751</v>
      </c>
      <c r="I1361">
        <v>15.26696677459805</v>
      </c>
      <c r="J1361" t="s">
        <v>113</v>
      </c>
      <c r="K1361">
        <v>19</v>
      </c>
      <c r="L1361">
        <v>1320</v>
      </c>
      <c r="M1361">
        <v>1.6819999999999991</v>
      </c>
      <c r="N1361">
        <v>1.2699</v>
      </c>
      <c r="O1361">
        <v>0.70086000000000004</v>
      </c>
      <c r="P1361">
        <v>2.8108999999999999E-2</v>
      </c>
      <c r="Q1361">
        <v>2.569</v>
      </c>
      <c r="R1361">
        <v>84.697999999999993</v>
      </c>
      <c r="S1361">
        <v>8.6111000000000004</v>
      </c>
      <c r="T1361">
        <v>210000000</v>
      </c>
      <c r="U1361">
        <v>0.3</v>
      </c>
      <c r="V1361">
        <v>0.5</v>
      </c>
      <c r="W1361">
        <v>2</v>
      </c>
      <c r="X1361">
        <v>70</v>
      </c>
    </row>
    <row r="1362" spans="1:24" x14ac:dyDescent="0.35">
      <c r="A1362" s="1">
        <v>1360</v>
      </c>
      <c r="B1362">
        <v>680</v>
      </c>
      <c r="C1362">
        <v>680</v>
      </c>
      <c r="E1362">
        <v>5374.3878920053758</v>
      </c>
      <c r="F1362">
        <v>43903.75</v>
      </c>
      <c r="G1362">
        <v>5183.465280934678</v>
      </c>
      <c r="H1362">
        <v>-1065.525779781751</v>
      </c>
      <c r="I1362">
        <v>15.26696677459805</v>
      </c>
      <c r="J1362" t="s">
        <v>112</v>
      </c>
      <c r="K1362">
        <v>19</v>
      </c>
      <c r="L1362">
        <v>1278</v>
      </c>
      <c r="M1362">
        <v>1.8779999999999999</v>
      </c>
      <c r="N1362">
        <v>1.5209999999999999</v>
      </c>
      <c r="O1362">
        <v>0.79723999999999995</v>
      </c>
      <c r="P1362">
        <v>5.4467000000000002E-2</v>
      </c>
      <c r="Q1362">
        <v>3.3109999999999999</v>
      </c>
      <c r="R1362">
        <v>98.582999999999998</v>
      </c>
      <c r="S1362">
        <v>10.105</v>
      </c>
      <c r="T1362">
        <v>210000000</v>
      </c>
      <c r="U1362">
        <v>0.3</v>
      </c>
      <c r="V1362">
        <v>0.5</v>
      </c>
      <c r="W1362">
        <v>2</v>
      </c>
      <c r="X1362">
        <v>70</v>
      </c>
    </row>
    <row r="1363" spans="1:24" x14ac:dyDescent="0.35">
      <c r="A1363" s="1">
        <v>1361</v>
      </c>
      <c r="B1363">
        <v>681</v>
      </c>
      <c r="C1363">
        <v>680</v>
      </c>
      <c r="E1363">
        <v>5382.2014791827633</v>
      </c>
      <c r="F1363">
        <v>43911.5625</v>
      </c>
      <c r="G1363">
        <v>5190.9074656577131</v>
      </c>
      <c r="H1363">
        <v>-1063.149928778909</v>
      </c>
      <c r="I1363">
        <v>15.12086428468694</v>
      </c>
      <c r="J1363" t="s">
        <v>112</v>
      </c>
      <c r="K1363">
        <v>19</v>
      </c>
      <c r="L1363">
        <v>1278</v>
      </c>
      <c r="M1363">
        <v>1.8779999999999999</v>
      </c>
      <c r="N1363">
        <v>1.5209999999999999</v>
      </c>
      <c r="O1363">
        <v>0.79723999999999995</v>
      </c>
      <c r="P1363">
        <v>5.4467000000000002E-2</v>
      </c>
      <c r="Q1363">
        <v>3.3109999999999999</v>
      </c>
      <c r="R1363">
        <v>98.582999999999998</v>
      </c>
      <c r="S1363">
        <v>10.105</v>
      </c>
      <c r="T1363">
        <v>210000000</v>
      </c>
      <c r="U1363">
        <v>0.3</v>
      </c>
      <c r="V1363">
        <v>0.5</v>
      </c>
      <c r="W1363">
        <v>2</v>
      </c>
      <c r="X1363">
        <v>70</v>
      </c>
    </row>
    <row r="1364" spans="1:24" x14ac:dyDescent="0.35">
      <c r="A1364" s="1">
        <v>1362</v>
      </c>
      <c r="B1364">
        <v>681</v>
      </c>
      <c r="C1364">
        <v>681</v>
      </c>
      <c r="E1364">
        <v>5382.2014791827633</v>
      </c>
      <c r="F1364">
        <v>43911.5625</v>
      </c>
      <c r="G1364">
        <v>5190.9074656577131</v>
      </c>
      <c r="H1364">
        <v>-1063.149928778909</v>
      </c>
      <c r="I1364">
        <v>15.12086428468694</v>
      </c>
      <c r="J1364" t="s">
        <v>112</v>
      </c>
      <c r="K1364">
        <v>19</v>
      </c>
      <c r="L1364">
        <v>1278</v>
      </c>
      <c r="M1364">
        <v>1.8779999999999999</v>
      </c>
      <c r="N1364">
        <v>1.5209999999999999</v>
      </c>
      <c r="O1364">
        <v>0.79723999999999995</v>
      </c>
      <c r="P1364">
        <v>5.4467000000000002E-2</v>
      </c>
      <c r="Q1364">
        <v>3.3109999999999999</v>
      </c>
      <c r="R1364">
        <v>98.582999999999998</v>
      </c>
      <c r="S1364">
        <v>10.105</v>
      </c>
      <c r="T1364">
        <v>210000000</v>
      </c>
      <c r="U1364">
        <v>0.3</v>
      </c>
      <c r="V1364">
        <v>0.5</v>
      </c>
      <c r="W1364">
        <v>2</v>
      </c>
      <c r="X1364">
        <v>70</v>
      </c>
    </row>
    <row r="1365" spans="1:24" x14ac:dyDescent="0.35">
      <c r="A1365" s="1">
        <v>1363</v>
      </c>
      <c r="B1365">
        <v>682</v>
      </c>
      <c r="C1365">
        <v>681</v>
      </c>
      <c r="E1365">
        <v>5390.0150663601507</v>
      </c>
      <c r="F1365">
        <v>43919.375</v>
      </c>
      <c r="G1365">
        <v>5198.345467008312</v>
      </c>
      <c r="H1365">
        <v>-1060.761267999296</v>
      </c>
      <c r="I1365">
        <v>14.970657665252631</v>
      </c>
      <c r="J1365" t="s">
        <v>112</v>
      </c>
      <c r="K1365">
        <v>19</v>
      </c>
      <c r="L1365">
        <v>1278</v>
      </c>
      <c r="M1365">
        <v>1.8779999999999999</v>
      </c>
      <c r="N1365">
        <v>1.5209999999999999</v>
      </c>
      <c r="O1365">
        <v>0.79723999999999995</v>
      </c>
      <c r="P1365">
        <v>5.4467000000000002E-2</v>
      </c>
      <c r="Q1365">
        <v>3.3109999999999999</v>
      </c>
      <c r="R1365">
        <v>98.582999999999998</v>
      </c>
      <c r="S1365">
        <v>10.105</v>
      </c>
      <c r="T1365">
        <v>210000000</v>
      </c>
      <c r="U1365">
        <v>0.3</v>
      </c>
      <c r="V1365">
        <v>0.5</v>
      </c>
      <c r="W1365">
        <v>2</v>
      </c>
      <c r="X1365">
        <v>70</v>
      </c>
    </row>
    <row r="1366" spans="1:24" x14ac:dyDescent="0.35">
      <c r="A1366" s="1">
        <v>1364</v>
      </c>
      <c r="B1366">
        <v>682</v>
      </c>
      <c r="C1366">
        <v>682</v>
      </c>
      <c r="E1366">
        <v>5390.0150663601507</v>
      </c>
      <c r="F1366">
        <v>43919.375</v>
      </c>
      <c r="G1366">
        <v>5198.345467008312</v>
      </c>
      <c r="H1366">
        <v>-1060.761267999296</v>
      </c>
      <c r="I1366">
        <v>14.970657665252631</v>
      </c>
      <c r="J1366" t="s">
        <v>111</v>
      </c>
      <c r="K1366">
        <v>19</v>
      </c>
      <c r="L1366">
        <v>1278</v>
      </c>
      <c r="M1366">
        <v>1.9890000000000001</v>
      </c>
      <c r="N1366">
        <v>1.7789999999999999</v>
      </c>
      <c r="O1366">
        <v>0.87726000000000004</v>
      </c>
      <c r="P1366">
        <v>0.15781000000000001</v>
      </c>
      <c r="Q1366">
        <v>3.6680000000000001</v>
      </c>
      <c r="R1366">
        <v>110.4</v>
      </c>
      <c r="S1366">
        <v>11.349</v>
      </c>
      <c r="T1366">
        <v>210000000</v>
      </c>
      <c r="U1366">
        <v>0.3</v>
      </c>
      <c r="V1366">
        <v>0.5</v>
      </c>
      <c r="W1366">
        <v>2</v>
      </c>
      <c r="X1366">
        <v>70</v>
      </c>
    </row>
    <row r="1367" spans="1:24" x14ac:dyDescent="0.35">
      <c r="A1367" s="1">
        <v>1365</v>
      </c>
      <c r="B1367">
        <v>683</v>
      </c>
      <c r="C1367">
        <v>682</v>
      </c>
      <c r="E1367">
        <v>5397.8286535375382</v>
      </c>
      <c r="F1367">
        <v>43927.1875</v>
      </c>
      <c r="G1367">
        <v>5205.7796877752817</v>
      </c>
      <c r="H1367">
        <v>-1058.36111214834</v>
      </c>
      <c r="I1367">
        <v>14.81660586517545</v>
      </c>
      <c r="J1367" t="s">
        <v>111</v>
      </c>
      <c r="K1367">
        <v>19</v>
      </c>
      <c r="L1367">
        <v>1278</v>
      </c>
      <c r="M1367">
        <v>1.9890000000000001</v>
      </c>
      <c r="N1367">
        <v>1.7789999999999999</v>
      </c>
      <c r="O1367">
        <v>0.87726000000000004</v>
      </c>
      <c r="P1367">
        <v>0.15781000000000001</v>
      </c>
      <c r="Q1367">
        <v>3.6680000000000001</v>
      </c>
      <c r="R1367">
        <v>110.4</v>
      </c>
      <c r="S1367">
        <v>11.349</v>
      </c>
      <c r="T1367">
        <v>210000000</v>
      </c>
      <c r="U1367">
        <v>0.3</v>
      </c>
      <c r="V1367">
        <v>0.5</v>
      </c>
      <c r="W1367">
        <v>2</v>
      </c>
      <c r="X1367">
        <v>70</v>
      </c>
    </row>
    <row r="1368" spans="1:24" x14ac:dyDescent="0.35">
      <c r="A1368" s="1">
        <v>1366</v>
      </c>
      <c r="B1368">
        <v>683</v>
      </c>
      <c r="C1368">
        <v>683</v>
      </c>
      <c r="E1368">
        <v>5397.8286535375382</v>
      </c>
      <c r="F1368">
        <v>43927.1875</v>
      </c>
      <c r="G1368">
        <v>5205.7796877752817</v>
      </c>
      <c r="H1368">
        <v>-1058.36111214834</v>
      </c>
      <c r="I1368">
        <v>14.81660586517545</v>
      </c>
      <c r="J1368" t="s">
        <v>111</v>
      </c>
      <c r="K1368">
        <v>19</v>
      </c>
      <c r="L1368">
        <v>1278</v>
      </c>
      <c r="M1368">
        <v>1.9890000000000001</v>
      </c>
      <c r="N1368">
        <v>1.7789999999999999</v>
      </c>
      <c r="O1368">
        <v>0.87726000000000004</v>
      </c>
      <c r="P1368">
        <v>0.15781000000000001</v>
      </c>
      <c r="Q1368">
        <v>3.6680000000000001</v>
      </c>
      <c r="R1368">
        <v>110.4</v>
      </c>
      <c r="S1368">
        <v>11.349</v>
      </c>
      <c r="T1368">
        <v>210000000</v>
      </c>
      <c r="U1368">
        <v>0.3</v>
      </c>
      <c r="V1368">
        <v>0.5</v>
      </c>
      <c r="W1368">
        <v>2</v>
      </c>
      <c r="X1368">
        <v>70</v>
      </c>
    </row>
    <row r="1369" spans="1:24" x14ac:dyDescent="0.35">
      <c r="A1369" s="1">
        <v>1367</v>
      </c>
      <c r="B1369">
        <v>684</v>
      </c>
      <c r="C1369">
        <v>683</v>
      </c>
      <c r="D1369" t="s">
        <v>101</v>
      </c>
      <c r="E1369">
        <v>5405.6422407149257</v>
      </c>
      <c r="F1369">
        <v>43935</v>
      </c>
      <c r="G1369">
        <v>5213.2101340765948</v>
      </c>
      <c r="H1369">
        <v>-1055.949536085732</v>
      </c>
      <c r="I1369">
        <v>14.65884553066725</v>
      </c>
      <c r="J1369" t="s">
        <v>111</v>
      </c>
      <c r="K1369">
        <v>19</v>
      </c>
      <c r="L1369">
        <v>1278</v>
      </c>
      <c r="M1369">
        <v>1.9890000000000001</v>
      </c>
      <c r="N1369">
        <v>1.7789999999999999</v>
      </c>
      <c r="O1369">
        <v>0.87726000000000004</v>
      </c>
      <c r="P1369">
        <v>0.15781000000000001</v>
      </c>
      <c r="Q1369">
        <v>3.6680000000000001</v>
      </c>
      <c r="R1369">
        <v>110.4</v>
      </c>
      <c r="S1369">
        <v>11.349</v>
      </c>
      <c r="T1369">
        <v>210000000</v>
      </c>
      <c r="U1369">
        <v>0.3</v>
      </c>
      <c r="V1369">
        <v>0.5</v>
      </c>
      <c r="W1369">
        <v>2</v>
      </c>
      <c r="X1369">
        <v>70</v>
      </c>
    </row>
    <row r="1370" spans="1:24" x14ac:dyDescent="0.35">
      <c r="A1370" s="1">
        <v>1368</v>
      </c>
      <c r="B1370">
        <v>684</v>
      </c>
      <c r="C1370">
        <v>684</v>
      </c>
      <c r="D1370" t="s">
        <v>101</v>
      </c>
      <c r="E1370">
        <v>5405.6422407149257</v>
      </c>
      <c r="F1370">
        <v>43935</v>
      </c>
      <c r="G1370">
        <v>5213.2101340765948</v>
      </c>
      <c r="H1370">
        <v>-1055.949536085732</v>
      </c>
      <c r="I1370">
        <v>14.65884553066725</v>
      </c>
      <c r="J1370" t="s">
        <v>111</v>
      </c>
      <c r="K1370">
        <v>19</v>
      </c>
      <c r="L1370">
        <v>1278</v>
      </c>
      <c r="M1370">
        <v>1.9890000000000001</v>
      </c>
      <c r="N1370">
        <v>1.7789999999999999</v>
      </c>
      <c r="O1370">
        <v>0.87726000000000004</v>
      </c>
      <c r="P1370">
        <v>0.15781000000000001</v>
      </c>
      <c r="Q1370">
        <v>3.6680000000000001</v>
      </c>
      <c r="R1370">
        <v>110.4</v>
      </c>
      <c r="S1370">
        <v>11.349</v>
      </c>
      <c r="T1370">
        <v>210000000</v>
      </c>
      <c r="U1370">
        <v>0.3</v>
      </c>
      <c r="V1370">
        <v>0.5</v>
      </c>
      <c r="W1370">
        <v>2</v>
      </c>
      <c r="X1370">
        <v>70</v>
      </c>
    </row>
    <row r="1371" spans="1:24" x14ac:dyDescent="0.35">
      <c r="A1371" s="1">
        <v>1369</v>
      </c>
      <c r="B1371">
        <v>685</v>
      </c>
      <c r="C1371">
        <v>684</v>
      </c>
      <c r="E1371">
        <v>5413.4570745304709</v>
      </c>
      <c r="F1371">
        <v>43942.8125</v>
      </c>
      <c r="G1371">
        <v>5220.6380687175506</v>
      </c>
      <c r="H1371">
        <v>-1053.526457442267</v>
      </c>
      <c r="I1371">
        <v>14.497362234995229</v>
      </c>
      <c r="J1371" t="s">
        <v>111</v>
      </c>
      <c r="K1371">
        <v>19</v>
      </c>
      <c r="L1371">
        <v>1278</v>
      </c>
      <c r="M1371">
        <v>1.9890000000000001</v>
      </c>
      <c r="N1371">
        <v>1.7789999999999999</v>
      </c>
      <c r="O1371">
        <v>0.87726000000000004</v>
      </c>
      <c r="P1371">
        <v>0.15781000000000001</v>
      </c>
      <c r="Q1371">
        <v>3.6680000000000001</v>
      </c>
      <c r="R1371">
        <v>110.4</v>
      </c>
      <c r="S1371">
        <v>11.349</v>
      </c>
      <c r="T1371">
        <v>210000000</v>
      </c>
      <c r="U1371">
        <v>0.3</v>
      </c>
      <c r="V1371">
        <v>0.5</v>
      </c>
      <c r="W1371">
        <v>2</v>
      </c>
      <c r="X1371">
        <v>70</v>
      </c>
    </row>
    <row r="1372" spans="1:24" x14ac:dyDescent="0.35">
      <c r="A1372" s="1">
        <v>1370</v>
      </c>
      <c r="B1372">
        <v>685</v>
      </c>
      <c r="C1372">
        <v>685</v>
      </c>
      <c r="E1372">
        <v>5413.4570745304709</v>
      </c>
      <c r="F1372">
        <v>43942.8125</v>
      </c>
      <c r="G1372">
        <v>5220.6380687175506</v>
      </c>
      <c r="H1372">
        <v>-1053.526457442267</v>
      </c>
      <c r="I1372">
        <v>14.497362234995229</v>
      </c>
      <c r="J1372" t="s">
        <v>111</v>
      </c>
      <c r="K1372">
        <v>19</v>
      </c>
      <c r="L1372">
        <v>1278</v>
      </c>
      <c r="M1372">
        <v>1.9890000000000001</v>
      </c>
      <c r="N1372">
        <v>1.7789999999999999</v>
      </c>
      <c r="O1372">
        <v>0.87726000000000004</v>
      </c>
      <c r="P1372">
        <v>0.15781000000000001</v>
      </c>
      <c r="Q1372">
        <v>3.6680000000000001</v>
      </c>
      <c r="R1372">
        <v>110.4</v>
      </c>
      <c r="S1372">
        <v>11.349</v>
      </c>
      <c r="T1372">
        <v>210000000</v>
      </c>
      <c r="U1372">
        <v>0.3</v>
      </c>
      <c r="V1372">
        <v>0.5</v>
      </c>
      <c r="W1372">
        <v>2</v>
      </c>
      <c r="X1372">
        <v>70</v>
      </c>
    </row>
    <row r="1373" spans="1:24" x14ac:dyDescent="0.35">
      <c r="A1373" s="1">
        <v>1371</v>
      </c>
      <c r="B1373">
        <v>686</v>
      </c>
      <c r="C1373">
        <v>685</v>
      </c>
      <c r="E1373">
        <v>5421.2719083460161</v>
      </c>
      <c r="F1373">
        <v>43950.625</v>
      </c>
      <c r="G1373">
        <v>5228.0622525688423</v>
      </c>
      <c r="H1373">
        <v>-1051.092156938435</v>
      </c>
      <c r="I1373">
        <v>14.332178484024899</v>
      </c>
      <c r="J1373" t="s">
        <v>111</v>
      </c>
      <c r="K1373">
        <v>19</v>
      </c>
      <c r="L1373">
        <v>1278</v>
      </c>
      <c r="M1373">
        <v>1.9890000000000001</v>
      </c>
      <c r="N1373">
        <v>1.7789999999999999</v>
      </c>
      <c r="O1373">
        <v>0.87726000000000004</v>
      </c>
      <c r="P1373">
        <v>0.15781000000000001</v>
      </c>
      <c r="Q1373">
        <v>3.6680000000000001</v>
      </c>
      <c r="R1373">
        <v>110.4</v>
      </c>
      <c r="S1373">
        <v>11.349</v>
      </c>
      <c r="T1373">
        <v>210000000</v>
      </c>
      <c r="U1373">
        <v>0.3</v>
      </c>
      <c r="V1373">
        <v>0.5</v>
      </c>
      <c r="W1373">
        <v>2</v>
      </c>
      <c r="X1373">
        <v>70</v>
      </c>
    </row>
    <row r="1374" spans="1:24" x14ac:dyDescent="0.35">
      <c r="A1374" s="1">
        <v>1372</v>
      </c>
      <c r="B1374">
        <v>686</v>
      </c>
      <c r="C1374">
        <v>686</v>
      </c>
      <c r="E1374">
        <v>5421.2719083460161</v>
      </c>
      <c r="F1374">
        <v>43950.625</v>
      </c>
      <c r="G1374">
        <v>5228.0622525688423</v>
      </c>
      <c r="H1374">
        <v>-1051.092156938435</v>
      </c>
      <c r="I1374">
        <v>14.332178484024899</v>
      </c>
      <c r="J1374" t="s">
        <v>111</v>
      </c>
      <c r="K1374">
        <v>19</v>
      </c>
      <c r="L1374">
        <v>1278</v>
      </c>
      <c r="M1374">
        <v>1.9890000000000001</v>
      </c>
      <c r="N1374">
        <v>1.7789999999999999</v>
      </c>
      <c r="O1374">
        <v>0.87726000000000004</v>
      </c>
      <c r="P1374">
        <v>0.15781000000000001</v>
      </c>
      <c r="Q1374">
        <v>3.6680000000000001</v>
      </c>
      <c r="R1374">
        <v>110.4</v>
      </c>
      <c r="S1374">
        <v>11.349</v>
      </c>
      <c r="T1374">
        <v>210000000</v>
      </c>
      <c r="U1374">
        <v>0.3</v>
      </c>
      <c r="V1374">
        <v>0.5</v>
      </c>
      <c r="W1374">
        <v>2</v>
      </c>
      <c r="X1374">
        <v>70</v>
      </c>
    </row>
    <row r="1375" spans="1:24" x14ac:dyDescent="0.35">
      <c r="A1375" s="1">
        <v>1373</v>
      </c>
      <c r="B1375">
        <v>687</v>
      </c>
      <c r="C1375">
        <v>686</v>
      </c>
      <c r="E1375">
        <v>5429.0867421615603</v>
      </c>
      <c r="F1375">
        <v>43958.4375</v>
      </c>
      <c r="G1375">
        <v>5235.4821541040528</v>
      </c>
      <c r="H1375">
        <v>-1048.6451197462511</v>
      </c>
      <c r="I1375">
        <v>14.162824470945321</v>
      </c>
      <c r="J1375" t="s">
        <v>111</v>
      </c>
      <c r="K1375">
        <v>19</v>
      </c>
      <c r="L1375">
        <v>1278</v>
      </c>
      <c r="M1375">
        <v>1.9890000000000001</v>
      </c>
      <c r="N1375">
        <v>1.7789999999999999</v>
      </c>
      <c r="O1375">
        <v>0.87726000000000004</v>
      </c>
      <c r="P1375">
        <v>0.15781000000000001</v>
      </c>
      <c r="Q1375">
        <v>3.6680000000000001</v>
      </c>
      <c r="R1375">
        <v>110.4</v>
      </c>
      <c r="S1375">
        <v>11.349</v>
      </c>
      <c r="T1375">
        <v>210000000</v>
      </c>
      <c r="U1375">
        <v>0.3</v>
      </c>
      <c r="V1375">
        <v>0.5</v>
      </c>
      <c r="W1375">
        <v>2</v>
      </c>
      <c r="X1375">
        <v>70</v>
      </c>
    </row>
    <row r="1376" spans="1:24" x14ac:dyDescent="0.35">
      <c r="A1376" s="1">
        <v>1374</v>
      </c>
      <c r="B1376">
        <v>687</v>
      </c>
      <c r="C1376">
        <v>687</v>
      </c>
      <c r="E1376">
        <v>5429.0867421615603</v>
      </c>
      <c r="F1376">
        <v>43958.4375</v>
      </c>
      <c r="G1376">
        <v>5235.4821541040528</v>
      </c>
      <c r="H1376">
        <v>-1048.6451197462511</v>
      </c>
      <c r="I1376">
        <v>14.162824470945321</v>
      </c>
      <c r="J1376" t="s">
        <v>111</v>
      </c>
      <c r="K1376">
        <v>19</v>
      </c>
      <c r="L1376">
        <v>1278</v>
      </c>
      <c r="M1376">
        <v>1.9890000000000001</v>
      </c>
      <c r="N1376">
        <v>1.7789999999999999</v>
      </c>
      <c r="O1376">
        <v>0.87726000000000004</v>
      </c>
      <c r="P1376">
        <v>0.15781000000000001</v>
      </c>
      <c r="Q1376">
        <v>3.6680000000000001</v>
      </c>
      <c r="R1376">
        <v>110.4</v>
      </c>
      <c r="S1376">
        <v>11.349</v>
      </c>
      <c r="T1376">
        <v>210000000</v>
      </c>
      <c r="U1376">
        <v>0.3</v>
      </c>
      <c r="V1376">
        <v>0.5</v>
      </c>
      <c r="W1376">
        <v>2</v>
      </c>
      <c r="X1376">
        <v>70</v>
      </c>
    </row>
    <row r="1377" spans="1:24" x14ac:dyDescent="0.35">
      <c r="A1377" s="1">
        <v>1375</v>
      </c>
      <c r="B1377">
        <v>688</v>
      </c>
      <c r="C1377">
        <v>687</v>
      </c>
      <c r="E1377">
        <v>5436.9015759771046</v>
      </c>
      <c r="F1377">
        <v>43966.25</v>
      </c>
      <c r="G1377">
        <v>5242.8982060723338</v>
      </c>
      <c r="H1377">
        <v>-1046.186705545769</v>
      </c>
      <c r="I1377">
        <v>13.989693693420911</v>
      </c>
      <c r="J1377" t="s">
        <v>111</v>
      </c>
      <c r="K1377">
        <v>19</v>
      </c>
      <c r="L1377">
        <v>1278</v>
      </c>
      <c r="M1377">
        <v>1.9890000000000001</v>
      </c>
      <c r="N1377">
        <v>1.7789999999999999</v>
      </c>
      <c r="O1377">
        <v>0.87726000000000004</v>
      </c>
      <c r="P1377">
        <v>0.15781000000000001</v>
      </c>
      <c r="Q1377">
        <v>3.6680000000000001</v>
      </c>
      <c r="R1377">
        <v>110.4</v>
      </c>
      <c r="S1377">
        <v>11.349</v>
      </c>
      <c r="T1377">
        <v>210000000</v>
      </c>
      <c r="U1377">
        <v>0.3</v>
      </c>
      <c r="V1377">
        <v>0.5</v>
      </c>
      <c r="W1377">
        <v>2</v>
      </c>
      <c r="X1377">
        <v>70</v>
      </c>
    </row>
    <row r="1378" spans="1:24" x14ac:dyDescent="0.35">
      <c r="A1378" s="1">
        <v>1376</v>
      </c>
      <c r="B1378">
        <v>688</v>
      </c>
      <c r="C1378">
        <v>688</v>
      </c>
      <c r="E1378">
        <v>5436.9015759771046</v>
      </c>
      <c r="F1378">
        <v>43966.25</v>
      </c>
      <c r="G1378">
        <v>5242.8982060723338</v>
      </c>
      <c r="H1378">
        <v>-1046.186705545769</v>
      </c>
      <c r="I1378">
        <v>13.989693693420911</v>
      </c>
      <c r="J1378" t="s">
        <v>111</v>
      </c>
      <c r="K1378">
        <v>19</v>
      </c>
      <c r="L1378">
        <v>1278</v>
      </c>
      <c r="M1378">
        <v>1.9890000000000001</v>
      </c>
      <c r="N1378">
        <v>1.7789999999999999</v>
      </c>
      <c r="O1378">
        <v>0.87726000000000004</v>
      </c>
      <c r="P1378">
        <v>0.15781000000000001</v>
      </c>
      <c r="Q1378">
        <v>3.6680000000000001</v>
      </c>
      <c r="R1378">
        <v>110.4</v>
      </c>
      <c r="S1378">
        <v>11.349</v>
      </c>
      <c r="T1378">
        <v>210000000</v>
      </c>
      <c r="U1378">
        <v>0.3</v>
      </c>
      <c r="V1378">
        <v>0.5</v>
      </c>
      <c r="W1378">
        <v>2</v>
      </c>
      <c r="X1378">
        <v>70</v>
      </c>
    </row>
    <row r="1379" spans="1:24" x14ac:dyDescent="0.35">
      <c r="A1379" s="1">
        <v>1377</v>
      </c>
      <c r="B1379">
        <v>689</v>
      </c>
      <c r="C1379">
        <v>688</v>
      </c>
      <c r="E1379">
        <v>5444.7164097926507</v>
      </c>
      <c r="F1379">
        <v>43974.0625</v>
      </c>
      <c r="G1379">
        <v>5250.3103990639474</v>
      </c>
      <c r="H1379">
        <v>-1043.7169437243031</v>
      </c>
      <c r="I1379">
        <v>13.812853768119369</v>
      </c>
      <c r="J1379" t="s">
        <v>111</v>
      </c>
      <c r="K1379">
        <v>19</v>
      </c>
      <c r="L1379">
        <v>1278</v>
      </c>
      <c r="M1379">
        <v>1.9890000000000001</v>
      </c>
      <c r="N1379">
        <v>1.7789999999999999</v>
      </c>
      <c r="O1379">
        <v>0.87726000000000004</v>
      </c>
      <c r="P1379">
        <v>0.15781000000000001</v>
      </c>
      <c r="Q1379">
        <v>3.6680000000000001</v>
      </c>
      <c r="R1379">
        <v>110.4</v>
      </c>
      <c r="S1379">
        <v>11.349</v>
      </c>
      <c r="T1379">
        <v>210000000</v>
      </c>
      <c r="U1379">
        <v>0.3</v>
      </c>
      <c r="V1379">
        <v>0.5</v>
      </c>
      <c r="W1379">
        <v>2</v>
      </c>
      <c r="X1379">
        <v>70</v>
      </c>
    </row>
    <row r="1380" spans="1:24" x14ac:dyDescent="0.35">
      <c r="A1380" s="1">
        <v>1378</v>
      </c>
      <c r="B1380">
        <v>689</v>
      </c>
      <c r="C1380">
        <v>689</v>
      </c>
      <c r="E1380">
        <v>5444.7164097926507</v>
      </c>
      <c r="F1380">
        <v>43974.0625</v>
      </c>
      <c r="G1380">
        <v>5250.3103990639474</v>
      </c>
      <c r="H1380">
        <v>-1043.7169437243031</v>
      </c>
      <c r="I1380">
        <v>13.812853768119369</v>
      </c>
      <c r="J1380" t="s">
        <v>111</v>
      </c>
      <c r="K1380">
        <v>19</v>
      </c>
      <c r="L1380">
        <v>1278</v>
      </c>
      <c r="M1380">
        <v>1.9890000000000001</v>
      </c>
      <c r="N1380">
        <v>1.7789999999999999</v>
      </c>
      <c r="O1380">
        <v>0.87726000000000004</v>
      </c>
      <c r="P1380">
        <v>0.15781000000000001</v>
      </c>
      <c r="Q1380">
        <v>3.6680000000000001</v>
      </c>
      <c r="R1380">
        <v>110.4</v>
      </c>
      <c r="S1380">
        <v>11.349</v>
      </c>
      <c r="T1380">
        <v>210000000</v>
      </c>
      <c r="U1380">
        <v>0.3</v>
      </c>
      <c r="V1380">
        <v>0.5</v>
      </c>
      <c r="W1380">
        <v>2</v>
      </c>
      <c r="X1380">
        <v>70</v>
      </c>
    </row>
    <row r="1381" spans="1:24" x14ac:dyDescent="0.35">
      <c r="A1381" s="1">
        <v>1379</v>
      </c>
      <c r="B1381">
        <v>690</v>
      </c>
      <c r="C1381">
        <v>689</v>
      </c>
      <c r="E1381">
        <v>5452.5312436081958</v>
      </c>
      <c r="F1381">
        <v>43981.875</v>
      </c>
      <c r="G1381">
        <v>5257.7187882922744</v>
      </c>
      <c r="H1381">
        <v>-1041.236061096766</v>
      </c>
      <c r="I1381">
        <v>13.63231961623559</v>
      </c>
      <c r="J1381" t="s">
        <v>111</v>
      </c>
      <c r="K1381">
        <v>19</v>
      </c>
      <c r="L1381">
        <v>1278</v>
      </c>
      <c r="M1381">
        <v>1.9890000000000001</v>
      </c>
      <c r="N1381">
        <v>1.7789999999999999</v>
      </c>
      <c r="O1381">
        <v>0.87726000000000004</v>
      </c>
      <c r="P1381">
        <v>0.15781000000000001</v>
      </c>
      <c r="Q1381">
        <v>3.6680000000000001</v>
      </c>
      <c r="R1381">
        <v>110.4</v>
      </c>
      <c r="S1381">
        <v>11.349</v>
      </c>
      <c r="T1381">
        <v>210000000</v>
      </c>
      <c r="U1381">
        <v>0.3</v>
      </c>
      <c r="V1381">
        <v>0.5</v>
      </c>
      <c r="W1381">
        <v>2</v>
      </c>
      <c r="X1381">
        <v>70</v>
      </c>
    </row>
    <row r="1382" spans="1:24" x14ac:dyDescent="0.35">
      <c r="A1382" s="1">
        <v>1380</v>
      </c>
      <c r="B1382">
        <v>690</v>
      </c>
      <c r="C1382">
        <v>690</v>
      </c>
      <c r="E1382">
        <v>5452.5312436081958</v>
      </c>
      <c r="F1382">
        <v>43981.875</v>
      </c>
      <c r="G1382">
        <v>5257.7187882922744</v>
      </c>
      <c r="H1382">
        <v>-1041.236061096766</v>
      </c>
      <c r="I1382">
        <v>13.63231961623559</v>
      </c>
      <c r="J1382" t="s">
        <v>111</v>
      </c>
      <c r="K1382">
        <v>19</v>
      </c>
      <c r="L1382">
        <v>1278</v>
      </c>
      <c r="M1382">
        <v>1.9890000000000001</v>
      </c>
      <c r="N1382">
        <v>1.7789999999999999</v>
      </c>
      <c r="O1382">
        <v>0.87726000000000004</v>
      </c>
      <c r="P1382">
        <v>0.15781000000000001</v>
      </c>
      <c r="Q1382">
        <v>3.6680000000000001</v>
      </c>
      <c r="R1382">
        <v>110.4</v>
      </c>
      <c r="S1382">
        <v>11.349</v>
      </c>
      <c r="T1382">
        <v>210000000</v>
      </c>
      <c r="U1382">
        <v>0.3</v>
      </c>
      <c r="V1382">
        <v>0.5</v>
      </c>
      <c r="W1382">
        <v>2</v>
      </c>
      <c r="X1382">
        <v>70</v>
      </c>
    </row>
    <row r="1383" spans="1:24" x14ac:dyDescent="0.35">
      <c r="A1383" s="1">
        <v>1381</v>
      </c>
      <c r="B1383">
        <v>691</v>
      </c>
      <c r="C1383">
        <v>690</v>
      </c>
      <c r="E1383">
        <v>5460.346077423741</v>
      </c>
      <c r="F1383">
        <v>43989.6875</v>
      </c>
      <c r="G1383">
        <v>5265.1232966628377</v>
      </c>
      <c r="H1383">
        <v>-1038.743889175639</v>
      </c>
      <c r="I1383">
        <v>13.44807470232276</v>
      </c>
      <c r="J1383" t="s">
        <v>111</v>
      </c>
      <c r="K1383">
        <v>19</v>
      </c>
      <c r="L1383">
        <v>1278</v>
      </c>
      <c r="M1383">
        <v>1.9890000000000001</v>
      </c>
      <c r="N1383">
        <v>1.7789999999999999</v>
      </c>
      <c r="O1383">
        <v>0.87726000000000004</v>
      </c>
      <c r="P1383">
        <v>0.15781000000000001</v>
      </c>
      <c r="Q1383">
        <v>3.6680000000000001</v>
      </c>
      <c r="R1383">
        <v>110.4</v>
      </c>
      <c r="S1383">
        <v>11.349</v>
      </c>
      <c r="T1383">
        <v>210000000</v>
      </c>
      <c r="U1383">
        <v>0.3</v>
      </c>
      <c r="V1383">
        <v>0.5</v>
      </c>
      <c r="W1383">
        <v>2</v>
      </c>
      <c r="X1383">
        <v>70</v>
      </c>
    </row>
    <row r="1384" spans="1:24" x14ac:dyDescent="0.35">
      <c r="A1384" s="1">
        <v>1382</v>
      </c>
      <c r="B1384">
        <v>691</v>
      </c>
      <c r="C1384">
        <v>691</v>
      </c>
      <c r="E1384">
        <v>5460.346077423741</v>
      </c>
      <c r="F1384">
        <v>43989.6875</v>
      </c>
      <c r="G1384">
        <v>5265.1232966628377</v>
      </c>
      <c r="H1384">
        <v>-1038.743889175639</v>
      </c>
      <c r="I1384">
        <v>13.44807470232276</v>
      </c>
      <c r="J1384" t="s">
        <v>111</v>
      </c>
      <c r="K1384">
        <v>19</v>
      </c>
      <c r="L1384">
        <v>1278</v>
      </c>
      <c r="M1384">
        <v>1.9890000000000001</v>
      </c>
      <c r="N1384">
        <v>1.7789999999999999</v>
      </c>
      <c r="O1384">
        <v>0.87726000000000004</v>
      </c>
      <c r="P1384">
        <v>0.15781000000000001</v>
      </c>
      <c r="Q1384">
        <v>3.6680000000000001</v>
      </c>
      <c r="R1384">
        <v>110.4</v>
      </c>
      <c r="S1384">
        <v>11.349</v>
      </c>
      <c r="T1384">
        <v>210000000</v>
      </c>
      <c r="U1384">
        <v>0.3</v>
      </c>
      <c r="V1384">
        <v>0.5</v>
      </c>
      <c r="W1384">
        <v>2</v>
      </c>
      <c r="X1384">
        <v>70</v>
      </c>
    </row>
    <row r="1385" spans="1:24" x14ac:dyDescent="0.35">
      <c r="A1385" s="1">
        <v>1383</v>
      </c>
      <c r="B1385">
        <v>692</v>
      </c>
      <c r="C1385">
        <v>691</v>
      </c>
      <c r="E1385">
        <v>5468.1609112392853</v>
      </c>
      <c r="F1385">
        <v>43997.5</v>
      </c>
      <c r="G1385">
        <v>5272.523416590946</v>
      </c>
      <c r="H1385">
        <v>-1036.239031052655</v>
      </c>
      <c r="I1385">
        <v>13.259603305801059</v>
      </c>
      <c r="J1385" t="s">
        <v>111</v>
      </c>
      <c r="K1385">
        <v>19</v>
      </c>
      <c r="L1385">
        <v>1278</v>
      </c>
      <c r="M1385">
        <v>1.9890000000000001</v>
      </c>
      <c r="N1385">
        <v>1.7789999999999999</v>
      </c>
      <c r="O1385">
        <v>0.87726000000000004</v>
      </c>
      <c r="P1385">
        <v>0.15781000000000001</v>
      </c>
      <c r="Q1385">
        <v>3.6680000000000001</v>
      </c>
      <c r="R1385">
        <v>110.4</v>
      </c>
      <c r="S1385">
        <v>11.349</v>
      </c>
      <c r="T1385">
        <v>210000000</v>
      </c>
      <c r="U1385">
        <v>0.3</v>
      </c>
      <c r="V1385">
        <v>0.5</v>
      </c>
      <c r="W1385">
        <v>2</v>
      </c>
      <c r="X1385">
        <v>70</v>
      </c>
    </row>
    <row r="1386" spans="1:24" x14ac:dyDescent="0.35">
      <c r="A1386" s="1">
        <v>1384</v>
      </c>
      <c r="B1386">
        <v>692</v>
      </c>
      <c r="C1386">
        <v>692</v>
      </c>
      <c r="E1386">
        <v>5468.1609112392853</v>
      </c>
      <c r="F1386">
        <v>43997.5</v>
      </c>
      <c r="G1386">
        <v>5272.523416590946</v>
      </c>
      <c r="H1386">
        <v>-1036.239031052655</v>
      </c>
      <c r="I1386">
        <v>13.259603305801059</v>
      </c>
      <c r="J1386" t="s">
        <v>111</v>
      </c>
      <c r="K1386">
        <v>19</v>
      </c>
      <c r="L1386">
        <v>1278</v>
      </c>
      <c r="M1386">
        <v>1.9890000000000001</v>
      </c>
      <c r="N1386">
        <v>1.7789999999999999</v>
      </c>
      <c r="O1386">
        <v>0.87726000000000004</v>
      </c>
      <c r="P1386">
        <v>0.15781000000000001</v>
      </c>
      <c r="Q1386">
        <v>3.6680000000000001</v>
      </c>
      <c r="R1386">
        <v>110.4</v>
      </c>
      <c r="S1386">
        <v>11.349</v>
      </c>
      <c r="T1386">
        <v>210000000</v>
      </c>
      <c r="U1386">
        <v>0.3</v>
      </c>
      <c r="V1386">
        <v>0.5</v>
      </c>
      <c r="W1386">
        <v>2</v>
      </c>
      <c r="X1386">
        <v>70</v>
      </c>
    </row>
    <row r="1387" spans="1:24" x14ac:dyDescent="0.35">
      <c r="A1387" s="1">
        <v>1385</v>
      </c>
      <c r="B1387">
        <v>693</v>
      </c>
      <c r="C1387">
        <v>692</v>
      </c>
      <c r="E1387">
        <v>5475.9757450548304</v>
      </c>
      <c r="F1387">
        <v>44005.3125</v>
      </c>
      <c r="G1387">
        <v>5279.9195704888753</v>
      </c>
      <c r="H1387">
        <v>-1033.7227692560059</v>
      </c>
      <c r="I1387">
        <v>13.06741535197458</v>
      </c>
      <c r="J1387" t="s">
        <v>111</v>
      </c>
      <c r="K1387">
        <v>19</v>
      </c>
      <c r="L1387">
        <v>1278</v>
      </c>
      <c r="M1387">
        <v>1.9890000000000001</v>
      </c>
      <c r="N1387">
        <v>1.7789999999999999</v>
      </c>
      <c r="O1387">
        <v>0.87726000000000004</v>
      </c>
      <c r="P1387">
        <v>0.15781000000000001</v>
      </c>
      <c r="Q1387">
        <v>3.6680000000000001</v>
      </c>
      <c r="R1387">
        <v>110.4</v>
      </c>
      <c r="S1387">
        <v>11.349</v>
      </c>
      <c r="T1387">
        <v>210000000</v>
      </c>
      <c r="U1387">
        <v>0.3</v>
      </c>
      <c r="V1387">
        <v>0.5</v>
      </c>
      <c r="W1387">
        <v>2</v>
      </c>
      <c r="X1387">
        <v>70</v>
      </c>
    </row>
    <row r="1388" spans="1:24" x14ac:dyDescent="0.35">
      <c r="A1388" s="1">
        <v>1386</v>
      </c>
      <c r="B1388">
        <v>693</v>
      </c>
      <c r="C1388">
        <v>693</v>
      </c>
      <c r="E1388">
        <v>5475.9757450548304</v>
      </c>
      <c r="F1388">
        <v>44005.3125</v>
      </c>
      <c r="G1388">
        <v>5279.9195704888753</v>
      </c>
      <c r="H1388">
        <v>-1033.7227692560059</v>
      </c>
      <c r="I1388">
        <v>13.06741535197458</v>
      </c>
      <c r="J1388" t="s">
        <v>111</v>
      </c>
      <c r="K1388">
        <v>19</v>
      </c>
      <c r="L1388">
        <v>1278</v>
      </c>
      <c r="M1388">
        <v>1.9890000000000001</v>
      </c>
      <c r="N1388">
        <v>1.7789999999999999</v>
      </c>
      <c r="O1388">
        <v>0.87726000000000004</v>
      </c>
      <c r="P1388">
        <v>0.15781000000000001</v>
      </c>
      <c r="Q1388">
        <v>3.6680000000000001</v>
      </c>
      <c r="R1388">
        <v>110.4</v>
      </c>
      <c r="S1388">
        <v>11.349</v>
      </c>
      <c r="T1388">
        <v>210000000</v>
      </c>
      <c r="U1388">
        <v>0.3</v>
      </c>
      <c r="V1388">
        <v>0.5</v>
      </c>
      <c r="W1388">
        <v>2</v>
      </c>
      <c r="X1388">
        <v>70</v>
      </c>
    </row>
    <row r="1389" spans="1:24" x14ac:dyDescent="0.35">
      <c r="A1389" s="1">
        <v>1387</v>
      </c>
      <c r="B1389">
        <v>694</v>
      </c>
      <c r="C1389">
        <v>693</v>
      </c>
      <c r="E1389">
        <v>5483.7905788703756</v>
      </c>
      <c r="F1389">
        <v>44013.125</v>
      </c>
      <c r="G1389">
        <v>5287.31190083204</v>
      </c>
      <c r="H1389">
        <v>-1031.195579258871</v>
      </c>
      <c r="I1389">
        <v>12.871545394063601</v>
      </c>
      <c r="J1389" t="s">
        <v>111</v>
      </c>
      <c r="K1389">
        <v>19</v>
      </c>
      <c r="L1389">
        <v>1278</v>
      </c>
      <c r="M1389">
        <v>1.9890000000000001</v>
      </c>
      <c r="N1389">
        <v>1.7789999999999999</v>
      </c>
      <c r="O1389">
        <v>0.87726000000000004</v>
      </c>
      <c r="P1389">
        <v>0.15781000000000001</v>
      </c>
      <c r="Q1389">
        <v>3.6680000000000001</v>
      </c>
      <c r="R1389">
        <v>110.4</v>
      </c>
      <c r="S1389">
        <v>11.349</v>
      </c>
      <c r="T1389">
        <v>210000000</v>
      </c>
      <c r="U1389">
        <v>0.3</v>
      </c>
      <c r="V1389">
        <v>0.5</v>
      </c>
      <c r="W1389">
        <v>2</v>
      </c>
      <c r="X1389">
        <v>70</v>
      </c>
    </row>
    <row r="1390" spans="1:24" x14ac:dyDescent="0.35">
      <c r="A1390" s="1">
        <v>1388</v>
      </c>
      <c r="B1390">
        <v>694</v>
      </c>
      <c r="C1390">
        <v>694</v>
      </c>
      <c r="E1390">
        <v>5483.7905788703756</v>
      </c>
      <c r="F1390">
        <v>44013.125</v>
      </c>
      <c r="G1390">
        <v>5287.31190083204</v>
      </c>
      <c r="H1390">
        <v>-1031.195579258871</v>
      </c>
      <c r="I1390">
        <v>12.871545394063601</v>
      </c>
      <c r="J1390" t="s">
        <v>111</v>
      </c>
      <c r="K1390">
        <v>19</v>
      </c>
      <c r="L1390">
        <v>1278</v>
      </c>
      <c r="M1390">
        <v>1.9890000000000001</v>
      </c>
      <c r="N1390">
        <v>1.7789999999999999</v>
      </c>
      <c r="O1390">
        <v>0.87726000000000004</v>
      </c>
      <c r="P1390">
        <v>0.15781000000000001</v>
      </c>
      <c r="Q1390">
        <v>3.6680000000000001</v>
      </c>
      <c r="R1390">
        <v>110.4</v>
      </c>
      <c r="S1390">
        <v>11.349</v>
      </c>
      <c r="T1390">
        <v>210000000</v>
      </c>
      <c r="U1390">
        <v>0.3</v>
      </c>
      <c r="V1390">
        <v>0.5</v>
      </c>
      <c r="W1390">
        <v>2</v>
      </c>
      <c r="X1390">
        <v>70</v>
      </c>
    </row>
    <row r="1391" spans="1:24" x14ac:dyDescent="0.35">
      <c r="A1391" s="1">
        <v>1389</v>
      </c>
      <c r="B1391">
        <v>695</v>
      </c>
      <c r="C1391">
        <v>694</v>
      </c>
      <c r="E1391">
        <v>5491.6054126859208</v>
      </c>
      <c r="F1391">
        <v>44020.9375</v>
      </c>
      <c r="G1391">
        <v>5294.7002708041737</v>
      </c>
      <c r="H1391">
        <v>-1028.6571234850719</v>
      </c>
      <c r="I1391">
        <v>12.67196470078037</v>
      </c>
      <c r="J1391" t="s">
        <v>111</v>
      </c>
      <c r="K1391">
        <v>19</v>
      </c>
      <c r="L1391">
        <v>1278</v>
      </c>
      <c r="M1391">
        <v>1.9890000000000001</v>
      </c>
      <c r="N1391">
        <v>1.7789999999999999</v>
      </c>
      <c r="O1391">
        <v>0.87726000000000004</v>
      </c>
      <c r="P1391">
        <v>0.15781000000000001</v>
      </c>
      <c r="Q1391">
        <v>3.6680000000000001</v>
      </c>
      <c r="R1391">
        <v>110.4</v>
      </c>
      <c r="S1391">
        <v>11.349</v>
      </c>
      <c r="T1391">
        <v>210000000</v>
      </c>
      <c r="U1391">
        <v>0.3</v>
      </c>
      <c r="V1391">
        <v>0.5</v>
      </c>
      <c r="W1391">
        <v>2</v>
      </c>
      <c r="X1391">
        <v>70</v>
      </c>
    </row>
    <row r="1392" spans="1:24" x14ac:dyDescent="0.35">
      <c r="A1392" s="1">
        <v>1390</v>
      </c>
      <c r="B1392">
        <v>695</v>
      </c>
      <c r="C1392">
        <v>695</v>
      </c>
      <c r="E1392">
        <v>5491.6054126859208</v>
      </c>
      <c r="F1392">
        <v>44020.9375</v>
      </c>
      <c r="G1392">
        <v>5294.7002708041737</v>
      </c>
      <c r="H1392">
        <v>-1028.6571234850719</v>
      </c>
      <c r="I1392">
        <v>12.67196470078037</v>
      </c>
      <c r="J1392" t="s">
        <v>114</v>
      </c>
      <c r="K1392">
        <v>19</v>
      </c>
      <c r="L1392">
        <v>1593.818181818182</v>
      </c>
      <c r="M1392">
        <v>1.9890000000000001</v>
      </c>
      <c r="N1392">
        <v>2.09</v>
      </c>
      <c r="O1392">
        <v>0</v>
      </c>
      <c r="P1392">
        <v>0</v>
      </c>
      <c r="Q1392">
        <v>5.32</v>
      </c>
      <c r="R1392">
        <v>170</v>
      </c>
      <c r="S1392">
        <v>18.2</v>
      </c>
      <c r="T1392">
        <v>210000000</v>
      </c>
      <c r="U1392">
        <v>0.3</v>
      </c>
      <c r="V1392">
        <v>0.5</v>
      </c>
      <c r="W1392">
        <v>2</v>
      </c>
      <c r="X1392">
        <v>120</v>
      </c>
    </row>
    <row r="1393" spans="1:24" x14ac:dyDescent="0.35">
      <c r="A1393" s="1">
        <v>1391</v>
      </c>
      <c r="B1393">
        <v>696</v>
      </c>
      <c r="C1393">
        <v>695</v>
      </c>
      <c r="E1393">
        <v>5499.420246501466</v>
      </c>
      <c r="F1393">
        <v>44028.75</v>
      </c>
      <c r="G1393">
        <v>5302.0845746023278</v>
      </c>
      <c r="H1393">
        <v>-1026.107161344733</v>
      </c>
      <c r="I1393">
        <v>12.468591479603329</v>
      </c>
      <c r="J1393" t="s">
        <v>114</v>
      </c>
      <c r="K1393">
        <v>19</v>
      </c>
      <c r="L1393">
        <v>1593.818181818182</v>
      </c>
      <c r="M1393">
        <v>1.9890000000000001</v>
      </c>
      <c r="N1393">
        <v>2.09</v>
      </c>
      <c r="O1393">
        <v>0</v>
      </c>
      <c r="P1393">
        <v>0</v>
      </c>
      <c r="Q1393">
        <v>5.32</v>
      </c>
      <c r="R1393">
        <v>170</v>
      </c>
      <c r="S1393">
        <v>18.2</v>
      </c>
      <c r="T1393">
        <v>210000000</v>
      </c>
      <c r="U1393">
        <v>0.3</v>
      </c>
      <c r="V1393">
        <v>0.5</v>
      </c>
      <c r="W1393">
        <v>2</v>
      </c>
      <c r="X1393">
        <v>120</v>
      </c>
    </row>
    <row r="1394" spans="1:24" x14ac:dyDescent="0.35">
      <c r="A1394" s="1">
        <v>1392</v>
      </c>
      <c r="B1394">
        <v>696</v>
      </c>
      <c r="C1394">
        <v>696</v>
      </c>
      <c r="E1394">
        <v>5499.420246501466</v>
      </c>
      <c r="F1394">
        <v>44028.75</v>
      </c>
      <c r="G1394">
        <v>5302.0845746023278</v>
      </c>
      <c r="H1394">
        <v>-1026.107161344733</v>
      </c>
      <c r="I1394">
        <v>12.468591479603329</v>
      </c>
      <c r="J1394" t="s">
        <v>115</v>
      </c>
      <c r="K1394">
        <v>20.52</v>
      </c>
      <c r="L1394">
        <v>2087.5500000000002</v>
      </c>
      <c r="M1394">
        <v>1.9890000000000001</v>
      </c>
      <c r="N1394">
        <v>2.2799999999999998</v>
      </c>
      <c r="O1394">
        <v>0</v>
      </c>
      <c r="P1394">
        <v>0</v>
      </c>
      <c r="Q1394">
        <v>5.95</v>
      </c>
      <c r="R1394">
        <v>226</v>
      </c>
      <c r="S1394">
        <v>20</v>
      </c>
      <c r="T1394">
        <v>210000000</v>
      </c>
      <c r="U1394">
        <v>0.3</v>
      </c>
      <c r="V1394">
        <v>0.5</v>
      </c>
      <c r="W1394">
        <v>2</v>
      </c>
      <c r="X1394">
        <v>120</v>
      </c>
    </row>
    <row r="1395" spans="1:24" x14ac:dyDescent="0.35">
      <c r="A1395" s="1">
        <v>1393</v>
      </c>
      <c r="B1395">
        <v>697</v>
      </c>
      <c r="C1395">
        <v>696</v>
      </c>
      <c r="E1395">
        <v>5507.2350803170111</v>
      </c>
      <c r="F1395">
        <v>44036.5625</v>
      </c>
      <c r="G1395">
        <v>5309.4644457772047</v>
      </c>
      <c r="H1395">
        <v>-1023.544731269222</v>
      </c>
      <c r="I1395">
        <v>12.261077649744699</v>
      </c>
      <c r="J1395" t="s">
        <v>115</v>
      </c>
      <c r="K1395">
        <v>20.52</v>
      </c>
      <c r="L1395">
        <v>2087.5500000000002</v>
      </c>
      <c r="M1395">
        <v>1.9890000000000001</v>
      </c>
      <c r="N1395">
        <v>2.2799999999999998</v>
      </c>
      <c r="O1395">
        <v>0</v>
      </c>
      <c r="P1395">
        <v>0</v>
      </c>
      <c r="Q1395">
        <v>5.95</v>
      </c>
      <c r="R1395">
        <v>226</v>
      </c>
      <c r="S1395">
        <v>20</v>
      </c>
      <c r="T1395">
        <v>210000000</v>
      </c>
      <c r="U1395">
        <v>0.3</v>
      </c>
      <c r="V1395">
        <v>0.5</v>
      </c>
      <c r="W1395">
        <v>2</v>
      </c>
      <c r="X1395">
        <v>120</v>
      </c>
    </row>
    <row r="1396" spans="1:24" x14ac:dyDescent="0.35">
      <c r="A1396" s="1">
        <v>1394</v>
      </c>
      <c r="B1396">
        <v>697</v>
      </c>
      <c r="C1396">
        <v>697</v>
      </c>
      <c r="E1396">
        <v>5507.2350803170111</v>
      </c>
      <c r="F1396">
        <v>44036.5625</v>
      </c>
      <c r="G1396">
        <v>5309.4644457772047</v>
      </c>
      <c r="H1396">
        <v>-1023.544731269222</v>
      </c>
      <c r="I1396">
        <v>12.261077649744699</v>
      </c>
      <c r="J1396" t="s">
        <v>116</v>
      </c>
      <c r="K1396">
        <v>25.16</v>
      </c>
      <c r="L1396">
        <v>2830.0601398601402</v>
      </c>
      <c r="M1396">
        <v>1.9890000000000001</v>
      </c>
      <c r="N1396">
        <v>2.86</v>
      </c>
      <c r="O1396">
        <v>0</v>
      </c>
      <c r="P1396">
        <v>0</v>
      </c>
      <c r="Q1396">
        <v>7.7</v>
      </c>
      <c r="R1396">
        <v>314</v>
      </c>
      <c r="S1396">
        <v>24.3</v>
      </c>
      <c r="T1396">
        <v>210000000</v>
      </c>
      <c r="U1396">
        <v>0.3</v>
      </c>
      <c r="V1396">
        <v>0.5</v>
      </c>
      <c r="W1396">
        <v>2</v>
      </c>
      <c r="X1396">
        <v>120</v>
      </c>
    </row>
    <row r="1397" spans="1:24" x14ac:dyDescent="0.35">
      <c r="A1397" s="1">
        <v>1395</v>
      </c>
      <c r="B1397">
        <v>698</v>
      </c>
      <c r="C1397">
        <v>697</v>
      </c>
      <c r="E1397">
        <v>5515.0499141325554</v>
      </c>
      <c r="F1397">
        <v>44044.375</v>
      </c>
      <c r="G1397">
        <v>5316.8402788584326</v>
      </c>
      <c r="H1397">
        <v>-1020.9710043338119</v>
      </c>
      <c r="I1397">
        <v>12.049845494535919</v>
      </c>
      <c r="J1397" t="s">
        <v>116</v>
      </c>
      <c r="K1397">
        <v>25.16</v>
      </c>
      <c r="L1397">
        <v>2830.0601398601402</v>
      </c>
      <c r="M1397">
        <v>1.9890000000000001</v>
      </c>
      <c r="N1397">
        <v>2.86</v>
      </c>
      <c r="O1397">
        <v>0</v>
      </c>
      <c r="P1397">
        <v>0</v>
      </c>
      <c r="Q1397">
        <v>7.7</v>
      </c>
      <c r="R1397">
        <v>314</v>
      </c>
      <c r="S1397">
        <v>24.3</v>
      </c>
      <c r="T1397">
        <v>210000000</v>
      </c>
      <c r="U1397">
        <v>0.3</v>
      </c>
      <c r="V1397">
        <v>0.5</v>
      </c>
      <c r="W1397">
        <v>2</v>
      </c>
      <c r="X1397">
        <v>120</v>
      </c>
    </row>
    <row r="1398" spans="1:24" x14ac:dyDescent="0.35">
      <c r="A1398" s="1">
        <v>1396</v>
      </c>
      <c r="B1398">
        <v>698</v>
      </c>
      <c r="C1398">
        <v>698</v>
      </c>
      <c r="E1398">
        <v>5515.0499141325554</v>
      </c>
      <c r="F1398">
        <v>44044.375</v>
      </c>
      <c r="G1398">
        <v>5316.8402788584326</v>
      </c>
      <c r="H1398">
        <v>-1020.9710043338119</v>
      </c>
      <c r="I1398">
        <v>12.049845494535919</v>
      </c>
      <c r="J1398" t="s">
        <v>117</v>
      </c>
      <c r="K1398">
        <v>29</v>
      </c>
      <c r="L1398">
        <v>3757.3233532934141</v>
      </c>
      <c r="M1398">
        <v>1.9890000000000001</v>
      </c>
      <c r="N1398">
        <v>3.34</v>
      </c>
      <c r="O1398">
        <v>0</v>
      </c>
      <c r="P1398">
        <v>0</v>
      </c>
      <c r="Q1398">
        <v>9.74</v>
      </c>
      <c r="R1398">
        <v>423</v>
      </c>
      <c r="S1398">
        <v>28.5</v>
      </c>
      <c r="T1398">
        <v>210000000</v>
      </c>
      <c r="U1398">
        <v>0.3</v>
      </c>
      <c r="V1398">
        <v>0.5</v>
      </c>
      <c r="W1398">
        <v>2</v>
      </c>
      <c r="X1398">
        <v>120</v>
      </c>
    </row>
    <row r="1399" spans="1:24" x14ac:dyDescent="0.35">
      <c r="A1399" s="1">
        <v>1397</v>
      </c>
      <c r="B1399">
        <v>699</v>
      </c>
      <c r="C1399">
        <v>698</v>
      </c>
      <c r="E1399">
        <v>5522.8647479481006</v>
      </c>
      <c r="F1399">
        <v>44052.1875</v>
      </c>
      <c r="G1399">
        <v>5324.2121365645571</v>
      </c>
      <c r="H1399">
        <v>-1018.386217887247</v>
      </c>
      <c r="I1399">
        <v>11.834923467440809</v>
      </c>
      <c r="J1399" t="s">
        <v>117</v>
      </c>
      <c r="K1399">
        <v>29</v>
      </c>
      <c r="L1399">
        <v>3757.3233532934141</v>
      </c>
      <c r="M1399">
        <v>1.9890000000000001</v>
      </c>
      <c r="N1399">
        <v>3.34</v>
      </c>
      <c r="O1399">
        <v>0</v>
      </c>
      <c r="P1399">
        <v>0</v>
      </c>
      <c r="Q1399">
        <v>9.74</v>
      </c>
      <c r="R1399">
        <v>423</v>
      </c>
      <c r="S1399">
        <v>28.5</v>
      </c>
      <c r="T1399">
        <v>210000000</v>
      </c>
      <c r="U1399">
        <v>0.3</v>
      </c>
      <c r="V1399">
        <v>0.5</v>
      </c>
      <c r="W1399">
        <v>2</v>
      </c>
      <c r="X1399">
        <v>120</v>
      </c>
    </row>
    <row r="1400" spans="1:24" x14ac:dyDescent="0.35">
      <c r="A1400" s="1">
        <v>1398</v>
      </c>
      <c r="B1400">
        <v>699</v>
      </c>
      <c r="C1400">
        <v>699</v>
      </c>
      <c r="E1400">
        <v>5522.8647479481006</v>
      </c>
      <c r="F1400">
        <v>44052.1875</v>
      </c>
      <c r="G1400">
        <v>5324.2121365645571</v>
      </c>
      <c r="H1400">
        <v>-1018.386217887247</v>
      </c>
      <c r="I1400">
        <v>11.834923467440809</v>
      </c>
      <c r="J1400" t="s">
        <v>118</v>
      </c>
      <c r="K1400">
        <v>30.12</v>
      </c>
      <c r="L1400">
        <v>4077.1055172413789</v>
      </c>
      <c r="M1400">
        <v>1.9890000000000001</v>
      </c>
      <c r="N1400">
        <v>3.48</v>
      </c>
      <c r="O1400">
        <v>0</v>
      </c>
      <c r="P1400">
        <v>0</v>
      </c>
      <c r="Q1400">
        <v>10.06</v>
      </c>
      <c r="R1400">
        <v>461</v>
      </c>
      <c r="S1400">
        <v>29.7</v>
      </c>
      <c r="T1400">
        <v>210000000</v>
      </c>
      <c r="U1400">
        <v>0.3</v>
      </c>
      <c r="V1400">
        <v>0.5</v>
      </c>
      <c r="W1400">
        <v>2</v>
      </c>
      <c r="X1400">
        <v>120</v>
      </c>
    </row>
    <row r="1401" spans="1:24" x14ac:dyDescent="0.35">
      <c r="A1401" s="1">
        <v>1399</v>
      </c>
      <c r="B1401">
        <v>700</v>
      </c>
      <c r="C1401">
        <v>699</v>
      </c>
      <c r="D1401" t="s">
        <v>102</v>
      </c>
      <c r="E1401">
        <v>5530.6795817636457</v>
      </c>
      <c r="F1401">
        <v>44060</v>
      </c>
      <c r="G1401">
        <v>5331.5800151964022</v>
      </c>
      <c r="H1401">
        <v>-1015.790417136833</v>
      </c>
      <c r="I1401">
        <v>11.61631673572637</v>
      </c>
      <c r="J1401" t="s">
        <v>118</v>
      </c>
      <c r="K1401">
        <v>30.12</v>
      </c>
      <c r="L1401">
        <v>4077.1055172413789</v>
      </c>
      <c r="M1401">
        <v>1.9890000000000001</v>
      </c>
      <c r="N1401">
        <v>3.48</v>
      </c>
      <c r="O1401">
        <v>0</v>
      </c>
      <c r="P1401">
        <v>0</v>
      </c>
      <c r="Q1401">
        <v>10.06</v>
      </c>
      <c r="R1401">
        <v>461</v>
      </c>
      <c r="S1401">
        <v>29.7</v>
      </c>
      <c r="T1401">
        <v>210000000</v>
      </c>
      <c r="U1401">
        <v>0.3</v>
      </c>
      <c r="V1401">
        <v>0.5</v>
      </c>
      <c r="W1401">
        <v>2</v>
      </c>
      <c r="X1401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17"/>
  <sheetViews>
    <sheetView workbookViewId="0"/>
  </sheetViews>
  <sheetFormatPr defaultRowHeight="14.5" x14ac:dyDescent="0.35"/>
  <sheetData>
    <row r="1" spans="1:29" x14ac:dyDescent="0.35">
      <c r="B1" s="1" t="s">
        <v>0</v>
      </c>
      <c r="C1" s="1" t="s">
        <v>1</v>
      </c>
      <c r="D1" s="1" t="s">
        <v>119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12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</row>
    <row r="2" spans="1:29" x14ac:dyDescent="0.35">
      <c r="A2" s="1">
        <v>0</v>
      </c>
      <c r="B2">
        <v>17</v>
      </c>
      <c r="C2">
        <v>0</v>
      </c>
      <c r="D2" t="s">
        <v>131</v>
      </c>
      <c r="E2">
        <v>-3.8540599283416159E-16</v>
      </c>
      <c r="F2">
        <v>-23</v>
      </c>
      <c r="G2">
        <v>0</v>
      </c>
      <c r="H2">
        <v>115.3566079463512</v>
      </c>
      <c r="I2">
        <v>1141.1105410079281</v>
      </c>
      <c r="J2">
        <v>43.524935536680978</v>
      </c>
      <c r="K2">
        <v>359.34280942672717</v>
      </c>
      <c r="L2">
        <v>71.206975468956358</v>
      </c>
      <c r="M2">
        <v>202.3818149617567</v>
      </c>
      <c r="N2">
        <v>29764000</v>
      </c>
      <c r="O2">
        <v>0.2</v>
      </c>
      <c r="P2">
        <v>0.8</v>
      </c>
      <c r="Q2">
        <v>1</v>
      </c>
      <c r="R2">
        <v>20</v>
      </c>
      <c r="S2">
        <v>4.0125000000000002</v>
      </c>
      <c r="T2">
        <v>9.942499999999999</v>
      </c>
      <c r="U2">
        <v>0</v>
      </c>
      <c r="V2">
        <v>0</v>
      </c>
      <c r="W2">
        <v>1.5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35">
      <c r="A3" s="1">
        <v>1</v>
      </c>
      <c r="B3">
        <v>18</v>
      </c>
      <c r="C3">
        <v>0</v>
      </c>
      <c r="D3" t="s">
        <v>131</v>
      </c>
      <c r="E3">
        <v>-5.5931519516428646E-16</v>
      </c>
      <c r="F3">
        <v>-22.14223046857056</v>
      </c>
      <c r="G3">
        <v>4.9258283917169798</v>
      </c>
      <c r="H3">
        <v>115.3566079463512</v>
      </c>
      <c r="I3">
        <v>1141.1105410079281</v>
      </c>
      <c r="J3">
        <v>43.524935536680978</v>
      </c>
      <c r="K3">
        <v>359.34280942672717</v>
      </c>
      <c r="L3">
        <v>71.206975468956358</v>
      </c>
      <c r="M3">
        <v>202.3818149617567</v>
      </c>
      <c r="N3">
        <v>29764000</v>
      </c>
      <c r="O3">
        <v>0.2</v>
      </c>
      <c r="P3">
        <v>0.8</v>
      </c>
      <c r="Q3">
        <v>1</v>
      </c>
      <c r="R3">
        <v>20</v>
      </c>
      <c r="S3">
        <v>4.0125000000000002</v>
      </c>
      <c r="T3">
        <v>9.942499999999999</v>
      </c>
      <c r="U3">
        <v>0</v>
      </c>
      <c r="V3">
        <v>0</v>
      </c>
      <c r="W3">
        <v>1.5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35">
      <c r="A4" s="1">
        <v>2</v>
      </c>
      <c r="B4">
        <v>18</v>
      </c>
      <c r="C4">
        <v>1</v>
      </c>
      <c r="D4" t="s">
        <v>131</v>
      </c>
      <c r="E4">
        <v>-5.5931519516428646E-16</v>
      </c>
      <c r="F4">
        <v>-22.14223046857056</v>
      </c>
      <c r="G4">
        <v>4.9258283917169798</v>
      </c>
      <c r="H4">
        <v>135.2246099850872</v>
      </c>
      <c r="I4">
        <v>1390.3215885099901</v>
      </c>
      <c r="J4">
        <v>51.021285536680963</v>
      </c>
      <c r="K4">
        <v>406.94394407254941</v>
      </c>
      <c r="L4">
        <v>117.6350860537199</v>
      </c>
      <c r="M4">
        <v>311.37989971148539</v>
      </c>
      <c r="N4">
        <v>29764000</v>
      </c>
      <c r="O4">
        <v>0.2</v>
      </c>
      <c r="P4">
        <v>0.8</v>
      </c>
      <c r="Q4">
        <v>1</v>
      </c>
      <c r="R4">
        <v>20</v>
      </c>
      <c r="S4">
        <v>4.0374999999999996</v>
      </c>
      <c r="T4">
        <v>9.8275000000000006</v>
      </c>
      <c r="U4">
        <v>0</v>
      </c>
      <c r="V4">
        <v>0</v>
      </c>
      <c r="W4">
        <v>1.5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5">
      <c r="A5" s="1">
        <v>3</v>
      </c>
      <c r="B5">
        <v>19</v>
      </c>
      <c r="C5">
        <v>1</v>
      </c>
      <c r="D5" t="s">
        <v>131</v>
      </c>
      <c r="E5">
        <v>-7.3322439749441142E-16</v>
      </c>
      <c r="F5">
        <v>-21.284460937141109</v>
      </c>
      <c r="G5">
        <v>9.8516567834339668</v>
      </c>
      <c r="H5">
        <v>135.2246099850872</v>
      </c>
      <c r="I5">
        <v>1390.3215885099901</v>
      </c>
      <c r="J5">
        <v>51.021285536680963</v>
      </c>
      <c r="K5">
        <v>406.94394407254941</v>
      </c>
      <c r="L5">
        <v>117.6350860537199</v>
      </c>
      <c r="M5">
        <v>311.37989971148539</v>
      </c>
      <c r="N5">
        <v>29764000</v>
      </c>
      <c r="O5">
        <v>0.2</v>
      </c>
      <c r="P5">
        <v>0.8</v>
      </c>
      <c r="Q5">
        <v>1</v>
      </c>
      <c r="R5">
        <v>20</v>
      </c>
      <c r="S5">
        <v>4.0374999999999996</v>
      </c>
      <c r="T5">
        <v>9.8275000000000006</v>
      </c>
      <c r="U5">
        <v>0</v>
      </c>
      <c r="V5">
        <v>0</v>
      </c>
      <c r="W5">
        <v>1.5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5">
      <c r="A6" s="1">
        <v>4</v>
      </c>
      <c r="B6">
        <v>19</v>
      </c>
      <c r="C6">
        <v>2</v>
      </c>
      <c r="D6" t="s">
        <v>131</v>
      </c>
      <c r="E6">
        <v>-7.3322439749441142E-16</v>
      </c>
      <c r="F6">
        <v>-21.284460937141109</v>
      </c>
      <c r="G6">
        <v>9.8516567834339668</v>
      </c>
      <c r="H6">
        <v>76.458323620397195</v>
      </c>
      <c r="I6">
        <v>1109.6411341580961</v>
      </c>
      <c r="J6">
        <v>28.848313642926801</v>
      </c>
      <c r="K6">
        <v>290.19025581297882</v>
      </c>
      <c r="L6">
        <v>128.48587980590281</v>
      </c>
      <c r="M6">
        <v>266.10033571644539</v>
      </c>
      <c r="N6">
        <v>29764000</v>
      </c>
      <c r="O6">
        <v>0.2</v>
      </c>
      <c r="P6">
        <v>0.8</v>
      </c>
      <c r="Q6">
        <v>1</v>
      </c>
      <c r="R6">
        <v>20</v>
      </c>
      <c r="S6">
        <v>4.0691666666666668</v>
      </c>
      <c r="T6">
        <v>9.6908333333333339</v>
      </c>
      <c r="U6">
        <v>0</v>
      </c>
      <c r="V6">
        <v>0</v>
      </c>
      <c r="W6">
        <v>1.5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5">
      <c r="A7" s="1">
        <v>5</v>
      </c>
      <c r="B7">
        <v>20</v>
      </c>
      <c r="C7">
        <v>2</v>
      </c>
      <c r="D7" t="s">
        <v>131</v>
      </c>
      <c r="E7">
        <v>-9.8123631093740126E-16</v>
      </c>
      <c r="F7">
        <v>-20.06119580836959</v>
      </c>
      <c r="G7">
        <v>16.876380652861521</v>
      </c>
      <c r="H7">
        <v>76.458323620397195</v>
      </c>
      <c r="I7">
        <v>1109.6411341580961</v>
      </c>
      <c r="J7">
        <v>28.848313642926801</v>
      </c>
      <c r="K7">
        <v>290.19025581297882</v>
      </c>
      <c r="L7">
        <v>128.48587980590281</v>
      </c>
      <c r="M7">
        <v>266.10033571644539</v>
      </c>
      <c r="N7">
        <v>29764000</v>
      </c>
      <c r="O7">
        <v>0.2</v>
      </c>
      <c r="P7">
        <v>0.8</v>
      </c>
      <c r="Q7">
        <v>1</v>
      </c>
      <c r="R7">
        <v>20</v>
      </c>
      <c r="S7">
        <v>4.0691666666666668</v>
      </c>
      <c r="T7">
        <v>9.6908333333333339</v>
      </c>
      <c r="U7">
        <v>0</v>
      </c>
      <c r="V7">
        <v>0</v>
      </c>
      <c r="W7">
        <v>1.5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5">
      <c r="A8" s="1">
        <v>6</v>
      </c>
      <c r="B8">
        <v>20</v>
      </c>
      <c r="C8">
        <v>3</v>
      </c>
      <c r="D8" t="s">
        <v>131</v>
      </c>
      <c r="E8">
        <v>-9.8123631093740126E-16</v>
      </c>
      <c r="F8">
        <v>-20.06119580836959</v>
      </c>
      <c r="G8">
        <v>16.876380652861521</v>
      </c>
      <c r="H8">
        <v>79.388610669396812</v>
      </c>
      <c r="I8">
        <v>1291.126813692149</v>
      </c>
      <c r="J8">
        <v>29.953933487183949</v>
      </c>
      <c r="K8">
        <v>301.92933236566978</v>
      </c>
      <c r="L8">
        <v>185.2227461850986</v>
      </c>
      <c r="M8">
        <v>315.21312855684079</v>
      </c>
      <c r="N8">
        <v>29764000</v>
      </c>
      <c r="O8">
        <v>0.2</v>
      </c>
      <c r="P8">
        <v>0.8</v>
      </c>
      <c r="Q8">
        <v>1</v>
      </c>
      <c r="R8">
        <v>20</v>
      </c>
      <c r="S8">
        <v>4.1074999999999999</v>
      </c>
      <c r="T8">
        <v>9.5324999999999989</v>
      </c>
      <c r="U8">
        <v>0</v>
      </c>
      <c r="V8">
        <v>0</v>
      </c>
      <c r="W8">
        <v>1.5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5">
      <c r="A9" s="1">
        <v>7</v>
      </c>
      <c r="B9">
        <v>21</v>
      </c>
      <c r="C9">
        <v>3</v>
      </c>
      <c r="D9" t="s">
        <v>131</v>
      </c>
      <c r="E9">
        <v>-1.2292482243803921E-15</v>
      </c>
      <c r="F9">
        <v>-18.83793067959806</v>
      </c>
      <c r="G9">
        <v>23.901104522289099</v>
      </c>
      <c r="H9">
        <v>79.388610669396812</v>
      </c>
      <c r="I9">
        <v>1291.126813692149</v>
      </c>
      <c r="J9">
        <v>29.953933487183949</v>
      </c>
      <c r="K9">
        <v>301.92933236566978</v>
      </c>
      <c r="L9">
        <v>185.2227461850986</v>
      </c>
      <c r="M9">
        <v>315.21312855684079</v>
      </c>
      <c r="N9">
        <v>29764000</v>
      </c>
      <c r="O9">
        <v>0.2</v>
      </c>
      <c r="P9">
        <v>0.8</v>
      </c>
      <c r="Q9">
        <v>1</v>
      </c>
      <c r="R9">
        <v>20</v>
      </c>
      <c r="S9">
        <v>4.1074999999999999</v>
      </c>
      <c r="T9">
        <v>9.5324999999999989</v>
      </c>
      <c r="U9">
        <v>0</v>
      </c>
      <c r="V9">
        <v>0</v>
      </c>
      <c r="W9">
        <v>1.5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5">
      <c r="A10" s="1">
        <v>8</v>
      </c>
      <c r="B10">
        <v>21</v>
      </c>
      <c r="C10">
        <v>4</v>
      </c>
      <c r="D10" t="s">
        <v>131</v>
      </c>
      <c r="E10">
        <v>-1.2292482243803921E-15</v>
      </c>
      <c r="F10">
        <v>-18.83793067959806</v>
      </c>
      <c r="G10">
        <v>23.901104522289099</v>
      </c>
      <c r="H10">
        <v>82.373998842214633</v>
      </c>
      <c r="I10">
        <v>1492.3735656840429</v>
      </c>
      <c r="J10">
        <v>31.08034340931253</v>
      </c>
      <c r="K10">
        <v>308.41641915585541</v>
      </c>
      <c r="L10">
        <v>254.66760697339319</v>
      </c>
      <c r="M10">
        <v>370.82971377549609</v>
      </c>
      <c r="N10">
        <v>29764000</v>
      </c>
      <c r="O10">
        <v>0.2</v>
      </c>
      <c r="P10">
        <v>0.8</v>
      </c>
      <c r="Q10">
        <v>1</v>
      </c>
      <c r="R10">
        <v>20</v>
      </c>
      <c r="S10">
        <v>4.145833333333333</v>
      </c>
      <c r="T10">
        <v>9.3741666666666674</v>
      </c>
      <c r="U10">
        <v>0</v>
      </c>
      <c r="V10">
        <v>0</v>
      </c>
      <c r="W10">
        <v>1.5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5">
      <c r="A11" s="1">
        <v>9</v>
      </c>
      <c r="B11">
        <v>22</v>
      </c>
      <c r="C11">
        <v>4</v>
      </c>
      <c r="D11" t="s">
        <v>131</v>
      </c>
      <c r="E11">
        <v>-1.4772601378233829E-15</v>
      </c>
      <c r="F11">
        <v>-17.61466555082653</v>
      </c>
      <c r="G11">
        <v>30.925828391716689</v>
      </c>
      <c r="H11">
        <v>82.373998842214633</v>
      </c>
      <c r="I11">
        <v>1492.3735656840429</v>
      </c>
      <c r="J11">
        <v>31.08034340931253</v>
      </c>
      <c r="K11">
        <v>308.41641915585541</v>
      </c>
      <c r="L11">
        <v>254.66760697339319</v>
      </c>
      <c r="M11">
        <v>370.82971377549609</v>
      </c>
      <c r="N11">
        <v>29764000</v>
      </c>
      <c r="O11">
        <v>0.2</v>
      </c>
      <c r="P11">
        <v>0.8</v>
      </c>
      <c r="Q11">
        <v>1</v>
      </c>
      <c r="R11">
        <v>20</v>
      </c>
      <c r="S11">
        <v>4.145833333333333</v>
      </c>
      <c r="T11">
        <v>9.3741666666666674</v>
      </c>
      <c r="U11">
        <v>0</v>
      </c>
      <c r="V11">
        <v>0</v>
      </c>
      <c r="W11">
        <v>1.5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5">
      <c r="A12" s="1">
        <v>10</v>
      </c>
      <c r="B12">
        <v>22</v>
      </c>
      <c r="C12">
        <v>5</v>
      </c>
      <c r="D12" t="s">
        <v>131</v>
      </c>
      <c r="E12">
        <v>-1.4772601378233829E-15</v>
      </c>
      <c r="F12">
        <v>-17.61466555082653</v>
      </c>
      <c r="G12">
        <v>30.925828391716689</v>
      </c>
      <c r="H12">
        <v>85.414488138850714</v>
      </c>
      <c r="I12">
        <v>1715.9453929668839</v>
      </c>
      <c r="J12">
        <v>32.227543409312517</v>
      </c>
      <c r="K12">
        <v>310.24248595550051</v>
      </c>
      <c r="L12">
        <v>337.19691039085097</v>
      </c>
      <c r="M12">
        <v>433.50040654160529</v>
      </c>
      <c r="N12">
        <v>29764000</v>
      </c>
      <c r="O12">
        <v>0.2</v>
      </c>
      <c r="P12">
        <v>0.8</v>
      </c>
      <c r="Q12">
        <v>1</v>
      </c>
      <c r="R12">
        <v>20</v>
      </c>
      <c r="S12">
        <v>4.184166666666667</v>
      </c>
      <c r="T12">
        <v>9.2158333333333342</v>
      </c>
      <c r="U12">
        <v>0</v>
      </c>
      <c r="V12">
        <v>0</v>
      </c>
      <c r="W12">
        <v>1.5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5">
      <c r="A13" s="1">
        <v>11</v>
      </c>
      <c r="B13">
        <v>23</v>
      </c>
      <c r="C13">
        <v>5</v>
      </c>
      <c r="D13" t="s">
        <v>131</v>
      </c>
      <c r="E13">
        <v>-1.7252720512663801E-15</v>
      </c>
      <c r="F13">
        <v>-16.391400422054971</v>
      </c>
      <c r="G13">
        <v>37.950552261144438</v>
      </c>
      <c r="H13">
        <v>85.414488138850714</v>
      </c>
      <c r="I13">
        <v>1715.9453929668839</v>
      </c>
      <c r="J13">
        <v>32.227543409312517</v>
      </c>
      <c r="K13">
        <v>310.24248595550051</v>
      </c>
      <c r="L13">
        <v>337.19691039085097</v>
      </c>
      <c r="M13">
        <v>433.50040654160529</v>
      </c>
      <c r="N13">
        <v>29764000</v>
      </c>
      <c r="O13">
        <v>0.2</v>
      </c>
      <c r="P13">
        <v>0.8</v>
      </c>
      <c r="Q13">
        <v>1</v>
      </c>
      <c r="R13">
        <v>20</v>
      </c>
      <c r="S13">
        <v>4.184166666666667</v>
      </c>
      <c r="T13">
        <v>9.2158333333333342</v>
      </c>
      <c r="U13">
        <v>0</v>
      </c>
      <c r="V13">
        <v>0</v>
      </c>
      <c r="W13">
        <v>1.5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5">
      <c r="A14" s="1">
        <v>12</v>
      </c>
      <c r="B14">
        <v>23</v>
      </c>
      <c r="C14">
        <v>6</v>
      </c>
      <c r="D14" t="s">
        <v>131</v>
      </c>
      <c r="E14">
        <v>-1.7252720512663801E-15</v>
      </c>
      <c r="F14">
        <v>-16.391400422054971</v>
      </c>
      <c r="G14">
        <v>37.950552261144438</v>
      </c>
      <c r="H14">
        <v>88.510078559305029</v>
      </c>
      <c r="I14">
        <v>1963.6323552014489</v>
      </c>
      <c r="J14">
        <v>33.395533487183947</v>
      </c>
      <c r="K14">
        <v>307.97091553056248</v>
      </c>
      <c r="L14">
        <v>432.92267695121512</v>
      </c>
      <c r="M14">
        <v>503.79787467269318</v>
      </c>
      <c r="N14">
        <v>29764000</v>
      </c>
      <c r="O14">
        <v>0.2</v>
      </c>
      <c r="P14">
        <v>0.8</v>
      </c>
      <c r="Q14">
        <v>1</v>
      </c>
      <c r="R14">
        <v>20</v>
      </c>
      <c r="S14">
        <v>4.2225000000000001</v>
      </c>
      <c r="T14">
        <v>9.057500000000001</v>
      </c>
      <c r="U14">
        <v>0</v>
      </c>
      <c r="V14">
        <v>0</v>
      </c>
      <c r="W14">
        <v>1.5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5">
      <c r="A15" s="1">
        <v>13</v>
      </c>
      <c r="B15">
        <v>24</v>
      </c>
      <c r="C15">
        <v>6</v>
      </c>
      <c r="D15" t="s">
        <v>131</v>
      </c>
      <c r="E15">
        <v>-1.973283964709377E-15</v>
      </c>
      <c r="F15">
        <v>-15.168135293283409</v>
      </c>
      <c r="G15">
        <v>44.975276130572212</v>
      </c>
      <c r="H15">
        <v>88.510078559305029</v>
      </c>
      <c r="I15">
        <v>1963.6323552014489</v>
      </c>
      <c r="J15">
        <v>33.395533487183947</v>
      </c>
      <c r="K15">
        <v>307.97091553056248</v>
      </c>
      <c r="L15">
        <v>432.92267695121512</v>
      </c>
      <c r="M15">
        <v>503.79787467269318</v>
      </c>
      <c r="N15">
        <v>29764000</v>
      </c>
      <c r="O15">
        <v>0.2</v>
      </c>
      <c r="P15">
        <v>0.8</v>
      </c>
      <c r="Q15">
        <v>1</v>
      </c>
      <c r="R15">
        <v>20</v>
      </c>
      <c r="S15">
        <v>4.2225000000000001</v>
      </c>
      <c r="T15">
        <v>9.057500000000001</v>
      </c>
      <c r="U15">
        <v>0</v>
      </c>
      <c r="V15">
        <v>0</v>
      </c>
      <c r="W15">
        <v>1.5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5">
      <c r="A16" s="1">
        <v>14</v>
      </c>
      <c r="B16">
        <v>24</v>
      </c>
      <c r="C16">
        <v>7</v>
      </c>
      <c r="D16" t="s">
        <v>131</v>
      </c>
      <c r="E16">
        <v>-1.973283964709377E-15</v>
      </c>
      <c r="F16">
        <v>-15.168135293283409</v>
      </c>
      <c r="G16">
        <v>44.975276130572212</v>
      </c>
      <c r="H16">
        <v>91.660770103577633</v>
      </c>
      <c r="I16">
        <v>2236.4505688761892</v>
      </c>
      <c r="J16">
        <v>34.584313642926787</v>
      </c>
      <c r="K16">
        <v>302.13750364099252</v>
      </c>
      <c r="L16">
        <v>541.69249946190803</v>
      </c>
      <c r="M16">
        <v>582.31713863461687</v>
      </c>
      <c r="N16">
        <v>29764000</v>
      </c>
      <c r="O16">
        <v>0.2</v>
      </c>
      <c r="P16">
        <v>0.8</v>
      </c>
      <c r="Q16">
        <v>1</v>
      </c>
      <c r="R16">
        <v>20</v>
      </c>
      <c r="S16">
        <v>4.2608333333333333</v>
      </c>
      <c r="T16">
        <v>8.899166666666666</v>
      </c>
      <c r="U16">
        <v>0</v>
      </c>
      <c r="V16">
        <v>0</v>
      </c>
      <c r="W16">
        <v>1.5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5">
      <c r="A17" s="1">
        <v>15</v>
      </c>
      <c r="B17">
        <v>25</v>
      </c>
      <c r="C17">
        <v>7</v>
      </c>
      <c r="D17" t="s">
        <v>131</v>
      </c>
      <c r="E17">
        <v>-2.2212958781523761E-15</v>
      </c>
      <c r="F17">
        <v>-13.94487016451184</v>
      </c>
      <c r="G17">
        <v>52</v>
      </c>
      <c r="H17">
        <v>91.660770103577633</v>
      </c>
      <c r="I17">
        <v>2236.4505688761892</v>
      </c>
      <c r="J17">
        <v>34.584313642926787</v>
      </c>
      <c r="K17">
        <v>302.13750364099252</v>
      </c>
      <c r="L17">
        <v>541.69249946190803</v>
      </c>
      <c r="M17">
        <v>582.31713863461687</v>
      </c>
      <c r="N17">
        <v>29764000</v>
      </c>
      <c r="O17">
        <v>0.2</v>
      </c>
      <c r="P17">
        <v>0.8</v>
      </c>
      <c r="Q17">
        <v>1</v>
      </c>
      <c r="R17">
        <v>20</v>
      </c>
      <c r="S17">
        <v>4.2608333333333333</v>
      </c>
      <c r="T17">
        <v>8.899166666666666</v>
      </c>
      <c r="U17">
        <v>0</v>
      </c>
      <c r="V17">
        <v>0</v>
      </c>
      <c r="W17">
        <v>1.5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5">
      <c r="A18" s="1">
        <v>16</v>
      </c>
      <c r="B18">
        <v>26</v>
      </c>
      <c r="C18">
        <v>8</v>
      </c>
      <c r="D18" t="s">
        <v>132</v>
      </c>
      <c r="E18">
        <v>-3.8540599283416159E-16</v>
      </c>
      <c r="F18">
        <v>23</v>
      </c>
      <c r="G18">
        <v>0</v>
      </c>
      <c r="H18">
        <v>115.3566079463512</v>
      </c>
      <c r="I18">
        <v>1141.1105410079281</v>
      </c>
      <c r="J18">
        <v>43.524935536680978</v>
      </c>
      <c r="K18">
        <v>359.34280942672717</v>
      </c>
      <c r="L18">
        <v>71.206975468956358</v>
      </c>
      <c r="M18">
        <v>202.3818149617567</v>
      </c>
      <c r="N18">
        <v>29764000</v>
      </c>
      <c r="O18">
        <v>0.2</v>
      </c>
      <c r="P18">
        <v>0.8</v>
      </c>
      <c r="Q18">
        <v>1</v>
      </c>
      <c r="R18">
        <v>20</v>
      </c>
      <c r="S18">
        <v>4.0125000000000002</v>
      </c>
      <c r="T18">
        <v>9.942499999999999</v>
      </c>
      <c r="U18">
        <v>0</v>
      </c>
      <c r="V18">
        <v>0</v>
      </c>
      <c r="W18">
        <v>1.5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5">
      <c r="A19" s="1">
        <v>17</v>
      </c>
      <c r="B19">
        <v>27</v>
      </c>
      <c r="C19">
        <v>8</v>
      </c>
      <c r="D19" t="s">
        <v>132</v>
      </c>
      <c r="E19">
        <v>-5.5931519516428646E-16</v>
      </c>
      <c r="F19">
        <v>22.14223046857056</v>
      </c>
      <c r="G19">
        <v>4.9258283917169798</v>
      </c>
      <c r="H19">
        <v>115.3566079463512</v>
      </c>
      <c r="I19">
        <v>1141.1105410079281</v>
      </c>
      <c r="J19">
        <v>43.524935536680978</v>
      </c>
      <c r="K19">
        <v>359.34280942672717</v>
      </c>
      <c r="L19">
        <v>71.206975468956358</v>
      </c>
      <c r="M19">
        <v>202.3818149617567</v>
      </c>
      <c r="N19">
        <v>29764000</v>
      </c>
      <c r="O19">
        <v>0.2</v>
      </c>
      <c r="P19">
        <v>0.8</v>
      </c>
      <c r="Q19">
        <v>1</v>
      </c>
      <c r="R19">
        <v>20</v>
      </c>
      <c r="S19">
        <v>4.0125000000000002</v>
      </c>
      <c r="T19">
        <v>9.942499999999999</v>
      </c>
      <c r="U19">
        <v>0</v>
      </c>
      <c r="V19">
        <v>0</v>
      </c>
      <c r="W19">
        <v>1.5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5">
      <c r="A20" s="1">
        <v>18</v>
      </c>
      <c r="B20">
        <v>27</v>
      </c>
      <c r="C20">
        <v>9</v>
      </c>
      <c r="D20" t="s">
        <v>132</v>
      </c>
      <c r="E20">
        <v>-5.5931519516428646E-16</v>
      </c>
      <c r="F20">
        <v>22.14223046857056</v>
      </c>
      <c r="G20">
        <v>4.9258283917169798</v>
      </c>
      <c r="H20">
        <v>135.2246099850872</v>
      </c>
      <c r="I20">
        <v>1390.3215885099901</v>
      </c>
      <c r="J20">
        <v>51.021285536680963</v>
      </c>
      <c r="K20">
        <v>406.94394407254941</v>
      </c>
      <c r="L20">
        <v>117.6350860537199</v>
      </c>
      <c r="M20">
        <v>311.37989971148539</v>
      </c>
      <c r="N20">
        <v>29764000</v>
      </c>
      <c r="O20">
        <v>0.2</v>
      </c>
      <c r="P20">
        <v>0.8</v>
      </c>
      <c r="Q20">
        <v>1</v>
      </c>
      <c r="R20">
        <v>20</v>
      </c>
      <c r="S20">
        <v>4.0374999999999996</v>
      </c>
      <c r="T20">
        <v>9.8275000000000006</v>
      </c>
      <c r="U20">
        <v>0</v>
      </c>
      <c r="V20">
        <v>0</v>
      </c>
      <c r="W20">
        <v>1.5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5">
      <c r="A21" s="1">
        <v>19</v>
      </c>
      <c r="B21">
        <v>28</v>
      </c>
      <c r="C21">
        <v>9</v>
      </c>
      <c r="D21" t="s">
        <v>132</v>
      </c>
      <c r="E21">
        <v>-7.3322439749441142E-16</v>
      </c>
      <c r="F21">
        <v>21.284460937141109</v>
      </c>
      <c r="G21">
        <v>9.8516567834339668</v>
      </c>
      <c r="H21">
        <v>135.2246099850872</v>
      </c>
      <c r="I21">
        <v>1390.3215885099901</v>
      </c>
      <c r="J21">
        <v>51.021285536680963</v>
      </c>
      <c r="K21">
        <v>406.94394407254941</v>
      </c>
      <c r="L21">
        <v>117.6350860537199</v>
      </c>
      <c r="M21">
        <v>311.37989971148539</v>
      </c>
      <c r="N21">
        <v>29764000</v>
      </c>
      <c r="O21">
        <v>0.2</v>
      </c>
      <c r="P21">
        <v>0.8</v>
      </c>
      <c r="Q21">
        <v>1</v>
      </c>
      <c r="R21">
        <v>20</v>
      </c>
      <c r="S21">
        <v>4.0374999999999996</v>
      </c>
      <c r="T21">
        <v>9.8275000000000006</v>
      </c>
      <c r="U21">
        <v>0</v>
      </c>
      <c r="V21">
        <v>0</v>
      </c>
      <c r="W21">
        <v>1.5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5">
      <c r="A22" s="1">
        <v>20</v>
      </c>
      <c r="B22">
        <v>28</v>
      </c>
      <c r="C22">
        <v>10</v>
      </c>
      <c r="D22" t="s">
        <v>132</v>
      </c>
      <c r="E22">
        <v>-7.3322439749441142E-16</v>
      </c>
      <c r="F22">
        <v>21.284460937141109</v>
      </c>
      <c r="G22">
        <v>9.8516567834339668</v>
      </c>
      <c r="H22">
        <v>76.458323620397195</v>
      </c>
      <c r="I22">
        <v>1109.6411341580961</v>
      </c>
      <c r="J22">
        <v>28.848313642926801</v>
      </c>
      <c r="K22">
        <v>290.19025581297882</v>
      </c>
      <c r="L22">
        <v>128.48587980590281</v>
      </c>
      <c r="M22">
        <v>266.10033571644539</v>
      </c>
      <c r="N22">
        <v>29764000</v>
      </c>
      <c r="O22">
        <v>0.2</v>
      </c>
      <c r="P22">
        <v>0.8</v>
      </c>
      <c r="Q22">
        <v>1</v>
      </c>
      <c r="R22">
        <v>20</v>
      </c>
      <c r="S22">
        <v>4.0691666666666668</v>
      </c>
      <c r="T22">
        <v>9.6908333333333339</v>
      </c>
      <c r="U22">
        <v>0</v>
      </c>
      <c r="V22">
        <v>0</v>
      </c>
      <c r="W22">
        <v>1.5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5">
      <c r="A23" s="1">
        <v>21</v>
      </c>
      <c r="B23">
        <v>29</v>
      </c>
      <c r="C23">
        <v>10</v>
      </c>
      <c r="D23" t="s">
        <v>132</v>
      </c>
      <c r="E23">
        <v>-9.8123631093740126E-16</v>
      </c>
      <c r="F23">
        <v>20.06119580836959</v>
      </c>
      <c r="G23">
        <v>16.876380652861521</v>
      </c>
      <c r="H23">
        <v>76.458323620397195</v>
      </c>
      <c r="I23">
        <v>1109.6411341580961</v>
      </c>
      <c r="J23">
        <v>28.848313642926801</v>
      </c>
      <c r="K23">
        <v>290.19025581297882</v>
      </c>
      <c r="L23">
        <v>128.48587980590281</v>
      </c>
      <c r="M23">
        <v>266.10033571644539</v>
      </c>
      <c r="N23">
        <v>29764000</v>
      </c>
      <c r="O23">
        <v>0.2</v>
      </c>
      <c r="P23">
        <v>0.8</v>
      </c>
      <c r="Q23">
        <v>1</v>
      </c>
      <c r="R23">
        <v>20</v>
      </c>
      <c r="S23">
        <v>4.0691666666666668</v>
      </c>
      <c r="T23">
        <v>9.6908333333333339</v>
      </c>
      <c r="U23">
        <v>0</v>
      </c>
      <c r="V23">
        <v>0</v>
      </c>
      <c r="W23">
        <v>1.5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5">
      <c r="A24" s="1">
        <v>22</v>
      </c>
      <c r="B24">
        <v>29</v>
      </c>
      <c r="C24">
        <v>11</v>
      </c>
      <c r="D24" t="s">
        <v>132</v>
      </c>
      <c r="E24">
        <v>-9.8123631093740126E-16</v>
      </c>
      <c r="F24">
        <v>20.06119580836959</v>
      </c>
      <c r="G24">
        <v>16.876380652861521</v>
      </c>
      <c r="H24">
        <v>79.388610669396812</v>
      </c>
      <c r="I24">
        <v>1291.126813692149</v>
      </c>
      <c r="J24">
        <v>29.953933487183949</v>
      </c>
      <c r="K24">
        <v>301.92933236566978</v>
      </c>
      <c r="L24">
        <v>185.2227461850986</v>
      </c>
      <c r="M24">
        <v>315.21312855684079</v>
      </c>
      <c r="N24">
        <v>29764000</v>
      </c>
      <c r="O24">
        <v>0.2</v>
      </c>
      <c r="P24">
        <v>0.8</v>
      </c>
      <c r="Q24">
        <v>1</v>
      </c>
      <c r="R24">
        <v>20</v>
      </c>
      <c r="S24">
        <v>4.1074999999999999</v>
      </c>
      <c r="T24">
        <v>9.5324999999999989</v>
      </c>
      <c r="U24">
        <v>0</v>
      </c>
      <c r="V24">
        <v>0</v>
      </c>
      <c r="W24">
        <v>1.5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5">
      <c r="A25" s="1">
        <v>23</v>
      </c>
      <c r="B25">
        <v>30</v>
      </c>
      <c r="C25">
        <v>11</v>
      </c>
      <c r="D25" t="s">
        <v>132</v>
      </c>
      <c r="E25">
        <v>-1.2292482243803921E-15</v>
      </c>
      <c r="F25">
        <v>18.83793067959806</v>
      </c>
      <c r="G25">
        <v>23.901104522289099</v>
      </c>
      <c r="H25">
        <v>79.388610669396812</v>
      </c>
      <c r="I25">
        <v>1291.126813692149</v>
      </c>
      <c r="J25">
        <v>29.953933487183949</v>
      </c>
      <c r="K25">
        <v>301.92933236566978</v>
      </c>
      <c r="L25">
        <v>185.2227461850986</v>
      </c>
      <c r="M25">
        <v>315.21312855684079</v>
      </c>
      <c r="N25">
        <v>29764000</v>
      </c>
      <c r="O25">
        <v>0.2</v>
      </c>
      <c r="P25">
        <v>0.8</v>
      </c>
      <c r="Q25">
        <v>1</v>
      </c>
      <c r="R25">
        <v>20</v>
      </c>
      <c r="S25">
        <v>4.1074999999999999</v>
      </c>
      <c r="T25">
        <v>9.5324999999999989</v>
      </c>
      <c r="U25">
        <v>0</v>
      </c>
      <c r="V25">
        <v>0</v>
      </c>
      <c r="W25">
        <v>1.5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5">
      <c r="A26" s="1">
        <v>24</v>
      </c>
      <c r="B26">
        <v>30</v>
      </c>
      <c r="C26">
        <v>12</v>
      </c>
      <c r="D26" t="s">
        <v>132</v>
      </c>
      <c r="E26">
        <v>-1.2292482243803921E-15</v>
      </c>
      <c r="F26">
        <v>18.83793067959806</v>
      </c>
      <c r="G26">
        <v>23.901104522289099</v>
      </c>
      <c r="H26">
        <v>82.373998842214633</v>
      </c>
      <c r="I26">
        <v>1492.3735656840429</v>
      </c>
      <c r="J26">
        <v>31.08034340931253</v>
      </c>
      <c r="K26">
        <v>308.41641915585541</v>
      </c>
      <c r="L26">
        <v>254.66760697339319</v>
      </c>
      <c r="M26">
        <v>370.82971377549609</v>
      </c>
      <c r="N26">
        <v>29764000</v>
      </c>
      <c r="O26">
        <v>0.2</v>
      </c>
      <c r="P26">
        <v>0.8</v>
      </c>
      <c r="Q26">
        <v>1</v>
      </c>
      <c r="R26">
        <v>20</v>
      </c>
      <c r="S26">
        <v>4.145833333333333</v>
      </c>
      <c r="T26">
        <v>9.3741666666666674</v>
      </c>
      <c r="U26">
        <v>0</v>
      </c>
      <c r="V26">
        <v>0</v>
      </c>
      <c r="W26">
        <v>1.5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5">
      <c r="A27" s="1">
        <v>25</v>
      </c>
      <c r="B27">
        <v>31</v>
      </c>
      <c r="C27">
        <v>12</v>
      </c>
      <c r="D27" t="s">
        <v>132</v>
      </c>
      <c r="E27">
        <v>-1.4772601378233829E-15</v>
      </c>
      <c r="F27">
        <v>17.61466555082653</v>
      </c>
      <c r="G27">
        <v>30.925828391716689</v>
      </c>
      <c r="H27">
        <v>82.373998842214633</v>
      </c>
      <c r="I27">
        <v>1492.3735656840429</v>
      </c>
      <c r="J27">
        <v>31.08034340931253</v>
      </c>
      <c r="K27">
        <v>308.41641915585541</v>
      </c>
      <c r="L27">
        <v>254.66760697339319</v>
      </c>
      <c r="M27">
        <v>370.82971377549609</v>
      </c>
      <c r="N27">
        <v>29764000</v>
      </c>
      <c r="O27">
        <v>0.2</v>
      </c>
      <c r="P27">
        <v>0.8</v>
      </c>
      <c r="Q27">
        <v>1</v>
      </c>
      <c r="R27">
        <v>20</v>
      </c>
      <c r="S27">
        <v>4.145833333333333</v>
      </c>
      <c r="T27">
        <v>9.3741666666666674</v>
      </c>
      <c r="U27">
        <v>0</v>
      </c>
      <c r="V27">
        <v>0</v>
      </c>
      <c r="W27">
        <v>1.5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5">
      <c r="A28" s="1">
        <v>26</v>
      </c>
      <c r="B28">
        <v>31</v>
      </c>
      <c r="C28">
        <v>13</v>
      </c>
      <c r="D28" t="s">
        <v>132</v>
      </c>
      <c r="E28">
        <v>-1.4772601378233829E-15</v>
      </c>
      <c r="F28">
        <v>17.61466555082653</v>
      </c>
      <c r="G28">
        <v>30.925828391716689</v>
      </c>
      <c r="H28">
        <v>85.414488138850714</v>
      </c>
      <c r="I28">
        <v>1715.9453929668839</v>
      </c>
      <c r="J28">
        <v>32.227543409312517</v>
      </c>
      <c r="K28">
        <v>310.24248595550051</v>
      </c>
      <c r="L28">
        <v>337.19691039085097</v>
      </c>
      <c r="M28">
        <v>433.50040654160529</v>
      </c>
      <c r="N28">
        <v>29764000</v>
      </c>
      <c r="O28">
        <v>0.2</v>
      </c>
      <c r="P28">
        <v>0.8</v>
      </c>
      <c r="Q28">
        <v>1</v>
      </c>
      <c r="R28">
        <v>20</v>
      </c>
      <c r="S28">
        <v>4.184166666666667</v>
      </c>
      <c r="T28">
        <v>9.2158333333333342</v>
      </c>
      <c r="U28">
        <v>0</v>
      </c>
      <c r="V28">
        <v>0</v>
      </c>
      <c r="W28">
        <v>1.5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5">
      <c r="A29" s="1">
        <v>27</v>
      </c>
      <c r="B29">
        <v>32</v>
      </c>
      <c r="C29">
        <v>13</v>
      </c>
      <c r="D29" t="s">
        <v>132</v>
      </c>
      <c r="E29">
        <v>-1.7252720512663801E-15</v>
      </c>
      <c r="F29">
        <v>16.391400422054971</v>
      </c>
      <c r="G29">
        <v>37.950552261144438</v>
      </c>
      <c r="H29">
        <v>85.414488138850714</v>
      </c>
      <c r="I29">
        <v>1715.9453929668839</v>
      </c>
      <c r="J29">
        <v>32.227543409312517</v>
      </c>
      <c r="K29">
        <v>310.24248595550051</v>
      </c>
      <c r="L29">
        <v>337.19691039085097</v>
      </c>
      <c r="M29">
        <v>433.50040654160529</v>
      </c>
      <c r="N29">
        <v>29764000</v>
      </c>
      <c r="O29">
        <v>0.2</v>
      </c>
      <c r="P29">
        <v>0.8</v>
      </c>
      <c r="Q29">
        <v>1</v>
      </c>
      <c r="R29">
        <v>20</v>
      </c>
      <c r="S29">
        <v>4.184166666666667</v>
      </c>
      <c r="T29">
        <v>9.2158333333333342</v>
      </c>
      <c r="U29">
        <v>0</v>
      </c>
      <c r="V29">
        <v>0</v>
      </c>
      <c r="W29">
        <v>1.5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5">
      <c r="A30" s="1">
        <v>28</v>
      </c>
      <c r="B30">
        <v>32</v>
      </c>
      <c r="C30">
        <v>14</v>
      </c>
      <c r="D30" t="s">
        <v>132</v>
      </c>
      <c r="E30">
        <v>-1.7252720512663801E-15</v>
      </c>
      <c r="F30">
        <v>16.391400422054971</v>
      </c>
      <c r="G30">
        <v>37.950552261144438</v>
      </c>
      <c r="H30">
        <v>88.510078559305029</v>
      </c>
      <c r="I30">
        <v>1963.6323552014489</v>
      </c>
      <c r="J30">
        <v>33.395533487183947</v>
      </c>
      <c r="K30">
        <v>307.97091553056248</v>
      </c>
      <c r="L30">
        <v>432.92267695121512</v>
      </c>
      <c r="M30">
        <v>503.79787467269318</v>
      </c>
      <c r="N30">
        <v>29764000</v>
      </c>
      <c r="O30">
        <v>0.2</v>
      </c>
      <c r="P30">
        <v>0.8</v>
      </c>
      <c r="Q30">
        <v>1</v>
      </c>
      <c r="R30">
        <v>20</v>
      </c>
      <c r="S30">
        <v>4.2225000000000001</v>
      </c>
      <c r="T30">
        <v>9.057500000000001</v>
      </c>
      <c r="U30">
        <v>0</v>
      </c>
      <c r="V30">
        <v>0</v>
      </c>
      <c r="W30">
        <v>1.5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5">
      <c r="A31" s="1">
        <v>29</v>
      </c>
      <c r="B31">
        <v>33</v>
      </c>
      <c r="C31">
        <v>14</v>
      </c>
      <c r="D31" t="s">
        <v>132</v>
      </c>
      <c r="E31">
        <v>-1.973283964709377E-15</v>
      </c>
      <c r="F31">
        <v>15.168135293283409</v>
      </c>
      <c r="G31">
        <v>44.975276130572212</v>
      </c>
      <c r="H31">
        <v>88.510078559305029</v>
      </c>
      <c r="I31">
        <v>1963.6323552014489</v>
      </c>
      <c r="J31">
        <v>33.395533487183947</v>
      </c>
      <c r="K31">
        <v>307.97091553056248</v>
      </c>
      <c r="L31">
        <v>432.92267695121512</v>
      </c>
      <c r="M31">
        <v>503.79787467269318</v>
      </c>
      <c r="N31">
        <v>29764000</v>
      </c>
      <c r="O31">
        <v>0.2</v>
      </c>
      <c r="P31">
        <v>0.8</v>
      </c>
      <c r="Q31">
        <v>1</v>
      </c>
      <c r="R31">
        <v>20</v>
      </c>
      <c r="S31">
        <v>4.2225000000000001</v>
      </c>
      <c r="T31">
        <v>9.057500000000001</v>
      </c>
      <c r="U31">
        <v>0</v>
      </c>
      <c r="V31">
        <v>0</v>
      </c>
      <c r="W31">
        <v>1.5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5">
      <c r="A32" s="1">
        <v>30</v>
      </c>
      <c r="B32">
        <v>33</v>
      </c>
      <c r="C32">
        <v>15</v>
      </c>
      <c r="D32" t="s">
        <v>132</v>
      </c>
      <c r="E32">
        <v>-1.973283964709377E-15</v>
      </c>
      <c r="F32">
        <v>15.168135293283409</v>
      </c>
      <c r="G32">
        <v>44.975276130572212</v>
      </c>
      <c r="H32">
        <v>91.660770103577633</v>
      </c>
      <c r="I32">
        <v>2236.4505688761892</v>
      </c>
      <c r="J32">
        <v>34.584313642926787</v>
      </c>
      <c r="K32">
        <v>302.13750364099252</v>
      </c>
      <c r="L32">
        <v>541.69249946190803</v>
      </c>
      <c r="M32">
        <v>582.31713863461687</v>
      </c>
      <c r="N32">
        <v>29764000</v>
      </c>
      <c r="O32">
        <v>0.2</v>
      </c>
      <c r="P32">
        <v>0.8</v>
      </c>
      <c r="Q32">
        <v>1</v>
      </c>
      <c r="R32">
        <v>20</v>
      </c>
      <c r="S32">
        <v>4.2608333333333333</v>
      </c>
      <c r="T32">
        <v>8.899166666666666</v>
      </c>
      <c r="U32">
        <v>0</v>
      </c>
      <c r="V32">
        <v>0</v>
      </c>
      <c r="W32">
        <v>1.5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5">
      <c r="A33" s="1">
        <v>31</v>
      </c>
      <c r="B33">
        <v>34</v>
      </c>
      <c r="C33">
        <v>15</v>
      </c>
      <c r="D33" t="s">
        <v>132</v>
      </c>
      <c r="E33">
        <v>-2.2212958781523761E-15</v>
      </c>
      <c r="F33">
        <v>13.94487016451184</v>
      </c>
      <c r="G33">
        <v>52</v>
      </c>
      <c r="H33">
        <v>91.660770103577633</v>
      </c>
      <c r="I33">
        <v>2236.4505688761892</v>
      </c>
      <c r="J33">
        <v>34.584313642926787</v>
      </c>
      <c r="K33">
        <v>302.13750364099252</v>
      </c>
      <c r="L33">
        <v>541.69249946190803</v>
      </c>
      <c r="M33">
        <v>582.31713863461687</v>
      </c>
      <c r="N33">
        <v>29764000</v>
      </c>
      <c r="O33">
        <v>0.2</v>
      </c>
      <c r="P33">
        <v>0.8</v>
      </c>
      <c r="Q33">
        <v>1</v>
      </c>
      <c r="R33">
        <v>20</v>
      </c>
      <c r="S33">
        <v>4.2608333333333333</v>
      </c>
      <c r="T33">
        <v>8.899166666666666</v>
      </c>
      <c r="U33">
        <v>0</v>
      </c>
      <c r="V33">
        <v>0</v>
      </c>
      <c r="W33">
        <v>1.5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5">
      <c r="A34" s="1">
        <v>32</v>
      </c>
      <c r="B34">
        <v>35</v>
      </c>
      <c r="C34">
        <v>16</v>
      </c>
      <c r="D34" t="s">
        <v>133</v>
      </c>
      <c r="E34">
        <v>0</v>
      </c>
      <c r="F34">
        <v>-16.754595077445089</v>
      </c>
      <c r="G34">
        <v>57</v>
      </c>
      <c r="H34">
        <v>46.958795280709658</v>
      </c>
      <c r="I34">
        <v>512.46990994903831</v>
      </c>
      <c r="J34">
        <v>17.717914680913911</v>
      </c>
      <c r="K34">
        <v>147.68109105103969</v>
      </c>
      <c r="L34">
        <v>45.677748048962727</v>
      </c>
      <c r="M34">
        <v>115.6154254729266</v>
      </c>
      <c r="N34">
        <v>29764000</v>
      </c>
      <c r="O34">
        <v>0.2</v>
      </c>
      <c r="P34">
        <v>0.8</v>
      </c>
      <c r="Q34">
        <v>1</v>
      </c>
      <c r="R34">
        <v>20</v>
      </c>
      <c r="S34">
        <v>4.3602250871919601</v>
      </c>
      <c r="T34">
        <v>8.5051330537836716</v>
      </c>
      <c r="U34">
        <v>0</v>
      </c>
      <c r="V34">
        <v>0</v>
      </c>
      <c r="W34">
        <v>1.5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5">
      <c r="A35" s="1">
        <v>33</v>
      </c>
      <c r="B35">
        <v>36</v>
      </c>
      <c r="C35">
        <v>16</v>
      </c>
      <c r="D35" t="s">
        <v>133</v>
      </c>
      <c r="E35">
        <v>0</v>
      </c>
      <c r="F35">
        <v>-14.8282466240814</v>
      </c>
      <c r="G35">
        <v>74.581223828288174</v>
      </c>
      <c r="H35">
        <v>46.958795280709658</v>
      </c>
      <c r="I35">
        <v>512.46990994903831</v>
      </c>
      <c r="J35">
        <v>17.717914680913911</v>
      </c>
      <c r="K35">
        <v>147.68109105103969</v>
      </c>
      <c r="L35">
        <v>45.677748048962727</v>
      </c>
      <c r="M35">
        <v>115.6154254729266</v>
      </c>
      <c r="N35">
        <v>29764000</v>
      </c>
      <c r="O35">
        <v>0.2</v>
      </c>
      <c r="P35">
        <v>0.8</v>
      </c>
      <c r="Q35">
        <v>1</v>
      </c>
      <c r="R35">
        <v>20</v>
      </c>
      <c r="S35">
        <v>4.3602250871919601</v>
      </c>
      <c r="T35">
        <v>8.5051330537836716</v>
      </c>
      <c r="U35">
        <v>0</v>
      </c>
      <c r="V35">
        <v>0</v>
      </c>
      <c r="W35">
        <v>1.5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5">
      <c r="A36" s="1">
        <v>34</v>
      </c>
      <c r="B36">
        <v>36</v>
      </c>
      <c r="C36">
        <v>17</v>
      </c>
      <c r="D36" t="s">
        <v>133</v>
      </c>
      <c r="E36">
        <v>0</v>
      </c>
      <c r="F36">
        <v>-14.8282466240814</v>
      </c>
      <c r="G36">
        <v>74.581223828288174</v>
      </c>
      <c r="H36">
        <v>44.113860149918267</v>
      </c>
      <c r="I36">
        <v>467.21947646076961</v>
      </c>
      <c r="J36">
        <v>16.64449877194993</v>
      </c>
      <c r="K36">
        <v>131.97165025203731</v>
      </c>
      <c r="L36">
        <v>44.313852212583868</v>
      </c>
      <c r="M36">
        <v>107.9346680330617</v>
      </c>
      <c r="N36">
        <v>29764000</v>
      </c>
      <c r="O36">
        <v>0.2</v>
      </c>
      <c r="P36">
        <v>0.8</v>
      </c>
      <c r="Q36">
        <v>1</v>
      </c>
      <c r="R36">
        <v>20</v>
      </c>
      <c r="S36">
        <v>4.4566752615758798</v>
      </c>
      <c r="T36">
        <v>8.1053991613510163</v>
      </c>
      <c r="U36">
        <v>0</v>
      </c>
      <c r="V36">
        <v>0</v>
      </c>
      <c r="W36">
        <v>1.5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5">
      <c r="A37" s="1">
        <v>35</v>
      </c>
      <c r="B37">
        <v>37</v>
      </c>
      <c r="C37">
        <v>17</v>
      </c>
      <c r="D37" t="s">
        <v>133</v>
      </c>
      <c r="E37">
        <v>0</v>
      </c>
      <c r="F37">
        <v>-12.901898170717709</v>
      </c>
      <c r="G37">
        <v>92.162447656576262</v>
      </c>
      <c r="H37">
        <v>44.113860149918267</v>
      </c>
      <c r="I37">
        <v>467.21947646076961</v>
      </c>
      <c r="J37">
        <v>16.64449877194993</v>
      </c>
      <c r="K37">
        <v>131.97165025203731</v>
      </c>
      <c r="L37">
        <v>44.313852212583868</v>
      </c>
      <c r="M37">
        <v>107.9346680330617</v>
      </c>
      <c r="N37">
        <v>29764000</v>
      </c>
      <c r="O37">
        <v>0.2</v>
      </c>
      <c r="P37">
        <v>0.8</v>
      </c>
      <c r="Q37">
        <v>1</v>
      </c>
      <c r="R37">
        <v>20</v>
      </c>
      <c r="S37">
        <v>4.4566752615758798</v>
      </c>
      <c r="T37">
        <v>8.1053991613510163</v>
      </c>
      <c r="U37">
        <v>0</v>
      </c>
      <c r="V37">
        <v>0</v>
      </c>
      <c r="W37">
        <v>1.5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5">
      <c r="A38" s="1">
        <v>36</v>
      </c>
      <c r="B38">
        <v>37</v>
      </c>
      <c r="C38">
        <v>18</v>
      </c>
      <c r="D38" t="s">
        <v>133</v>
      </c>
      <c r="E38">
        <v>0</v>
      </c>
      <c r="F38">
        <v>-12.901898170717709</v>
      </c>
      <c r="G38">
        <v>92.162447656576262</v>
      </c>
      <c r="H38">
        <v>41.357817028561193</v>
      </c>
      <c r="I38">
        <v>424.89298648276957</v>
      </c>
      <c r="J38">
        <v>15.6046225019302</v>
      </c>
      <c r="K38">
        <v>117.3914750177956</v>
      </c>
      <c r="L38">
        <v>42.923917189741658</v>
      </c>
      <c r="M38">
        <v>100.6431158574046</v>
      </c>
      <c r="N38">
        <v>29764000</v>
      </c>
      <c r="O38">
        <v>0.2</v>
      </c>
      <c r="P38">
        <v>0.8</v>
      </c>
      <c r="Q38">
        <v>1</v>
      </c>
      <c r="R38">
        <v>20</v>
      </c>
      <c r="S38">
        <v>4.5531254359598003</v>
      </c>
      <c r="T38">
        <v>7.7056652689183611</v>
      </c>
      <c r="U38">
        <v>0</v>
      </c>
      <c r="V38">
        <v>0</v>
      </c>
      <c r="W38">
        <v>1.5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5">
      <c r="A39" s="1">
        <v>37</v>
      </c>
      <c r="B39">
        <v>38</v>
      </c>
      <c r="C39">
        <v>18</v>
      </c>
      <c r="D39" t="s">
        <v>133</v>
      </c>
      <c r="E39">
        <v>0</v>
      </c>
      <c r="F39">
        <v>-10.97554971735404</v>
      </c>
      <c r="G39">
        <v>109.74367148486419</v>
      </c>
      <c r="H39">
        <v>41.357817028561193</v>
      </c>
      <c r="I39">
        <v>424.89298648276957</v>
      </c>
      <c r="J39">
        <v>15.6046225019302</v>
      </c>
      <c r="K39">
        <v>117.3914750177956</v>
      </c>
      <c r="L39">
        <v>42.923917189741658</v>
      </c>
      <c r="M39">
        <v>100.6431158574046</v>
      </c>
      <c r="N39">
        <v>29764000</v>
      </c>
      <c r="O39">
        <v>0.2</v>
      </c>
      <c r="P39">
        <v>0.8</v>
      </c>
      <c r="Q39">
        <v>1</v>
      </c>
      <c r="R39">
        <v>20</v>
      </c>
      <c r="S39">
        <v>4.5531254359598003</v>
      </c>
      <c r="T39">
        <v>7.7056652689183611</v>
      </c>
      <c r="U39">
        <v>0</v>
      </c>
      <c r="V39">
        <v>0</v>
      </c>
      <c r="W39">
        <v>1.5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5">
      <c r="A40" s="1">
        <v>38</v>
      </c>
      <c r="B40">
        <v>38</v>
      </c>
      <c r="C40">
        <v>19</v>
      </c>
      <c r="D40" t="s">
        <v>133</v>
      </c>
      <c r="E40">
        <v>0</v>
      </c>
      <c r="F40">
        <v>-10.97554971735404</v>
      </c>
      <c r="G40">
        <v>109.74367148486419</v>
      </c>
      <c r="H40">
        <v>38.690665916638388</v>
      </c>
      <c r="I40">
        <v>385.38932467490832</v>
      </c>
      <c r="J40">
        <v>14.59828587085471</v>
      </c>
      <c r="K40">
        <v>103.90263438814659</v>
      </c>
      <c r="L40">
        <v>41.507722344963007</v>
      </c>
      <c r="M40">
        <v>93.727393329213797</v>
      </c>
      <c r="N40">
        <v>29764000</v>
      </c>
      <c r="O40">
        <v>0.2</v>
      </c>
      <c r="P40">
        <v>0.8</v>
      </c>
      <c r="Q40">
        <v>1</v>
      </c>
      <c r="R40">
        <v>20</v>
      </c>
      <c r="S40">
        <v>4.64957561034372</v>
      </c>
      <c r="T40">
        <v>7.305931376485705</v>
      </c>
      <c r="U40">
        <v>0</v>
      </c>
      <c r="V40">
        <v>0</v>
      </c>
      <c r="W40">
        <v>1.5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5">
      <c r="A41" s="1">
        <v>39</v>
      </c>
      <c r="B41">
        <v>39</v>
      </c>
      <c r="C41">
        <v>19</v>
      </c>
      <c r="D41" t="s">
        <v>133</v>
      </c>
      <c r="E41">
        <v>0</v>
      </c>
      <c r="F41">
        <v>-9.0492012639903319</v>
      </c>
      <c r="G41">
        <v>127.3248953131525</v>
      </c>
      <c r="H41">
        <v>38.690665916638388</v>
      </c>
      <c r="I41">
        <v>385.38932467490832</v>
      </c>
      <c r="J41">
        <v>14.59828587085471</v>
      </c>
      <c r="K41">
        <v>103.90263438814659</v>
      </c>
      <c r="L41">
        <v>41.507722344963007</v>
      </c>
      <c r="M41">
        <v>93.727393329213797</v>
      </c>
      <c r="N41">
        <v>29764000</v>
      </c>
      <c r="O41">
        <v>0.2</v>
      </c>
      <c r="P41">
        <v>0.8</v>
      </c>
      <c r="Q41">
        <v>1</v>
      </c>
      <c r="R41">
        <v>20</v>
      </c>
      <c r="S41">
        <v>4.64957561034372</v>
      </c>
      <c r="T41">
        <v>7.305931376485705</v>
      </c>
      <c r="U41">
        <v>0</v>
      </c>
      <c r="V41">
        <v>0</v>
      </c>
      <c r="W41">
        <v>1.5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5">
      <c r="A42" s="1">
        <v>40</v>
      </c>
      <c r="B42">
        <v>39</v>
      </c>
      <c r="C42">
        <v>20</v>
      </c>
      <c r="D42" t="s">
        <v>133</v>
      </c>
      <c r="E42">
        <v>0</v>
      </c>
      <c r="F42">
        <v>-9.0492012639903319</v>
      </c>
      <c r="G42">
        <v>127.3248953131525</v>
      </c>
      <c r="H42">
        <v>36.974044969427212</v>
      </c>
      <c r="I42">
        <v>359.60865050463798</v>
      </c>
      <c r="J42">
        <v>13.95059158269542</v>
      </c>
      <c r="K42">
        <v>95.050037090354678</v>
      </c>
      <c r="L42">
        <v>40.633072965433733</v>
      </c>
      <c r="M42">
        <v>89.253105014437708</v>
      </c>
      <c r="N42">
        <v>29764000</v>
      </c>
      <c r="O42">
        <v>0.2</v>
      </c>
      <c r="P42">
        <v>0.8</v>
      </c>
      <c r="Q42">
        <v>1</v>
      </c>
      <c r="R42">
        <v>20</v>
      </c>
      <c r="S42">
        <v>4.7114340018050269</v>
      </c>
      <c r="T42">
        <v>7.0495617456748203</v>
      </c>
      <c r="U42">
        <v>0</v>
      </c>
      <c r="V42">
        <v>0</v>
      </c>
      <c r="W42">
        <v>1.5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5">
      <c r="A43" s="1">
        <v>41</v>
      </c>
      <c r="B43">
        <v>40</v>
      </c>
      <c r="C43">
        <v>20</v>
      </c>
      <c r="D43" t="s">
        <v>133</v>
      </c>
      <c r="E43">
        <v>0</v>
      </c>
      <c r="F43">
        <v>-8.5046196753877865</v>
      </c>
      <c r="G43">
        <v>132.29513358197019</v>
      </c>
      <c r="H43">
        <v>36.974044969427212</v>
      </c>
      <c r="I43">
        <v>359.60865050463798</v>
      </c>
      <c r="J43">
        <v>13.95059158269542</v>
      </c>
      <c r="K43">
        <v>95.050037090354678</v>
      </c>
      <c r="L43">
        <v>40.633072965433733</v>
      </c>
      <c r="M43">
        <v>89.253105014437708</v>
      </c>
      <c r="N43">
        <v>29764000</v>
      </c>
      <c r="O43">
        <v>0.2</v>
      </c>
      <c r="P43">
        <v>0.8</v>
      </c>
      <c r="Q43">
        <v>1</v>
      </c>
      <c r="R43">
        <v>20</v>
      </c>
      <c r="S43">
        <v>4.7114340018050269</v>
      </c>
      <c r="T43">
        <v>7.0495617456748203</v>
      </c>
      <c r="U43">
        <v>0</v>
      </c>
      <c r="V43">
        <v>0</v>
      </c>
      <c r="W43">
        <v>1.5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5">
      <c r="A44" s="1">
        <v>42</v>
      </c>
      <c r="B44">
        <v>40</v>
      </c>
      <c r="C44">
        <v>21</v>
      </c>
      <c r="D44" t="s">
        <v>133</v>
      </c>
      <c r="E44">
        <v>0</v>
      </c>
      <c r="F44">
        <v>-8.5046196753877865</v>
      </c>
      <c r="G44">
        <v>132.29513358197019</v>
      </c>
      <c r="H44">
        <v>36.148279389964543</v>
      </c>
      <c r="I44">
        <v>345.78827657582798</v>
      </c>
      <c r="J44">
        <v>13.639023877521231</v>
      </c>
      <c r="K44">
        <v>90.158726428976252</v>
      </c>
      <c r="L44">
        <v>40.309850232903429</v>
      </c>
      <c r="M44">
        <v>86.979745550940152</v>
      </c>
      <c r="N44">
        <v>29764000</v>
      </c>
      <c r="O44">
        <v>0.2</v>
      </c>
      <c r="P44">
        <v>0.8</v>
      </c>
      <c r="Q44">
        <v>1</v>
      </c>
      <c r="R44">
        <v>20</v>
      </c>
      <c r="S44">
        <v>4.7387006103437201</v>
      </c>
      <c r="T44">
        <v>6.9365563764857052</v>
      </c>
      <c r="U44">
        <v>0</v>
      </c>
      <c r="V44">
        <v>0</v>
      </c>
      <c r="W44">
        <v>1.5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5">
      <c r="A45" s="1">
        <v>43</v>
      </c>
      <c r="B45">
        <v>41</v>
      </c>
      <c r="C45">
        <v>21</v>
      </c>
      <c r="D45" t="s">
        <v>133</v>
      </c>
      <c r="E45">
        <v>0</v>
      </c>
      <c r="F45">
        <v>-7.9600380867852438</v>
      </c>
      <c r="G45">
        <v>137.265371850788</v>
      </c>
      <c r="H45">
        <v>36.148279389964543</v>
      </c>
      <c r="I45">
        <v>345.78827657582798</v>
      </c>
      <c r="J45">
        <v>13.639023877521231</v>
      </c>
      <c r="K45">
        <v>90.158726428976252</v>
      </c>
      <c r="L45">
        <v>40.309850232903429</v>
      </c>
      <c r="M45">
        <v>86.979745550940152</v>
      </c>
      <c r="N45">
        <v>29764000</v>
      </c>
      <c r="O45">
        <v>0.2</v>
      </c>
      <c r="P45">
        <v>0.8</v>
      </c>
      <c r="Q45">
        <v>1</v>
      </c>
      <c r="R45">
        <v>20</v>
      </c>
      <c r="S45">
        <v>4.7387006103437201</v>
      </c>
      <c r="T45">
        <v>6.9365563764857052</v>
      </c>
      <c r="U45">
        <v>0</v>
      </c>
      <c r="V45">
        <v>0</v>
      </c>
      <c r="W45">
        <v>1.5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5">
      <c r="A46" s="1">
        <v>44</v>
      </c>
      <c r="B46">
        <v>41</v>
      </c>
      <c r="C46">
        <v>22</v>
      </c>
      <c r="D46" t="s">
        <v>133</v>
      </c>
      <c r="E46">
        <v>0</v>
      </c>
      <c r="F46">
        <v>-7.9600380867852438</v>
      </c>
      <c r="G46">
        <v>137.265371850788</v>
      </c>
      <c r="H46">
        <v>35.331839423985372</v>
      </c>
      <c r="I46">
        <v>332.35137908526173</v>
      </c>
      <c r="J46">
        <v>13.330974798049869</v>
      </c>
      <c r="K46">
        <v>85.425513082957508</v>
      </c>
      <c r="L46">
        <v>39.973218794981634</v>
      </c>
      <c r="M46">
        <v>84.750093580607199</v>
      </c>
      <c r="N46">
        <v>29764000</v>
      </c>
      <c r="O46">
        <v>0.2</v>
      </c>
      <c r="P46">
        <v>0.8</v>
      </c>
      <c r="Q46">
        <v>1</v>
      </c>
      <c r="R46">
        <v>20</v>
      </c>
      <c r="S46">
        <v>4.7659672188824134</v>
      </c>
      <c r="T46">
        <v>6.8235510072965901</v>
      </c>
      <c r="U46">
        <v>0</v>
      </c>
      <c r="V46">
        <v>0</v>
      </c>
      <c r="W46">
        <v>1.5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5">
      <c r="A47" s="1">
        <v>45</v>
      </c>
      <c r="B47">
        <v>42</v>
      </c>
      <c r="C47">
        <v>22</v>
      </c>
      <c r="D47" t="s">
        <v>133</v>
      </c>
      <c r="E47">
        <v>0</v>
      </c>
      <c r="F47">
        <v>-7.4154564981827011</v>
      </c>
      <c r="G47">
        <v>142.2356101196057</v>
      </c>
      <c r="H47">
        <v>35.331839423985372</v>
      </c>
      <c r="I47">
        <v>332.35137908526173</v>
      </c>
      <c r="J47">
        <v>13.330974798049869</v>
      </c>
      <c r="K47">
        <v>85.425513082957508</v>
      </c>
      <c r="L47">
        <v>39.973218794981634</v>
      </c>
      <c r="M47">
        <v>84.750093580607199</v>
      </c>
      <c r="N47">
        <v>29764000</v>
      </c>
      <c r="O47">
        <v>0.2</v>
      </c>
      <c r="P47">
        <v>0.8</v>
      </c>
      <c r="Q47">
        <v>1</v>
      </c>
      <c r="R47">
        <v>20</v>
      </c>
      <c r="S47">
        <v>4.7659672188824134</v>
      </c>
      <c r="T47">
        <v>6.8235510072965901</v>
      </c>
      <c r="U47">
        <v>0</v>
      </c>
      <c r="V47">
        <v>0</v>
      </c>
      <c r="W47">
        <v>1.5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5">
      <c r="A48" s="1">
        <v>46</v>
      </c>
      <c r="B48">
        <v>42</v>
      </c>
      <c r="C48">
        <v>23</v>
      </c>
      <c r="D48" t="s">
        <v>133</v>
      </c>
      <c r="E48">
        <v>0</v>
      </c>
      <c r="F48">
        <v>-7.4154564981827011</v>
      </c>
      <c r="G48">
        <v>142.2356101196057</v>
      </c>
      <c r="H48">
        <v>34.52472507148974</v>
      </c>
      <c r="I48">
        <v>319.29320997857582</v>
      </c>
      <c r="J48">
        <v>13.02644434428132</v>
      </c>
      <c r="K48">
        <v>80.848773535384197</v>
      </c>
      <c r="L48">
        <v>39.623010691147662</v>
      </c>
      <c r="M48">
        <v>82.563585268282026</v>
      </c>
      <c r="N48">
        <v>29764000</v>
      </c>
      <c r="O48">
        <v>0.2</v>
      </c>
      <c r="P48">
        <v>0.8</v>
      </c>
      <c r="Q48">
        <v>1</v>
      </c>
      <c r="R48">
        <v>20</v>
      </c>
      <c r="S48">
        <v>4.7932338274211066</v>
      </c>
      <c r="T48">
        <v>6.710545638107476</v>
      </c>
      <c r="U48">
        <v>0</v>
      </c>
      <c r="V48">
        <v>0</v>
      </c>
      <c r="W48">
        <v>1.5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5">
      <c r="A49" s="1">
        <v>47</v>
      </c>
      <c r="B49">
        <v>43</v>
      </c>
      <c r="C49">
        <v>23</v>
      </c>
      <c r="D49" t="s">
        <v>133</v>
      </c>
      <c r="E49">
        <v>0</v>
      </c>
      <c r="F49">
        <v>-6.8708749095801602</v>
      </c>
      <c r="G49">
        <v>147.20584838842339</v>
      </c>
      <c r="H49">
        <v>34.52472507148974</v>
      </c>
      <c r="I49">
        <v>319.29320997857582</v>
      </c>
      <c r="J49">
        <v>13.02644434428132</v>
      </c>
      <c r="K49">
        <v>80.848773535384197</v>
      </c>
      <c r="L49">
        <v>39.623010691147662</v>
      </c>
      <c r="M49">
        <v>82.563585268282026</v>
      </c>
      <c r="N49">
        <v>29764000</v>
      </c>
      <c r="O49">
        <v>0.2</v>
      </c>
      <c r="P49">
        <v>0.8</v>
      </c>
      <c r="Q49">
        <v>1</v>
      </c>
      <c r="R49">
        <v>20</v>
      </c>
      <c r="S49">
        <v>4.7932338274211066</v>
      </c>
      <c r="T49">
        <v>6.710545638107476</v>
      </c>
      <c r="U49">
        <v>0</v>
      </c>
      <c r="V49">
        <v>0</v>
      </c>
      <c r="W49">
        <v>1.5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5">
      <c r="A50" s="1">
        <v>48</v>
      </c>
      <c r="B50">
        <v>43</v>
      </c>
      <c r="C50">
        <v>24</v>
      </c>
      <c r="D50" t="s">
        <v>133</v>
      </c>
      <c r="E50">
        <v>0</v>
      </c>
      <c r="F50">
        <v>-6.8708749095801602</v>
      </c>
      <c r="G50">
        <v>147.20584838842339</v>
      </c>
      <c r="H50">
        <v>33.726936332477607</v>
      </c>
      <c r="I50">
        <v>306.60887740372141</v>
      </c>
      <c r="J50">
        <v>12.725432516215591</v>
      </c>
      <c r="K50">
        <v>76.426830872399876</v>
      </c>
      <c r="L50">
        <v>39.259057101850388</v>
      </c>
      <c r="M50">
        <v>80.419660439273599</v>
      </c>
      <c r="N50">
        <v>29764000</v>
      </c>
      <c r="O50">
        <v>0.2</v>
      </c>
      <c r="P50">
        <v>0.8</v>
      </c>
      <c r="Q50">
        <v>1</v>
      </c>
      <c r="R50">
        <v>20</v>
      </c>
      <c r="S50">
        <v>4.8205004359597998</v>
      </c>
      <c r="T50">
        <v>6.5975402689183609</v>
      </c>
      <c r="U50">
        <v>0</v>
      </c>
      <c r="V50">
        <v>0</v>
      </c>
      <c r="W50">
        <v>1.5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5">
      <c r="A51" s="1">
        <v>49</v>
      </c>
      <c r="B51">
        <v>44</v>
      </c>
      <c r="C51">
        <v>24</v>
      </c>
      <c r="D51" t="s">
        <v>133</v>
      </c>
      <c r="E51">
        <v>0</v>
      </c>
      <c r="F51">
        <v>-6.3262933209776167</v>
      </c>
      <c r="G51">
        <v>152.17608665724109</v>
      </c>
      <c r="H51">
        <v>33.726936332477607</v>
      </c>
      <c r="I51">
        <v>306.60887740372141</v>
      </c>
      <c r="J51">
        <v>12.725432516215591</v>
      </c>
      <c r="K51">
        <v>76.426830872399876</v>
      </c>
      <c r="L51">
        <v>39.259057101850388</v>
      </c>
      <c r="M51">
        <v>80.419660439273599</v>
      </c>
      <c r="N51">
        <v>29764000</v>
      </c>
      <c r="O51">
        <v>0.2</v>
      </c>
      <c r="P51">
        <v>0.8</v>
      </c>
      <c r="Q51">
        <v>1</v>
      </c>
      <c r="R51">
        <v>20</v>
      </c>
      <c r="S51">
        <v>4.8205004359597998</v>
      </c>
      <c r="T51">
        <v>6.5975402689183609</v>
      </c>
      <c r="U51">
        <v>0</v>
      </c>
      <c r="V51">
        <v>0</v>
      </c>
      <c r="W51">
        <v>1.5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5">
      <c r="A52" s="1">
        <v>50</v>
      </c>
      <c r="B52">
        <v>44</v>
      </c>
      <c r="C52">
        <v>25</v>
      </c>
      <c r="D52" t="s">
        <v>133</v>
      </c>
      <c r="E52">
        <v>0</v>
      </c>
      <c r="F52">
        <v>-6.3262933209776167</v>
      </c>
      <c r="G52">
        <v>152.17608665724109</v>
      </c>
      <c r="H52">
        <v>32.938473206949013</v>
      </c>
      <c r="I52">
        <v>294.29334571096422</v>
      </c>
      <c r="J52">
        <v>12.427939313852679</v>
      </c>
      <c r="K52">
        <v>72.157954783205696</v>
      </c>
      <c r="L52">
        <v>38.881188348508111</v>
      </c>
      <c r="M52">
        <v>78.317762579356653</v>
      </c>
      <c r="N52">
        <v>29764000</v>
      </c>
      <c r="O52">
        <v>0.2</v>
      </c>
      <c r="P52">
        <v>0.8</v>
      </c>
      <c r="Q52">
        <v>1</v>
      </c>
      <c r="R52">
        <v>20</v>
      </c>
      <c r="S52">
        <v>4.847767044498493</v>
      </c>
      <c r="T52">
        <v>6.4845348997292458</v>
      </c>
      <c r="U52">
        <v>0</v>
      </c>
      <c r="V52">
        <v>0</v>
      </c>
      <c r="W52">
        <v>1.5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5">
      <c r="A53" s="1">
        <v>51</v>
      </c>
      <c r="B53">
        <v>45</v>
      </c>
      <c r="C53">
        <v>25</v>
      </c>
      <c r="D53" t="s">
        <v>133</v>
      </c>
      <c r="E53">
        <v>0</v>
      </c>
      <c r="F53">
        <v>-5.781711732375074</v>
      </c>
      <c r="G53">
        <v>157.14632492605881</v>
      </c>
      <c r="H53">
        <v>32.938473206949013</v>
      </c>
      <c r="I53">
        <v>294.29334571096422</v>
      </c>
      <c r="J53">
        <v>12.427939313852679</v>
      </c>
      <c r="K53">
        <v>72.157954783205696</v>
      </c>
      <c r="L53">
        <v>38.881188348508111</v>
      </c>
      <c r="M53">
        <v>78.317762579356653</v>
      </c>
      <c r="N53">
        <v>29764000</v>
      </c>
      <c r="O53">
        <v>0.2</v>
      </c>
      <c r="P53">
        <v>0.8</v>
      </c>
      <c r="Q53">
        <v>1</v>
      </c>
      <c r="R53">
        <v>20</v>
      </c>
      <c r="S53">
        <v>4.847767044498493</v>
      </c>
      <c r="T53">
        <v>6.4845348997292458</v>
      </c>
      <c r="U53">
        <v>0</v>
      </c>
      <c r="V53">
        <v>0</v>
      </c>
      <c r="W53">
        <v>1.5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5">
      <c r="A54" s="1">
        <v>52</v>
      </c>
      <c r="B54">
        <v>45</v>
      </c>
      <c r="C54">
        <v>26</v>
      </c>
      <c r="D54" t="s">
        <v>133</v>
      </c>
      <c r="E54">
        <v>0</v>
      </c>
      <c r="F54">
        <v>-5.781711732375074</v>
      </c>
      <c r="G54">
        <v>157.14632492605881</v>
      </c>
      <c r="H54">
        <v>32.159335694903923</v>
      </c>
      <c r="I54">
        <v>282.34143545288458</v>
      </c>
      <c r="J54">
        <v>12.133964737192599</v>
      </c>
      <c r="K54">
        <v>68.040361560060504</v>
      </c>
      <c r="L54">
        <v>38.489233893508633</v>
      </c>
      <c r="M54">
        <v>76.257338834771673</v>
      </c>
      <c r="N54">
        <v>29764000</v>
      </c>
      <c r="O54">
        <v>0.2</v>
      </c>
      <c r="P54">
        <v>0.8</v>
      </c>
      <c r="Q54">
        <v>1</v>
      </c>
      <c r="R54">
        <v>20</v>
      </c>
      <c r="S54">
        <v>4.8750336530371872</v>
      </c>
      <c r="T54">
        <v>6.3715295305401316</v>
      </c>
      <c r="U54">
        <v>0</v>
      </c>
      <c r="V54">
        <v>0</v>
      </c>
      <c r="W54">
        <v>1.5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5">
      <c r="A55" s="1">
        <v>53</v>
      </c>
      <c r="B55">
        <v>46</v>
      </c>
      <c r="C55">
        <v>26</v>
      </c>
      <c r="D55" t="s">
        <v>133</v>
      </c>
      <c r="E55">
        <v>0</v>
      </c>
      <c r="F55">
        <v>-5.2371301437725348</v>
      </c>
      <c r="G55">
        <v>162.11656319487651</v>
      </c>
      <c r="H55">
        <v>32.159335694903923</v>
      </c>
      <c r="I55">
        <v>282.34143545288458</v>
      </c>
      <c r="J55">
        <v>12.133964737192599</v>
      </c>
      <c r="K55">
        <v>68.040361560060504</v>
      </c>
      <c r="L55">
        <v>38.489233893508633</v>
      </c>
      <c r="M55">
        <v>76.257338834771673</v>
      </c>
      <c r="N55">
        <v>29764000</v>
      </c>
      <c r="O55">
        <v>0.2</v>
      </c>
      <c r="P55">
        <v>0.8</v>
      </c>
      <c r="Q55">
        <v>1</v>
      </c>
      <c r="R55">
        <v>20</v>
      </c>
      <c r="S55">
        <v>4.8750336530371872</v>
      </c>
      <c r="T55">
        <v>6.3715295305401316</v>
      </c>
      <c r="U55">
        <v>0</v>
      </c>
      <c r="V55">
        <v>0</v>
      </c>
      <c r="W55">
        <v>1.5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5">
      <c r="A56" s="1">
        <v>54</v>
      </c>
      <c r="B56">
        <v>46</v>
      </c>
      <c r="C56">
        <v>27</v>
      </c>
      <c r="D56" t="s">
        <v>133</v>
      </c>
      <c r="E56">
        <v>0</v>
      </c>
      <c r="F56">
        <v>-5.2371301437725348</v>
      </c>
      <c r="G56">
        <v>162.11656319487651</v>
      </c>
      <c r="H56">
        <v>31.389523796342349</v>
      </c>
      <c r="I56">
        <v>270.74782338437723</v>
      </c>
      <c r="J56">
        <v>11.84350878623532</v>
      </c>
      <c r="K56">
        <v>64.072214098280753</v>
      </c>
      <c r="L56">
        <v>38.08302234020924</v>
      </c>
      <c r="M56">
        <v>74.237840012225064</v>
      </c>
      <c r="N56">
        <v>29764000</v>
      </c>
      <c r="O56">
        <v>0.2</v>
      </c>
      <c r="P56">
        <v>0.8</v>
      </c>
      <c r="Q56">
        <v>1</v>
      </c>
      <c r="R56">
        <v>20</v>
      </c>
      <c r="S56">
        <v>4.9023002615758804</v>
      </c>
      <c r="T56">
        <v>6.2585241613510174</v>
      </c>
      <c r="U56">
        <v>0</v>
      </c>
      <c r="V56">
        <v>0</v>
      </c>
      <c r="W56">
        <v>1.5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5">
      <c r="A57" s="1">
        <v>55</v>
      </c>
      <c r="B57">
        <v>47</v>
      </c>
      <c r="C57">
        <v>27</v>
      </c>
      <c r="D57" t="s">
        <v>133</v>
      </c>
      <c r="E57">
        <v>0</v>
      </c>
      <c r="F57">
        <v>-4.6925485551699886</v>
      </c>
      <c r="G57">
        <v>167.0868014636942</v>
      </c>
      <c r="H57">
        <v>31.389523796342349</v>
      </c>
      <c r="I57">
        <v>270.74782338437723</v>
      </c>
      <c r="J57">
        <v>11.84350878623532</v>
      </c>
      <c r="K57">
        <v>64.072214098280753</v>
      </c>
      <c r="L57">
        <v>38.08302234020924</v>
      </c>
      <c r="M57">
        <v>74.237840012225064</v>
      </c>
      <c r="N57">
        <v>29764000</v>
      </c>
      <c r="O57">
        <v>0.2</v>
      </c>
      <c r="P57">
        <v>0.8</v>
      </c>
      <c r="Q57">
        <v>1</v>
      </c>
      <c r="R57">
        <v>20</v>
      </c>
      <c r="S57">
        <v>4.9023002615758804</v>
      </c>
      <c r="T57">
        <v>6.2585241613510174</v>
      </c>
      <c r="U57">
        <v>0</v>
      </c>
      <c r="V57">
        <v>0</v>
      </c>
      <c r="W57">
        <v>1.5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5">
      <c r="A58" s="1">
        <v>56</v>
      </c>
      <c r="B58">
        <v>47</v>
      </c>
      <c r="C58">
        <v>28</v>
      </c>
      <c r="D58" t="s">
        <v>133</v>
      </c>
      <c r="E58">
        <v>0</v>
      </c>
      <c r="F58">
        <v>-4.6925485551699886</v>
      </c>
      <c r="G58">
        <v>167.0868014636942</v>
      </c>
      <c r="H58">
        <v>30.62903751126429</v>
      </c>
      <c r="I58">
        <v>259.50704246265138</v>
      </c>
      <c r="J58">
        <v>11.556571460980869</v>
      </c>
      <c r="K58">
        <v>60.251621896240657</v>
      </c>
      <c r="L58">
        <v>37.662381432936691</v>
      </c>
      <c r="M58">
        <v>72.258720578888855</v>
      </c>
      <c r="N58">
        <v>29764000</v>
      </c>
      <c r="O58">
        <v>0.2</v>
      </c>
      <c r="P58">
        <v>0.8</v>
      </c>
      <c r="Q58">
        <v>1</v>
      </c>
      <c r="R58">
        <v>20</v>
      </c>
      <c r="S58">
        <v>4.9295668701145736</v>
      </c>
      <c r="T58">
        <v>6.1455187921619006</v>
      </c>
      <c r="U58">
        <v>0</v>
      </c>
      <c r="V58">
        <v>0</v>
      </c>
      <c r="W58">
        <v>1.5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5">
      <c r="A59" s="1">
        <v>57</v>
      </c>
      <c r="B59">
        <v>48</v>
      </c>
      <c r="C59">
        <v>28</v>
      </c>
      <c r="D59" t="s">
        <v>133</v>
      </c>
      <c r="E59">
        <v>0</v>
      </c>
      <c r="F59">
        <v>-4.147966966567445</v>
      </c>
      <c r="G59">
        <v>172.05703973251201</v>
      </c>
      <c r="H59">
        <v>30.62903751126429</v>
      </c>
      <c r="I59">
        <v>259.50704246265138</v>
      </c>
      <c r="J59">
        <v>11.556571460980869</v>
      </c>
      <c r="K59">
        <v>60.251621896240657</v>
      </c>
      <c r="L59">
        <v>37.662381432936691</v>
      </c>
      <c r="M59">
        <v>72.258720578888855</v>
      </c>
      <c r="N59">
        <v>29764000</v>
      </c>
      <c r="O59">
        <v>0.2</v>
      </c>
      <c r="P59">
        <v>0.8</v>
      </c>
      <c r="Q59">
        <v>1</v>
      </c>
      <c r="R59">
        <v>20</v>
      </c>
      <c r="S59">
        <v>4.9295668701145736</v>
      </c>
      <c r="T59">
        <v>6.1455187921619006</v>
      </c>
      <c r="U59">
        <v>0</v>
      </c>
      <c r="V59">
        <v>0</v>
      </c>
      <c r="W59">
        <v>1.5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5">
      <c r="A60" s="1">
        <v>58</v>
      </c>
      <c r="B60">
        <v>48</v>
      </c>
      <c r="C60">
        <v>29</v>
      </c>
      <c r="D60" t="s">
        <v>133</v>
      </c>
      <c r="E60">
        <v>0</v>
      </c>
      <c r="F60">
        <v>-4.147966966567445</v>
      </c>
      <c r="G60">
        <v>172.05703973251201</v>
      </c>
      <c r="H60">
        <v>29.87787683966976</v>
      </c>
      <c r="I60">
        <v>248.61348184723121</v>
      </c>
      <c r="J60">
        <v>11.273152761429239</v>
      </c>
      <c r="K60">
        <v>56.576641055372001</v>
      </c>
      <c r="L60">
        <v>37.227138056987172</v>
      </c>
      <c r="M60">
        <v>70.319438662400913</v>
      </c>
      <c r="N60">
        <v>29764000</v>
      </c>
      <c r="O60">
        <v>0.2</v>
      </c>
      <c r="P60">
        <v>0.8</v>
      </c>
      <c r="Q60">
        <v>1</v>
      </c>
      <c r="R60">
        <v>20</v>
      </c>
      <c r="S60">
        <v>4.9568334786532668</v>
      </c>
      <c r="T60">
        <v>6.0325134229727873</v>
      </c>
      <c r="U60">
        <v>0</v>
      </c>
      <c r="V60">
        <v>0</v>
      </c>
      <c r="W60">
        <v>1.5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5">
      <c r="A61" s="1">
        <v>59</v>
      </c>
      <c r="B61">
        <v>49</v>
      </c>
      <c r="C61">
        <v>29</v>
      </c>
      <c r="D61" t="s">
        <v>133</v>
      </c>
      <c r="E61">
        <v>0</v>
      </c>
      <c r="F61">
        <v>-3.6033853779649019</v>
      </c>
      <c r="G61">
        <v>177.02727800132971</v>
      </c>
      <c r="H61">
        <v>29.87787683966976</v>
      </c>
      <c r="I61">
        <v>248.61348184723121</v>
      </c>
      <c r="J61">
        <v>11.273152761429239</v>
      </c>
      <c r="K61">
        <v>56.576641055372001</v>
      </c>
      <c r="L61">
        <v>37.227138056987172</v>
      </c>
      <c r="M61">
        <v>70.319438662400913</v>
      </c>
      <c r="N61">
        <v>29764000</v>
      </c>
      <c r="O61">
        <v>0.2</v>
      </c>
      <c r="P61">
        <v>0.8</v>
      </c>
      <c r="Q61">
        <v>1</v>
      </c>
      <c r="R61">
        <v>20</v>
      </c>
      <c r="S61">
        <v>4.9568334786532668</v>
      </c>
      <c r="T61">
        <v>6.0325134229727873</v>
      </c>
      <c r="U61">
        <v>0</v>
      </c>
      <c r="V61">
        <v>0</v>
      </c>
      <c r="W61">
        <v>1.5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5">
      <c r="A62" s="1">
        <v>60</v>
      </c>
      <c r="B62">
        <v>49</v>
      </c>
      <c r="C62">
        <v>30</v>
      </c>
      <c r="D62" t="s">
        <v>133</v>
      </c>
      <c r="E62">
        <v>0</v>
      </c>
      <c r="F62">
        <v>-3.6033853779649019</v>
      </c>
      <c r="G62">
        <v>177.02727800132971</v>
      </c>
      <c r="H62">
        <v>29.136041781558731</v>
      </c>
      <c r="I62">
        <v>238.06138689995501</v>
      </c>
      <c r="J62">
        <v>10.99325268758043</v>
      </c>
      <c r="K62">
        <v>53.045274280164293</v>
      </c>
      <c r="L62">
        <v>36.777118238626429</v>
      </c>
      <c r="M62">
        <v>68.419456050864909</v>
      </c>
      <c r="N62">
        <v>29764000</v>
      </c>
      <c r="O62">
        <v>0.2</v>
      </c>
      <c r="P62">
        <v>0.8</v>
      </c>
      <c r="Q62">
        <v>1</v>
      </c>
      <c r="R62">
        <v>20</v>
      </c>
      <c r="S62">
        <v>4.9841000871919601</v>
      </c>
      <c r="T62">
        <v>5.9195080537836722</v>
      </c>
      <c r="U62">
        <v>0</v>
      </c>
      <c r="V62">
        <v>0</v>
      </c>
      <c r="W62">
        <v>1.5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5">
      <c r="A63" s="1">
        <v>61</v>
      </c>
      <c r="B63">
        <v>50</v>
      </c>
      <c r="C63">
        <v>30</v>
      </c>
      <c r="D63" t="s">
        <v>133</v>
      </c>
      <c r="E63">
        <v>0</v>
      </c>
      <c r="F63">
        <v>-3.0588037893623579</v>
      </c>
      <c r="G63">
        <v>181.9975162701474</v>
      </c>
      <c r="H63">
        <v>29.136041781558731</v>
      </c>
      <c r="I63">
        <v>238.06138689995501</v>
      </c>
      <c r="J63">
        <v>10.99325268758043</v>
      </c>
      <c r="K63">
        <v>53.045274280164293</v>
      </c>
      <c r="L63">
        <v>36.777118238626429</v>
      </c>
      <c r="M63">
        <v>68.419456050864909</v>
      </c>
      <c r="N63">
        <v>29764000</v>
      </c>
      <c r="O63">
        <v>0.2</v>
      </c>
      <c r="P63">
        <v>0.8</v>
      </c>
      <c r="Q63">
        <v>1</v>
      </c>
      <c r="R63">
        <v>20</v>
      </c>
      <c r="S63">
        <v>4.9841000871919601</v>
      </c>
      <c r="T63">
        <v>5.9195080537836722</v>
      </c>
      <c r="U63">
        <v>0</v>
      </c>
      <c r="V63">
        <v>0</v>
      </c>
      <c r="W63">
        <v>1.5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5">
      <c r="A64" s="1">
        <v>62</v>
      </c>
      <c r="B64">
        <v>50</v>
      </c>
      <c r="C64">
        <v>31</v>
      </c>
      <c r="D64" t="s">
        <v>133</v>
      </c>
      <c r="E64">
        <v>0</v>
      </c>
      <c r="F64">
        <v>-3.0588037893623579</v>
      </c>
      <c r="G64">
        <v>181.9975162701474</v>
      </c>
      <c r="H64">
        <v>28.403532336931232</v>
      </c>
      <c r="I64">
        <v>227.84485918497569</v>
      </c>
      <c r="J64">
        <v>10.71687123943444</v>
      </c>
      <c r="K64">
        <v>49.655470878164699</v>
      </c>
      <c r="L64">
        <v>36.312147145089611</v>
      </c>
      <c r="M64">
        <v>66.558238192850268</v>
      </c>
      <c r="N64">
        <v>29764000</v>
      </c>
      <c r="O64">
        <v>0.2</v>
      </c>
      <c r="P64">
        <v>0.8</v>
      </c>
      <c r="Q64">
        <v>1</v>
      </c>
      <c r="R64">
        <v>20</v>
      </c>
      <c r="S64">
        <v>5.0113666957306533</v>
      </c>
      <c r="T64">
        <v>5.8065026845945571</v>
      </c>
      <c r="U64">
        <v>0</v>
      </c>
      <c r="V64">
        <v>0</v>
      </c>
      <c r="W64">
        <v>1.5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5">
      <c r="A65" s="1">
        <v>63</v>
      </c>
      <c r="B65">
        <v>51</v>
      </c>
      <c r="C65">
        <v>31</v>
      </c>
      <c r="D65" t="s">
        <v>133</v>
      </c>
      <c r="E65">
        <v>0</v>
      </c>
      <c r="F65">
        <v>-2.5142222007598178</v>
      </c>
      <c r="G65">
        <v>186.9677545389651</v>
      </c>
      <c r="H65">
        <v>28.403532336931232</v>
      </c>
      <c r="I65">
        <v>227.84485918497569</v>
      </c>
      <c r="J65">
        <v>10.71687123943444</v>
      </c>
      <c r="K65">
        <v>49.655470878164699</v>
      </c>
      <c r="L65">
        <v>36.312147145089611</v>
      </c>
      <c r="M65">
        <v>66.558238192850268</v>
      </c>
      <c r="N65">
        <v>29764000</v>
      </c>
      <c r="O65">
        <v>0.2</v>
      </c>
      <c r="P65">
        <v>0.8</v>
      </c>
      <c r="Q65">
        <v>1</v>
      </c>
      <c r="R65">
        <v>20</v>
      </c>
      <c r="S65">
        <v>5.0113666957306533</v>
      </c>
      <c r="T65">
        <v>5.8065026845945571</v>
      </c>
      <c r="U65">
        <v>0</v>
      </c>
      <c r="V65">
        <v>0</v>
      </c>
      <c r="W65">
        <v>1.5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5">
      <c r="A66" s="1">
        <v>64</v>
      </c>
      <c r="B66">
        <v>52</v>
      </c>
      <c r="C66">
        <v>32</v>
      </c>
      <c r="D66" t="s">
        <v>134</v>
      </c>
      <c r="E66">
        <v>0</v>
      </c>
      <c r="F66">
        <v>16.754595077445089</v>
      </c>
      <c r="G66">
        <v>57</v>
      </c>
      <c r="H66">
        <v>46.958795280709658</v>
      </c>
      <c r="I66">
        <v>512.46990994903831</v>
      </c>
      <c r="J66">
        <v>17.717914680913911</v>
      </c>
      <c r="K66">
        <v>147.68109105103969</v>
      </c>
      <c r="L66">
        <v>45.677748048962727</v>
      </c>
      <c r="M66">
        <v>115.6154254729266</v>
      </c>
      <c r="N66">
        <v>29764000</v>
      </c>
      <c r="O66">
        <v>0.2</v>
      </c>
      <c r="P66">
        <v>0.8</v>
      </c>
      <c r="Q66">
        <v>1</v>
      </c>
      <c r="R66">
        <v>20</v>
      </c>
      <c r="S66">
        <v>4.3602250871919601</v>
      </c>
      <c r="T66">
        <v>8.5051330537836716</v>
      </c>
      <c r="U66">
        <v>0</v>
      </c>
      <c r="V66">
        <v>0</v>
      </c>
      <c r="W66">
        <v>1.5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5">
      <c r="A67" s="1">
        <v>65</v>
      </c>
      <c r="B67">
        <v>53</v>
      </c>
      <c r="C67">
        <v>32</v>
      </c>
      <c r="D67" t="s">
        <v>134</v>
      </c>
      <c r="E67">
        <v>0</v>
      </c>
      <c r="F67">
        <v>14.8282466240814</v>
      </c>
      <c r="G67">
        <v>74.581223828288174</v>
      </c>
      <c r="H67">
        <v>46.958795280709658</v>
      </c>
      <c r="I67">
        <v>512.46990994903831</v>
      </c>
      <c r="J67">
        <v>17.717914680913911</v>
      </c>
      <c r="K67">
        <v>147.68109105103969</v>
      </c>
      <c r="L67">
        <v>45.677748048962727</v>
      </c>
      <c r="M67">
        <v>115.6154254729266</v>
      </c>
      <c r="N67">
        <v>29764000</v>
      </c>
      <c r="O67">
        <v>0.2</v>
      </c>
      <c r="P67">
        <v>0.8</v>
      </c>
      <c r="Q67">
        <v>1</v>
      </c>
      <c r="R67">
        <v>20</v>
      </c>
      <c r="S67">
        <v>4.3602250871919601</v>
      </c>
      <c r="T67">
        <v>8.5051330537836716</v>
      </c>
      <c r="U67">
        <v>0</v>
      </c>
      <c r="V67">
        <v>0</v>
      </c>
      <c r="W67">
        <v>1.5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5">
      <c r="A68" s="1">
        <v>66</v>
      </c>
      <c r="B68">
        <v>53</v>
      </c>
      <c r="C68">
        <v>33</v>
      </c>
      <c r="D68" t="s">
        <v>134</v>
      </c>
      <c r="E68">
        <v>0</v>
      </c>
      <c r="F68">
        <v>14.8282466240814</v>
      </c>
      <c r="G68">
        <v>74.581223828288174</v>
      </c>
      <c r="H68">
        <v>44.113860149918267</v>
      </c>
      <c r="I68">
        <v>467.21947646076961</v>
      </c>
      <c r="J68">
        <v>16.64449877194993</v>
      </c>
      <c r="K68">
        <v>131.97165025203731</v>
      </c>
      <c r="L68">
        <v>44.313852212583868</v>
      </c>
      <c r="M68">
        <v>107.9346680330617</v>
      </c>
      <c r="N68">
        <v>29764000</v>
      </c>
      <c r="O68">
        <v>0.2</v>
      </c>
      <c r="P68">
        <v>0.8</v>
      </c>
      <c r="Q68">
        <v>1</v>
      </c>
      <c r="R68">
        <v>20</v>
      </c>
      <c r="S68">
        <v>4.4566752615758798</v>
      </c>
      <c r="T68">
        <v>8.1053991613510163</v>
      </c>
      <c r="U68">
        <v>0</v>
      </c>
      <c r="V68">
        <v>0</v>
      </c>
      <c r="W68">
        <v>1.5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5">
      <c r="A69" s="1">
        <v>67</v>
      </c>
      <c r="B69">
        <v>54</v>
      </c>
      <c r="C69">
        <v>33</v>
      </c>
      <c r="D69" t="s">
        <v>134</v>
      </c>
      <c r="E69">
        <v>0</v>
      </c>
      <c r="F69">
        <v>12.901898170717709</v>
      </c>
      <c r="G69">
        <v>92.162447656576262</v>
      </c>
      <c r="H69">
        <v>44.113860149918267</v>
      </c>
      <c r="I69">
        <v>467.21947646076961</v>
      </c>
      <c r="J69">
        <v>16.64449877194993</v>
      </c>
      <c r="K69">
        <v>131.97165025203731</v>
      </c>
      <c r="L69">
        <v>44.313852212583868</v>
      </c>
      <c r="M69">
        <v>107.9346680330617</v>
      </c>
      <c r="N69">
        <v>29764000</v>
      </c>
      <c r="O69">
        <v>0.2</v>
      </c>
      <c r="P69">
        <v>0.8</v>
      </c>
      <c r="Q69">
        <v>1</v>
      </c>
      <c r="R69">
        <v>20</v>
      </c>
      <c r="S69">
        <v>4.4566752615758798</v>
      </c>
      <c r="T69">
        <v>8.1053991613510163</v>
      </c>
      <c r="U69">
        <v>0</v>
      </c>
      <c r="V69">
        <v>0</v>
      </c>
      <c r="W69">
        <v>1.5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5">
      <c r="A70" s="1">
        <v>68</v>
      </c>
      <c r="B70">
        <v>54</v>
      </c>
      <c r="C70">
        <v>34</v>
      </c>
      <c r="D70" t="s">
        <v>134</v>
      </c>
      <c r="E70">
        <v>0</v>
      </c>
      <c r="F70">
        <v>12.901898170717709</v>
      </c>
      <c r="G70">
        <v>92.162447656576262</v>
      </c>
      <c r="H70">
        <v>41.357817028561193</v>
      </c>
      <c r="I70">
        <v>424.89298648276957</v>
      </c>
      <c r="J70">
        <v>15.6046225019302</v>
      </c>
      <c r="K70">
        <v>117.3914750177956</v>
      </c>
      <c r="L70">
        <v>42.923917189741658</v>
      </c>
      <c r="M70">
        <v>100.6431158574046</v>
      </c>
      <c r="N70">
        <v>29764000</v>
      </c>
      <c r="O70">
        <v>0.2</v>
      </c>
      <c r="P70">
        <v>0.8</v>
      </c>
      <c r="Q70">
        <v>1</v>
      </c>
      <c r="R70">
        <v>20</v>
      </c>
      <c r="S70">
        <v>4.5531254359598003</v>
      </c>
      <c r="T70">
        <v>7.7056652689183611</v>
      </c>
      <c r="U70">
        <v>0</v>
      </c>
      <c r="V70">
        <v>0</v>
      </c>
      <c r="W70">
        <v>1.5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5">
      <c r="A71" s="1">
        <v>69</v>
      </c>
      <c r="B71">
        <v>55</v>
      </c>
      <c r="C71">
        <v>34</v>
      </c>
      <c r="D71" t="s">
        <v>134</v>
      </c>
      <c r="E71">
        <v>0</v>
      </c>
      <c r="F71">
        <v>10.97554971735404</v>
      </c>
      <c r="G71">
        <v>109.74367148486419</v>
      </c>
      <c r="H71">
        <v>41.357817028561193</v>
      </c>
      <c r="I71">
        <v>424.89298648276957</v>
      </c>
      <c r="J71">
        <v>15.6046225019302</v>
      </c>
      <c r="K71">
        <v>117.3914750177956</v>
      </c>
      <c r="L71">
        <v>42.923917189741658</v>
      </c>
      <c r="M71">
        <v>100.6431158574046</v>
      </c>
      <c r="N71">
        <v>29764000</v>
      </c>
      <c r="O71">
        <v>0.2</v>
      </c>
      <c r="P71">
        <v>0.8</v>
      </c>
      <c r="Q71">
        <v>1</v>
      </c>
      <c r="R71">
        <v>20</v>
      </c>
      <c r="S71">
        <v>4.5531254359598003</v>
      </c>
      <c r="T71">
        <v>7.7056652689183611</v>
      </c>
      <c r="U71">
        <v>0</v>
      </c>
      <c r="V71">
        <v>0</v>
      </c>
      <c r="W71">
        <v>1.5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5">
      <c r="A72" s="1">
        <v>70</v>
      </c>
      <c r="B72">
        <v>55</v>
      </c>
      <c r="C72">
        <v>35</v>
      </c>
      <c r="D72" t="s">
        <v>134</v>
      </c>
      <c r="E72">
        <v>0</v>
      </c>
      <c r="F72">
        <v>10.97554971735404</v>
      </c>
      <c r="G72">
        <v>109.74367148486419</v>
      </c>
      <c r="H72">
        <v>38.690665916638388</v>
      </c>
      <c r="I72">
        <v>385.38932467490832</v>
      </c>
      <c r="J72">
        <v>14.59828587085471</v>
      </c>
      <c r="K72">
        <v>103.90263438814659</v>
      </c>
      <c r="L72">
        <v>41.507722344963007</v>
      </c>
      <c r="M72">
        <v>93.727393329213797</v>
      </c>
      <c r="N72">
        <v>29764000</v>
      </c>
      <c r="O72">
        <v>0.2</v>
      </c>
      <c r="P72">
        <v>0.8</v>
      </c>
      <c r="Q72">
        <v>1</v>
      </c>
      <c r="R72">
        <v>20</v>
      </c>
      <c r="S72">
        <v>4.64957561034372</v>
      </c>
      <c r="T72">
        <v>7.305931376485705</v>
      </c>
      <c r="U72">
        <v>0</v>
      </c>
      <c r="V72">
        <v>0</v>
      </c>
      <c r="W72">
        <v>1.5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5">
      <c r="A73" s="1">
        <v>71</v>
      </c>
      <c r="B73">
        <v>56</v>
      </c>
      <c r="C73">
        <v>35</v>
      </c>
      <c r="D73" t="s">
        <v>134</v>
      </c>
      <c r="E73">
        <v>0</v>
      </c>
      <c r="F73">
        <v>9.0492012639903319</v>
      </c>
      <c r="G73">
        <v>127.3248953131525</v>
      </c>
      <c r="H73">
        <v>38.690665916638388</v>
      </c>
      <c r="I73">
        <v>385.38932467490832</v>
      </c>
      <c r="J73">
        <v>14.59828587085471</v>
      </c>
      <c r="K73">
        <v>103.90263438814659</v>
      </c>
      <c r="L73">
        <v>41.507722344963007</v>
      </c>
      <c r="M73">
        <v>93.727393329213797</v>
      </c>
      <c r="N73">
        <v>29764000</v>
      </c>
      <c r="O73">
        <v>0.2</v>
      </c>
      <c r="P73">
        <v>0.8</v>
      </c>
      <c r="Q73">
        <v>1</v>
      </c>
      <c r="R73">
        <v>20</v>
      </c>
      <c r="S73">
        <v>4.64957561034372</v>
      </c>
      <c r="T73">
        <v>7.305931376485705</v>
      </c>
      <c r="U73">
        <v>0</v>
      </c>
      <c r="V73">
        <v>0</v>
      </c>
      <c r="W73">
        <v>1.5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5">
      <c r="A74" s="1">
        <v>72</v>
      </c>
      <c r="B74">
        <v>56</v>
      </c>
      <c r="C74">
        <v>36</v>
      </c>
      <c r="D74" t="s">
        <v>134</v>
      </c>
      <c r="E74">
        <v>0</v>
      </c>
      <c r="F74">
        <v>9.0492012639903319</v>
      </c>
      <c r="G74">
        <v>127.3248953131525</v>
      </c>
      <c r="H74">
        <v>36.974044969427212</v>
      </c>
      <c r="I74">
        <v>359.60865050463798</v>
      </c>
      <c r="J74">
        <v>13.95059158269542</v>
      </c>
      <c r="K74">
        <v>95.050037090354678</v>
      </c>
      <c r="L74">
        <v>40.633072965433733</v>
      </c>
      <c r="M74">
        <v>89.253105014437708</v>
      </c>
      <c r="N74">
        <v>29764000</v>
      </c>
      <c r="O74">
        <v>0.2</v>
      </c>
      <c r="P74">
        <v>0.8</v>
      </c>
      <c r="Q74">
        <v>1</v>
      </c>
      <c r="R74">
        <v>20</v>
      </c>
      <c r="S74">
        <v>4.7114340018050269</v>
      </c>
      <c r="T74">
        <v>7.0495617456748203</v>
      </c>
      <c r="U74">
        <v>0</v>
      </c>
      <c r="V74">
        <v>0</v>
      </c>
      <c r="W74">
        <v>1.5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5">
      <c r="A75" s="1">
        <v>73</v>
      </c>
      <c r="B75">
        <v>57</v>
      </c>
      <c r="C75">
        <v>36</v>
      </c>
      <c r="D75" t="s">
        <v>134</v>
      </c>
      <c r="E75">
        <v>0</v>
      </c>
      <c r="F75">
        <v>8.5046196753877865</v>
      </c>
      <c r="G75">
        <v>132.29513358197019</v>
      </c>
      <c r="H75">
        <v>36.974044969427212</v>
      </c>
      <c r="I75">
        <v>359.60865050463798</v>
      </c>
      <c r="J75">
        <v>13.95059158269542</v>
      </c>
      <c r="K75">
        <v>95.050037090354678</v>
      </c>
      <c r="L75">
        <v>40.633072965433733</v>
      </c>
      <c r="M75">
        <v>89.253105014437708</v>
      </c>
      <c r="N75">
        <v>29764000</v>
      </c>
      <c r="O75">
        <v>0.2</v>
      </c>
      <c r="P75">
        <v>0.8</v>
      </c>
      <c r="Q75">
        <v>1</v>
      </c>
      <c r="R75">
        <v>20</v>
      </c>
      <c r="S75">
        <v>4.7114340018050269</v>
      </c>
      <c r="T75">
        <v>7.0495617456748203</v>
      </c>
      <c r="U75">
        <v>0</v>
      </c>
      <c r="V75">
        <v>0</v>
      </c>
      <c r="W75">
        <v>1.5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5">
      <c r="A76" s="1">
        <v>74</v>
      </c>
      <c r="B76">
        <v>57</v>
      </c>
      <c r="C76">
        <v>37</v>
      </c>
      <c r="D76" t="s">
        <v>134</v>
      </c>
      <c r="E76">
        <v>0</v>
      </c>
      <c r="F76">
        <v>8.5046196753877865</v>
      </c>
      <c r="G76">
        <v>132.29513358197019</v>
      </c>
      <c r="H76">
        <v>36.148279389964543</v>
      </c>
      <c r="I76">
        <v>345.78827657582798</v>
      </c>
      <c r="J76">
        <v>13.639023877521231</v>
      </c>
      <c r="K76">
        <v>90.158726428976252</v>
      </c>
      <c r="L76">
        <v>40.309850232903429</v>
      </c>
      <c r="M76">
        <v>86.979745550940152</v>
      </c>
      <c r="N76">
        <v>29764000</v>
      </c>
      <c r="O76">
        <v>0.2</v>
      </c>
      <c r="P76">
        <v>0.8</v>
      </c>
      <c r="Q76">
        <v>1</v>
      </c>
      <c r="R76">
        <v>20</v>
      </c>
      <c r="S76">
        <v>4.7387006103437201</v>
      </c>
      <c r="T76">
        <v>6.9365563764857052</v>
      </c>
      <c r="U76">
        <v>0</v>
      </c>
      <c r="V76">
        <v>0</v>
      </c>
      <c r="W76">
        <v>1.5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5">
      <c r="A77" s="1">
        <v>75</v>
      </c>
      <c r="B77">
        <v>58</v>
      </c>
      <c r="C77">
        <v>37</v>
      </c>
      <c r="D77" t="s">
        <v>134</v>
      </c>
      <c r="E77">
        <v>0</v>
      </c>
      <c r="F77">
        <v>7.9600380867852438</v>
      </c>
      <c r="G77">
        <v>137.265371850788</v>
      </c>
      <c r="H77">
        <v>36.148279389964543</v>
      </c>
      <c r="I77">
        <v>345.78827657582798</v>
      </c>
      <c r="J77">
        <v>13.639023877521231</v>
      </c>
      <c r="K77">
        <v>90.158726428976252</v>
      </c>
      <c r="L77">
        <v>40.309850232903429</v>
      </c>
      <c r="M77">
        <v>86.979745550940152</v>
      </c>
      <c r="N77">
        <v>29764000</v>
      </c>
      <c r="O77">
        <v>0.2</v>
      </c>
      <c r="P77">
        <v>0.8</v>
      </c>
      <c r="Q77">
        <v>1</v>
      </c>
      <c r="R77">
        <v>20</v>
      </c>
      <c r="S77">
        <v>4.7387006103437201</v>
      </c>
      <c r="T77">
        <v>6.9365563764857052</v>
      </c>
      <c r="U77">
        <v>0</v>
      </c>
      <c r="V77">
        <v>0</v>
      </c>
      <c r="W77">
        <v>1.5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5">
      <c r="A78" s="1">
        <v>76</v>
      </c>
      <c r="B78">
        <v>58</v>
      </c>
      <c r="C78">
        <v>38</v>
      </c>
      <c r="D78" t="s">
        <v>134</v>
      </c>
      <c r="E78">
        <v>0</v>
      </c>
      <c r="F78">
        <v>7.9600380867852438</v>
      </c>
      <c r="G78">
        <v>137.265371850788</v>
      </c>
      <c r="H78">
        <v>35.331839423985372</v>
      </c>
      <c r="I78">
        <v>332.35137908526173</v>
      </c>
      <c r="J78">
        <v>13.330974798049869</v>
      </c>
      <c r="K78">
        <v>85.425513082957508</v>
      </c>
      <c r="L78">
        <v>39.973218794981634</v>
      </c>
      <c r="M78">
        <v>84.750093580607199</v>
      </c>
      <c r="N78">
        <v>29764000</v>
      </c>
      <c r="O78">
        <v>0.2</v>
      </c>
      <c r="P78">
        <v>0.8</v>
      </c>
      <c r="Q78">
        <v>1</v>
      </c>
      <c r="R78">
        <v>20</v>
      </c>
      <c r="S78">
        <v>4.7659672188824134</v>
      </c>
      <c r="T78">
        <v>6.8235510072965901</v>
      </c>
      <c r="U78">
        <v>0</v>
      </c>
      <c r="V78">
        <v>0</v>
      </c>
      <c r="W78">
        <v>1.5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5">
      <c r="A79" s="1">
        <v>77</v>
      </c>
      <c r="B79">
        <v>59</v>
      </c>
      <c r="C79">
        <v>38</v>
      </c>
      <c r="D79" t="s">
        <v>134</v>
      </c>
      <c r="E79">
        <v>0</v>
      </c>
      <c r="F79">
        <v>7.4154564981827011</v>
      </c>
      <c r="G79">
        <v>142.2356101196057</v>
      </c>
      <c r="H79">
        <v>35.331839423985372</v>
      </c>
      <c r="I79">
        <v>332.35137908526173</v>
      </c>
      <c r="J79">
        <v>13.330974798049869</v>
      </c>
      <c r="K79">
        <v>85.425513082957508</v>
      </c>
      <c r="L79">
        <v>39.973218794981634</v>
      </c>
      <c r="M79">
        <v>84.750093580607199</v>
      </c>
      <c r="N79">
        <v>29764000</v>
      </c>
      <c r="O79">
        <v>0.2</v>
      </c>
      <c r="P79">
        <v>0.8</v>
      </c>
      <c r="Q79">
        <v>1</v>
      </c>
      <c r="R79">
        <v>20</v>
      </c>
      <c r="S79">
        <v>4.7659672188824134</v>
      </c>
      <c r="T79">
        <v>6.8235510072965901</v>
      </c>
      <c r="U79">
        <v>0</v>
      </c>
      <c r="V79">
        <v>0</v>
      </c>
      <c r="W79">
        <v>1.5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5">
      <c r="A80" s="1">
        <v>78</v>
      </c>
      <c r="B80">
        <v>59</v>
      </c>
      <c r="C80">
        <v>39</v>
      </c>
      <c r="D80" t="s">
        <v>134</v>
      </c>
      <c r="E80">
        <v>0</v>
      </c>
      <c r="F80">
        <v>7.4154564981827011</v>
      </c>
      <c r="G80">
        <v>142.2356101196057</v>
      </c>
      <c r="H80">
        <v>34.52472507148974</v>
      </c>
      <c r="I80">
        <v>319.29320997857582</v>
      </c>
      <c r="J80">
        <v>13.02644434428132</v>
      </c>
      <c r="K80">
        <v>80.848773535384197</v>
      </c>
      <c r="L80">
        <v>39.623010691147662</v>
      </c>
      <c r="M80">
        <v>82.563585268282026</v>
      </c>
      <c r="N80">
        <v>29764000</v>
      </c>
      <c r="O80">
        <v>0.2</v>
      </c>
      <c r="P80">
        <v>0.8</v>
      </c>
      <c r="Q80">
        <v>1</v>
      </c>
      <c r="R80">
        <v>20</v>
      </c>
      <c r="S80">
        <v>4.7932338274211066</v>
      </c>
      <c r="T80">
        <v>6.710545638107476</v>
      </c>
      <c r="U80">
        <v>0</v>
      </c>
      <c r="V80">
        <v>0</v>
      </c>
      <c r="W80">
        <v>1.5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5">
      <c r="A81" s="1">
        <v>79</v>
      </c>
      <c r="B81">
        <v>60</v>
      </c>
      <c r="C81">
        <v>39</v>
      </c>
      <c r="D81" t="s">
        <v>134</v>
      </c>
      <c r="E81">
        <v>0</v>
      </c>
      <c r="F81">
        <v>6.8708749095801602</v>
      </c>
      <c r="G81">
        <v>147.20584838842339</v>
      </c>
      <c r="H81">
        <v>34.52472507148974</v>
      </c>
      <c r="I81">
        <v>319.29320997857582</v>
      </c>
      <c r="J81">
        <v>13.02644434428132</v>
      </c>
      <c r="K81">
        <v>80.848773535384197</v>
      </c>
      <c r="L81">
        <v>39.623010691147662</v>
      </c>
      <c r="M81">
        <v>82.563585268282026</v>
      </c>
      <c r="N81">
        <v>29764000</v>
      </c>
      <c r="O81">
        <v>0.2</v>
      </c>
      <c r="P81">
        <v>0.8</v>
      </c>
      <c r="Q81">
        <v>1</v>
      </c>
      <c r="R81">
        <v>20</v>
      </c>
      <c r="S81">
        <v>4.7932338274211066</v>
      </c>
      <c r="T81">
        <v>6.710545638107476</v>
      </c>
      <c r="U81">
        <v>0</v>
      </c>
      <c r="V81">
        <v>0</v>
      </c>
      <c r="W81">
        <v>1.5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5">
      <c r="A82" s="1">
        <v>80</v>
      </c>
      <c r="B82">
        <v>60</v>
      </c>
      <c r="C82">
        <v>40</v>
      </c>
      <c r="D82" t="s">
        <v>134</v>
      </c>
      <c r="E82">
        <v>0</v>
      </c>
      <c r="F82">
        <v>6.8708749095801602</v>
      </c>
      <c r="G82">
        <v>147.20584838842339</v>
      </c>
      <c r="H82">
        <v>33.726936332477607</v>
      </c>
      <c r="I82">
        <v>306.60887740372141</v>
      </c>
      <c r="J82">
        <v>12.725432516215591</v>
      </c>
      <c r="K82">
        <v>76.426830872399876</v>
      </c>
      <c r="L82">
        <v>39.259057101850388</v>
      </c>
      <c r="M82">
        <v>80.419660439273599</v>
      </c>
      <c r="N82">
        <v>29764000</v>
      </c>
      <c r="O82">
        <v>0.2</v>
      </c>
      <c r="P82">
        <v>0.8</v>
      </c>
      <c r="Q82">
        <v>1</v>
      </c>
      <c r="R82">
        <v>20</v>
      </c>
      <c r="S82">
        <v>4.8205004359597998</v>
      </c>
      <c r="T82">
        <v>6.5975402689183609</v>
      </c>
      <c r="U82">
        <v>0</v>
      </c>
      <c r="V82">
        <v>0</v>
      </c>
      <c r="W82">
        <v>1.5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5">
      <c r="A83" s="1">
        <v>81</v>
      </c>
      <c r="B83">
        <v>61</v>
      </c>
      <c r="C83">
        <v>40</v>
      </c>
      <c r="D83" t="s">
        <v>134</v>
      </c>
      <c r="E83">
        <v>0</v>
      </c>
      <c r="F83">
        <v>6.3262933209776167</v>
      </c>
      <c r="G83">
        <v>152.17608665724109</v>
      </c>
      <c r="H83">
        <v>33.726936332477607</v>
      </c>
      <c r="I83">
        <v>306.60887740372141</v>
      </c>
      <c r="J83">
        <v>12.725432516215591</v>
      </c>
      <c r="K83">
        <v>76.426830872399876</v>
      </c>
      <c r="L83">
        <v>39.259057101850388</v>
      </c>
      <c r="M83">
        <v>80.419660439273599</v>
      </c>
      <c r="N83">
        <v>29764000</v>
      </c>
      <c r="O83">
        <v>0.2</v>
      </c>
      <c r="P83">
        <v>0.8</v>
      </c>
      <c r="Q83">
        <v>1</v>
      </c>
      <c r="R83">
        <v>20</v>
      </c>
      <c r="S83">
        <v>4.8205004359597998</v>
      </c>
      <c r="T83">
        <v>6.5975402689183609</v>
      </c>
      <c r="U83">
        <v>0</v>
      </c>
      <c r="V83">
        <v>0</v>
      </c>
      <c r="W83">
        <v>1.5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5">
      <c r="A84" s="1">
        <v>82</v>
      </c>
      <c r="B84">
        <v>61</v>
      </c>
      <c r="C84">
        <v>41</v>
      </c>
      <c r="D84" t="s">
        <v>134</v>
      </c>
      <c r="E84">
        <v>0</v>
      </c>
      <c r="F84">
        <v>6.3262933209776167</v>
      </c>
      <c r="G84">
        <v>152.17608665724109</v>
      </c>
      <c r="H84">
        <v>32.938473206949013</v>
      </c>
      <c r="I84">
        <v>294.29334571096422</v>
      </c>
      <c r="J84">
        <v>12.427939313852679</v>
      </c>
      <c r="K84">
        <v>72.157954783205696</v>
      </c>
      <c r="L84">
        <v>38.881188348508111</v>
      </c>
      <c r="M84">
        <v>78.317762579356653</v>
      </c>
      <c r="N84">
        <v>29764000</v>
      </c>
      <c r="O84">
        <v>0.2</v>
      </c>
      <c r="P84">
        <v>0.8</v>
      </c>
      <c r="Q84">
        <v>1</v>
      </c>
      <c r="R84">
        <v>20</v>
      </c>
      <c r="S84">
        <v>4.847767044498493</v>
      </c>
      <c r="T84">
        <v>6.4845348997292458</v>
      </c>
      <c r="U84">
        <v>0</v>
      </c>
      <c r="V84">
        <v>0</v>
      </c>
      <c r="W84">
        <v>1.5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5">
      <c r="A85" s="1">
        <v>83</v>
      </c>
      <c r="B85">
        <v>62</v>
      </c>
      <c r="C85">
        <v>41</v>
      </c>
      <c r="D85" t="s">
        <v>134</v>
      </c>
      <c r="E85">
        <v>0</v>
      </c>
      <c r="F85">
        <v>5.781711732375074</v>
      </c>
      <c r="G85">
        <v>157.14632492605881</v>
      </c>
      <c r="H85">
        <v>32.938473206949013</v>
      </c>
      <c r="I85">
        <v>294.29334571096422</v>
      </c>
      <c r="J85">
        <v>12.427939313852679</v>
      </c>
      <c r="K85">
        <v>72.157954783205696</v>
      </c>
      <c r="L85">
        <v>38.881188348508111</v>
      </c>
      <c r="M85">
        <v>78.317762579356653</v>
      </c>
      <c r="N85">
        <v>29764000</v>
      </c>
      <c r="O85">
        <v>0.2</v>
      </c>
      <c r="P85">
        <v>0.8</v>
      </c>
      <c r="Q85">
        <v>1</v>
      </c>
      <c r="R85">
        <v>20</v>
      </c>
      <c r="S85">
        <v>4.847767044498493</v>
      </c>
      <c r="T85">
        <v>6.4845348997292458</v>
      </c>
      <c r="U85">
        <v>0</v>
      </c>
      <c r="V85">
        <v>0</v>
      </c>
      <c r="W85">
        <v>1.5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5">
      <c r="A86" s="1">
        <v>84</v>
      </c>
      <c r="B86">
        <v>62</v>
      </c>
      <c r="C86">
        <v>42</v>
      </c>
      <c r="D86" t="s">
        <v>134</v>
      </c>
      <c r="E86">
        <v>0</v>
      </c>
      <c r="F86">
        <v>5.781711732375074</v>
      </c>
      <c r="G86">
        <v>157.14632492605881</v>
      </c>
      <c r="H86">
        <v>32.159335694903923</v>
      </c>
      <c r="I86">
        <v>282.34143545288458</v>
      </c>
      <c r="J86">
        <v>12.133964737192599</v>
      </c>
      <c r="K86">
        <v>68.040361560060504</v>
      </c>
      <c r="L86">
        <v>38.489233893508633</v>
      </c>
      <c r="M86">
        <v>76.257338834771673</v>
      </c>
      <c r="N86">
        <v>29764000</v>
      </c>
      <c r="O86">
        <v>0.2</v>
      </c>
      <c r="P86">
        <v>0.8</v>
      </c>
      <c r="Q86">
        <v>1</v>
      </c>
      <c r="R86">
        <v>20</v>
      </c>
      <c r="S86">
        <v>4.8750336530371872</v>
      </c>
      <c r="T86">
        <v>6.3715295305401316</v>
      </c>
      <c r="U86">
        <v>0</v>
      </c>
      <c r="V86">
        <v>0</v>
      </c>
      <c r="W86">
        <v>1.5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5">
      <c r="A87" s="1">
        <v>85</v>
      </c>
      <c r="B87">
        <v>63</v>
      </c>
      <c r="C87">
        <v>42</v>
      </c>
      <c r="D87" t="s">
        <v>134</v>
      </c>
      <c r="E87">
        <v>0</v>
      </c>
      <c r="F87">
        <v>5.2371301437725348</v>
      </c>
      <c r="G87">
        <v>162.11656319487651</v>
      </c>
      <c r="H87">
        <v>32.159335694903923</v>
      </c>
      <c r="I87">
        <v>282.34143545288458</v>
      </c>
      <c r="J87">
        <v>12.133964737192599</v>
      </c>
      <c r="K87">
        <v>68.040361560060504</v>
      </c>
      <c r="L87">
        <v>38.489233893508633</v>
      </c>
      <c r="M87">
        <v>76.257338834771673</v>
      </c>
      <c r="N87">
        <v>29764000</v>
      </c>
      <c r="O87">
        <v>0.2</v>
      </c>
      <c r="P87">
        <v>0.8</v>
      </c>
      <c r="Q87">
        <v>1</v>
      </c>
      <c r="R87">
        <v>20</v>
      </c>
      <c r="S87">
        <v>4.8750336530371872</v>
      </c>
      <c r="T87">
        <v>6.3715295305401316</v>
      </c>
      <c r="U87">
        <v>0</v>
      </c>
      <c r="V87">
        <v>0</v>
      </c>
      <c r="W87">
        <v>1.5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5">
      <c r="A88" s="1">
        <v>86</v>
      </c>
      <c r="B88">
        <v>63</v>
      </c>
      <c r="C88">
        <v>43</v>
      </c>
      <c r="D88" t="s">
        <v>134</v>
      </c>
      <c r="E88">
        <v>0</v>
      </c>
      <c r="F88">
        <v>5.2371301437725348</v>
      </c>
      <c r="G88">
        <v>162.11656319487651</v>
      </c>
      <c r="H88">
        <v>31.389523796342349</v>
      </c>
      <c r="I88">
        <v>270.74782338437723</v>
      </c>
      <c r="J88">
        <v>11.84350878623532</v>
      </c>
      <c r="K88">
        <v>64.072214098280753</v>
      </c>
      <c r="L88">
        <v>38.08302234020924</v>
      </c>
      <c r="M88">
        <v>74.237840012225064</v>
      </c>
      <c r="N88">
        <v>29764000</v>
      </c>
      <c r="O88">
        <v>0.2</v>
      </c>
      <c r="P88">
        <v>0.8</v>
      </c>
      <c r="Q88">
        <v>1</v>
      </c>
      <c r="R88">
        <v>20</v>
      </c>
      <c r="S88">
        <v>4.9023002615758804</v>
      </c>
      <c r="T88">
        <v>6.2585241613510174</v>
      </c>
      <c r="U88">
        <v>0</v>
      </c>
      <c r="V88">
        <v>0</v>
      </c>
      <c r="W88">
        <v>1.5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5">
      <c r="A89" s="1">
        <v>87</v>
      </c>
      <c r="B89">
        <v>64</v>
      </c>
      <c r="C89">
        <v>43</v>
      </c>
      <c r="D89" t="s">
        <v>134</v>
      </c>
      <c r="E89">
        <v>0</v>
      </c>
      <c r="F89">
        <v>4.6925485551699886</v>
      </c>
      <c r="G89">
        <v>167.0868014636942</v>
      </c>
      <c r="H89">
        <v>31.389523796342349</v>
      </c>
      <c r="I89">
        <v>270.74782338437723</v>
      </c>
      <c r="J89">
        <v>11.84350878623532</v>
      </c>
      <c r="K89">
        <v>64.072214098280753</v>
      </c>
      <c r="L89">
        <v>38.08302234020924</v>
      </c>
      <c r="M89">
        <v>74.237840012225064</v>
      </c>
      <c r="N89">
        <v>29764000</v>
      </c>
      <c r="O89">
        <v>0.2</v>
      </c>
      <c r="P89">
        <v>0.8</v>
      </c>
      <c r="Q89">
        <v>1</v>
      </c>
      <c r="R89">
        <v>20</v>
      </c>
      <c r="S89">
        <v>4.9023002615758804</v>
      </c>
      <c r="T89">
        <v>6.2585241613510174</v>
      </c>
      <c r="U89">
        <v>0</v>
      </c>
      <c r="V89">
        <v>0</v>
      </c>
      <c r="W89">
        <v>1.5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5">
      <c r="A90" s="1">
        <v>88</v>
      </c>
      <c r="B90">
        <v>64</v>
      </c>
      <c r="C90">
        <v>44</v>
      </c>
      <c r="D90" t="s">
        <v>134</v>
      </c>
      <c r="E90">
        <v>0</v>
      </c>
      <c r="F90">
        <v>4.6925485551699886</v>
      </c>
      <c r="G90">
        <v>167.0868014636942</v>
      </c>
      <c r="H90">
        <v>30.62903751126429</v>
      </c>
      <c r="I90">
        <v>259.50704246265138</v>
      </c>
      <c r="J90">
        <v>11.556571460980869</v>
      </c>
      <c r="K90">
        <v>60.251621896240657</v>
      </c>
      <c r="L90">
        <v>37.662381432936691</v>
      </c>
      <c r="M90">
        <v>72.258720578888855</v>
      </c>
      <c r="N90">
        <v>29764000</v>
      </c>
      <c r="O90">
        <v>0.2</v>
      </c>
      <c r="P90">
        <v>0.8</v>
      </c>
      <c r="Q90">
        <v>1</v>
      </c>
      <c r="R90">
        <v>20</v>
      </c>
      <c r="S90">
        <v>4.9295668701145736</v>
      </c>
      <c r="T90">
        <v>6.1455187921619006</v>
      </c>
      <c r="U90">
        <v>0</v>
      </c>
      <c r="V90">
        <v>0</v>
      </c>
      <c r="W90">
        <v>1.5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5">
      <c r="A91" s="1">
        <v>89</v>
      </c>
      <c r="B91">
        <v>65</v>
      </c>
      <c r="C91">
        <v>44</v>
      </c>
      <c r="D91" t="s">
        <v>134</v>
      </c>
      <c r="E91">
        <v>0</v>
      </c>
      <c r="F91">
        <v>4.147966966567445</v>
      </c>
      <c r="G91">
        <v>172.05703973251201</v>
      </c>
      <c r="H91">
        <v>30.62903751126429</v>
      </c>
      <c r="I91">
        <v>259.50704246265138</v>
      </c>
      <c r="J91">
        <v>11.556571460980869</v>
      </c>
      <c r="K91">
        <v>60.251621896240657</v>
      </c>
      <c r="L91">
        <v>37.662381432936691</v>
      </c>
      <c r="M91">
        <v>72.258720578888855</v>
      </c>
      <c r="N91">
        <v>29764000</v>
      </c>
      <c r="O91">
        <v>0.2</v>
      </c>
      <c r="P91">
        <v>0.8</v>
      </c>
      <c r="Q91">
        <v>1</v>
      </c>
      <c r="R91">
        <v>20</v>
      </c>
      <c r="S91">
        <v>4.9295668701145736</v>
      </c>
      <c r="T91">
        <v>6.1455187921619006</v>
      </c>
      <c r="U91">
        <v>0</v>
      </c>
      <c r="V91">
        <v>0</v>
      </c>
      <c r="W91">
        <v>1.5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5">
      <c r="A92" s="1">
        <v>90</v>
      </c>
      <c r="B92">
        <v>65</v>
      </c>
      <c r="C92">
        <v>45</v>
      </c>
      <c r="D92" t="s">
        <v>134</v>
      </c>
      <c r="E92">
        <v>0</v>
      </c>
      <c r="F92">
        <v>4.147966966567445</v>
      </c>
      <c r="G92">
        <v>172.05703973251201</v>
      </c>
      <c r="H92">
        <v>29.87787683966976</v>
      </c>
      <c r="I92">
        <v>248.61348184723121</v>
      </c>
      <c r="J92">
        <v>11.273152761429239</v>
      </c>
      <c r="K92">
        <v>56.576641055372001</v>
      </c>
      <c r="L92">
        <v>37.227138056987172</v>
      </c>
      <c r="M92">
        <v>70.319438662400913</v>
      </c>
      <c r="N92">
        <v>29764000</v>
      </c>
      <c r="O92">
        <v>0.2</v>
      </c>
      <c r="P92">
        <v>0.8</v>
      </c>
      <c r="Q92">
        <v>1</v>
      </c>
      <c r="R92">
        <v>20</v>
      </c>
      <c r="S92">
        <v>4.9568334786532668</v>
      </c>
      <c r="T92">
        <v>6.0325134229727873</v>
      </c>
      <c r="U92">
        <v>0</v>
      </c>
      <c r="V92">
        <v>0</v>
      </c>
      <c r="W92">
        <v>1.5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5">
      <c r="A93" s="1">
        <v>91</v>
      </c>
      <c r="B93">
        <v>66</v>
      </c>
      <c r="C93">
        <v>45</v>
      </c>
      <c r="D93" t="s">
        <v>134</v>
      </c>
      <c r="E93">
        <v>0</v>
      </c>
      <c r="F93">
        <v>3.6033853779649019</v>
      </c>
      <c r="G93">
        <v>177.02727800132971</v>
      </c>
      <c r="H93">
        <v>29.87787683966976</v>
      </c>
      <c r="I93">
        <v>248.61348184723121</v>
      </c>
      <c r="J93">
        <v>11.273152761429239</v>
      </c>
      <c r="K93">
        <v>56.576641055372001</v>
      </c>
      <c r="L93">
        <v>37.227138056987172</v>
      </c>
      <c r="M93">
        <v>70.319438662400913</v>
      </c>
      <c r="N93">
        <v>29764000</v>
      </c>
      <c r="O93">
        <v>0.2</v>
      </c>
      <c r="P93">
        <v>0.8</v>
      </c>
      <c r="Q93">
        <v>1</v>
      </c>
      <c r="R93">
        <v>20</v>
      </c>
      <c r="S93">
        <v>4.9568334786532668</v>
      </c>
      <c r="T93">
        <v>6.0325134229727873</v>
      </c>
      <c r="U93">
        <v>0</v>
      </c>
      <c r="V93">
        <v>0</v>
      </c>
      <c r="W93">
        <v>1.5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5">
      <c r="A94" s="1">
        <v>92</v>
      </c>
      <c r="B94">
        <v>66</v>
      </c>
      <c r="C94">
        <v>46</v>
      </c>
      <c r="D94" t="s">
        <v>134</v>
      </c>
      <c r="E94">
        <v>0</v>
      </c>
      <c r="F94">
        <v>3.6033853779649019</v>
      </c>
      <c r="G94">
        <v>177.02727800132971</v>
      </c>
      <c r="H94">
        <v>29.136041781558731</v>
      </c>
      <c r="I94">
        <v>238.06138689995501</v>
      </c>
      <c r="J94">
        <v>10.99325268758043</v>
      </c>
      <c r="K94">
        <v>53.045274280164293</v>
      </c>
      <c r="L94">
        <v>36.777118238626429</v>
      </c>
      <c r="M94">
        <v>68.419456050864909</v>
      </c>
      <c r="N94">
        <v>29764000</v>
      </c>
      <c r="O94">
        <v>0.2</v>
      </c>
      <c r="P94">
        <v>0.8</v>
      </c>
      <c r="Q94">
        <v>1</v>
      </c>
      <c r="R94">
        <v>20</v>
      </c>
      <c r="S94">
        <v>4.9841000871919601</v>
      </c>
      <c r="T94">
        <v>5.9195080537836722</v>
      </c>
      <c r="U94">
        <v>0</v>
      </c>
      <c r="V94">
        <v>0</v>
      </c>
      <c r="W94">
        <v>1.5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5">
      <c r="A95" s="1">
        <v>93</v>
      </c>
      <c r="B95">
        <v>67</v>
      </c>
      <c r="C95">
        <v>46</v>
      </c>
      <c r="D95" t="s">
        <v>134</v>
      </c>
      <c r="E95">
        <v>0</v>
      </c>
      <c r="F95">
        <v>3.0588037893623579</v>
      </c>
      <c r="G95">
        <v>181.9975162701474</v>
      </c>
      <c r="H95">
        <v>29.136041781558731</v>
      </c>
      <c r="I95">
        <v>238.06138689995501</v>
      </c>
      <c r="J95">
        <v>10.99325268758043</v>
      </c>
      <c r="K95">
        <v>53.045274280164293</v>
      </c>
      <c r="L95">
        <v>36.777118238626429</v>
      </c>
      <c r="M95">
        <v>68.419456050864909</v>
      </c>
      <c r="N95">
        <v>29764000</v>
      </c>
      <c r="O95">
        <v>0.2</v>
      </c>
      <c r="P95">
        <v>0.8</v>
      </c>
      <c r="Q95">
        <v>1</v>
      </c>
      <c r="R95">
        <v>20</v>
      </c>
      <c r="S95">
        <v>4.9841000871919601</v>
      </c>
      <c r="T95">
        <v>5.9195080537836722</v>
      </c>
      <c r="U95">
        <v>0</v>
      </c>
      <c r="V95">
        <v>0</v>
      </c>
      <c r="W95">
        <v>1.5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5">
      <c r="A96" s="1">
        <v>94</v>
      </c>
      <c r="B96">
        <v>67</v>
      </c>
      <c r="C96">
        <v>47</v>
      </c>
      <c r="D96" t="s">
        <v>134</v>
      </c>
      <c r="E96">
        <v>0</v>
      </c>
      <c r="F96">
        <v>3.0588037893623579</v>
      </c>
      <c r="G96">
        <v>181.9975162701474</v>
      </c>
      <c r="H96">
        <v>28.403532336931232</v>
      </c>
      <c r="I96">
        <v>227.84485918497569</v>
      </c>
      <c r="J96">
        <v>10.71687123943444</v>
      </c>
      <c r="K96">
        <v>49.655470878164699</v>
      </c>
      <c r="L96">
        <v>36.312147145089611</v>
      </c>
      <c r="M96">
        <v>66.558238192850268</v>
      </c>
      <c r="N96">
        <v>29764000</v>
      </c>
      <c r="O96">
        <v>0.2</v>
      </c>
      <c r="P96">
        <v>0.8</v>
      </c>
      <c r="Q96">
        <v>1</v>
      </c>
      <c r="R96">
        <v>20</v>
      </c>
      <c r="S96">
        <v>5.0113666957306533</v>
      </c>
      <c r="T96">
        <v>5.8065026845945571</v>
      </c>
      <c r="U96">
        <v>0</v>
      </c>
      <c r="V96">
        <v>0</v>
      </c>
      <c r="W96">
        <v>1.5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5">
      <c r="A97" s="1">
        <v>95</v>
      </c>
      <c r="B97">
        <v>68</v>
      </c>
      <c r="C97">
        <v>47</v>
      </c>
      <c r="D97" t="s">
        <v>134</v>
      </c>
      <c r="E97">
        <v>0</v>
      </c>
      <c r="F97">
        <v>2.5142222007598178</v>
      </c>
      <c r="G97">
        <v>186.9677545389651</v>
      </c>
      <c r="H97">
        <v>28.403532336931232</v>
      </c>
      <c r="I97">
        <v>227.84485918497569</v>
      </c>
      <c r="J97">
        <v>10.71687123943444</v>
      </c>
      <c r="K97">
        <v>49.655470878164699</v>
      </c>
      <c r="L97">
        <v>36.312147145089611</v>
      </c>
      <c r="M97">
        <v>66.558238192850268</v>
      </c>
      <c r="N97">
        <v>29764000</v>
      </c>
      <c r="O97">
        <v>0.2</v>
      </c>
      <c r="P97">
        <v>0.8</v>
      </c>
      <c r="Q97">
        <v>1</v>
      </c>
      <c r="R97">
        <v>20</v>
      </c>
      <c r="S97">
        <v>5.0113666957306533</v>
      </c>
      <c r="T97">
        <v>5.8065026845945571</v>
      </c>
      <c r="U97">
        <v>0</v>
      </c>
      <c r="V97">
        <v>0</v>
      </c>
      <c r="W97">
        <v>1.5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5">
      <c r="A98" s="1">
        <v>96</v>
      </c>
      <c r="B98">
        <v>69</v>
      </c>
      <c r="C98">
        <v>48</v>
      </c>
      <c r="D98" t="s">
        <v>135</v>
      </c>
      <c r="E98">
        <v>0</v>
      </c>
      <c r="F98">
        <v>-6.6499999999999746</v>
      </c>
      <c r="G98">
        <v>54.5</v>
      </c>
      <c r="H98">
        <v>35.620795107033643</v>
      </c>
      <c r="I98">
        <v>217.04831804281341</v>
      </c>
      <c r="J98">
        <v>13.44</v>
      </c>
      <c r="K98">
        <v>40.947000000000003</v>
      </c>
      <c r="L98">
        <v>40.947000000000003</v>
      </c>
      <c r="M98">
        <v>67.293000000000006</v>
      </c>
      <c r="N98">
        <v>29764000</v>
      </c>
      <c r="O98">
        <v>0.2</v>
      </c>
      <c r="P98">
        <v>0.8</v>
      </c>
      <c r="Q98">
        <v>1</v>
      </c>
      <c r="R98">
        <v>20</v>
      </c>
      <c r="S98">
        <v>5</v>
      </c>
      <c r="T98">
        <v>5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5">
      <c r="A99" s="1">
        <v>97</v>
      </c>
      <c r="B99">
        <v>70</v>
      </c>
      <c r="C99">
        <v>48</v>
      </c>
      <c r="D99" t="s">
        <v>135</v>
      </c>
      <c r="E99">
        <v>0</v>
      </c>
      <c r="F99">
        <v>3.1086244689504379E-15</v>
      </c>
      <c r="G99">
        <v>54.5</v>
      </c>
      <c r="H99">
        <v>35.620795107033643</v>
      </c>
      <c r="I99">
        <v>217.04831804281341</v>
      </c>
      <c r="J99">
        <v>13.44</v>
      </c>
      <c r="K99">
        <v>40.947000000000003</v>
      </c>
      <c r="L99">
        <v>40.947000000000003</v>
      </c>
      <c r="M99">
        <v>67.293000000000006</v>
      </c>
      <c r="N99">
        <v>29764000</v>
      </c>
      <c r="O99">
        <v>0.2</v>
      </c>
      <c r="P99">
        <v>0.8</v>
      </c>
      <c r="Q99">
        <v>1</v>
      </c>
      <c r="R99">
        <v>20</v>
      </c>
      <c r="S99">
        <v>5</v>
      </c>
      <c r="T99">
        <v>5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5">
      <c r="A100" s="1">
        <v>98</v>
      </c>
      <c r="B100">
        <v>71</v>
      </c>
      <c r="C100">
        <v>49</v>
      </c>
      <c r="D100" t="s">
        <v>136</v>
      </c>
      <c r="E100">
        <v>0</v>
      </c>
      <c r="F100">
        <v>3.1086244689504379E-15</v>
      </c>
      <c r="G100">
        <v>54.5</v>
      </c>
      <c r="H100">
        <v>35.620795107033643</v>
      </c>
      <c r="I100">
        <v>217.04831804281341</v>
      </c>
      <c r="J100">
        <v>13.44</v>
      </c>
      <c r="K100">
        <v>40.947000000000003</v>
      </c>
      <c r="L100">
        <v>40.947000000000003</v>
      </c>
      <c r="M100">
        <v>67.293000000000006</v>
      </c>
      <c r="N100">
        <v>29764000</v>
      </c>
      <c r="O100">
        <v>0.2</v>
      </c>
      <c r="P100">
        <v>0.8</v>
      </c>
      <c r="Q100">
        <v>1</v>
      </c>
      <c r="R100">
        <v>20</v>
      </c>
      <c r="S100">
        <v>5</v>
      </c>
      <c r="T100">
        <v>5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5">
      <c r="A101" s="1">
        <v>99</v>
      </c>
      <c r="B101">
        <v>72</v>
      </c>
      <c r="C101">
        <v>49</v>
      </c>
      <c r="D101" t="s">
        <v>136</v>
      </c>
      <c r="E101">
        <v>0</v>
      </c>
      <c r="F101">
        <v>6.6499999999999773</v>
      </c>
      <c r="G101">
        <v>54.5</v>
      </c>
      <c r="H101">
        <v>35.620795107033643</v>
      </c>
      <c r="I101">
        <v>217.04831804281341</v>
      </c>
      <c r="J101">
        <v>13.44</v>
      </c>
      <c r="K101">
        <v>40.947000000000003</v>
      </c>
      <c r="L101">
        <v>40.947000000000003</v>
      </c>
      <c r="M101">
        <v>67.293000000000006</v>
      </c>
      <c r="N101">
        <v>29764000</v>
      </c>
      <c r="O101">
        <v>0.2</v>
      </c>
      <c r="P101">
        <v>0.8</v>
      </c>
      <c r="Q101">
        <v>1</v>
      </c>
      <c r="R101">
        <v>20</v>
      </c>
      <c r="S101">
        <v>5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35">
      <c r="A102" s="1">
        <v>100</v>
      </c>
      <c r="B102">
        <v>73</v>
      </c>
      <c r="C102">
        <v>50</v>
      </c>
      <c r="D102" t="s">
        <v>137</v>
      </c>
      <c r="E102">
        <v>0</v>
      </c>
      <c r="F102">
        <v>0</v>
      </c>
      <c r="G102">
        <v>186.9677545389651</v>
      </c>
      <c r="H102">
        <v>41.836838497555391</v>
      </c>
      <c r="I102">
        <v>681.70441003371968</v>
      </c>
      <c r="J102">
        <v>15.785360986962241</v>
      </c>
      <c r="K102">
        <v>81.723235908397371</v>
      </c>
      <c r="L102">
        <v>175.48908187740221</v>
      </c>
      <c r="M102">
        <v>170.4285802568113</v>
      </c>
      <c r="N102">
        <v>29764000</v>
      </c>
      <c r="O102">
        <v>0.2</v>
      </c>
      <c r="P102">
        <v>0.8</v>
      </c>
      <c r="Q102">
        <v>1</v>
      </c>
      <c r="R102">
        <v>20</v>
      </c>
      <c r="S102">
        <v>9.5125000000000011</v>
      </c>
      <c r="T102">
        <v>5.6958333333333329</v>
      </c>
      <c r="U102">
        <v>0</v>
      </c>
      <c r="V102">
        <v>0</v>
      </c>
      <c r="W102">
        <v>1.5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35">
      <c r="A103" s="1">
        <v>101</v>
      </c>
      <c r="B103">
        <v>74</v>
      </c>
      <c r="C103">
        <v>50</v>
      </c>
      <c r="D103" t="s">
        <v>137</v>
      </c>
      <c r="E103">
        <v>0</v>
      </c>
      <c r="F103">
        <v>0</v>
      </c>
      <c r="G103">
        <v>191.9726402148795</v>
      </c>
      <c r="H103">
        <v>41.836838497555391</v>
      </c>
      <c r="I103">
        <v>681.70441003371968</v>
      </c>
      <c r="J103">
        <v>15.785360986962241</v>
      </c>
      <c r="K103">
        <v>81.723235908397371</v>
      </c>
      <c r="L103">
        <v>175.48908187740221</v>
      </c>
      <c r="M103">
        <v>170.4285802568113</v>
      </c>
      <c r="N103">
        <v>29764000</v>
      </c>
      <c r="O103">
        <v>0.2</v>
      </c>
      <c r="P103">
        <v>0.8</v>
      </c>
      <c r="Q103">
        <v>1</v>
      </c>
      <c r="R103">
        <v>20</v>
      </c>
      <c r="S103">
        <v>9.5125000000000011</v>
      </c>
      <c r="T103">
        <v>5.6958333333333329</v>
      </c>
      <c r="U103">
        <v>0</v>
      </c>
      <c r="V103">
        <v>0</v>
      </c>
      <c r="W103">
        <v>1.5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35">
      <c r="A104" s="1">
        <v>102</v>
      </c>
      <c r="B104">
        <v>74</v>
      </c>
      <c r="C104">
        <v>51</v>
      </c>
      <c r="D104" t="s">
        <v>137</v>
      </c>
      <c r="E104">
        <v>0</v>
      </c>
      <c r="F104">
        <v>0</v>
      </c>
      <c r="G104">
        <v>191.9726402148795</v>
      </c>
      <c r="H104">
        <v>37.632595800643998</v>
      </c>
      <c r="I104">
        <v>516.00434595128138</v>
      </c>
      <c r="J104">
        <v>14.19906787708914</v>
      </c>
      <c r="K104">
        <v>69.589550862975202</v>
      </c>
      <c r="L104">
        <v>125.10285812864289</v>
      </c>
      <c r="M104">
        <v>129.30947436017041</v>
      </c>
      <c r="N104">
        <v>29764000</v>
      </c>
      <c r="O104">
        <v>0.2</v>
      </c>
      <c r="P104">
        <v>0.8</v>
      </c>
      <c r="Q104">
        <v>1</v>
      </c>
      <c r="R104">
        <v>20</v>
      </c>
      <c r="S104">
        <v>8.4375</v>
      </c>
      <c r="T104">
        <v>5.5875000000000004</v>
      </c>
      <c r="U104">
        <v>0</v>
      </c>
      <c r="V104">
        <v>0</v>
      </c>
      <c r="W104">
        <v>1.5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5">
      <c r="A105" s="1">
        <v>103</v>
      </c>
      <c r="B105">
        <v>75</v>
      </c>
      <c r="C105">
        <v>51</v>
      </c>
      <c r="D105" t="s">
        <v>137</v>
      </c>
      <c r="E105">
        <v>0</v>
      </c>
      <c r="F105">
        <v>0</v>
      </c>
      <c r="G105">
        <v>196.97752589079391</v>
      </c>
      <c r="H105">
        <v>37.632595800643998</v>
      </c>
      <c r="I105">
        <v>516.00434595128138</v>
      </c>
      <c r="J105">
        <v>14.19906787708914</v>
      </c>
      <c r="K105">
        <v>69.589550862975202</v>
      </c>
      <c r="L105">
        <v>125.10285812864289</v>
      </c>
      <c r="M105">
        <v>129.30947436017041</v>
      </c>
      <c r="N105">
        <v>29764000</v>
      </c>
      <c r="O105">
        <v>0.2</v>
      </c>
      <c r="P105">
        <v>0.8</v>
      </c>
      <c r="Q105">
        <v>1</v>
      </c>
      <c r="R105">
        <v>20</v>
      </c>
      <c r="S105">
        <v>8.4375</v>
      </c>
      <c r="T105">
        <v>5.5875000000000004</v>
      </c>
      <c r="U105">
        <v>0</v>
      </c>
      <c r="V105">
        <v>0</v>
      </c>
      <c r="W105">
        <v>1.5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5">
      <c r="A106" s="1">
        <v>104</v>
      </c>
      <c r="B106">
        <v>75</v>
      </c>
      <c r="C106">
        <v>52</v>
      </c>
      <c r="D106" t="s">
        <v>137</v>
      </c>
      <c r="E106">
        <v>0</v>
      </c>
      <c r="F106">
        <v>0</v>
      </c>
      <c r="G106">
        <v>196.97752589079391</v>
      </c>
      <c r="H106">
        <v>33.650929769891327</v>
      </c>
      <c r="I106">
        <v>382.29874747625507</v>
      </c>
      <c r="J106">
        <v>12.69675465548592</v>
      </c>
      <c r="K106">
        <v>58.446556498310272</v>
      </c>
      <c r="L106">
        <v>85.797701684076728</v>
      </c>
      <c r="M106">
        <v>96.122115061234297</v>
      </c>
      <c r="N106">
        <v>29764000</v>
      </c>
      <c r="O106">
        <v>0.2</v>
      </c>
      <c r="P106">
        <v>0.8</v>
      </c>
      <c r="Q106">
        <v>1</v>
      </c>
      <c r="R106">
        <v>20</v>
      </c>
      <c r="S106">
        <v>7.3625000000000007</v>
      </c>
      <c r="T106">
        <v>5.4791666666666661</v>
      </c>
      <c r="U106">
        <v>0</v>
      </c>
      <c r="V106">
        <v>0</v>
      </c>
      <c r="W106">
        <v>1.5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5">
      <c r="A107" s="1">
        <v>105</v>
      </c>
      <c r="B107">
        <v>76</v>
      </c>
      <c r="C107">
        <v>52</v>
      </c>
      <c r="D107" t="s">
        <v>137</v>
      </c>
      <c r="E107">
        <v>0</v>
      </c>
      <c r="F107">
        <v>0</v>
      </c>
      <c r="G107">
        <v>201.98241156670821</v>
      </c>
      <c r="H107">
        <v>33.650929769891327</v>
      </c>
      <c r="I107">
        <v>382.29874747625507</v>
      </c>
      <c r="J107">
        <v>12.69675465548592</v>
      </c>
      <c r="K107">
        <v>58.446556498310272</v>
      </c>
      <c r="L107">
        <v>85.797701684076728</v>
      </c>
      <c r="M107">
        <v>96.122115061234297</v>
      </c>
      <c r="N107">
        <v>29764000</v>
      </c>
      <c r="O107">
        <v>0.2</v>
      </c>
      <c r="P107">
        <v>0.8</v>
      </c>
      <c r="Q107">
        <v>1</v>
      </c>
      <c r="R107">
        <v>20</v>
      </c>
      <c r="S107">
        <v>7.3625000000000007</v>
      </c>
      <c r="T107">
        <v>5.4791666666666661</v>
      </c>
      <c r="U107">
        <v>0</v>
      </c>
      <c r="V107">
        <v>0</v>
      </c>
      <c r="W107">
        <v>1.5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5">
      <c r="A108" s="1">
        <v>106</v>
      </c>
      <c r="B108">
        <v>76</v>
      </c>
      <c r="C108">
        <v>53</v>
      </c>
      <c r="D108" t="s">
        <v>137</v>
      </c>
      <c r="E108">
        <v>0</v>
      </c>
      <c r="F108">
        <v>0</v>
      </c>
      <c r="G108">
        <v>201.98241156670821</v>
      </c>
      <c r="H108">
        <v>29.89184040529738</v>
      </c>
      <c r="I108">
        <v>276.33699517498502</v>
      </c>
      <c r="J108">
        <v>11.278421322152591</v>
      </c>
      <c r="K108">
        <v>48.245914231291522</v>
      </c>
      <c r="L108">
        <v>56.018159717423927</v>
      </c>
      <c r="M108">
        <v>69.774255812288374</v>
      </c>
      <c r="N108">
        <v>29764000</v>
      </c>
      <c r="O108">
        <v>0.2</v>
      </c>
      <c r="P108">
        <v>0.8</v>
      </c>
      <c r="Q108">
        <v>1</v>
      </c>
      <c r="R108">
        <v>20</v>
      </c>
      <c r="S108">
        <v>6.2875000000000014</v>
      </c>
      <c r="T108">
        <v>5.3708333333333336</v>
      </c>
      <c r="U108">
        <v>0</v>
      </c>
      <c r="V108">
        <v>0</v>
      </c>
      <c r="W108">
        <v>1.5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35">
      <c r="A109" s="1">
        <v>107</v>
      </c>
      <c r="B109">
        <v>77</v>
      </c>
      <c r="C109">
        <v>53</v>
      </c>
      <c r="D109" t="s">
        <v>137</v>
      </c>
      <c r="E109">
        <v>0</v>
      </c>
      <c r="F109">
        <v>0</v>
      </c>
      <c r="G109">
        <v>206.98729724262259</v>
      </c>
      <c r="H109">
        <v>29.89184040529738</v>
      </c>
      <c r="I109">
        <v>276.33699517498502</v>
      </c>
      <c r="J109">
        <v>11.278421322152591</v>
      </c>
      <c r="K109">
        <v>48.245914231291522</v>
      </c>
      <c r="L109">
        <v>56.018159717423927</v>
      </c>
      <c r="M109">
        <v>69.774255812288374</v>
      </c>
      <c r="N109">
        <v>29764000</v>
      </c>
      <c r="O109">
        <v>0.2</v>
      </c>
      <c r="P109">
        <v>0.8</v>
      </c>
      <c r="Q109">
        <v>1</v>
      </c>
      <c r="R109">
        <v>20</v>
      </c>
      <c r="S109">
        <v>6.2875000000000014</v>
      </c>
      <c r="T109">
        <v>5.3708333333333336</v>
      </c>
      <c r="U109">
        <v>0</v>
      </c>
      <c r="V109">
        <v>0</v>
      </c>
      <c r="W109">
        <v>1.5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35">
      <c r="A110" s="1">
        <v>108</v>
      </c>
      <c r="B110">
        <v>77</v>
      </c>
      <c r="C110">
        <v>54</v>
      </c>
      <c r="D110" t="s">
        <v>137</v>
      </c>
      <c r="E110">
        <v>0</v>
      </c>
      <c r="F110">
        <v>0</v>
      </c>
      <c r="G110">
        <v>206.98729724262259</v>
      </c>
      <c r="H110">
        <v>26.355327706862148</v>
      </c>
      <c r="I110">
        <v>194.07815985513361</v>
      </c>
      <c r="J110">
        <v>9.9440678770891413</v>
      </c>
      <c r="K110">
        <v>38.940407330731809</v>
      </c>
      <c r="L110">
        <v>34.286775291532059</v>
      </c>
      <c r="M110">
        <v>49.254600098324062</v>
      </c>
      <c r="N110">
        <v>29764000</v>
      </c>
      <c r="O110">
        <v>0.2</v>
      </c>
      <c r="P110">
        <v>0.8</v>
      </c>
      <c r="Q110">
        <v>1</v>
      </c>
      <c r="R110">
        <v>20</v>
      </c>
      <c r="S110">
        <v>5.2125000000000004</v>
      </c>
      <c r="T110">
        <v>5.2624999999999993</v>
      </c>
      <c r="U110">
        <v>0</v>
      </c>
      <c r="V110">
        <v>0</v>
      </c>
      <c r="W110">
        <v>1.5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5">
      <c r="A111" s="1">
        <v>109</v>
      </c>
      <c r="B111">
        <v>78</v>
      </c>
      <c r="C111">
        <v>54</v>
      </c>
      <c r="D111" t="s">
        <v>137</v>
      </c>
      <c r="E111">
        <v>0</v>
      </c>
      <c r="F111">
        <v>0</v>
      </c>
      <c r="G111">
        <v>211.992182918537</v>
      </c>
      <c r="H111">
        <v>26.355327706862148</v>
      </c>
      <c r="I111">
        <v>194.07815985513361</v>
      </c>
      <c r="J111">
        <v>9.9440678770891413</v>
      </c>
      <c r="K111">
        <v>38.940407330731809</v>
      </c>
      <c r="L111">
        <v>34.286775291532059</v>
      </c>
      <c r="M111">
        <v>49.254600098324062</v>
      </c>
      <c r="N111">
        <v>29764000</v>
      </c>
      <c r="O111">
        <v>0.2</v>
      </c>
      <c r="P111">
        <v>0.8</v>
      </c>
      <c r="Q111">
        <v>1</v>
      </c>
      <c r="R111">
        <v>20</v>
      </c>
      <c r="S111">
        <v>5.2125000000000004</v>
      </c>
      <c r="T111">
        <v>5.2624999999999993</v>
      </c>
      <c r="U111">
        <v>0</v>
      </c>
      <c r="V111">
        <v>0</v>
      </c>
      <c r="W111">
        <v>1.5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5">
      <c r="A112" s="1">
        <v>110</v>
      </c>
      <c r="B112">
        <v>78</v>
      </c>
      <c r="C112">
        <v>55</v>
      </c>
      <c r="D112" t="s">
        <v>137</v>
      </c>
      <c r="E112">
        <v>0</v>
      </c>
      <c r="F112">
        <v>0</v>
      </c>
      <c r="G112">
        <v>211.992182918537</v>
      </c>
      <c r="H112">
        <v>23.041391674585611</v>
      </c>
      <c r="I112">
        <v>131.69100256568291</v>
      </c>
      <c r="J112">
        <v>8.6936943202955739</v>
      </c>
      <c r="K112">
        <v>30.483940917367882</v>
      </c>
      <c r="L112">
        <v>19.20408735837632</v>
      </c>
      <c r="M112">
        <v>33.632801437039078</v>
      </c>
      <c r="N112">
        <v>29764000</v>
      </c>
      <c r="O112">
        <v>0.2</v>
      </c>
      <c r="P112">
        <v>0.8</v>
      </c>
      <c r="Q112">
        <v>1</v>
      </c>
      <c r="R112">
        <v>20</v>
      </c>
      <c r="S112">
        <v>4.1375000000000002</v>
      </c>
      <c r="T112">
        <v>5.1541666666666668</v>
      </c>
      <c r="U112">
        <v>0</v>
      </c>
      <c r="V112">
        <v>0</v>
      </c>
      <c r="W112">
        <v>1.5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5">
      <c r="A113" s="1">
        <v>111</v>
      </c>
      <c r="B113">
        <v>79</v>
      </c>
      <c r="C113">
        <v>55</v>
      </c>
      <c r="D113" t="s">
        <v>137</v>
      </c>
      <c r="E113">
        <v>0</v>
      </c>
      <c r="F113">
        <v>0</v>
      </c>
      <c r="G113">
        <v>216.99706859445129</v>
      </c>
      <c r="H113">
        <v>23.041391674585611</v>
      </c>
      <c r="I113">
        <v>131.69100256568291</v>
      </c>
      <c r="J113">
        <v>8.6936943202955739</v>
      </c>
      <c r="K113">
        <v>30.483940917367882</v>
      </c>
      <c r="L113">
        <v>19.20408735837632</v>
      </c>
      <c r="M113">
        <v>33.632801437039078</v>
      </c>
      <c r="N113">
        <v>29764000</v>
      </c>
      <c r="O113">
        <v>0.2</v>
      </c>
      <c r="P113">
        <v>0.8</v>
      </c>
      <c r="Q113">
        <v>1</v>
      </c>
      <c r="R113">
        <v>20</v>
      </c>
      <c r="S113">
        <v>4.1375000000000002</v>
      </c>
      <c r="T113">
        <v>5.1541666666666668</v>
      </c>
      <c r="U113">
        <v>0</v>
      </c>
      <c r="V113">
        <v>0</v>
      </c>
      <c r="W113">
        <v>1.5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5">
      <c r="A114" s="1">
        <v>112</v>
      </c>
      <c r="B114">
        <v>79</v>
      </c>
      <c r="C114">
        <v>56</v>
      </c>
      <c r="D114" t="s">
        <v>137</v>
      </c>
      <c r="E114">
        <v>0</v>
      </c>
      <c r="F114">
        <v>0</v>
      </c>
      <c r="G114">
        <v>216.99706859445129</v>
      </c>
      <c r="H114">
        <v>20.996218574750159</v>
      </c>
      <c r="I114">
        <v>100.06798317650509</v>
      </c>
      <c r="J114">
        <v>7.9220347776268856</v>
      </c>
      <c r="K114">
        <v>25.42009630231254</v>
      </c>
      <c r="L114">
        <v>12.33632350389958</v>
      </c>
      <c r="M114">
        <v>25.698097369761008</v>
      </c>
      <c r="N114">
        <v>29764000</v>
      </c>
      <c r="O114">
        <v>0.2</v>
      </c>
      <c r="P114">
        <v>0.8</v>
      </c>
      <c r="Q114">
        <v>1</v>
      </c>
      <c r="R114">
        <v>20</v>
      </c>
      <c r="S114">
        <v>3.45</v>
      </c>
      <c r="T114">
        <v>5.0749999999999993</v>
      </c>
      <c r="U114">
        <v>0</v>
      </c>
      <c r="V114">
        <v>0</v>
      </c>
      <c r="W114">
        <v>1.5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5">
      <c r="A115" s="1">
        <v>113</v>
      </c>
      <c r="B115">
        <v>80</v>
      </c>
      <c r="C115">
        <v>56</v>
      </c>
      <c r="D115" t="s">
        <v>137</v>
      </c>
      <c r="E115">
        <v>0</v>
      </c>
      <c r="F115">
        <v>0</v>
      </c>
      <c r="G115">
        <v>218.49853429722569</v>
      </c>
      <c r="H115">
        <v>20.996218574750159</v>
      </c>
      <c r="I115">
        <v>100.06798317650509</v>
      </c>
      <c r="J115">
        <v>7.9220347776268856</v>
      </c>
      <c r="K115">
        <v>25.42009630231254</v>
      </c>
      <c r="L115">
        <v>12.33632350389958</v>
      </c>
      <c r="M115">
        <v>25.698097369761008</v>
      </c>
      <c r="N115">
        <v>29764000</v>
      </c>
      <c r="O115">
        <v>0.2</v>
      </c>
      <c r="P115">
        <v>0.8</v>
      </c>
      <c r="Q115">
        <v>1</v>
      </c>
      <c r="R115">
        <v>20</v>
      </c>
      <c r="S115">
        <v>3.45</v>
      </c>
      <c r="T115">
        <v>5.0749999999999993</v>
      </c>
      <c r="U115">
        <v>0</v>
      </c>
      <c r="V115">
        <v>0</v>
      </c>
      <c r="W115">
        <v>1.5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5">
      <c r="A116" s="1">
        <v>114</v>
      </c>
      <c r="B116">
        <v>80</v>
      </c>
      <c r="C116">
        <v>57</v>
      </c>
      <c r="D116" t="s">
        <v>137</v>
      </c>
      <c r="E116">
        <v>0</v>
      </c>
      <c r="F116">
        <v>0</v>
      </c>
      <c r="G116">
        <v>218.49853429722569</v>
      </c>
      <c r="H116">
        <v>20.06859370217116</v>
      </c>
      <c r="I116">
        <v>87.519259061976598</v>
      </c>
      <c r="J116">
        <v>7.5720347776268859</v>
      </c>
      <c r="K116">
        <v>23.19274458686213</v>
      </c>
      <c r="L116">
        <v>9.8289450822913338</v>
      </c>
      <c r="M116">
        <v>22.550614821612331</v>
      </c>
      <c r="N116">
        <v>29764000</v>
      </c>
      <c r="O116">
        <v>0.2</v>
      </c>
      <c r="P116">
        <v>0.8</v>
      </c>
      <c r="Q116">
        <v>1</v>
      </c>
      <c r="R116">
        <v>20</v>
      </c>
      <c r="S116">
        <v>3.15</v>
      </c>
      <c r="T116">
        <v>5.0250000000000004</v>
      </c>
      <c r="U116">
        <v>0</v>
      </c>
      <c r="V116">
        <v>0</v>
      </c>
      <c r="W116">
        <v>1.5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5">
      <c r="A117" s="1">
        <v>115</v>
      </c>
      <c r="B117">
        <v>81</v>
      </c>
      <c r="C117">
        <v>57</v>
      </c>
      <c r="D117" t="s">
        <v>137</v>
      </c>
      <c r="E117">
        <v>0</v>
      </c>
      <c r="F117">
        <v>0</v>
      </c>
      <c r="G117">
        <v>220</v>
      </c>
      <c r="H117">
        <v>20.06859370217116</v>
      </c>
      <c r="I117">
        <v>87.519259061976598</v>
      </c>
      <c r="J117">
        <v>7.5720347776268859</v>
      </c>
      <c r="K117">
        <v>23.19274458686213</v>
      </c>
      <c r="L117">
        <v>9.8289450822913338</v>
      </c>
      <c r="M117">
        <v>22.550614821612331</v>
      </c>
      <c r="N117">
        <v>29764000</v>
      </c>
      <c r="O117">
        <v>0.2</v>
      </c>
      <c r="P117">
        <v>0.8</v>
      </c>
      <c r="Q117">
        <v>1</v>
      </c>
      <c r="R117">
        <v>20</v>
      </c>
      <c r="S117">
        <v>3.15</v>
      </c>
      <c r="T117">
        <v>5.0250000000000004</v>
      </c>
      <c r="U117">
        <v>0</v>
      </c>
      <c r="V117">
        <v>0</v>
      </c>
      <c r="W117">
        <v>1.5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"/>
  <sheetViews>
    <sheetView workbookViewId="0"/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138</v>
      </c>
      <c r="T1" s="1" t="s">
        <v>139</v>
      </c>
      <c r="U1" s="1" t="s">
        <v>140</v>
      </c>
    </row>
    <row r="2" spans="1:21" x14ac:dyDescent="0.35">
      <c r="A2" s="1">
        <v>0</v>
      </c>
      <c r="B2" t="s">
        <v>141</v>
      </c>
      <c r="C2">
        <v>0</v>
      </c>
      <c r="D2" t="s">
        <v>166</v>
      </c>
      <c r="E2">
        <v>195.98337817148251</v>
      </c>
      <c r="F2">
        <v>29.035081189019682</v>
      </c>
      <c r="G2">
        <v>49.5</v>
      </c>
      <c r="H2" t="s">
        <v>176</v>
      </c>
      <c r="I2">
        <v>31.804281345565752</v>
      </c>
      <c r="J2">
        <v>175.5861365953109</v>
      </c>
      <c r="K2">
        <v>12</v>
      </c>
      <c r="L2">
        <v>10.020799999999999</v>
      </c>
      <c r="M2">
        <v>10.5205</v>
      </c>
      <c r="N2">
        <v>2.25</v>
      </c>
      <c r="O2">
        <v>64</v>
      </c>
      <c r="P2">
        <v>7.9950000000000001</v>
      </c>
      <c r="Q2">
        <v>29764000</v>
      </c>
      <c r="R2">
        <v>0.2</v>
      </c>
      <c r="S2">
        <v>0.8</v>
      </c>
      <c r="T2">
        <v>2</v>
      </c>
      <c r="U2">
        <v>70</v>
      </c>
    </row>
    <row r="3" spans="1:21" x14ac:dyDescent="0.35">
      <c r="A3" s="1">
        <v>1</v>
      </c>
      <c r="B3" t="s">
        <v>142</v>
      </c>
      <c r="C3">
        <v>0</v>
      </c>
      <c r="E3">
        <v>195.98337817148251</v>
      </c>
      <c r="F3">
        <v>29.035081189019682</v>
      </c>
      <c r="G3">
        <v>52.846986216242783</v>
      </c>
      <c r="H3" t="s">
        <v>176</v>
      </c>
      <c r="I3">
        <v>31.804281345565752</v>
      </c>
      <c r="J3">
        <v>175.5861365953109</v>
      </c>
      <c r="K3">
        <v>12</v>
      </c>
      <c r="L3">
        <v>10.020799999999999</v>
      </c>
      <c r="M3">
        <v>10.5205</v>
      </c>
      <c r="N3">
        <v>2.25</v>
      </c>
      <c r="O3">
        <v>64</v>
      </c>
      <c r="P3">
        <v>7.9950000000000001</v>
      </c>
      <c r="Q3">
        <v>29764000</v>
      </c>
      <c r="R3">
        <v>0.2</v>
      </c>
      <c r="S3">
        <v>0.8</v>
      </c>
      <c r="T3">
        <v>2</v>
      </c>
      <c r="U3">
        <v>70</v>
      </c>
    </row>
    <row r="4" spans="1:21" x14ac:dyDescent="0.35">
      <c r="A4" s="1">
        <v>2</v>
      </c>
      <c r="B4" t="s">
        <v>142</v>
      </c>
      <c r="C4">
        <v>1</v>
      </c>
      <c r="E4">
        <v>195.98337817148251</v>
      </c>
      <c r="F4">
        <v>29.035081189019682</v>
      </c>
      <c r="G4">
        <v>52.846986216242783</v>
      </c>
      <c r="H4" t="s">
        <v>176</v>
      </c>
      <c r="I4">
        <v>31.804281345565752</v>
      </c>
      <c r="J4">
        <v>175.5861365953109</v>
      </c>
      <c r="K4">
        <v>12</v>
      </c>
      <c r="L4">
        <v>10.020799999999999</v>
      </c>
      <c r="M4">
        <v>10.5205</v>
      </c>
      <c r="N4">
        <v>2.25</v>
      </c>
      <c r="O4">
        <v>64</v>
      </c>
      <c r="P4">
        <v>7.9950000000000001</v>
      </c>
      <c r="Q4">
        <v>29764000</v>
      </c>
      <c r="R4">
        <v>0.2</v>
      </c>
      <c r="S4">
        <v>0.8</v>
      </c>
      <c r="T4">
        <v>2</v>
      </c>
      <c r="U4">
        <v>70</v>
      </c>
    </row>
    <row r="5" spans="1:21" x14ac:dyDescent="0.35">
      <c r="A5" s="1">
        <v>3</v>
      </c>
      <c r="B5" t="s">
        <v>143</v>
      </c>
      <c r="C5">
        <v>1</v>
      </c>
      <c r="E5">
        <v>195.98337817148251</v>
      </c>
      <c r="F5">
        <v>29.035081189019682</v>
      </c>
      <c r="G5">
        <v>56.193972432485573</v>
      </c>
      <c r="H5" t="s">
        <v>176</v>
      </c>
      <c r="I5">
        <v>31.804281345565752</v>
      </c>
      <c r="J5">
        <v>175.5861365953109</v>
      </c>
      <c r="K5">
        <v>12</v>
      </c>
      <c r="L5">
        <v>10.020799999999999</v>
      </c>
      <c r="M5">
        <v>10.5205</v>
      </c>
      <c r="N5">
        <v>2.25</v>
      </c>
      <c r="O5">
        <v>64</v>
      </c>
      <c r="P5">
        <v>7.9950000000000001</v>
      </c>
      <c r="Q5">
        <v>29764000</v>
      </c>
      <c r="R5">
        <v>0.2</v>
      </c>
      <c r="S5">
        <v>0.8</v>
      </c>
      <c r="T5">
        <v>2</v>
      </c>
      <c r="U5">
        <v>70</v>
      </c>
    </row>
    <row r="6" spans="1:21" x14ac:dyDescent="0.35">
      <c r="A6" s="1">
        <v>4</v>
      </c>
      <c r="B6" t="s">
        <v>143</v>
      </c>
      <c r="C6">
        <v>2</v>
      </c>
      <c r="E6">
        <v>195.98337817148251</v>
      </c>
      <c r="F6">
        <v>29.035081189019682</v>
      </c>
      <c r="G6">
        <v>56.193972432485573</v>
      </c>
      <c r="H6" t="s">
        <v>176</v>
      </c>
      <c r="I6">
        <v>31.804281345565752</v>
      </c>
      <c r="J6">
        <v>175.5861365953109</v>
      </c>
      <c r="K6">
        <v>12</v>
      </c>
      <c r="L6">
        <v>10.020799999999999</v>
      </c>
      <c r="M6">
        <v>10.5205</v>
      </c>
      <c r="N6">
        <v>2.25</v>
      </c>
      <c r="O6">
        <v>64</v>
      </c>
      <c r="P6">
        <v>7.9950000000000001</v>
      </c>
      <c r="Q6">
        <v>29764000</v>
      </c>
      <c r="R6">
        <v>0.2</v>
      </c>
      <c r="S6">
        <v>0.8</v>
      </c>
      <c r="T6">
        <v>2</v>
      </c>
      <c r="U6">
        <v>70</v>
      </c>
    </row>
    <row r="7" spans="1:21" x14ac:dyDescent="0.35">
      <c r="A7" s="1">
        <v>5</v>
      </c>
      <c r="B7" t="s">
        <v>144</v>
      </c>
      <c r="C7">
        <v>2</v>
      </c>
      <c r="E7">
        <v>195.98337817148251</v>
      </c>
      <c r="F7">
        <v>29.035081189019682</v>
      </c>
      <c r="G7">
        <v>59.540958648728363</v>
      </c>
      <c r="H7" t="s">
        <v>176</v>
      </c>
      <c r="I7">
        <v>31.804281345565752</v>
      </c>
      <c r="J7">
        <v>175.5861365953109</v>
      </c>
      <c r="K7">
        <v>12</v>
      </c>
      <c r="L7">
        <v>10.020799999999999</v>
      </c>
      <c r="M7">
        <v>10.5205</v>
      </c>
      <c r="N7">
        <v>2.25</v>
      </c>
      <c r="O7">
        <v>64</v>
      </c>
      <c r="P7">
        <v>7.9950000000000001</v>
      </c>
      <c r="Q7">
        <v>29764000</v>
      </c>
      <c r="R7">
        <v>0.2</v>
      </c>
      <c r="S7">
        <v>0.8</v>
      </c>
      <c r="T7">
        <v>2</v>
      </c>
      <c r="U7">
        <v>70</v>
      </c>
    </row>
    <row r="8" spans="1:21" x14ac:dyDescent="0.35">
      <c r="A8" s="1">
        <v>6</v>
      </c>
      <c r="B8" t="s">
        <v>144</v>
      </c>
      <c r="C8">
        <v>3</v>
      </c>
      <c r="E8">
        <v>195.98337817148251</v>
      </c>
      <c r="F8">
        <v>29.035081189019682</v>
      </c>
      <c r="G8">
        <v>59.540958648728363</v>
      </c>
      <c r="H8" t="s">
        <v>176</v>
      </c>
      <c r="I8">
        <v>31.804281345565752</v>
      </c>
      <c r="J8">
        <v>175.5861365953109</v>
      </c>
      <c r="K8">
        <v>12</v>
      </c>
      <c r="L8">
        <v>10.020799999999999</v>
      </c>
      <c r="M8">
        <v>10.5205</v>
      </c>
      <c r="N8">
        <v>2.25</v>
      </c>
      <c r="O8">
        <v>64</v>
      </c>
      <c r="P8">
        <v>7.9950000000000001</v>
      </c>
      <c r="Q8">
        <v>29764000</v>
      </c>
      <c r="R8">
        <v>0.2</v>
      </c>
      <c r="S8">
        <v>0.8</v>
      </c>
      <c r="T8">
        <v>2</v>
      </c>
      <c r="U8">
        <v>70</v>
      </c>
    </row>
    <row r="9" spans="1:21" x14ac:dyDescent="0.35">
      <c r="A9" s="1">
        <v>7</v>
      </c>
      <c r="B9" t="s">
        <v>145</v>
      </c>
      <c r="C9">
        <v>3</v>
      </c>
      <c r="D9" t="s">
        <v>167</v>
      </c>
      <c r="E9">
        <v>195.98337817148251</v>
      </c>
      <c r="F9">
        <v>29.035081189019682</v>
      </c>
      <c r="G9">
        <v>62.887944864971153</v>
      </c>
      <c r="H9" t="s">
        <v>176</v>
      </c>
      <c r="I9">
        <v>31.804281345565752</v>
      </c>
      <c r="J9">
        <v>175.5861365953109</v>
      </c>
      <c r="K9">
        <v>12</v>
      </c>
      <c r="L9">
        <v>10.020799999999999</v>
      </c>
      <c r="M9">
        <v>10.5205</v>
      </c>
      <c r="N9">
        <v>2.25</v>
      </c>
      <c r="O9">
        <v>64</v>
      </c>
      <c r="P9">
        <v>7.9950000000000001</v>
      </c>
      <c r="Q9">
        <v>29764000</v>
      </c>
      <c r="R9">
        <v>0.2</v>
      </c>
      <c r="S9">
        <v>0.8</v>
      </c>
      <c r="T9">
        <v>2</v>
      </c>
      <c r="U9">
        <v>70</v>
      </c>
    </row>
    <row r="10" spans="1:21" x14ac:dyDescent="0.35">
      <c r="A10" s="1">
        <v>8</v>
      </c>
      <c r="B10" t="s">
        <v>146</v>
      </c>
      <c r="C10">
        <v>4</v>
      </c>
      <c r="D10" t="s">
        <v>168</v>
      </c>
      <c r="E10">
        <v>240.87794028016339</v>
      </c>
      <c r="F10">
        <v>-2.7372068466805839</v>
      </c>
      <c r="G10">
        <v>39.700000000000003</v>
      </c>
      <c r="H10" t="s">
        <v>176</v>
      </c>
      <c r="I10">
        <v>31.804281345565752</v>
      </c>
      <c r="J10">
        <v>175.5861365953109</v>
      </c>
      <c r="K10">
        <v>12</v>
      </c>
      <c r="L10">
        <v>10.020799999999999</v>
      </c>
      <c r="M10">
        <v>10.5205</v>
      </c>
      <c r="N10">
        <v>2.25</v>
      </c>
      <c r="O10">
        <v>64</v>
      </c>
      <c r="P10">
        <v>7.9950000000000001</v>
      </c>
      <c r="Q10">
        <v>29764000</v>
      </c>
      <c r="R10">
        <v>0.2</v>
      </c>
      <c r="S10">
        <v>0.8</v>
      </c>
      <c r="T10">
        <v>2</v>
      </c>
      <c r="U10">
        <v>70</v>
      </c>
    </row>
    <row r="11" spans="1:21" x14ac:dyDescent="0.35">
      <c r="A11" s="1">
        <v>9</v>
      </c>
      <c r="B11" t="s">
        <v>147</v>
      </c>
      <c r="C11">
        <v>4</v>
      </c>
      <c r="E11">
        <v>240.87794028016339</v>
      </c>
      <c r="F11">
        <v>-2.7372068466805848</v>
      </c>
      <c r="G11">
        <v>45.384048031937418</v>
      </c>
      <c r="H11" t="s">
        <v>176</v>
      </c>
      <c r="I11">
        <v>31.804281345565752</v>
      </c>
      <c r="J11">
        <v>175.5861365953109</v>
      </c>
      <c r="K11">
        <v>12</v>
      </c>
      <c r="L11">
        <v>10.020799999999999</v>
      </c>
      <c r="M11">
        <v>10.5205</v>
      </c>
      <c r="N11">
        <v>2.25</v>
      </c>
      <c r="O11">
        <v>64</v>
      </c>
      <c r="P11">
        <v>7.9950000000000001</v>
      </c>
      <c r="Q11">
        <v>29764000</v>
      </c>
      <c r="R11">
        <v>0.2</v>
      </c>
      <c r="S11">
        <v>0.8</v>
      </c>
      <c r="T11">
        <v>2</v>
      </c>
      <c r="U11">
        <v>70</v>
      </c>
    </row>
    <row r="12" spans="1:21" x14ac:dyDescent="0.35">
      <c r="A12" s="1">
        <v>10</v>
      </c>
      <c r="B12" t="s">
        <v>147</v>
      </c>
      <c r="C12">
        <v>5</v>
      </c>
      <c r="E12">
        <v>240.87794028016339</v>
      </c>
      <c r="F12">
        <v>-2.7372068466805848</v>
      </c>
      <c r="G12">
        <v>45.384048031937418</v>
      </c>
      <c r="H12" t="s">
        <v>176</v>
      </c>
      <c r="I12">
        <v>31.804281345565752</v>
      </c>
      <c r="J12">
        <v>175.5861365953109</v>
      </c>
      <c r="K12">
        <v>12</v>
      </c>
      <c r="L12">
        <v>10.020799999999999</v>
      </c>
      <c r="M12">
        <v>10.5205</v>
      </c>
      <c r="N12">
        <v>2.25</v>
      </c>
      <c r="O12">
        <v>64</v>
      </c>
      <c r="P12">
        <v>7.9950000000000001</v>
      </c>
      <c r="Q12">
        <v>29764000</v>
      </c>
      <c r="R12">
        <v>0.2</v>
      </c>
      <c r="S12">
        <v>0.8</v>
      </c>
      <c r="T12">
        <v>2</v>
      </c>
      <c r="U12">
        <v>70</v>
      </c>
    </row>
    <row r="13" spans="1:21" x14ac:dyDescent="0.35">
      <c r="A13" s="1">
        <v>11</v>
      </c>
      <c r="B13" t="s">
        <v>148</v>
      </c>
      <c r="C13">
        <v>5</v>
      </c>
      <c r="E13">
        <v>240.87794028016339</v>
      </c>
      <c r="F13">
        <v>-2.7372068466805848</v>
      </c>
      <c r="G13">
        <v>51.068096063874833</v>
      </c>
      <c r="H13" t="s">
        <v>176</v>
      </c>
      <c r="I13">
        <v>31.804281345565752</v>
      </c>
      <c r="J13">
        <v>175.5861365953109</v>
      </c>
      <c r="K13">
        <v>12</v>
      </c>
      <c r="L13">
        <v>10.020799999999999</v>
      </c>
      <c r="M13">
        <v>10.5205</v>
      </c>
      <c r="N13">
        <v>2.25</v>
      </c>
      <c r="O13">
        <v>64</v>
      </c>
      <c r="P13">
        <v>7.9950000000000001</v>
      </c>
      <c r="Q13">
        <v>29764000</v>
      </c>
      <c r="R13">
        <v>0.2</v>
      </c>
      <c r="S13">
        <v>0.8</v>
      </c>
      <c r="T13">
        <v>2</v>
      </c>
      <c r="U13">
        <v>70</v>
      </c>
    </row>
    <row r="14" spans="1:21" x14ac:dyDescent="0.35">
      <c r="A14" s="1">
        <v>12</v>
      </c>
      <c r="B14" t="s">
        <v>148</v>
      </c>
      <c r="C14">
        <v>6</v>
      </c>
      <c r="E14">
        <v>240.87794028016339</v>
      </c>
      <c r="F14">
        <v>-2.7372068466805848</v>
      </c>
      <c r="G14">
        <v>51.068096063874833</v>
      </c>
      <c r="H14" t="s">
        <v>176</v>
      </c>
      <c r="I14">
        <v>31.804281345565752</v>
      </c>
      <c r="J14">
        <v>175.5861365953109</v>
      </c>
      <c r="K14">
        <v>12</v>
      </c>
      <c r="L14">
        <v>10.020799999999999</v>
      </c>
      <c r="M14">
        <v>10.5205</v>
      </c>
      <c r="N14">
        <v>2.25</v>
      </c>
      <c r="O14">
        <v>64</v>
      </c>
      <c r="P14">
        <v>7.9950000000000001</v>
      </c>
      <c r="Q14">
        <v>29764000</v>
      </c>
      <c r="R14">
        <v>0.2</v>
      </c>
      <c r="S14">
        <v>0.8</v>
      </c>
      <c r="T14">
        <v>2</v>
      </c>
      <c r="U14">
        <v>70</v>
      </c>
    </row>
    <row r="15" spans="1:21" x14ac:dyDescent="0.35">
      <c r="A15" s="1">
        <v>13</v>
      </c>
      <c r="B15" t="s">
        <v>149</v>
      </c>
      <c r="C15">
        <v>6</v>
      </c>
      <c r="E15">
        <v>240.87794028016339</v>
      </c>
      <c r="F15">
        <v>-2.7372068466805848</v>
      </c>
      <c r="G15">
        <v>56.752144095812248</v>
      </c>
      <c r="H15" t="s">
        <v>176</v>
      </c>
      <c r="I15">
        <v>31.804281345565752</v>
      </c>
      <c r="J15">
        <v>175.5861365953109</v>
      </c>
      <c r="K15">
        <v>12</v>
      </c>
      <c r="L15">
        <v>10.020799999999999</v>
      </c>
      <c r="M15">
        <v>10.5205</v>
      </c>
      <c r="N15">
        <v>2.25</v>
      </c>
      <c r="O15">
        <v>64</v>
      </c>
      <c r="P15">
        <v>7.9950000000000001</v>
      </c>
      <c r="Q15">
        <v>29764000</v>
      </c>
      <c r="R15">
        <v>0.2</v>
      </c>
      <c r="S15">
        <v>0.8</v>
      </c>
      <c r="T15">
        <v>2</v>
      </c>
      <c r="U15">
        <v>70</v>
      </c>
    </row>
    <row r="16" spans="1:21" x14ac:dyDescent="0.35">
      <c r="A16" s="1">
        <v>14</v>
      </c>
      <c r="B16" t="s">
        <v>149</v>
      </c>
      <c r="C16">
        <v>7</v>
      </c>
      <c r="E16">
        <v>240.87794028016339</v>
      </c>
      <c r="F16">
        <v>-2.7372068466805848</v>
      </c>
      <c r="G16">
        <v>56.752144095812248</v>
      </c>
      <c r="H16" t="s">
        <v>176</v>
      </c>
      <c r="I16">
        <v>31.804281345565752</v>
      </c>
      <c r="J16">
        <v>175.5861365953109</v>
      </c>
      <c r="K16">
        <v>12</v>
      </c>
      <c r="L16">
        <v>10.020799999999999</v>
      </c>
      <c r="M16">
        <v>10.5205</v>
      </c>
      <c r="N16">
        <v>2.25</v>
      </c>
      <c r="O16">
        <v>64</v>
      </c>
      <c r="P16">
        <v>7.9950000000000001</v>
      </c>
      <c r="Q16">
        <v>29764000</v>
      </c>
      <c r="R16">
        <v>0.2</v>
      </c>
      <c r="S16">
        <v>0.8</v>
      </c>
      <c r="T16">
        <v>2</v>
      </c>
      <c r="U16">
        <v>70</v>
      </c>
    </row>
    <row r="17" spans="1:21" x14ac:dyDescent="0.35">
      <c r="A17" s="1">
        <v>15</v>
      </c>
      <c r="B17" t="s">
        <v>150</v>
      </c>
      <c r="C17">
        <v>7</v>
      </c>
      <c r="D17" t="s">
        <v>169</v>
      </c>
      <c r="E17">
        <v>240.87794028016339</v>
      </c>
      <c r="F17">
        <v>-2.7372068466805839</v>
      </c>
      <c r="G17">
        <v>62.436192127749663</v>
      </c>
      <c r="H17" t="s">
        <v>176</v>
      </c>
      <c r="I17">
        <v>31.804281345565752</v>
      </c>
      <c r="J17">
        <v>175.5861365953109</v>
      </c>
      <c r="K17">
        <v>12</v>
      </c>
      <c r="L17">
        <v>10.020799999999999</v>
      </c>
      <c r="M17">
        <v>10.5205</v>
      </c>
      <c r="N17">
        <v>2.25</v>
      </c>
      <c r="O17">
        <v>64</v>
      </c>
      <c r="P17">
        <v>7.9950000000000001</v>
      </c>
      <c r="Q17">
        <v>29764000</v>
      </c>
      <c r="R17">
        <v>0.2</v>
      </c>
      <c r="S17">
        <v>0.8</v>
      </c>
      <c r="T17">
        <v>2</v>
      </c>
      <c r="U17">
        <v>70</v>
      </c>
    </row>
    <row r="18" spans="1:21" x14ac:dyDescent="0.35">
      <c r="A18" s="1">
        <v>16</v>
      </c>
      <c r="B18" t="s">
        <v>151</v>
      </c>
      <c r="C18">
        <v>8</v>
      </c>
      <c r="D18" t="s">
        <v>170</v>
      </c>
      <c r="E18">
        <v>285.77235433619899</v>
      </c>
      <c r="F18">
        <v>-34.509704099811927</v>
      </c>
      <c r="G18">
        <v>28.2</v>
      </c>
      <c r="H18" t="s">
        <v>176</v>
      </c>
      <c r="I18">
        <v>31.804281345565752</v>
      </c>
      <c r="J18">
        <v>175.5861365953109</v>
      </c>
      <c r="K18">
        <v>12</v>
      </c>
      <c r="L18">
        <v>10.020799999999999</v>
      </c>
      <c r="M18">
        <v>10.5205</v>
      </c>
      <c r="N18">
        <v>2.25</v>
      </c>
      <c r="O18">
        <v>64</v>
      </c>
      <c r="P18">
        <v>7.9950000000000001</v>
      </c>
      <c r="Q18">
        <v>29764000</v>
      </c>
      <c r="R18">
        <v>0.2</v>
      </c>
      <c r="S18">
        <v>0.8</v>
      </c>
      <c r="T18">
        <v>2</v>
      </c>
      <c r="U18">
        <v>70</v>
      </c>
    </row>
    <row r="19" spans="1:21" x14ac:dyDescent="0.35">
      <c r="A19" s="1">
        <v>17</v>
      </c>
      <c r="B19" t="s">
        <v>152</v>
      </c>
      <c r="C19">
        <v>8</v>
      </c>
      <c r="E19">
        <v>285.77235433619899</v>
      </c>
      <c r="F19">
        <v>-34.509704099811927</v>
      </c>
      <c r="G19">
        <v>36.624526335345443</v>
      </c>
      <c r="H19" t="s">
        <v>176</v>
      </c>
      <c r="I19">
        <v>31.804281345565752</v>
      </c>
      <c r="J19">
        <v>175.5861365953109</v>
      </c>
      <c r="K19">
        <v>12</v>
      </c>
      <c r="L19">
        <v>10.020799999999999</v>
      </c>
      <c r="M19">
        <v>10.5205</v>
      </c>
      <c r="N19">
        <v>2.25</v>
      </c>
      <c r="O19">
        <v>64</v>
      </c>
      <c r="P19">
        <v>7.9950000000000001</v>
      </c>
      <c r="Q19">
        <v>29764000</v>
      </c>
      <c r="R19">
        <v>0.2</v>
      </c>
      <c r="S19">
        <v>0.8</v>
      </c>
      <c r="T19">
        <v>2</v>
      </c>
      <c r="U19">
        <v>70</v>
      </c>
    </row>
    <row r="20" spans="1:21" x14ac:dyDescent="0.35">
      <c r="A20" s="1">
        <v>18</v>
      </c>
      <c r="B20" t="s">
        <v>152</v>
      </c>
      <c r="C20">
        <v>9</v>
      </c>
      <c r="E20">
        <v>285.77235433619899</v>
      </c>
      <c r="F20">
        <v>-34.509704099811927</v>
      </c>
      <c r="G20">
        <v>36.624526335345443</v>
      </c>
      <c r="H20" t="s">
        <v>176</v>
      </c>
      <c r="I20">
        <v>31.804281345565752</v>
      </c>
      <c r="J20">
        <v>175.5861365953109</v>
      </c>
      <c r="K20">
        <v>12</v>
      </c>
      <c r="L20">
        <v>10.020799999999999</v>
      </c>
      <c r="M20">
        <v>10.5205</v>
      </c>
      <c r="N20">
        <v>2.25</v>
      </c>
      <c r="O20">
        <v>64</v>
      </c>
      <c r="P20">
        <v>7.9950000000000001</v>
      </c>
      <c r="Q20">
        <v>29764000</v>
      </c>
      <c r="R20">
        <v>0.2</v>
      </c>
      <c r="S20">
        <v>0.8</v>
      </c>
      <c r="T20">
        <v>2</v>
      </c>
      <c r="U20">
        <v>70</v>
      </c>
    </row>
    <row r="21" spans="1:21" x14ac:dyDescent="0.35">
      <c r="A21" s="1">
        <v>19</v>
      </c>
      <c r="B21" t="s">
        <v>153</v>
      </c>
      <c r="C21">
        <v>9</v>
      </c>
      <c r="E21">
        <v>285.77235433619899</v>
      </c>
      <c r="F21">
        <v>-34.509704099811927</v>
      </c>
      <c r="G21">
        <v>45.04905267069087</v>
      </c>
      <c r="H21" t="s">
        <v>176</v>
      </c>
      <c r="I21">
        <v>31.804281345565752</v>
      </c>
      <c r="J21">
        <v>175.5861365953109</v>
      </c>
      <c r="K21">
        <v>12</v>
      </c>
      <c r="L21">
        <v>10.020799999999999</v>
      </c>
      <c r="M21">
        <v>10.5205</v>
      </c>
      <c r="N21">
        <v>2.25</v>
      </c>
      <c r="O21">
        <v>64</v>
      </c>
      <c r="P21">
        <v>7.9950000000000001</v>
      </c>
      <c r="Q21">
        <v>29764000</v>
      </c>
      <c r="R21">
        <v>0.2</v>
      </c>
      <c r="S21">
        <v>0.8</v>
      </c>
      <c r="T21">
        <v>2</v>
      </c>
      <c r="U21">
        <v>70</v>
      </c>
    </row>
    <row r="22" spans="1:21" x14ac:dyDescent="0.35">
      <c r="A22" s="1">
        <v>20</v>
      </c>
      <c r="B22" t="s">
        <v>153</v>
      </c>
      <c r="C22">
        <v>10</v>
      </c>
      <c r="E22">
        <v>285.77235433619899</v>
      </c>
      <c r="F22">
        <v>-34.509704099811927</v>
      </c>
      <c r="G22">
        <v>45.04905267069087</v>
      </c>
      <c r="H22" t="s">
        <v>176</v>
      </c>
      <c r="I22">
        <v>31.804281345565752</v>
      </c>
      <c r="J22">
        <v>175.5861365953109</v>
      </c>
      <c r="K22">
        <v>12</v>
      </c>
      <c r="L22">
        <v>10.020799999999999</v>
      </c>
      <c r="M22">
        <v>10.5205</v>
      </c>
      <c r="N22">
        <v>2.25</v>
      </c>
      <c r="O22">
        <v>64</v>
      </c>
      <c r="P22">
        <v>7.9950000000000001</v>
      </c>
      <c r="Q22">
        <v>29764000</v>
      </c>
      <c r="R22">
        <v>0.2</v>
      </c>
      <c r="S22">
        <v>0.8</v>
      </c>
      <c r="T22">
        <v>2</v>
      </c>
      <c r="U22">
        <v>70</v>
      </c>
    </row>
    <row r="23" spans="1:21" x14ac:dyDescent="0.35">
      <c r="A23" s="1">
        <v>21</v>
      </c>
      <c r="B23" t="s">
        <v>154</v>
      </c>
      <c r="C23">
        <v>10</v>
      </c>
      <c r="E23">
        <v>285.77235433619899</v>
      </c>
      <c r="F23">
        <v>-34.509704099811927</v>
      </c>
      <c r="G23">
        <v>53.473579006036303</v>
      </c>
      <c r="H23" t="s">
        <v>176</v>
      </c>
      <c r="I23">
        <v>31.804281345565752</v>
      </c>
      <c r="J23">
        <v>175.5861365953109</v>
      </c>
      <c r="K23">
        <v>12</v>
      </c>
      <c r="L23">
        <v>10.020799999999999</v>
      </c>
      <c r="M23">
        <v>10.5205</v>
      </c>
      <c r="N23">
        <v>2.25</v>
      </c>
      <c r="O23">
        <v>64</v>
      </c>
      <c r="P23">
        <v>7.9950000000000001</v>
      </c>
      <c r="Q23">
        <v>29764000</v>
      </c>
      <c r="R23">
        <v>0.2</v>
      </c>
      <c r="S23">
        <v>0.8</v>
      </c>
      <c r="T23">
        <v>2</v>
      </c>
      <c r="U23">
        <v>70</v>
      </c>
    </row>
    <row r="24" spans="1:21" x14ac:dyDescent="0.35">
      <c r="A24" s="1">
        <v>22</v>
      </c>
      <c r="B24" t="s">
        <v>154</v>
      </c>
      <c r="C24">
        <v>11</v>
      </c>
      <c r="E24">
        <v>285.77235433619899</v>
      </c>
      <c r="F24">
        <v>-34.509704099811927</v>
      </c>
      <c r="G24">
        <v>53.473579006036303</v>
      </c>
      <c r="H24" t="s">
        <v>176</v>
      </c>
      <c r="I24">
        <v>31.804281345565752</v>
      </c>
      <c r="J24">
        <v>175.5861365953109</v>
      </c>
      <c r="K24">
        <v>12</v>
      </c>
      <c r="L24">
        <v>10.020799999999999</v>
      </c>
      <c r="M24">
        <v>10.5205</v>
      </c>
      <c r="N24">
        <v>2.25</v>
      </c>
      <c r="O24">
        <v>64</v>
      </c>
      <c r="P24">
        <v>7.9950000000000001</v>
      </c>
      <c r="Q24">
        <v>29764000</v>
      </c>
      <c r="R24">
        <v>0.2</v>
      </c>
      <c r="S24">
        <v>0.8</v>
      </c>
      <c r="T24">
        <v>2</v>
      </c>
      <c r="U24">
        <v>70</v>
      </c>
    </row>
    <row r="25" spans="1:21" x14ac:dyDescent="0.35">
      <c r="A25" s="1">
        <v>23</v>
      </c>
      <c r="B25" t="s">
        <v>155</v>
      </c>
      <c r="C25">
        <v>11</v>
      </c>
      <c r="D25" t="s">
        <v>171</v>
      </c>
      <c r="E25">
        <v>285.77235433619899</v>
      </c>
      <c r="F25">
        <v>-34.509704099811927</v>
      </c>
      <c r="G25">
        <v>61.898105341381743</v>
      </c>
      <c r="H25" t="s">
        <v>176</v>
      </c>
      <c r="I25">
        <v>31.804281345565752</v>
      </c>
      <c r="J25">
        <v>175.5861365953109</v>
      </c>
      <c r="K25">
        <v>12</v>
      </c>
      <c r="L25">
        <v>10.020799999999999</v>
      </c>
      <c r="M25">
        <v>10.5205</v>
      </c>
      <c r="N25">
        <v>2.25</v>
      </c>
      <c r="O25">
        <v>64</v>
      </c>
      <c r="P25">
        <v>7.9950000000000001</v>
      </c>
      <c r="Q25">
        <v>29764000</v>
      </c>
      <c r="R25">
        <v>0.2</v>
      </c>
      <c r="S25">
        <v>0.8</v>
      </c>
      <c r="T25">
        <v>2</v>
      </c>
      <c r="U25">
        <v>70</v>
      </c>
    </row>
    <row r="26" spans="1:21" x14ac:dyDescent="0.35">
      <c r="A26" s="1">
        <v>24</v>
      </c>
      <c r="B26" t="s">
        <v>156</v>
      </c>
      <c r="C26">
        <v>12</v>
      </c>
      <c r="D26" t="s">
        <v>172</v>
      </c>
      <c r="E26">
        <v>330.66696138154367</v>
      </c>
      <c r="F26">
        <v>-66.28192864383567</v>
      </c>
      <c r="G26">
        <v>19.5</v>
      </c>
      <c r="H26" t="s">
        <v>176</v>
      </c>
      <c r="I26">
        <v>31.804281345565752</v>
      </c>
      <c r="J26">
        <v>175.5861365953109</v>
      </c>
      <c r="K26">
        <v>12</v>
      </c>
      <c r="L26">
        <v>10.020799999999999</v>
      </c>
      <c r="M26">
        <v>10.5205</v>
      </c>
      <c r="N26">
        <v>2.25</v>
      </c>
      <c r="O26">
        <v>64</v>
      </c>
      <c r="P26">
        <v>7.9950000000000001</v>
      </c>
      <c r="Q26">
        <v>29764000</v>
      </c>
      <c r="R26">
        <v>0.2</v>
      </c>
      <c r="S26">
        <v>0.8</v>
      </c>
      <c r="T26">
        <v>2</v>
      </c>
      <c r="U26">
        <v>70</v>
      </c>
    </row>
    <row r="27" spans="1:21" x14ac:dyDescent="0.35">
      <c r="A27" s="1">
        <v>25</v>
      </c>
      <c r="B27" t="s">
        <v>157</v>
      </c>
      <c r="C27">
        <v>12</v>
      </c>
      <c r="E27">
        <v>330.66696138154367</v>
      </c>
      <c r="F27">
        <v>-66.28192864383567</v>
      </c>
      <c r="G27">
        <v>29.943371552734281</v>
      </c>
      <c r="H27" t="s">
        <v>176</v>
      </c>
      <c r="I27">
        <v>31.804281345565752</v>
      </c>
      <c r="J27">
        <v>175.5861365953109</v>
      </c>
      <c r="K27">
        <v>12</v>
      </c>
      <c r="L27">
        <v>10.020799999999999</v>
      </c>
      <c r="M27">
        <v>10.5205</v>
      </c>
      <c r="N27">
        <v>2.25</v>
      </c>
      <c r="O27">
        <v>64</v>
      </c>
      <c r="P27">
        <v>7.9950000000000001</v>
      </c>
      <c r="Q27">
        <v>29764000</v>
      </c>
      <c r="R27">
        <v>0.2</v>
      </c>
      <c r="S27">
        <v>0.8</v>
      </c>
      <c r="T27">
        <v>2</v>
      </c>
      <c r="U27">
        <v>70</v>
      </c>
    </row>
    <row r="28" spans="1:21" x14ac:dyDescent="0.35">
      <c r="A28" s="1">
        <v>26</v>
      </c>
      <c r="B28" t="s">
        <v>157</v>
      </c>
      <c r="C28">
        <v>13</v>
      </c>
      <c r="E28">
        <v>330.66696138154367</v>
      </c>
      <c r="F28">
        <v>-66.28192864383567</v>
      </c>
      <c r="G28">
        <v>29.943371552734281</v>
      </c>
      <c r="H28" t="s">
        <v>176</v>
      </c>
      <c r="I28">
        <v>31.804281345565752</v>
      </c>
      <c r="J28">
        <v>175.5861365953109</v>
      </c>
      <c r="K28">
        <v>12</v>
      </c>
      <c r="L28">
        <v>10.020799999999999</v>
      </c>
      <c r="M28">
        <v>10.5205</v>
      </c>
      <c r="N28">
        <v>2.25</v>
      </c>
      <c r="O28">
        <v>64</v>
      </c>
      <c r="P28">
        <v>7.9950000000000001</v>
      </c>
      <c r="Q28">
        <v>29764000</v>
      </c>
      <c r="R28">
        <v>0.2</v>
      </c>
      <c r="S28">
        <v>0.8</v>
      </c>
      <c r="T28">
        <v>2</v>
      </c>
      <c r="U28">
        <v>70</v>
      </c>
    </row>
    <row r="29" spans="1:21" x14ac:dyDescent="0.35">
      <c r="A29" s="1">
        <v>27</v>
      </c>
      <c r="B29" t="s">
        <v>158</v>
      </c>
      <c r="C29">
        <v>13</v>
      </c>
      <c r="E29">
        <v>330.66696138154367</v>
      </c>
      <c r="F29">
        <v>-66.28192864383567</v>
      </c>
      <c r="G29">
        <v>40.386743105468568</v>
      </c>
      <c r="H29" t="s">
        <v>176</v>
      </c>
      <c r="I29">
        <v>31.804281345565752</v>
      </c>
      <c r="J29">
        <v>175.5861365953109</v>
      </c>
      <c r="K29">
        <v>12</v>
      </c>
      <c r="L29">
        <v>10.020799999999999</v>
      </c>
      <c r="M29">
        <v>10.5205</v>
      </c>
      <c r="N29">
        <v>2.25</v>
      </c>
      <c r="O29">
        <v>64</v>
      </c>
      <c r="P29">
        <v>7.9950000000000001</v>
      </c>
      <c r="Q29">
        <v>29764000</v>
      </c>
      <c r="R29">
        <v>0.2</v>
      </c>
      <c r="S29">
        <v>0.8</v>
      </c>
      <c r="T29">
        <v>2</v>
      </c>
      <c r="U29">
        <v>70</v>
      </c>
    </row>
    <row r="30" spans="1:21" x14ac:dyDescent="0.35">
      <c r="A30" s="1">
        <v>28</v>
      </c>
      <c r="B30" t="s">
        <v>158</v>
      </c>
      <c r="C30">
        <v>14</v>
      </c>
      <c r="E30">
        <v>330.66696138154367</v>
      </c>
      <c r="F30">
        <v>-66.28192864383567</v>
      </c>
      <c r="G30">
        <v>40.386743105468568</v>
      </c>
      <c r="H30" t="s">
        <v>176</v>
      </c>
      <c r="I30">
        <v>31.804281345565752</v>
      </c>
      <c r="J30">
        <v>175.5861365953109</v>
      </c>
      <c r="K30">
        <v>12</v>
      </c>
      <c r="L30">
        <v>10.020799999999999</v>
      </c>
      <c r="M30">
        <v>10.5205</v>
      </c>
      <c r="N30">
        <v>2.25</v>
      </c>
      <c r="O30">
        <v>64</v>
      </c>
      <c r="P30">
        <v>7.9950000000000001</v>
      </c>
      <c r="Q30">
        <v>29764000</v>
      </c>
      <c r="R30">
        <v>0.2</v>
      </c>
      <c r="S30">
        <v>0.8</v>
      </c>
      <c r="T30">
        <v>2</v>
      </c>
      <c r="U30">
        <v>70</v>
      </c>
    </row>
    <row r="31" spans="1:21" x14ac:dyDescent="0.35">
      <c r="A31" s="1">
        <v>29</v>
      </c>
      <c r="B31" t="s">
        <v>159</v>
      </c>
      <c r="C31">
        <v>14</v>
      </c>
      <c r="E31">
        <v>330.66696138154367</v>
      </c>
      <c r="F31">
        <v>-66.28192864383567</v>
      </c>
      <c r="G31">
        <v>50.830114658202852</v>
      </c>
      <c r="H31" t="s">
        <v>176</v>
      </c>
      <c r="I31">
        <v>31.804281345565752</v>
      </c>
      <c r="J31">
        <v>175.5861365953109</v>
      </c>
      <c r="K31">
        <v>12</v>
      </c>
      <c r="L31">
        <v>10.020799999999999</v>
      </c>
      <c r="M31">
        <v>10.5205</v>
      </c>
      <c r="N31">
        <v>2.25</v>
      </c>
      <c r="O31">
        <v>64</v>
      </c>
      <c r="P31">
        <v>7.9950000000000001</v>
      </c>
      <c r="Q31">
        <v>29764000</v>
      </c>
      <c r="R31">
        <v>0.2</v>
      </c>
      <c r="S31">
        <v>0.8</v>
      </c>
      <c r="T31">
        <v>2</v>
      </c>
      <c r="U31">
        <v>70</v>
      </c>
    </row>
    <row r="32" spans="1:21" x14ac:dyDescent="0.35">
      <c r="A32" s="1">
        <v>30</v>
      </c>
      <c r="B32" t="s">
        <v>159</v>
      </c>
      <c r="C32">
        <v>15</v>
      </c>
      <c r="E32">
        <v>330.66696138154367</v>
      </c>
      <c r="F32">
        <v>-66.28192864383567</v>
      </c>
      <c r="G32">
        <v>50.830114658202852</v>
      </c>
      <c r="H32" t="s">
        <v>176</v>
      </c>
      <c r="I32">
        <v>31.804281345565752</v>
      </c>
      <c r="J32">
        <v>175.5861365953109</v>
      </c>
      <c r="K32">
        <v>12</v>
      </c>
      <c r="L32">
        <v>10.020799999999999</v>
      </c>
      <c r="M32">
        <v>10.5205</v>
      </c>
      <c r="N32">
        <v>2.25</v>
      </c>
      <c r="O32">
        <v>64</v>
      </c>
      <c r="P32">
        <v>7.9950000000000001</v>
      </c>
      <c r="Q32">
        <v>29764000</v>
      </c>
      <c r="R32">
        <v>0.2</v>
      </c>
      <c r="S32">
        <v>0.8</v>
      </c>
      <c r="T32">
        <v>2</v>
      </c>
      <c r="U32">
        <v>70</v>
      </c>
    </row>
    <row r="33" spans="1:21" x14ac:dyDescent="0.35">
      <c r="A33" s="1">
        <v>31</v>
      </c>
      <c r="B33" t="s">
        <v>160</v>
      </c>
      <c r="C33">
        <v>15</v>
      </c>
      <c r="D33" t="s">
        <v>173</v>
      </c>
      <c r="E33">
        <v>330.66696138154367</v>
      </c>
      <c r="F33">
        <v>-66.28192864383567</v>
      </c>
      <c r="G33">
        <v>61.273486210937143</v>
      </c>
      <c r="H33" t="s">
        <v>176</v>
      </c>
      <c r="I33">
        <v>31.804281345565752</v>
      </c>
      <c r="J33">
        <v>175.5861365953109</v>
      </c>
      <c r="K33">
        <v>12</v>
      </c>
      <c r="L33">
        <v>10.020799999999999</v>
      </c>
      <c r="M33">
        <v>10.5205</v>
      </c>
      <c r="N33">
        <v>2.25</v>
      </c>
      <c r="O33">
        <v>64</v>
      </c>
      <c r="P33">
        <v>7.9950000000000001</v>
      </c>
      <c r="Q33">
        <v>29764000</v>
      </c>
      <c r="R33">
        <v>0.2</v>
      </c>
      <c r="S33">
        <v>0.8</v>
      </c>
      <c r="T33">
        <v>2</v>
      </c>
      <c r="U33">
        <v>70</v>
      </c>
    </row>
    <row r="34" spans="1:21" x14ac:dyDescent="0.35">
      <c r="A34" s="1">
        <v>32</v>
      </c>
      <c r="B34" t="s">
        <v>161</v>
      </c>
      <c r="C34">
        <v>16</v>
      </c>
      <c r="D34" t="s">
        <v>174</v>
      </c>
      <c r="E34">
        <v>375.56136370667662</v>
      </c>
      <c r="F34">
        <v>-98.05444245939411</v>
      </c>
      <c r="G34">
        <v>4.3</v>
      </c>
      <c r="H34" t="s">
        <v>176</v>
      </c>
      <c r="I34">
        <v>31.804281345565752</v>
      </c>
      <c r="J34">
        <v>175.5861365953109</v>
      </c>
      <c r="K34">
        <v>12</v>
      </c>
      <c r="L34">
        <v>10.020799999999999</v>
      </c>
      <c r="M34">
        <v>10.5205</v>
      </c>
      <c r="N34">
        <v>2.25</v>
      </c>
      <c r="O34">
        <v>64</v>
      </c>
      <c r="P34">
        <v>7.9950000000000001</v>
      </c>
      <c r="Q34">
        <v>29764000</v>
      </c>
      <c r="R34">
        <v>0.2</v>
      </c>
      <c r="S34">
        <v>0.8</v>
      </c>
      <c r="T34">
        <v>2</v>
      </c>
      <c r="U34">
        <v>70</v>
      </c>
    </row>
    <row r="35" spans="1:21" x14ac:dyDescent="0.35">
      <c r="A35" s="1">
        <v>33</v>
      </c>
      <c r="B35" t="s">
        <v>162</v>
      </c>
      <c r="C35">
        <v>16</v>
      </c>
      <c r="E35">
        <v>375.56136370667662</v>
      </c>
      <c r="F35">
        <v>-98.05444245939411</v>
      </c>
      <c r="G35">
        <v>18.36563766965287</v>
      </c>
      <c r="H35" t="s">
        <v>176</v>
      </c>
      <c r="I35">
        <v>31.804281345565752</v>
      </c>
      <c r="J35">
        <v>175.5861365953109</v>
      </c>
      <c r="K35">
        <v>12</v>
      </c>
      <c r="L35">
        <v>10.020799999999999</v>
      </c>
      <c r="M35">
        <v>10.5205</v>
      </c>
      <c r="N35">
        <v>2.25</v>
      </c>
      <c r="O35">
        <v>64</v>
      </c>
      <c r="P35">
        <v>7.9950000000000001</v>
      </c>
      <c r="Q35">
        <v>29764000</v>
      </c>
      <c r="R35">
        <v>0.2</v>
      </c>
      <c r="S35">
        <v>0.8</v>
      </c>
      <c r="T35">
        <v>2</v>
      </c>
      <c r="U35">
        <v>70</v>
      </c>
    </row>
    <row r="36" spans="1:21" x14ac:dyDescent="0.35">
      <c r="A36" s="1">
        <v>34</v>
      </c>
      <c r="B36" t="s">
        <v>162</v>
      </c>
      <c r="C36">
        <v>17</v>
      </c>
      <c r="E36">
        <v>375.56136370667662</v>
      </c>
      <c r="F36">
        <v>-98.05444245939411</v>
      </c>
      <c r="G36">
        <v>18.36563766965287</v>
      </c>
      <c r="H36" t="s">
        <v>176</v>
      </c>
      <c r="I36">
        <v>31.804281345565752</v>
      </c>
      <c r="J36">
        <v>175.5861365953109</v>
      </c>
      <c r="K36">
        <v>12</v>
      </c>
      <c r="L36">
        <v>10.020799999999999</v>
      </c>
      <c r="M36">
        <v>10.5205</v>
      </c>
      <c r="N36">
        <v>2.25</v>
      </c>
      <c r="O36">
        <v>64</v>
      </c>
      <c r="P36">
        <v>7.9950000000000001</v>
      </c>
      <c r="Q36">
        <v>29764000</v>
      </c>
      <c r="R36">
        <v>0.2</v>
      </c>
      <c r="S36">
        <v>0.8</v>
      </c>
      <c r="T36">
        <v>2</v>
      </c>
      <c r="U36">
        <v>70</v>
      </c>
    </row>
    <row r="37" spans="1:21" x14ac:dyDescent="0.35">
      <c r="A37" s="1">
        <v>35</v>
      </c>
      <c r="B37" t="s">
        <v>163</v>
      </c>
      <c r="C37">
        <v>17</v>
      </c>
      <c r="E37">
        <v>375.56136370667662</v>
      </c>
      <c r="F37">
        <v>-98.054442459394124</v>
      </c>
      <c r="G37">
        <v>32.431275339305728</v>
      </c>
      <c r="H37" t="s">
        <v>176</v>
      </c>
      <c r="I37">
        <v>31.804281345565752</v>
      </c>
      <c r="J37">
        <v>175.5861365953109</v>
      </c>
      <c r="K37">
        <v>12</v>
      </c>
      <c r="L37">
        <v>10.020799999999999</v>
      </c>
      <c r="M37">
        <v>10.5205</v>
      </c>
      <c r="N37">
        <v>2.25</v>
      </c>
      <c r="O37">
        <v>64</v>
      </c>
      <c r="P37">
        <v>7.9950000000000001</v>
      </c>
      <c r="Q37">
        <v>29764000</v>
      </c>
      <c r="R37">
        <v>0.2</v>
      </c>
      <c r="S37">
        <v>0.8</v>
      </c>
      <c r="T37">
        <v>2</v>
      </c>
      <c r="U37">
        <v>70</v>
      </c>
    </row>
    <row r="38" spans="1:21" x14ac:dyDescent="0.35">
      <c r="A38" s="1">
        <v>36</v>
      </c>
      <c r="B38" t="s">
        <v>163</v>
      </c>
      <c r="C38">
        <v>18</v>
      </c>
      <c r="E38">
        <v>375.56136370667662</v>
      </c>
      <c r="F38">
        <v>-98.054442459394124</v>
      </c>
      <c r="G38">
        <v>32.431275339305728</v>
      </c>
      <c r="H38" t="s">
        <v>176</v>
      </c>
      <c r="I38">
        <v>31.804281345565752</v>
      </c>
      <c r="J38">
        <v>175.5861365953109</v>
      </c>
      <c r="K38">
        <v>12</v>
      </c>
      <c r="L38">
        <v>10.020799999999999</v>
      </c>
      <c r="M38">
        <v>10.5205</v>
      </c>
      <c r="N38">
        <v>2.25</v>
      </c>
      <c r="O38">
        <v>64</v>
      </c>
      <c r="P38">
        <v>7.9950000000000001</v>
      </c>
      <c r="Q38">
        <v>29764000</v>
      </c>
      <c r="R38">
        <v>0.2</v>
      </c>
      <c r="S38">
        <v>0.8</v>
      </c>
      <c r="T38">
        <v>2</v>
      </c>
      <c r="U38">
        <v>70</v>
      </c>
    </row>
    <row r="39" spans="1:21" x14ac:dyDescent="0.35">
      <c r="A39" s="1">
        <v>37</v>
      </c>
      <c r="B39" t="s">
        <v>164</v>
      </c>
      <c r="C39">
        <v>18</v>
      </c>
      <c r="E39">
        <v>375.56136370667662</v>
      </c>
      <c r="F39">
        <v>-98.05444245939411</v>
      </c>
      <c r="G39">
        <v>46.4969130089586</v>
      </c>
      <c r="H39" t="s">
        <v>176</v>
      </c>
      <c r="I39">
        <v>31.804281345565752</v>
      </c>
      <c r="J39">
        <v>175.5861365953109</v>
      </c>
      <c r="K39">
        <v>12</v>
      </c>
      <c r="L39">
        <v>10.020799999999999</v>
      </c>
      <c r="M39">
        <v>10.5205</v>
      </c>
      <c r="N39">
        <v>2.25</v>
      </c>
      <c r="O39">
        <v>64</v>
      </c>
      <c r="P39">
        <v>7.9950000000000001</v>
      </c>
      <c r="Q39">
        <v>29764000</v>
      </c>
      <c r="R39">
        <v>0.2</v>
      </c>
      <c r="S39">
        <v>0.8</v>
      </c>
      <c r="T39">
        <v>2</v>
      </c>
      <c r="U39">
        <v>70</v>
      </c>
    </row>
    <row r="40" spans="1:21" x14ac:dyDescent="0.35">
      <c r="A40" s="1">
        <v>38</v>
      </c>
      <c r="B40" t="s">
        <v>164</v>
      </c>
      <c r="C40">
        <v>19</v>
      </c>
      <c r="E40">
        <v>375.56136370667662</v>
      </c>
      <c r="F40">
        <v>-98.05444245939411</v>
      </c>
      <c r="G40">
        <v>46.4969130089586</v>
      </c>
      <c r="H40" t="s">
        <v>176</v>
      </c>
      <c r="I40">
        <v>31.804281345565752</v>
      </c>
      <c r="J40">
        <v>175.5861365953109</v>
      </c>
      <c r="K40">
        <v>12</v>
      </c>
      <c r="L40">
        <v>10.020799999999999</v>
      </c>
      <c r="M40">
        <v>10.5205</v>
      </c>
      <c r="N40">
        <v>2.25</v>
      </c>
      <c r="O40">
        <v>64</v>
      </c>
      <c r="P40">
        <v>7.9950000000000001</v>
      </c>
      <c r="Q40">
        <v>29764000</v>
      </c>
      <c r="R40">
        <v>0.2</v>
      </c>
      <c r="S40">
        <v>0.8</v>
      </c>
      <c r="T40">
        <v>2</v>
      </c>
      <c r="U40">
        <v>70</v>
      </c>
    </row>
    <row r="41" spans="1:21" x14ac:dyDescent="0.35">
      <c r="A41" s="1">
        <v>39</v>
      </c>
      <c r="B41" t="s">
        <v>165</v>
      </c>
      <c r="C41">
        <v>19</v>
      </c>
      <c r="D41" t="s">
        <v>175</v>
      </c>
      <c r="E41">
        <v>375.56136370667662</v>
      </c>
      <c r="F41">
        <v>-98.05444245939411</v>
      </c>
      <c r="G41">
        <v>60.562550678611473</v>
      </c>
      <c r="H41" t="s">
        <v>176</v>
      </c>
      <c r="I41">
        <v>31.804281345565752</v>
      </c>
      <c r="J41">
        <v>175.5861365953109</v>
      </c>
      <c r="K41">
        <v>12</v>
      </c>
      <c r="L41">
        <v>10.020799999999999</v>
      </c>
      <c r="M41">
        <v>10.5205</v>
      </c>
      <c r="N41">
        <v>2.25</v>
      </c>
      <c r="O41">
        <v>64</v>
      </c>
      <c r="P41">
        <v>7.9950000000000001</v>
      </c>
      <c r="Q41">
        <v>29764000</v>
      </c>
      <c r="R41">
        <v>0.2</v>
      </c>
      <c r="S41">
        <v>0.8</v>
      </c>
      <c r="T41">
        <v>2</v>
      </c>
      <c r="U41"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7"/>
  <sheetViews>
    <sheetView workbookViewId="0"/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138</v>
      </c>
      <c r="T1" s="1" t="s">
        <v>139</v>
      </c>
      <c r="U1" s="1" t="s">
        <v>140</v>
      </c>
    </row>
    <row r="2" spans="1:21" x14ac:dyDescent="0.35">
      <c r="A2" s="1">
        <v>0</v>
      </c>
      <c r="B2" t="s">
        <v>177</v>
      </c>
      <c r="C2">
        <v>20</v>
      </c>
      <c r="D2" t="s">
        <v>323</v>
      </c>
      <c r="E2">
        <v>800.06220921414183</v>
      </c>
      <c r="F2">
        <v>-398.3857455567628</v>
      </c>
      <c r="G2">
        <v>3.5</v>
      </c>
      <c r="H2" t="s">
        <v>399</v>
      </c>
      <c r="I2">
        <v>8.9760000000000009</v>
      </c>
      <c r="J2">
        <v>161.91999999999999</v>
      </c>
      <c r="K2">
        <v>1.1220000000000001</v>
      </c>
      <c r="L2">
        <v>0.60799999999999998</v>
      </c>
      <c r="M2">
        <v>0.60799999999999998</v>
      </c>
      <c r="N2">
        <v>10.119999999999999</v>
      </c>
      <c r="O2">
        <v>10.119999999999999</v>
      </c>
      <c r="P2">
        <v>17.28</v>
      </c>
      <c r="Q2">
        <v>210000000</v>
      </c>
      <c r="R2">
        <v>0.3</v>
      </c>
      <c r="S2">
        <v>0.5</v>
      </c>
      <c r="T2">
        <v>2</v>
      </c>
      <c r="U2">
        <v>70</v>
      </c>
    </row>
    <row r="3" spans="1:21" x14ac:dyDescent="0.35">
      <c r="A3" s="1">
        <v>1</v>
      </c>
      <c r="B3" t="s">
        <v>178</v>
      </c>
      <c r="C3">
        <v>20</v>
      </c>
      <c r="E3">
        <v>800.06220921414183</v>
      </c>
      <c r="F3">
        <v>-398.38574555676291</v>
      </c>
      <c r="G3">
        <v>9.1961152979196292</v>
      </c>
      <c r="H3" t="s">
        <v>399</v>
      </c>
      <c r="I3">
        <v>8.9760000000000009</v>
      </c>
      <c r="J3">
        <v>161.91999999999999</v>
      </c>
      <c r="K3">
        <v>1.1220000000000001</v>
      </c>
      <c r="L3">
        <v>0.60799999999999998</v>
      </c>
      <c r="M3">
        <v>0.60799999999999998</v>
      </c>
      <c r="N3">
        <v>10.119999999999999</v>
      </c>
      <c r="O3">
        <v>10.119999999999999</v>
      </c>
      <c r="P3">
        <v>17.28</v>
      </c>
      <c r="Q3">
        <v>210000000</v>
      </c>
      <c r="R3">
        <v>0.3</v>
      </c>
      <c r="S3">
        <v>0.5</v>
      </c>
      <c r="T3">
        <v>2</v>
      </c>
      <c r="U3">
        <v>70</v>
      </c>
    </row>
    <row r="4" spans="1:21" x14ac:dyDescent="0.35">
      <c r="A4" s="1">
        <v>2</v>
      </c>
      <c r="B4" t="s">
        <v>178</v>
      </c>
      <c r="C4">
        <v>21</v>
      </c>
      <c r="E4">
        <v>800.06220921414183</v>
      </c>
      <c r="F4">
        <v>-398.38574555676291</v>
      </c>
      <c r="G4">
        <v>9.1961152979196292</v>
      </c>
      <c r="H4" t="s">
        <v>399</v>
      </c>
      <c r="I4">
        <v>8.9760000000000009</v>
      </c>
      <c r="J4">
        <v>161.91999999999999</v>
      </c>
      <c r="K4">
        <v>1.1220000000000001</v>
      </c>
      <c r="L4">
        <v>0.60799999999999998</v>
      </c>
      <c r="M4">
        <v>0.60799999999999998</v>
      </c>
      <c r="N4">
        <v>10.119999999999999</v>
      </c>
      <c r="O4">
        <v>10.119999999999999</v>
      </c>
      <c r="P4">
        <v>17.28</v>
      </c>
      <c r="Q4">
        <v>210000000</v>
      </c>
      <c r="R4">
        <v>0.3</v>
      </c>
      <c r="S4">
        <v>0.5</v>
      </c>
      <c r="T4">
        <v>2</v>
      </c>
      <c r="U4">
        <v>70</v>
      </c>
    </row>
    <row r="5" spans="1:21" x14ac:dyDescent="0.35">
      <c r="A5" s="1">
        <v>3</v>
      </c>
      <c r="B5" t="s">
        <v>179</v>
      </c>
      <c r="C5">
        <v>21</v>
      </c>
      <c r="E5">
        <v>800.06220921414183</v>
      </c>
      <c r="F5">
        <v>-398.3857455567628</v>
      </c>
      <c r="G5">
        <v>14.89223059583926</v>
      </c>
      <c r="H5" t="s">
        <v>399</v>
      </c>
      <c r="I5">
        <v>8.9760000000000009</v>
      </c>
      <c r="J5">
        <v>161.91999999999999</v>
      </c>
      <c r="K5">
        <v>1.1220000000000001</v>
      </c>
      <c r="L5">
        <v>0.60799999999999998</v>
      </c>
      <c r="M5">
        <v>0.60799999999999998</v>
      </c>
      <c r="N5">
        <v>10.119999999999999</v>
      </c>
      <c r="O5">
        <v>10.119999999999999</v>
      </c>
      <c r="P5">
        <v>17.28</v>
      </c>
      <c r="Q5">
        <v>210000000</v>
      </c>
      <c r="R5">
        <v>0.3</v>
      </c>
      <c r="S5">
        <v>0.5</v>
      </c>
      <c r="T5">
        <v>2</v>
      </c>
      <c r="U5">
        <v>70</v>
      </c>
    </row>
    <row r="6" spans="1:21" x14ac:dyDescent="0.35">
      <c r="A6" s="1">
        <v>4</v>
      </c>
      <c r="B6" t="s">
        <v>179</v>
      </c>
      <c r="C6">
        <v>22</v>
      </c>
      <c r="E6">
        <v>800.06220921414183</v>
      </c>
      <c r="F6">
        <v>-398.3857455567628</v>
      </c>
      <c r="G6">
        <v>14.89223059583926</v>
      </c>
      <c r="H6" t="s">
        <v>399</v>
      </c>
      <c r="I6">
        <v>8.9760000000000009</v>
      </c>
      <c r="J6">
        <v>161.91999999999999</v>
      </c>
      <c r="K6">
        <v>1.1220000000000001</v>
      </c>
      <c r="L6">
        <v>0.60799999999999998</v>
      </c>
      <c r="M6">
        <v>0.60799999999999998</v>
      </c>
      <c r="N6">
        <v>10.119999999999999</v>
      </c>
      <c r="O6">
        <v>10.119999999999999</v>
      </c>
      <c r="P6">
        <v>17.28</v>
      </c>
      <c r="Q6">
        <v>210000000</v>
      </c>
      <c r="R6">
        <v>0.3</v>
      </c>
      <c r="S6">
        <v>0.5</v>
      </c>
      <c r="T6">
        <v>2</v>
      </c>
      <c r="U6">
        <v>70</v>
      </c>
    </row>
    <row r="7" spans="1:21" x14ac:dyDescent="0.35">
      <c r="A7" s="1">
        <v>5</v>
      </c>
      <c r="B7" t="s">
        <v>180</v>
      </c>
      <c r="C7">
        <v>22</v>
      </c>
      <c r="E7">
        <v>800.06220921414183</v>
      </c>
      <c r="F7">
        <v>-398.3857455567628</v>
      </c>
      <c r="G7">
        <v>20.588345893758891</v>
      </c>
      <c r="H7" t="s">
        <v>399</v>
      </c>
      <c r="I7">
        <v>8.9760000000000009</v>
      </c>
      <c r="J7">
        <v>161.91999999999999</v>
      </c>
      <c r="K7">
        <v>1.1220000000000001</v>
      </c>
      <c r="L7">
        <v>0.60799999999999998</v>
      </c>
      <c r="M7">
        <v>0.60799999999999998</v>
      </c>
      <c r="N7">
        <v>10.119999999999999</v>
      </c>
      <c r="O7">
        <v>10.119999999999999</v>
      </c>
      <c r="P7">
        <v>17.28</v>
      </c>
      <c r="Q7">
        <v>210000000</v>
      </c>
      <c r="R7">
        <v>0.3</v>
      </c>
      <c r="S7">
        <v>0.5</v>
      </c>
      <c r="T7">
        <v>2</v>
      </c>
      <c r="U7">
        <v>70</v>
      </c>
    </row>
    <row r="8" spans="1:21" x14ac:dyDescent="0.35">
      <c r="A8" s="1">
        <v>6</v>
      </c>
      <c r="B8" t="s">
        <v>180</v>
      </c>
      <c r="C8">
        <v>23</v>
      </c>
      <c r="E8">
        <v>800.06220921414183</v>
      </c>
      <c r="F8">
        <v>-398.3857455567628</v>
      </c>
      <c r="G8">
        <v>20.588345893758891</v>
      </c>
      <c r="H8" t="s">
        <v>399</v>
      </c>
      <c r="I8">
        <v>8.9760000000000009</v>
      </c>
      <c r="J8">
        <v>161.91999999999999</v>
      </c>
      <c r="K8">
        <v>1.1220000000000001</v>
      </c>
      <c r="L8">
        <v>0.60799999999999998</v>
      </c>
      <c r="M8">
        <v>0.60799999999999998</v>
      </c>
      <c r="N8">
        <v>10.119999999999999</v>
      </c>
      <c r="O8">
        <v>10.119999999999999</v>
      </c>
      <c r="P8">
        <v>17.28</v>
      </c>
      <c r="Q8">
        <v>210000000</v>
      </c>
      <c r="R8">
        <v>0.3</v>
      </c>
      <c r="S8">
        <v>0.5</v>
      </c>
      <c r="T8">
        <v>2</v>
      </c>
      <c r="U8">
        <v>70</v>
      </c>
    </row>
    <row r="9" spans="1:21" x14ac:dyDescent="0.35">
      <c r="A9" s="1">
        <v>7</v>
      </c>
      <c r="B9" t="s">
        <v>181</v>
      </c>
      <c r="C9">
        <v>23</v>
      </c>
      <c r="E9">
        <v>800.06220921414183</v>
      </c>
      <c r="F9">
        <v>-398.3857455567628</v>
      </c>
      <c r="G9">
        <v>26.28446119167852</v>
      </c>
      <c r="H9" t="s">
        <v>399</v>
      </c>
      <c r="I9">
        <v>8.9760000000000009</v>
      </c>
      <c r="J9">
        <v>161.91999999999999</v>
      </c>
      <c r="K9">
        <v>1.1220000000000001</v>
      </c>
      <c r="L9">
        <v>0.60799999999999998</v>
      </c>
      <c r="M9">
        <v>0.60799999999999998</v>
      </c>
      <c r="N9">
        <v>10.119999999999999</v>
      </c>
      <c r="O9">
        <v>10.119999999999999</v>
      </c>
      <c r="P9">
        <v>17.28</v>
      </c>
      <c r="Q9">
        <v>210000000</v>
      </c>
      <c r="R9">
        <v>0.3</v>
      </c>
      <c r="S9">
        <v>0.5</v>
      </c>
      <c r="T9">
        <v>2</v>
      </c>
      <c r="U9">
        <v>70</v>
      </c>
    </row>
    <row r="10" spans="1:21" x14ac:dyDescent="0.35">
      <c r="A10" s="1">
        <v>8</v>
      </c>
      <c r="B10" t="s">
        <v>181</v>
      </c>
      <c r="C10">
        <v>24</v>
      </c>
      <c r="E10">
        <v>800.06220921414183</v>
      </c>
      <c r="F10">
        <v>-398.3857455567628</v>
      </c>
      <c r="G10">
        <v>26.28446119167852</v>
      </c>
      <c r="H10" t="s">
        <v>399</v>
      </c>
      <c r="I10">
        <v>8.9760000000000009</v>
      </c>
      <c r="J10">
        <v>161.91999999999999</v>
      </c>
      <c r="K10">
        <v>1.1220000000000001</v>
      </c>
      <c r="L10">
        <v>0.60799999999999998</v>
      </c>
      <c r="M10">
        <v>0.60799999999999998</v>
      </c>
      <c r="N10">
        <v>10.119999999999999</v>
      </c>
      <c r="O10">
        <v>10.119999999999999</v>
      </c>
      <c r="P10">
        <v>17.28</v>
      </c>
      <c r="Q10">
        <v>210000000</v>
      </c>
      <c r="R10">
        <v>0.3</v>
      </c>
      <c r="S10">
        <v>0.5</v>
      </c>
      <c r="T10">
        <v>2</v>
      </c>
      <c r="U10">
        <v>70</v>
      </c>
    </row>
    <row r="11" spans="1:21" x14ac:dyDescent="0.35">
      <c r="A11" s="1">
        <v>9</v>
      </c>
      <c r="B11" t="s">
        <v>182</v>
      </c>
      <c r="C11">
        <v>24</v>
      </c>
      <c r="E11">
        <v>800.06220921414183</v>
      </c>
      <c r="F11">
        <v>-398.3857455567628</v>
      </c>
      <c r="G11">
        <v>31.98057648959815</v>
      </c>
      <c r="H11" t="s">
        <v>399</v>
      </c>
      <c r="I11">
        <v>8.9760000000000009</v>
      </c>
      <c r="J11">
        <v>161.91999999999999</v>
      </c>
      <c r="K11">
        <v>1.1220000000000001</v>
      </c>
      <c r="L11">
        <v>0.60799999999999998</v>
      </c>
      <c r="M11">
        <v>0.60799999999999998</v>
      </c>
      <c r="N11">
        <v>10.119999999999999</v>
      </c>
      <c r="O11">
        <v>10.119999999999999</v>
      </c>
      <c r="P11">
        <v>17.28</v>
      </c>
      <c r="Q11">
        <v>210000000</v>
      </c>
      <c r="R11">
        <v>0.3</v>
      </c>
      <c r="S11">
        <v>0.5</v>
      </c>
      <c r="T11">
        <v>2</v>
      </c>
      <c r="U11">
        <v>70</v>
      </c>
    </row>
    <row r="12" spans="1:21" x14ac:dyDescent="0.35">
      <c r="A12" s="1">
        <v>10</v>
      </c>
      <c r="B12" t="s">
        <v>182</v>
      </c>
      <c r="C12">
        <v>25</v>
      </c>
      <c r="E12">
        <v>800.06220921414183</v>
      </c>
      <c r="F12">
        <v>-398.3857455567628</v>
      </c>
      <c r="G12">
        <v>31.98057648959815</v>
      </c>
      <c r="H12" t="s">
        <v>399</v>
      </c>
      <c r="I12">
        <v>8.9760000000000009</v>
      </c>
      <c r="J12">
        <v>161.91999999999999</v>
      </c>
      <c r="K12">
        <v>1.1220000000000001</v>
      </c>
      <c r="L12">
        <v>0.60799999999999998</v>
      </c>
      <c r="M12">
        <v>0.60799999999999998</v>
      </c>
      <c r="N12">
        <v>10.119999999999999</v>
      </c>
      <c r="O12">
        <v>10.119999999999999</v>
      </c>
      <c r="P12">
        <v>17.28</v>
      </c>
      <c r="Q12">
        <v>210000000</v>
      </c>
      <c r="R12">
        <v>0.3</v>
      </c>
      <c r="S12">
        <v>0.5</v>
      </c>
      <c r="T12">
        <v>2</v>
      </c>
      <c r="U12">
        <v>70</v>
      </c>
    </row>
    <row r="13" spans="1:21" x14ac:dyDescent="0.35">
      <c r="A13" s="1">
        <v>11</v>
      </c>
      <c r="B13" t="s">
        <v>183</v>
      </c>
      <c r="C13">
        <v>25</v>
      </c>
      <c r="E13">
        <v>800.06220921414183</v>
      </c>
      <c r="F13">
        <v>-398.3857455567628</v>
      </c>
      <c r="G13">
        <v>37.676691787517782</v>
      </c>
      <c r="H13" t="s">
        <v>399</v>
      </c>
      <c r="I13">
        <v>8.9760000000000009</v>
      </c>
      <c r="J13">
        <v>161.91999999999999</v>
      </c>
      <c r="K13">
        <v>1.1220000000000001</v>
      </c>
      <c r="L13">
        <v>0.60799999999999998</v>
      </c>
      <c r="M13">
        <v>0.60799999999999998</v>
      </c>
      <c r="N13">
        <v>10.119999999999999</v>
      </c>
      <c r="O13">
        <v>10.119999999999999</v>
      </c>
      <c r="P13">
        <v>17.28</v>
      </c>
      <c r="Q13">
        <v>210000000</v>
      </c>
      <c r="R13">
        <v>0.3</v>
      </c>
      <c r="S13">
        <v>0.5</v>
      </c>
      <c r="T13">
        <v>2</v>
      </c>
      <c r="U13">
        <v>70</v>
      </c>
    </row>
    <row r="14" spans="1:21" x14ac:dyDescent="0.35">
      <c r="A14" s="1">
        <v>12</v>
      </c>
      <c r="B14" t="s">
        <v>183</v>
      </c>
      <c r="C14">
        <v>26</v>
      </c>
      <c r="E14">
        <v>800.06220921414183</v>
      </c>
      <c r="F14">
        <v>-398.3857455567628</v>
      </c>
      <c r="G14">
        <v>37.676691787517782</v>
      </c>
      <c r="H14" t="s">
        <v>399</v>
      </c>
      <c r="I14">
        <v>8.9760000000000009</v>
      </c>
      <c r="J14">
        <v>161.91999999999999</v>
      </c>
      <c r="K14">
        <v>1.1220000000000001</v>
      </c>
      <c r="L14">
        <v>0.60799999999999998</v>
      </c>
      <c r="M14">
        <v>0.60799999999999998</v>
      </c>
      <c r="N14">
        <v>10.119999999999999</v>
      </c>
      <c r="O14">
        <v>10.119999999999999</v>
      </c>
      <c r="P14">
        <v>17.28</v>
      </c>
      <c r="Q14">
        <v>210000000</v>
      </c>
      <c r="R14">
        <v>0.3</v>
      </c>
      <c r="S14">
        <v>0.5</v>
      </c>
      <c r="T14">
        <v>2</v>
      </c>
      <c r="U14">
        <v>70</v>
      </c>
    </row>
    <row r="15" spans="1:21" x14ac:dyDescent="0.35">
      <c r="A15" s="1">
        <v>13</v>
      </c>
      <c r="B15" t="s">
        <v>184</v>
      </c>
      <c r="C15">
        <v>26</v>
      </c>
      <c r="E15">
        <v>800.06220921414183</v>
      </c>
      <c r="F15">
        <v>-398.3857455567628</v>
      </c>
      <c r="G15">
        <v>43.372807085437401</v>
      </c>
      <c r="H15" t="s">
        <v>399</v>
      </c>
      <c r="I15">
        <v>8.9760000000000009</v>
      </c>
      <c r="J15">
        <v>161.91999999999999</v>
      </c>
      <c r="K15">
        <v>1.1220000000000001</v>
      </c>
      <c r="L15">
        <v>0.60799999999999998</v>
      </c>
      <c r="M15">
        <v>0.60799999999999998</v>
      </c>
      <c r="N15">
        <v>10.119999999999999</v>
      </c>
      <c r="O15">
        <v>10.119999999999999</v>
      </c>
      <c r="P15">
        <v>17.28</v>
      </c>
      <c r="Q15">
        <v>210000000</v>
      </c>
      <c r="R15">
        <v>0.3</v>
      </c>
      <c r="S15">
        <v>0.5</v>
      </c>
      <c r="T15">
        <v>2</v>
      </c>
      <c r="U15">
        <v>70</v>
      </c>
    </row>
    <row r="16" spans="1:21" x14ac:dyDescent="0.35">
      <c r="A16" s="1">
        <v>14</v>
      </c>
      <c r="B16" t="s">
        <v>184</v>
      </c>
      <c r="C16">
        <v>27</v>
      </c>
      <c r="E16">
        <v>800.06220921414183</v>
      </c>
      <c r="F16">
        <v>-398.3857455567628</v>
      </c>
      <c r="G16">
        <v>43.372807085437401</v>
      </c>
      <c r="H16" t="s">
        <v>399</v>
      </c>
      <c r="I16">
        <v>8.9760000000000009</v>
      </c>
      <c r="J16">
        <v>161.91999999999999</v>
      </c>
      <c r="K16">
        <v>1.1220000000000001</v>
      </c>
      <c r="L16">
        <v>0.60799999999999998</v>
      </c>
      <c r="M16">
        <v>0.60799999999999998</v>
      </c>
      <c r="N16">
        <v>10.119999999999999</v>
      </c>
      <c r="O16">
        <v>10.119999999999999</v>
      </c>
      <c r="P16">
        <v>17.28</v>
      </c>
      <c r="Q16">
        <v>210000000</v>
      </c>
      <c r="R16">
        <v>0.3</v>
      </c>
      <c r="S16">
        <v>0.5</v>
      </c>
      <c r="T16">
        <v>2</v>
      </c>
      <c r="U16">
        <v>70</v>
      </c>
    </row>
    <row r="17" spans="1:21" x14ac:dyDescent="0.35">
      <c r="A17" s="1">
        <v>15</v>
      </c>
      <c r="B17" t="s">
        <v>185</v>
      </c>
      <c r="C17">
        <v>27</v>
      </c>
      <c r="D17" t="s">
        <v>324</v>
      </c>
      <c r="E17">
        <v>800.06220921414183</v>
      </c>
      <c r="F17">
        <v>-398.3857455567628</v>
      </c>
      <c r="G17">
        <v>49.068922383357027</v>
      </c>
      <c r="H17" t="s">
        <v>399</v>
      </c>
      <c r="I17">
        <v>8.9760000000000009</v>
      </c>
      <c r="J17">
        <v>161.91999999999999</v>
      </c>
      <c r="K17">
        <v>1.1220000000000001</v>
      </c>
      <c r="L17">
        <v>0.60799999999999998</v>
      </c>
      <c r="M17">
        <v>0.60799999999999998</v>
      </c>
      <c r="N17">
        <v>10.119999999999999</v>
      </c>
      <c r="O17">
        <v>10.119999999999999</v>
      </c>
      <c r="P17">
        <v>17.28</v>
      </c>
      <c r="Q17">
        <v>210000000</v>
      </c>
      <c r="R17">
        <v>0.3</v>
      </c>
      <c r="S17">
        <v>0.5</v>
      </c>
      <c r="T17">
        <v>2</v>
      </c>
      <c r="U17">
        <v>70</v>
      </c>
    </row>
    <row r="18" spans="1:21" x14ac:dyDescent="0.35">
      <c r="A18" s="1">
        <v>16</v>
      </c>
      <c r="B18" t="s">
        <v>186</v>
      </c>
      <c r="C18">
        <v>28</v>
      </c>
      <c r="D18" t="s">
        <v>325</v>
      </c>
      <c r="E18">
        <v>903.37354468761816</v>
      </c>
      <c r="F18">
        <v>-468.74873065747641</v>
      </c>
      <c r="G18">
        <v>3.5</v>
      </c>
      <c r="H18" t="s">
        <v>399</v>
      </c>
      <c r="I18">
        <v>8.9760000000000009</v>
      </c>
      <c r="J18">
        <v>161.91999999999999</v>
      </c>
      <c r="K18">
        <v>1.1220000000000001</v>
      </c>
      <c r="L18">
        <v>0.60799999999999998</v>
      </c>
      <c r="M18">
        <v>0.60799999999999998</v>
      </c>
      <c r="N18">
        <v>10.119999999999999</v>
      </c>
      <c r="O18">
        <v>10.119999999999999</v>
      </c>
      <c r="P18">
        <v>17.28</v>
      </c>
      <c r="Q18">
        <v>210000000</v>
      </c>
      <c r="R18">
        <v>0.3</v>
      </c>
      <c r="S18">
        <v>0.5</v>
      </c>
      <c r="T18">
        <v>2</v>
      </c>
      <c r="U18">
        <v>70</v>
      </c>
    </row>
    <row r="19" spans="1:21" x14ac:dyDescent="0.35">
      <c r="A19" s="1">
        <v>17</v>
      </c>
      <c r="B19" t="s">
        <v>187</v>
      </c>
      <c r="C19">
        <v>28</v>
      </c>
      <c r="E19">
        <v>903.37354468761816</v>
      </c>
      <c r="F19">
        <v>-468.74873065747641</v>
      </c>
      <c r="G19">
        <v>8.7318578620550085</v>
      </c>
      <c r="H19" t="s">
        <v>399</v>
      </c>
      <c r="I19">
        <v>8.9760000000000009</v>
      </c>
      <c r="J19">
        <v>161.91999999999999</v>
      </c>
      <c r="K19">
        <v>1.1220000000000001</v>
      </c>
      <c r="L19">
        <v>0.60799999999999998</v>
      </c>
      <c r="M19">
        <v>0.60799999999999998</v>
      </c>
      <c r="N19">
        <v>10.119999999999999</v>
      </c>
      <c r="O19">
        <v>10.119999999999999</v>
      </c>
      <c r="P19">
        <v>17.28</v>
      </c>
      <c r="Q19">
        <v>210000000</v>
      </c>
      <c r="R19">
        <v>0.3</v>
      </c>
      <c r="S19">
        <v>0.5</v>
      </c>
      <c r="T19">
        <v>2</v>
      </c>
      <c r="U19">
        <v>70</v>
      </c>
    </row>
    <row r="20" spans="1:21" x14ac:dyDescent="0.35">
      <c r="A20" s="1">
        <v>18</v>
      </c>
      <c r="B20" t="s">
        <v>187</v>
      </c>
      <c r="C20">
        <v>29</v>
      </c>
      <c r="E20">
        <v>903.37354468761816</v>
      </c>
      <c r="F20">
        <v>-468.74873065747641</v>
      </c>
      <c r="G20">
        <v>8.7318578620550085</v>
      </c>
      <c r="H20" t="s">
        <v>399</v>
      </c>
      <c r="I20">
        <v>8.9760000000000009</v>
      </c>
      <c r="J20">
        <v>161.91999999999999</v>
      </c>
      <c r="K20">
        <v>1.1220000000000001</v>
      </c>
      <c r="L20">
        <v>0.60799999999999998</v>
      </c>
      <c r="M20">
        <v>0.60799999999999998</v>
      </c>
      <c r="N20">
        <v>10.119999999999999</v>
      </c>
      <c r="O20">
        <v>10.119999999999999</v>
      </c>
      <c r="P20">
        <v>17.28</v>
      </c>
      <c r="Q20">
        <v>210000000</v>
      </c>
      <c r="R20">
        <v>0.3</v>
      </c>
      <c r="S20">
        <v>0.5</v>
      </c>
      <c r="T20">
        <v>2</v>
      </c>
      <c r="U20">
        <v>70</v>
      </c>
    </row>
    <row r="21" spans="1:21" x14ac:dyDescent="0.35">
      <c r="A21" s="1">
        <v>19</v>
      </c>
      <c r="B21" t="s">
        <v>188</v>
      </c>
      <c r="C21">
        <v>29</v>
      </c>
      <c r="E21">
        <v>903.37354468761816</v>
      </c>
      <c r="F21">
        <v>-468.74873065747641</v>
      </c>
      <c r="G21">
        <v>13.96371572411002</v>
      </c>
      <c r="H21" t="s">
        <v>399</v>
      </c>
      <c r="I21">
        <v>8.9760000000000009</v>
      </c>
      <c r="J21">
        <v>161.91999999999999</v>
      </c>
      <c r="K21">
        <v>1.1220000000000001</v>
      </c>
      <c r="L21">
        <v>0.60799999999999998</v>
      </c>
      <c r="M21">
        <v>0.60799999999999998</v>
      </c>
      <c r="N21">
        <v>10.119999999999999</v>
      </c>
      <c r="O21">
        <v>10.119999999999999</v>
      </c>
      <c r="P21">
        <v>17.28</v>
      </c>
      <c r="Q21">
        <v>210000000</v>
      </c>
      <c r="R21">
        <v>0.3</v>
      </c>
      <c r="S21">
        <v>0.5</v>
      </c>
      <c r="T21">
        <v>2</v>
      </c>
      <c r="U21">
        <v>70</v>
      </c>
    </row>
    <row r="22" spans="1:21" x14ac:dyDescent="0.35">
      <c r="A22" s="1">
        <v>20</v>
      </c>
      <c r="B22" t="s">
        <v>188</v>
      </c>
      <c r="C22">
        <v>30</v>
      </c>
      <c r="E22">
        <v>903.37354468761816</v>
      </c>
      <c r="F22">
        <v>-468.74873065747641</v>
      </c>
      <c r="G22">
        <v>13.96371572411002</v>
      </c>
      <c r="H22" t="s">
        <v>399</v>
      </c>
      <c r="I22">
        <v>8.9760000000000009</v>
      </c>
      <c r="J22">
        <v>161.91999999999999</v>
      </c>
      <c r="K22">
        <v>1.1220000000000001</v>
      </c>
      <c r="L22">
        <v>0.60799999999999998</v>
      </c>
      <c r="M22">
        <v>0.60799999999999998</v>
      </c>
      <c r="N22">
        <v>10.119999999999999</v>
      </c>
      <c r="O22">
        <v>10.119999999999999</v>
      </c>
      <c r="P22">
        <v>17.28</v>
      </c>
      <c r="Q22">
        <v>210000000</v>
      </c>
      <c r="R22">
        <v>0.3</v>
      </c>
      <c r="S22">
        <v>0.5</v>
      </c>
      <c r="T22">
        <v>2</v>
      </c>
      <c r="U22">
        <v>70</v>
      </c>
    </row>
    <row r="23" spans="1:21" x14ac:dyDescent="0.35">
      <c r="A23" s="1">
        <v>21</v>
      </c>
      <c r="B23" t="s">
        <v>189</v>
      </c>
      <c r="C23">
        <v>30</v>
      </c>
      <c r="E23">
        <v>903.37354468761805</v>
      </c>
      <c r="F23">
        <v>-468.74873065747641</v>
      </c>
      <c r="G23">
        <v>19.195573586165018</v>
      </c>
      <c r="H23" t="s">
        <v>399</v>
      </c>
      <c r="I23">
        <v>8.9760000000000009</v>
      </c>
      <c r="J23">
        <v>161.91999999999999</v>
      </c>
      <c r="K23">
        <v>1.1220000000000001</v>
      </c>
      <c r="L23">
        <v>0.60799999999999998</v>
      </c>
      <c r="M23">
        <v>0.60799999999999998</v>
      </c>
      <c r="N23">
        <v>10.119999999999999</v>
      </c>
      <c r="O23">
        <v>10.119999999999999</v>
      </c>
      <c r="P23">
        <v>17.28</v>
      </c>
      <c r="Q23">
        <v>210000000</v>
      </c>
      <c r="R23">
        <v>0.3</v>
      </c>
      <c r="S23">
        <v>0.5</v>
      </c>
      <c r="T23">
        <v>2</v>
      </c>
      <c r="U23">
        <v>70</v>
      </c>
    </row>
    <row r="24" spans="1:21" x14ac:dyDescent="0.35">
      <c r="A24" s="1">
        <v>22</v>
      </c>
      <c r="B24" t="s">
        <v>189</v>
      </c>
      <c r="C24">
        <v>31</v>
      </c>
      <c r="E24">
        <v>903.37354468761805</v>
      </c>
      <c r="F24">
        <v>-468.74873065747641</v>
      </c>
      <c r="G24">
        <v>19.195573586165018</v>
      </c>
      <c r="H24" t="s">
        <v>399</v>
      </c>
      <c r="I24">
        <v>8.9760000000000009</v>
      </c>
      <c r="J24">
        <v>161.91999999999999</v>
      </c>
      <c r="K24">
        <v>1.1220000000000001</v>
      </c>
      <c r="L24">
        <v>0.60799999999999998</v>
      </c>
      <c r="M24">
        <v>0.60799999999999998</v>
      </c>
      <c r="N24">
        <v>10.119999999999999</v>
      </c>
      <c r="O24">
        <v>10.119999999999999</v>
      </c>
      <c r="P24">
        <v>17.28</v>
      </c>
      <c r="Q24">
        <v>210000000</v>
      </c>
      <c r="R24">
        <v>0.3</v>
      </c>
      <c r="S24">
        <v>0.5</v>
      </c>
      <c r="T24">
        <v>2</v>
      </c>
      <c r="U24">
        <v>70</v>
      </c>
    </row>
    <row r="25" spans="1:21" x14ac:dyDescent="0.35">
      <c r="A25" s="1">
        <v>23</v>
      </c>
      <c r="B25" t="s">
        <v>190</v>
      </c>
      <c r="C25">
        <v>31</v>
      </c>
      <c r="E25">
        <v>903.37354468761816</v>
      </c>
      <c r="F25">
        <v>-468.74873065747641</v>
      </c>
      <c r="G25">
        <v>24.42743144822003</v>
      </c>
      <c r="H25" t="s">
        <v>399</v>
      </c>
      <c r="I25">
        <v>8.9760000000000009</v>
      </c>
      <c r="J25">
        <v>161.91999999999999</v>
      </c>
      <c r="K25">
        <v>1.1220000000000001</v>
      </c>
      <c r="L25">
        <v>0.60799999999999998</v>
      </c>
      <c r="M25">
        <v>0.60799999999999998</v>
      </c>
      <c r="N25">
        <v>10.119999999999999</v>
      </c>
      <c r="O25">
        <v>10.119999999999999</v>
      </c>
      <c r="P25">
        <v>17.28</v>
      </c>
      <c r="Q25">
        <v>210000000</v>
      </c>
      <c r="R25">
        <v>0.3</v>
      </c>
      <c r="S25">
        <v>0.5</v>
      </c>
      <c r="T25">
        <v>2</v>
      </c>
      <c r="U25">
        <v>70</v>
      </c>
    </row>
    <row r="26" spans="1:21" x14ac:dyDescent="0.35">
      <c r="A26" s="1">
        <v>24</v>
      </c>
      <c r="B26" t="s">
        <v>190</v>
      </c>
      <c r="C26">
        <v>32</v>
      </c>
      <c r="E26">
        <v>903.37354468761816</v>
      </c>
      <c r="F26">
        <v>-468.74873065747641</v>
      </c>
      <c r="G26">
        <v>24.42743144822003</v>
      </c>
      <c r="H26" t="s">
        <v>399</v>
      </c>
      <c r="I26">
        <v>8.9760000000000009</v>
      </c>
      <c r="J26">
        <v>161.91999999999999</v>
      </c>
      <c r="K26">
        <v>1.1220000000000001</v>
      </c>
      <c r="L26">
        <v>0.60799999999999998</v>
      </c>
      <c r="M26">
        <v>0.60799999999999998</v>
      </c>
      <c r="N26">
        <v>10.119999999999999</v>
      </c>
      <c r="O26">
        <v>10.119999999999999</v>
      </c>
      <c r="P26">
        <v>17.28</v>
      </c>
      <c r="Q26">
        <v>210000000</v>
      </c>
      <c r="R26">
        <v>0.3</v>
      </c>
      <c r="S26">
        <v>0.5</v>
      </c>
      <c r="T26">
        <v>2</v>
      </c>
      <c r="U26">
        <v>70</v>
      </c>
    </row>
    <row r="27" spans="1:21" x14ac:dyDescent="0.35">
      <c r="A27" s="1">
        <v>25</v>
      </c>
      <c r="B27" t="s">
        <v>191</v>
      </c>
      <c r="C27">
        <v>32</v>
      </c>
      <c r="E27">
        <v>903.37354468761805</v>
      </c>
      <c r="F27">
        <v>-468.74873065747641</v>
      </c>
      <c r="G27">
        <v>29.659289310275039</v>
      </c>
      <c r="H27" t="s">
        <v>399</v>
      </c>
      <c r="I27">
        <v>8.9760000000000009</v>
      </c>
      <c r="J27">
        <v>161.91999999999999</v>
      </c>
      <c r="K27">
        <v>1.1220000000000001</v>
      </c>
      <c r="L27">
        <v>0.60799999999999998</v>
      </c>
      <c r="M27">
        <v>0.60799999999999998</v>
      </c>
      <c r="N27">
        <v>10.119999999999999</v>
      </c>
      <c r="O27">
        <v>10.119999999999999</v>
      </c>
      <c r="P27">
        <v>17.28</v>
      </c>
      <c r="Q27">
        <v>210000000</v>
      </c>
      <c r="R27">
        <v>0.3</v>
      </c>
      <c r="S27">
        <v>0.5</v>
      </c>
      <c r="T27">
        <v>2</v>
      </c>
      <c r="U27">
        <v>70</v>
      </c>
    </row>
    <row r="28" spans="1:21" x14ac:dyDescent="0.35">
      <c r="A28" s="1">
        <v>26</v>
      </c>
      <c r="B28" t="s">
        <v>191</v>
      </c>
      <c r="C28">
        <v>33</v>
      </c>
      <c r="E28">
        <v>903.37354468761805</v>
      </c>
      <c r="F28">
        <v>-468.74873065747641</v>
      </c>
      <c r="G28">
        <v>29.659289310275039</v>
      </c>
      <c r="H28" t="s">
        <v>399</v>
      </c>
      <c r="I28">
        <v>8.9760000000000009</v>
      </c>
      <c r="J28">
        <v>161.91999999999999</v>
      </c>
      <c r="K28">
        <v>1.1220000000000001</v>
      </c>
      <c r="L28">
        <v>0.60799999999999998</v>
      </c>
      <c r="M28">
        <v>0.60799999999999998</v>
      </c>
      <c r="N28">
        <v>10.119999999999999</v>
      </c>
      <c r="O28">
        <v>10.119999999999999</v>
      </c>
      <c r="P28">
        <v>17.28</v>
      </c>
      <c r="Q28">
        <v>210000000</v>
      </c>
      <c r="R28">
        <v>0.3</v>
      </c>
      <c r="S28">
        <v>0.5</v>
      </c>
      <c r="T28">
        <v>2</v>
      </c>
      <c r="U28">
        <v>70</v>
      </c>
    </row>
    <row r="29" spans="1:21" x14ac:dyDescent="0.35">
      <c r="A29" s="1">
        <v>27</v>
      </c>
      <c r="B29" t="s">
        <v>192</v>
      </c>
      <c r="C29">
        <v>33</v>
      </c>
      <c r="E29">
        <v>903.37354468761816</v>
      </c>
      <c r="F29">
        <v>-468.74873065747641</v>
      </c>
      <c r="G29">
        <v>34.891147172330037</v>
      </c>
      <c r="H29" t="s">
        <v>399</v>
      </c>
      <c r="I29">
        <v>8.9760000000000009</v>
      </c>
      <c r="J29">
        <v>161.91999999999999</v>
      </c>
      <c r="K29">
        <v>1.1220000000000001</v>
      </c>
      <c r="L29">
        <v>0.60799999999999998</v>
      </c>
      <c r="M29">
        <v>0.60799999999999998</v>
      </c>
      <c r="N29">
        <v>10.119999999999999</v>
      </c>
      <c r="O29">
        <v>10.119999999999999</v>
      </c>
      <c r="P29">
        <v>17.28</v>
      </c>
      <c r="Q29">
        <v>210000000</v>
      </c>
      <c r="R29">
        <v>0.3</v>
      </c>
      <c r="S29">
        <v>0.5</v>
      </c>
      <c r="T29">
        <v>2</v>
      </c>
      <c r="U29">
        <v>70</v>
      </c>
    </row>
    <row r="30" spans="1:21" x14ac:dyDescent="0.35">
      <c r="A30" s="1">
        <v>28</v>
      </c>
      <c r="B30" t="s">
        <v>192</v>
      </c>
      <c r="C30">
        <v>34</v>
      </c>
      <c r="E30">
        <v>903.37354468761816</v>
      </c>
      <c r="F30">
        <v>-468.74873065747641</v>
      </c>
      <c r="G30">
        <v>34.891147172330037</v>
      </c>
      <c r="H30" t="s">
        <v>399</v>
      </c>
      <c r="I30">
        <v>8.9760000000000009</v>
      </c>
      <c r="J30">
        <v>161.91999999999999</v>
      </c>
      <c r="K30">
        <v>1.1220000000000001</v>
      </c>
      <c r="L30">
        <v>0.60799999999999998</v>
      </c>
      <c r="M30">
        <v>0.60799999999999998</v>
      </c>
      <c r="N30">
        <v>10.119999999999999</v>
      </c>
      <c r="O30">
        <v>10.119999999999999</v>
      </c>
      <c r="P30">
        <v>17.28</v>
      </c>
      <c r="Q30">
        <v>210000000</v>
      </c>
      <c r="R30">
        <v>0.3</v>
      </c>
      <c r="S30">
        <v>0.5</v>
      </c>
      <c r="T30">
        <v>2</v>
      </c>
      <c r="U30">
        <v>70</v>
      </c>
    </row>
    <row r="31" spans="1:21" x14ac:dyDescent="0.35">
      <c r="A31" s="1">
        <v>29</v>
      </c>
      <c r="B31" t="s">
        <v>193</v>
      </c>
      <c r="C31">
        <v>34</v>
      </c>
      <c r="E31">
        <v>903.37354468761816</v>
      </c>
      <c r="F31">
        <v>-468.74873065747641</v>
      </c>
      <c r="G31">
        <v>40.123005034385052</v>
      </c>
      <c r="H31" t="s">
        <v>399</v>
      </c>
      <c r="I31">
        <v>8.9760000000000009</v>
      </c>
      <c r="J31">
        <v>161.91999999999999</v>
      </c>
      <c r="K31">
        <v>1.1220000000000001</v>
      </c>
      <c r="L31">
        <v>0.60799999999999998</v>
      </c>
      <c r="M31">
        <v>0.60799999999999998</v>
      </c>
      <c r="N31">
        <v>10.119999999999999</v>
      </c>
      <c r="O31">
        <v>10.119999999999999</v>
      </c>
      <c r="P31">
        <v>17.28</v>
      </c>
      <c r="Q31">
        <v>210000000</v>
      </c>
      <c r="R31">
        <v>0.3</v>
      </c>
      <c r="S31">
        <v>0.5</v>
      </c>
      <c r="T31">
        <v>2</v>
      </c>
      <c r="U31">
        <v>70</v>
      </c>
    </row>
    <row r="32" spans="1:21" x14ac:dyDescent="0.35">
      <c r="A32" s="1">
        <v>30</v>
      </c>
      <c r="B32" t="s">
        <v>193</v>
      </c>
      <c r="C32">
        <v>35</v>
      </c>
      <c r="E32">
        <v>903.37354468761816</v>
      </c>
      <c r="F32">
        <v>-468.74873065747641</v>
      </c>
      <c r="G32">
        <v>40.123005034385052</v>
      </c>
      <c r="H32" t="s">
        <v>399</v>
      </c>
      <c r="I32">
        <v>8.9760000000000009</v>
      </c>
      <c r="J32">
        <v>161.91999999999999</v>
      </c>
      <c r="K32">
        <v>1.1220000000000001</v>
      </c>
      <c r="L32">
        <v>0.60799999999999998</v>
      </c>
      <c r="M32">
        <v>0.60799999999999998</v>
      </c>
      <c r="N32">
        <v>10.119999999999999</v>
      </c>
      <c r="O32">
        <v>10.119999999999999</v>
      </c>
      <c r="P32">
        <v>17.28</v>
      </c>
      <c r="Q32">
        <v>210000000</v>
      </c>
      <c r="R32">
        <v>0.3</v>
      </c>
      <c r="S32">
        <v>0.5</v>
      </c>
      <c r="T32">
        <v>2</v>
      </c>
      <c r="U32">
        <v>70</v>
      </c>
    </row>
    <row r="33" spans="1:21" x14ac:dyDescent="0.35">
      <c r="A33" s="1">
        <v>31</v>
      </c>
      <c r="B33" t="s">
        <v>194</v>
      </c>
      <c r="C33">
        <v>35</v>
      </c>
      <c r="D33" t="s">
        <v>326</v>
      </c>
      <c r="E33">
        <v>903.37354468761816</v>
      </c>
      <c r="F33">
        <v>-468.74873065747641</v>
      </c>
      <c r="G33">
        <v>45.354862896440061</v>
      </c>
      <c r="H33" t="s">
        <v>399</v>
      </c>
      <c r="I33">
        <v>8.9760000000000009</v>
      </c>
      <c r="J33">
        <v>161.91999999999999</v>
      </c>
      <c r="K33">
        <v>1.1220000000000001</v>
      </c>
      <c r="L33">
        <v>0.60799999999999998</v>
      </c>
      <c r="M33">
        <v>0.60799999999999998</v>
      </c>
      <c r="N33">
        <v>10.119999999999999</v>
      </c>
      <c r="O33">
        <v>10.119999999999999</v>
      </c>
      <c r="P33">
        <v>17.28</v>
      </c>
      <c r="Q33">
        <v>210000000</v>
      </c>
      <c r="R33">
        <v>0.3</v>
      </c>
      <c r="S33">
        <v>0.5</v>
      </c>
      <c r="T33">
        <v>2</v>
      </c>
      <c r="U33">
        <v>70</v>
      </c>
    </row>
    <row r="34" spans="1:21" x14ac:dyDescent="0.35">
      <c r="A34" s="1">
        <v>32</v>
      </c>
      <c r="B34" t="s">
        <v>195</v>
      </c>
      <c r="C34">
        <v>36</v>
      </c>
      <c r="D34" t="s">
        <v>327</v>
      </c>
      <c r="E34">
        <v>1008.411117189469</v>
      </c>
      <c r="F34">
        <v>-536.50780702016675</v>
      </c>
      <c r="G34">
        <v>3.5</v>
      </c>
      <c r="H34" t="s">
        <v>399</v>
      </c>
      <c r="I34">
        <v>8.9760000000000009</v>
      </c>
      <c r="J34">
        <v>161.91999999999999</v>
      </c>
      <c r="K34">
        <v>1.1220000000000001</v>
      </c>
      <c r="L34">
        <v>0.60799999999999998</v>
      </c>
      <c r="M34">
        <v>0.60799999999999998</v>
      </c>
      <c r="N34">
        <v>10.119999999999999</v>
      </c>
      <c r="O34">
        <v>10.119999999999999</v>
      </c>
      <c r="P34">
        <v>17.28</v>
      </c>
      <c r="Q34">
        <v>210000000</v>
      </c>
      <c r="R34">
        <v>0.3</v>
      </c>
      <c r="S34">
        <v>0.5</v>
      </c>
      <c r="T34">
        <v>2</v>
      </c>
      <c r="U34">
        <v>70</v>
      </c>
    </row>
    <row r="35" spans="1:21" x14ac:dyDescent="0.35">
      <c r="A35" s="1">
        <v>33</v>
      </c>
      <c r="B35" t="s">
        <v>196</v>
      </c>
      <c r="C35">
        <v>36</v>
      </c>
      <c r="E35">
        <v>1008.411117189469</v>
      </c>
      <c r="F35">
        <v>-536.50780702016675</v>
      </c>
      <c r="G35">
        <v>9.8508103350360088</v>
      </c>
      <c r="H35" t="s">
        <v>399</v>
      </c>
      <c r="I35">
        <v>8.9760000000000009</v>
      </c>
      <c r="J35">
        <v>161.91999999999999</v>
      </c>
      <c r="K35">
        <v>1.1220000000000001</v>
      </c>
      <c r="L35">
        <v>0.60799999999999998</v>
      </c>
      <c r="M35">
        <v>0.60799999999999998</v>
      </c>
      <c r="N35">
        <v>10.119999999999999</v>
      </c>
      <c r="O35">
        <v>10.119999999999999</v>
      </c>
      <c r="P35">
        <v>17.28</v>
      </c>
      <c r="Q35">
        <v>210000000</v>
      </c>
      <c r="R35">
        <v>0.3</v>
      </c>
      <c r="S35">
        <v>0.5</v>
      </c>
      <c r="T35">
        <v>2</v>
      </c>
      <c r="U35">
        <v>70</v>
      </c>
    </row>
    <row r="36" spans="1:21" x14ac:dyDescent="0.35">
      <c r="A36" s="1">
        <v>34</v>
      </c>
      <c r="B36" t="s">
        <v>196</v>
      </c>
      <c r="C36">
        <v>37</v>
      </c>
      <c r="E36">
        <v>1008.411117189469</v>
      </c>
      <c r="F36">
        <v>-536.50780702016675</v>
      </c>
      <c r="G36">
        <v>9.8508103350360088</v>
      </c>
      <c r="H36" t="s">
        <v>399</v>
      </c>
      <c r="I36">
        <v>8.9760000000000009</v>
      </c>
      <c r="J36">
        <v>161.91999999999999</v>
      </c>
      <c r="K36">
        <v>1.1220000000000001</v>
      </c>
      <c r="L36">
        <v>0.60799999999999998</v>
      </c>
      <c r="M36">
        <v>0.60799999999999998</v>
      </c>
      <c r="N36">
        <v>10.119999999999999</v>
      </c>
      <c r="O36">
        <v>10.119999999999999</v>
      </c>
      <c r="P36">
        <v>17.28</v>
      </c>
      <c r="Q36">
        <v>210000000</v>
      </c>
      <c r="R36">
        <v>0.3</v>
      </c>
      <c r="S36">
        <v>0.5</v>
      </c>
      <c r="T36">
        <v>2</v>
      </c>
      <c r="U36">
        <v>70</v>
      </c>
    </row>
    <row r="37" spans="1:21" x14ac:dyDescent="0.35">
      <c r="A37" s="1">
        <v>35</v>
      </c>
      <c r="B37" t="s">
        <v>197</v>
      </c>
      <c r="C37">
        <v>37</v>
      </c>
      <c r="E37">
        <v>1008.411117189469</v>
      </c>
      <c r="F37">
        <v>-536.50780702016687</v>
      </c>
      <c r="G37">
        <v>16.201620670072021</v>
      </c>
      <c r="H37" t="s">
        <v>399</v>
      </c>
      <c r="I37">
        <v>8.9760000000000009</v>
      </c>
      <c r="J37">
        <v>161.91999999999999</v>
      </c>
      <c r="K37">
        <v>1.1220000000000001</v>
      </c>
      <c r="L37">
        <v>0.60799999999999998</v>
      </c>
      <c r="M37">
        <v>0.60799999999999998</v>
      </c>
      <c r="N37">
        <v>10.119999999999999</v>
      </c>
      <c r="O37">
        <v>10.119999999999999</v>
      </c>
      <c r="P37">
        <v>17.28</v>
      </c>
      <c r="Q37">
        <v>210000000</v>
      </c>
      <c r="R37">
        <v>0.3</v>
      </c>
      <c r="S37">
        <v>0.5</v>
      </c>
      <c r="T37">
        <v>2</v>
      </c>
      <c r="U37">
        <v>70</v>
      </c>
    </row>
    <row r="38" spans="1:21" x14ac:dyDescent="0.35">
      <c r="A38" s="1">
        <v>36</v>
      </c>
      <c r="B38" t="s">
        <v>197</v>
      </c>
      <c r="C38">
        <v>38</v>
      </c>
      <c r="E38">
        <v>1008.411117189469</v>
      </c>
      <c r="F38">
        <v>-536.50780702016687</v>
      </c>
      <c r="G38">
        <v>16.201620670072021</v>
      </c>
      <c r="H38" t="s">
        <v>399</v>
      </c>
      <c r="I38">
        <v>8.9760000000000009</v>
      </c>
      <c r="J38">
        <v>161.91999999999999</v>
      </c>
      <c r="K38">
        <v>1.1220000000000001</v>
      </c>
      <c r="L38">
        <v>0.60799999999999998</v>
      </c>
      <c r="M38">
        <v>0.60799999999999998</v>
      </c>
      <c r="N38">
        <v>10.119999999999999</v>
      </c>
      <c r="O38">
        <v>10.119999999999999</v>
      </c>
      <c r="P38">
        <v>17.28</v>
      </c>
      <c r="Q38">
        <v>210000000</v>
      </c>
      <c r="R38">
        <v>0.3</v>
      </c>
      <c r="S38">
        <v>0.5</v>
      </c>
      <c r="T38">
        <v>2</v>
      </c>
      <c r="U38">
        <v>70</v>
      </c>
    </row>
    <row r="39" spans="1:21" x14ac:dyDescent="0.35">
      <c r="A39" s="1">
        <v>37</v>
      </c>
      <c r="B39" t="s">
        <v>198</v>
      </c>
      <c r="C39">
        <v>38</v>
      </c>
      <c r="E39">
        <v>1008.411117189469</v>
      </c>
      <c r="F39">
        <v>-536.50780702016687</v>
      </c>
      <c r="G39">
        <v>22.55243100510803</v>
      </c>
      <c r="H39" t="s">
        <v>399</v>
      </c>
      <c r="I39">
        <v>8.9760000000000009</v>
      </c>
      <c r="J39">
        <v>161.91999999999999</v>
      </c>
      <c r="K39">
        <v>1.1220000000000001</v>
      </c>
      <c r="L39">
        <v>0.60799999999999998</v>
      </c>
      <c r="M39">
        <v>0.60799999999999998</v>
      </c>
      <c r="N39">
        <v>10.119999999999999</v>
      </c>
      <c r="O39">
        <v>10.119999999999999</v>
      </c>
      <c r="P39">
        <v>17.28</v>
      </c>
      <c r="Q39">
        <v>210000000</v>
      </c>
      <c r="R39">
        <v>0.3</v>
      </c>
      <c r="S39">
        <v>0.5</v>
      </c>
      <c r="T39">
        <v>2</v>
      </c>
      <c r="U39">
        <v>70</v>
      </c>
    </row>
    <row r="40" spans="1:21" x14ac:dyDescent="0.35">
      <c r="A40" s="1">
        <v>38</v>
      </c>
      <c r="B40" t="s">
        <v>198</v>
      </c>
      <c r="C40">
        <v>39</v>
      </c>
      <c r="E40">
        <v>1008.411117189469</v>
      </c>
      <c r="F40">
        <v>-536.50780702016687</v>
      </c>
      <c r="G40">
        <v>22.55243100510803</v>
      </c>
      <c r="H40" t="s">
        <v>399</v>
      </c>
      <c r="I40">
        <v>8.9760000000000009</v>
      </c>
      <c r="J40">
        <v>161.91999999999999</v>
      </c>
      <c r="K40">
        <v>1.1220000000000001</v>
      </c>
      <c r="L40">
        <v>0.60799999999999998</v>
      </c>
      <c r="M40">
        <v>0.60799999999999998</v>
      </c>
      <c r="N40">
        <v>10.119999999999999</v>
      </c>
      <c r="O40">
        <v>10.119999999999999</v>
      </c>
      <c r="P40">
        <v>17.28</v>
      </c>
      <c r="Q40">
        <v>210000000</v>
      </c>
      <c r="R40">
        <v>0.3</v>
      </c>
      <c r="S40">
        <v>0.5</v>
      </c>
      <c r="T40">
        <v>2</v>
      </c>
      <c r="U40">
        <v>70</v>
      </c>
    </row>
    <row r="41" spans="1:21" x14ac:dyDescent="0.35">
      <c r="A41" s="1">
        <v>39</v>
      </c>
      <c r="B41" t="s">
        <v>199</v>
      </c>
      <c r="C41">
        <v>39</v>
      </c>
      <c r="E41">
        <v>1008.411117189469</v>
      </c>
      <c r="F41">
        <v>-536.50780702016675</v>
      </c>
      <c r="G41">
        <v>28.903241340144039</v>
      </c>
      <c r="H41" t="s">
        <v>399</v>
      </c>
      <c r="I41">
        <v>8.9760000000000009</v>
      </c>
      <c r="J41">
        <v>161.91999999999999</v>
      </c>
      <c r="K41">
        <v>1.1220000000000001</v>
      </c>
      <c r="L41">
        <v>0.60799999999999998</v>
      </c>
      <c r="M41">
        <v>0.60799999999999998</v>
      </c>
      <c r="N41">
        <v>10.119999999999999</v>
      </c>
      <c r="O41">
        <v>10.119999999999999</v>
      </c>
      <c r="P41">
        <v>17.28</v>
      </c>
      <c r="Q41">
        <v>210000000</v>
      </c>
      <c r="R41">
        <v>0.3</v>
      </c>
      <c r="S41">
        <v>0.5</v>
      </c>
      <c r="T41">
        <v>2</v>
      </c>
      <c r="U41">
        <v>70</v>
      </c>
    </row>
    <row r="42" spans="1:21" x14ac:dyDescent="0.35">
      <c r="A42" s="1">
        <v>40</v>
      </c>
      <c r="B42" t="s">
        <v>199</v>
      </c>
      <c r="C42">
        <v>40</v>
      </c>
      <c r="E42">
        <v>1008.411117189469</v>
      </c>
      <c r="F42">
        <v>-536.50780702016675</v>
      </c>
      <c r="G42">
        <v>28.903241340144039</v>
      </c>
      <c r="H42" t="s">
        <v>399</v>
      </c>
      <c r="I42">
        <v>8.9760000000000009</v>
      </c>
      <c r="J42">
        <v>161.91999999999999</v>
      </c>
      <c r="K42">
        <v>1.1220000000000001</v>
      </c>
      <c r="L42">
        <v>0.60799999999999998</v>
      </c>
      <c r="M42">
        <v>0.60799999999999998</v>
      </c>
      <c r="N42">
        <v>10.119999999999999</v>
      </c>
      <c r="O42">
        <v>10.119999999999999</v>
      </c>
      <c r="P42">
        <v>17.28</v>
      </c>
      <c r="Q42">
        <v>210000000</v>
      </c>
      <c r="R42">
        <v>0.3</v>
      </c>
      <c r="S42">
        <v>0.5</v>
      </c>
      <c r="T42">
        <v>2</v>
      </c>
      <c r="U42">
        <v>70</v>
      </c>
    </row>
    <row r="43" spans="1:21" x14ac:dyDescent="0.35">
      <c r="A43" s="1">
        <v>41</v>
      </c>
      <c r="B43" t="s">
        <v>200</v>
      </c>
      <c r="C43">
        <v>40</v>
      </c>
      <c r="E43">
        <v>1008.411117189469</v>
      </c>
      <c r="F43">
        <v>-536.50780702016675</v>
      </c>
      <c r="G43">
        <v>35.254051675180051</v>
      </c>
      <c r="H43" t="s">
        <v>399</v>
      </c>
      <c r="I43">
        <v>8.9760000000000009</v>
      </c>
      <c r="J43">
        <v>161.91999999999999</v>
      </c>
      <c r="K43">
        <v>1.1220000000000001</v>
      </c>
      <c r="L43">
        <v>0.60799999999999998</v>
      </c>
      <c r="M43">
        <v>0.60799999999999998</v>
      </c>
      <c r="N43">
        <v>10.119999999999999</v>
      </c>
      <c r="O43">
        <v>10.119999999999999</v>
      </c>
      <c r="P43">
        <v>17.28</v>
      </c>
      <c r="Q43">
        <v>210000000</v>
      </c>
      <c r="R43">
        <v>0.3</v>
      </c>
      <c r="S43">
        <v>0.5</v>
      </c>
      <c r="T43">
        <v>2</v>
      </c>
      <c r="U43">
        <v>70</v>
      </c>
    </row>
    <row r="44" spans="1:21" x14ac:dyDescent="0.35">
      <c r="A44" s="1">
        <v>42</v>
      </c>
      <c r="B44" t="s">
        <v>200</v>
      </c>
      <c r="C44">
        <v>41</v>
      </c>
      <c r="E44">
        <v>1008.411117189469</v>
      </c>
      <c r="F44">
        <v>-536.50780702016675</v>
      </c>
      <c r="G44">
        <v>35.254051675180051</v>
      </c>
      <c r="H44" t="s">
        <v>399</v>
      </c>
      <c r="I44">
        <v>8.9760000000000009</v>
      </c>
      <c r="J44">
        <v>161.91999999999999</v>
      </c>
      <c r="K44">
        <v>1.1220000000000001</v>
      </c>
      <c r="L44">
        <v>0.60799999999999998</v>
      </c>
      <c r="M44">
        <v>0.60799999999999998</v>
      </c>
      <c r="N44">
        <v>10.119999999999999</v>
      </c>
      <c r="O44">
        <v>10.119999999999999</v>
      </c>
      <c r="P44">
        <v>17.28</v>
      </c>
      <c r="Q44">
        <v>210000000</v>
      </c>
      <c r="R44">
        <v>0.3</v>
      </c>
      <c r="S44">
        <v>0.5</v>
      </c>
      <c r="T44">
        <v>2</v>
      </c>
      <c r="U44">
        <v>70</v>
      </c>
    </row>
    <row r="45" spans="1:21" x14ac:dyDescent="0.35">
      <c r="A45" s="1">
        <v>43</v>
      </c>
      <c r="B45" t="s">
        <v>201</v>
      </c>
      <c r="C45">
        <v>41</v>
      </c>
      <c r="D45" t="s">
        <v>328</v>
      </c>
      <c r="E45">
        <v>1008.411117189469</v>
      </c>
      <c r="F45">
        <v>-536.50780702016675</v>
      </c>
      <c r="G45">
        <v>41.60486201021606</v>
      </c>
      <c r="H45" t="s">
        <v>399</v>
      </c>
      <c r="I45">
        <v>8.9760000000000009</v>
      </c>
      <c r="J45">
        <v>161.91999999999999</v>
      </c>
      <c r="K45">
        <v>1.1220000000000001</v>
      </c>
      <c r="L45">
        <v>0.60799999999999998</v>
      </c>
      <c r="M45">
        <v>0.60799999999999998</v>
      </c>
      <c r="N45">
        <v>10.119999999999999</v>
      </c>
      <c r="O45">
        <v>10.119999999999999</v>
      </c>
      <c r="P45">
        <v>17.28</v>
      </c>
      <c r="Q45">
        <v>210000000</v>
      </c>
      <c r="R45">
        <v>0.3</v>
      </c>
      <c r="S45">
        <v>0.5</v>
      </c>
      <c r="T45">
        <v>2</v>
      </c>
      <c r="U45">
        <v>70</v>
      </c>
    </row>
    <row r="46" spans="1:21" x14ac:dyDescent="0.35">
      <c r="A46" s="1">
        <v>44</v>
      </c>
      <c r="B46" t="s">
        <v>202</v>
      </c>
      <c r="C46">
        <v>42</v>
      </c>
      <c r="D46" t="s">
        <v>329</v>
      </c>
      <c r="E46">
        <v>1115.1104294495749</v>
      </c>
      <c r="F46">
        <v>-601.61879437503194</v>
      </c>
      <c r="G46">
        <v>3.5</v>
      </c>
      <c r="H46" t="s">
        <v>399</v>
      </c>
      <c r="I46">
        <v>8.9760000000000009</v>
      </c>
      <c r="J46">
        <v>161.91999999999999</v>
      </c>
      <c r="K46">
        <v>1.1220000000000001</v>
      </c>
      <c r="L46">
        <v>0.60799999999999998</v>
      </c>
      <c r="M46">
        <v>0.60799999999999998</v>
      </c>
      <c r="N46">
        <v>10.119999999999999</v>
      </c>
      <c r="O46">
        <v>10.119999999999999</v>
      </c>
      <c r="P46">
        <v>17.28</v>
      </c>
      <c r="Q46">
        <v>210000000</v>
      </c>
      <c r="R46">
        <v>0.3</v>
      </c>
      <c r="S46">
        <v>0.5</v>
      </c>
      <c r="T46">
        <v>2</v>
      </c>
      <c r="U46">
        <v>70</v>
      </c>
    </row>
    <row r="47" spans="1:21" x14ac:dyDescent="0.35">
      <c r="A47" s="1">
        <v>45</v>
      </c>
      <c r="B47" t="s">
        <v>203</v>
      </c>
      <c r="C47">
        <v>42</v>
      </c>
      <c r="E47">
        <v>1115.1104294495749</v>
      </c>
      <c r="F47">
        <v>-601.61879437503194</v>
      </c>
      <c r="G47">
        <v>9.2258103826037789</v>
      </c>
      <c r="H47" t="s">
        <v>399</v>
      </c>
      <c r="I47">
        <v>8.9760000000000009</v>
      </c>
      <c r="J47">
        <v>161.91999999999999</v>
      </c>
      <c r="K47">
        <v>1.1220000000000001</v>
      </c>
      <c r="L47">
        <v>0.60799999999999998</v>
      </c>
      <c r="M47">
        <v>0.60799999999999998</v>
      </c>
      <c r="N47">
        <v>10.119999999999999</v>
      </c>
      <c r="O47">
        <v>10.119999999999999</v>
      </c>
      <c r="P47">
        <v>17.28</v>
      </c>
      <c r="Q47">
        <v>210000000</v>
      </c>
      <c r="R47">
        <v>0.3</v>
      </c>
      <c r="S47">
        <v>0.5</v>
      </c>
      <c r="T47">
        <v>2</v>
      </c>
      <c r="U47">
        <v>70</v>
      </c>
    </row>
    <row r="48" spans="1:21" x14ac:dyDescent="0.35">
      <c r="A48" s="1">
        <v>46</v>
      </c>
      <c r="B48" t="s">
        <v>203</v>
      </c>
      <c r="C48">
        <v>43</v>
      </c>
      <c r="E48">
        <v>1115.1104294495749</v>
      </c>
      <c r="F48">
        <v>-601.61879437503194</v>
      </c>
      <c r="G48">
        <v>9.2258103826037789</v>
      </c>
      <c r="H48" t="s">
        <v>399</v>
      </c>
      <c r="I48">
        <v>8.9760000000000009</v>
      </c>
      <c r="J48">
        <v>161.91999999999999</v>
      </c>
      <c r="K48">
        <v>1.1220000000000001</v>
      </c>
      <c r="L48">
        <v>0.60799999999999998</v>
      </c>
      <c r="M48">
        <v>0.60799999999999998</v>
      </c>
      <c r="N48">
        <v>10.119999999999999</v>
      </c>
      <c r="O48">
        <v>10.119999999999999</v>
      </c>
      <c r="P48">
        <v>17.28</v>
      </c>
      <c r="Q48">
        <v>210000000</v>
      </c>
      <c r="R48">
        <v>0.3</v>
      </c>
      <c r="S48">
        <v>0.5</v>
      </c>
      <c r="T48">
        <v>2</v>
      </c>
      <c r="U48">
        <v>70</v>
      </c>
    </row>
    <row r="49" spans="1:21" x14ac:dyDescent="0.35">
      <c r="A49" s="1">
        <v>47</v>
      </c>
      <c r="B49" t="s">
        <v>204</v>
      </c>
      <c r="C49">
        <v>43</v>
      </c>
      <c r="E49">
        <v>1115.1104294495749</v>
      </c>
      <c r="F49">
        <v>-601.61879437503194</v>
      </c>
      <c r="G49">
        <v>14.95162076520756</v>
      </c>
      <c r="H49" t="s">
        <v>399</v>
      </c>
      <c r="I49">
        <v>8.9760000000000009</v>
      </c>
      <c r="J49">
        <v>161.91999999999999</v>
      </c>
      <c r="K49">
        <v>1.1220000000000001</v>
      </c>
      <c r="L49">
        <v>0.60799999999999998</v>
      </c>
      <c r="M49">
        <v>0.60799999999999998</v>
      </c>
      <c r="N49">
        <v>10.119999999999999</v>
      </c>
      <c r="O49">
        <v>10.119999999999999</v>
      </c>
      <c r="P49">
        <v>17.28</v>
      </c>
      <c r="Q49">
        <v>210000000</v>
      </c>
      <c r="R49">
        <v>0.3</v>
      </c>
      <c r="S49">
        <v>0.5</v>
      </c>
      <c r="T49">
        <v>2</v>
      </c>
      <c r="U49">
        <v>70</v>
      </c>
    </row>
    <row r="50" spans="1:21" x14ac:dyDescent="0.35">
      <c r="A50" s="1">
        <v>48</v>
      </c>
      <c r="B50" t="s">
        <v>204</v>
      </c>
      <c r="C50">
        <v>44</v>
      </c>
      <c r="E50">
        <v>1115.1104294495749</v>
      </c>
      <c r="F50">
        <v>-601.61879437503194</v>
      </c>
      <c r="G50">
        <v>14.95162076520756</v>
      </c>
      <c r="H50" t="s">
        <v>399</v>
      </c>
      <c r="I50">
        <v>8.9760000000000009</v>
      </c>
      <c r="J50">
        <v>161.91999999999999</v>
      </c>
      <c r="K50">
        <v>1.1220000000000001</v>
      </c>
      <c r="L50">
        <v>0.60799999999999998</v>
      </c>
      <c r="M50">
        <v>0.60799999999999998</v>
      </c>
      <c r="N50">
        <v>10.119999999999999</v>
      </c>
      <c r="O50">
        <v>10.119999999999999</v>
      </c>
      <c r="P50">
        <v>17.28</v>
      </c>
      <c r="Q50">
        <v>210000000</v>
      </c>
      <c r="R50">
        <v>0.3</v>
      </c>
      <c r="S50">
        <v>0.5</v>
      </c>
      <c r="T50">
        <v>2</v>
      </c>
      <c r="U50">
        <v>70</v>
      </c>
    </row>
    <row r="51" spans="1:21" x14ac:dyDescent="0.35">
      <c r="A51" s="1">
        <v>49</v>
      </c>
      <c r="B51" t="s">
        <v>205</v>
      </c>
      <c r="C51">
        <v>44</v>
      </c>
      <c r="E51">
        <v>1115.1104294495749</v>
      </c>
      <c r="F51">
        <v>-601.61879437503194</v>
      </c>
      <c r="G51">
        <v>20.67743114781134</v>
      </c>
      <c r="H51" t="s">
        <v>399</v>
      </c>
      <c r="I51">
        <v>8.9760000000000009</v>
      </c>
      <c r="J51">
        <v>161.91999999999999</v>
      </c>
      <c r="K51">
        <v>1.1220000000000001</v>
      </c>
      <c r="L51">
        <v>0.60799999999999998</v>
      </c>
      <c r="M51">
        <v>0.60799999999999998</v>
      </c>
      <c r="N51">
        <v>10.119999999999999</v>
      </c>
      <c r="O51">
        <v>10.119999999999999</v>
      </c>
      <c r="P51">
        <v>17.28</v>
      </c>
      <c r="Q51">
        <v>210000000</v>
      </c>
      <c r="R51">
        <v>0.3</v>
      </c>
      <c r="S51">
        <v>0.5</v>
      </c>
      <c r="T51">
        <v>2</v>
      </c>
      <c r="U51">
        <v>70</v>
      </c>
    </row>
    <row r="52" spans="1:21" x14ac:dyDescent="0.35">
      <c r="A52" s="1">
        <v>50</v>
      </c>
      <c r="B52" t="s">
        <v>205</v>
      </c>
      <c r="C52">
        <v>45</v>
      </c>
      <c r="E52">
        <v>1115.1104294495749</v>
      </c>
      <c r="F52">
        <v>-601.61879437503194</v>
      </c>
      <c r="G52">
        <v>20.67743114781134</v>
      </c>
      <c r="H52" t="s">
        <v>399</v>
      </c>
      <c r="I52">
        <v>8.9760000000000009</v>
      </c>
      <c r="J52">
        <v>161.91999999999999</v>
      </c>
      <c r="K52">
        <v>1.1220000000000001</v>
      </c>
      <c r="L52">
        <v>0.60799999999999998</v>
      </c>
      <c r="M52">
        <v>0.60799999999999998</v>
      </c>
      <c r="N52">
        <v>10.119999999999999</v>
      </c>
      <c r="O52">
        <v>10.119999999999999</v>
      </c>
      <c r="P52">
        <v>17.28</v>
      </c>
      <c r="Q52">
        <v>210000000</v>
      </c>
      <c r="R52">
        <v>0.3</v>
      </c>
      <c r="S52">
        <v>0.5</v>
      </c>
      <c r="T52">
        <v>2</v>
      </c>
      <c r="U52">
        <v>70</v>
      </c>
    </row>
    <row r="53" spans="1:21" x14ac:dyDescent="0.35">
      <c r="A53" s="1">
        <v>51</v>
      </c>
      <c r="B53" t="s">
        <v>206</v>
      </c>
      <c r="C53">
        <v>45</v>
      </c>
      <c r="E53">
        <v>1115.1104294495749</v>
      </c>
      <c r="F53">
        <v>-601.61879437503194</v>
      </c>
      <c r="G53">
        <v>26.403241530415119</v>
      </c>
      <c r="H53" t="s">
        <v>399</v>
      </c>
      <c r="I53">
        <v>8.9760000000000009</v>
      </c>
      <c r="J53">
        <v>161.91999999999999</v>
      </c>
      <c r="K53">
        <v>1.1220000000000001</v>
      </c>
      <c r="L53">
        <v>0.60799999999999998</v>
      </c>
      <c r="M53">
        <v>0.60799999999999998</v>
      </c>
      <c r="N53">
        <v>10.119999999999999</v>
      </c>
      <c r="O53">
        <v>10.119999999999999</v>
      </c>
      <c r="P53">
        <v>17.28</v>
      </c>
      <c r="Q53">
        <v>210000000</v>
      </c>
      <c r="R53">
        <v>0.3</v>
      </c>
      <c r="S53">
        <v>0.5</v>
      </c>
      <c r="T53">
        <v>2</v>
      </c>
      <c r="U53">
        <v>70</v>
      </c>
    </row>
    <row r="54" spans="1:21" x14ac:dyDescent="0.35">
      <c r="A54" s="1">
        <v>52</v>
      </c>
      <c r="B54" t="s">
        <v>206</v>
      </c>
      <c r="C54">
        <v>46</v>
      </c>
      <c r="E54">
        <v>1115.1104294495749</v>
      </c>
      <c r="F54">
        <v>-601.61879437503194</v>
      </c>
      <c r="G54">
        <v>26.403241530415119</v>
      </c>
      <c r="H54" t="s">
        <v>399</v>
      </c>
      <c r="I54">
        <v>8.9760000000000009</v>
      </c>
      <c r="J54">
        <v>161.91999999999999</v>
      </c>
      <c r="K54">
        <v>1.1220000000000001</v>
      </c>
      <c r="L54">
        <v>0.60799999999999998</v>
      </c>
      <c r="M54">
        <v>0.60799999999999998</v>
      </c>
      <c r="N54">
        <v>10.119999999999999</v>
      </c>
      <c r="O54">
        <v>10.119999999999999</v>
      </c>
      <c r="P54">
        <v>17.28</v>
      </c>
      <c r="Q54">
        <v>210000000</v>
      </c>
      <c r="R54">
        <v>0.3</v>
      </c>
      <c r="S54">
        <v>0.5</v>
      </c>
      <c r="T54">
        <v>2</v>
      </c>
      <c r="U54">
        <v>70</v>
      </c>
    </row>
    <row r="55" spans="1:21" x14ac:dyDescent="0.35">
      <c r="A55" s="1">
        <v>53</v>
      </c>
      <c r="B55" t="s">
        <v>207</v>
      </c>
      <c r="C55">
        <v>46</v>
      </c>
      <c r="E55">
        <v>1115.1104294495749</v>
      </c>
      <c r="F55">
        <v>-601.61879437503194</v>
      </c>
      <c r="G55">
        <v>32.129051913018891</v>
      </c>
      <c r="H55" t="s">
        <v>399</v>
      </c>
      <c r="I55">
        <v>8.9760000000000009</v>
      </c>
      <c r="J55">
        <v>161.91999999999999</v>
      </c>
      <c r="K55">
        <v>1.1220000000000001</v>
      </c>
      <c r="L55">
        <v>0.60799999999999998</v>
      </c>
      <c r="M55">
        <v>0.60799999999999998</v>
      </c>
      <c r="N55">
        <v>10.119999999999999</v>
      </c>
      <c r="O55">
        <v>10.119999999999999</v>
      </c>
      <c r="P55">
        <v>17.28</v>
      </c>
      <c r="Q55">
        <v>210000000</v>
      </c>
      <c r="R55">
        <v>0.3</v>
      </c>
      <c r="S55">
        <v>0.5</v>
      </c>
      <c r="T55">
        <v>2</v>
      </c>
      <c r="U55">
        <v>70</v>
      </c>
    </row>
    <row r="56" spans="1:21" x14ac:dyDescent="0.35">
      <c r="A56" s="1">
        <v>54</v>
      </c>
      <c r="B56" t="s">
        <v>207</v>
      </c>
      <c r="C56">
        <v>47</v>
      </c>
      <c r="E56">
        <v>1115.1104294495749</v>
      </c>
      <c r="F56">
        <v>-601.61879437503194</v>
      </c>
      <c r="G56">
        <v>32.129051913018891</v>
      </c>
      <c r="H56" t="s">
        <v>399</v>
      </c>
      <c r="I56">
        <v>8.9760000000000009</v>
      </c>
      <c r="J56">
        <v>161.91999999999999</v>
      </c>
      <c r="K56">
        <v>1.1220000000000001</v>
      </c>
      <c r="L56">
        <v>0.60799999999999998</v>
      </c>
      <c r="M56">
        <v>0.60799999999999998</v>
      </c>
      <c r="N56">
        <v>10.119999999999999</v>
      </c>
      <c r="O56">
        <v>10.119999999999999</v>
      </c>
      <c r="P56">
        <v>17.28</v>
      </c>
      <c r="Q56">
        <v>210000000</v>
      </c>
      <c r="R56">
        <v>0.3</v>
      </c>
      <c r="S56">
        <v>0.5</v>
      </c>
      <c r="T56">
        <v>2</v>
      </c>
      <c r="U56">
        <v>70</v>
      </c>
    </row>
    <row r="57" spans="1:21" x14ac:dyDescent="0.35">
      <c r="A57" s="1">
        <v>55</v>
      </c>
      <c r="B57" t="s">
        <v>208</v>
      </c>
      <c r="C57">
        <v>47</v>
      </c>
      <c r="D57" t="s">
        <v>330</v>
      </c>
      <c r="E57">
        <v>1115.1104294495749</v>
      </c>
      <c r="F57">
        <v>-601.61879437503194</v>
      </c>
      <c r="G57">
        <v>37.854862295622667</v>
      </c>
      <c r="H57" t="s">
        <v>399</v>
      </c>
      <c r="I57">
        <v>8.9760000000000009</v>
      </c>
      <c r="J57">
        <v>161.91999999999999</v>
      </c>
      <c r="K57">
        <v>1.1220000000000001</v>
      </c>
      <c r="L57">
        <v>0.60799999999999998</v>
      </c>
      <c r="M57">
        <v>0.60799999999999998</v>
      </c>
      <c r="N57">
        <v>10.119999999999999</v>
      </c>
      <c r="O57">
        <v>10.119999999999999</v>
      </c>
      <c r="P57">
        <v>17.28</v>
      </c>
      <c r="Q57">
        <v>210000000</v>
      </c>
      <c r="R57">
        <v>0.3</v>
      </c>
      <c r="S57">
        <v>0.5</v>
      </c>
      <c r="T57">
        <v>2</v>
      </c>
      <c r="U57">
        <v>70</v>
      </c>
    </row>
    <row r="58" spans="1:21" x14ac:dyDescent="0.35">
      <c r="A58" s="1">
        <v>56</v>
      </c>
      <c r="B58" t="s">
        <v>209</v>
      </c>
      <c r="C58">
        <v>48</v>
      </c>
      <c r="D58" t="s">
        <v>331</v>
      </c>
      <c r="E58">
        <v>1223.403579367789</v>
      </c>
      <c r="F58">
        <v>-664.04295141869966</v>
      </c>
      <c r="G58">
        <v>3.5</v>
      </c>
      <c r="H58" t="s">
        <v>399</v>
      </c>
      <c r="I58">
        <v>8.9760000000000009</v>
      </c>
      <c r="J58">
        <v>161.91999999999999</v>
      </c>
      <c r="K58">
        <v>1.1220000000000001</v>
      </c>
      <c r="L58">
        <v>0.60799999999999998</v>
      </c>
      <c r="M58">
        <v>0.60799999999999998</v>
      </c>
      <c r="N58">
        <v>10.119999999999999</v>
      </c>
      <c r="O58">
        <v>10.119999999999999</v>
      </c>
      <c r="P58">
        <v>17.28</v>
      </c>
      <c r="Q58">
        <v>210000000</v>
      </c>
      <c r="R58">
        <v>0.3</v>
      </c>
      <c r="S58">
        <v>0.5</v>
      </c>
      <c r="T58">
        <v>2</v>
      </c>
      <c r="U58">
        <v>70</v>
      </c>
    </row>
    <row r="59" spans="1:21" x14ac:dyDescent="0.35">
      <c r="A59" s="1">
        <v>57</v>
      </c>
      <c r="B59" t="s">
        <v>210</v>
      </c>
      <c r="C59">
        <v>48</v>
      </c>
      <c r="E59">
        <v>1223.403579367789</v>
      </c>
      <c r="F59">
        <v>-664.04295141869966</v>
      </c>
      <c r="G59">
        <v>8.6008096096972046</v>
      </c>
      <c r="H59" t="s">
        <v>399</v>
      </c>
      <c r="I59">
        <v>8.9760000000000009</v>
      </c>
      <c r="J59">
        <v>161.91999999999999</v>
      </c>
      <c r="K59">
        <v>1.1220000000000001</v>
      </c>
      <c r="L59">
        <v>0.60799999999999998</v>
      </c>
      <c r="M59">
        <v>0.60799999999999998</v>
      </c>
      <c r="N59">
        <v>10.119999999999999</v>
      </c>
      <c r="O59">
        <v>10.119999999999999</v>
      </c>
      <c r="P59">
        <v>17.28</v>
      </c>
      <c r="Q59">
        <v>210000000</v>
      </c>
      <c r="R59">
        <v>0.3</v>
      </c>
      <c r="S59">
        <v>0.5</v>
      </c>
      <c r="T59">
        <v>2</v>
      </c>
      <c r="U59">
        <v>70</v>
      </c>
    </row>
    <row r="60" spans="1:21" x14ac:dyDescent="0.35">
      <c r="A60" s="1">
        <v>58</v>
      </c>
      <c r="B60" t="s">
        <v>210</v>
      </c>
      <c r="C60">
        <v>49</v>
      </c>
      <c r="E60">
        <v>1223.403579367789</v>
      </c>
      <c r="F60">
        <v>-664.04295141869966</v>
      </c>
      <c r="G60">
        <v>8.6008096096972046</v>
      </c>
      <c r="H60" t="s">
        <v>399</v>
      </c>
      <c r="I60">
        <v>8.9760000000000009</v>
      </c>
      <c r="J60">
        <v>161.91999999999999</v>
      </c>
      <c r="K60">
        <v>1.1220000000000001</v>
      </c>
      <c r="L60">
        <v>0.60799999999999998</v>
      </c>
      <c r="M60">
        <v>0.60799999999999998</v>
      </c>
      <c r="N60">
        <v>10.119999999999999</v>
      </c>
      <c r="O60">
        <v>10.119999999999999</v>
      </c>
      <c r="P60">
        <v>17.28</v>
      </c>
      <c r="Q60">
        <v>210000000</v>
      </c>
      <c r="R60">
        <v>0.3</v>
      </c>
      <c r="S60">
        <v>0.5</v>
      </c>
      <c r="T60">
        <v>2</v>
      </c>
      <c r="U60">
        <v>70</v>
      </c>
    </row>
    <row r="61" spans="1:21" x14ac:dyDescent="0.35">
      <c r="A61" s="1">
        <v>59</v>
      </c>
      <c r="B61" t="s">
        <v>211</v>
      </c>
      <c r="C61">
        <v>49</v>
      </c>
      <c r="E61">
        <v>1223.403579367789</v>
      </c>
      <c r="F61">
        <v>-664.04295141869966</v>
      </c>
      <c r="G61">
        <v>13.701619219394409</v>
      </c>
      <c r="H61" t="s">
        <v>399</v>
      </c>
      <c r="I61">
        <v>8.9760000000000009</v>
      </c>
      <c r="J61">
        <v>161.91999999999999</v>
      </c>
      <c r="K61">
        <v>1.1220000000000001</v>
      </c>
      <c r="L61">
        <v>0.60799999999999998</v>
      </c>
      <c r="M61">
        <v>0.60799999999999998</v>
      </c>
      <c r="N61">
        <v>10.119999999999999</v>
      </c>
      <c r="O61">
        <v>10.119999999999999</v>
      </c>
      <c r="P61">
        <v>17.28</v>
      </c>
      <c r="Q61">
        <v>210000000</v>
      </c>
      <c r="R61">
        <v>0.3</v>
      </c>
      <c r="S61">
        <v>0.5</v>
      </c>
      <c r="T61">
        <v>2</v>
      </c>
      <c r="U61">
        <v>70</v>
      </c>
    </row>
    <row r="62" spans="1:21" x14ac:dyDescent="0.35">
      <c r="A62" s="1">
        <v>60</v>
      </c>
      <c r="B62" t="s">
        <v>211</v>
      </c>
      <c r="C62">
        <v>50</v>
      </c>
      <c r="E62">
        <v>1223.403579367789</v>
      </c>
      <c r="F62">
        <v>-664.04295141869966</v>
      </c>
      <c r="G62">
        <v>13.701619219394409</v>
      </c>
      <c r="H62" t="s">
        <v>399</v>
      </c>
      <c r="I62">
        <v>8.9760000000000009</v>
      </c>
      <c r="J62">
        <v>161.91999999999999</v>
      </c>
      <c r="K62">
        <v>1.1220000000000001</v>
      </c>
      <c r="L62">
        <v>0.60799999999999998</v>
      </c>
      <c r="M62">
        <v>0.60799999999999998</v>
      </c>
      <c r="N62">
        <v>10.119999999999999</v>
      </c>
      <c r="O62">
        <v>10.119999999999999</v>
      </c>
      <c r="P62">
        <v>17.28</v>
      </c>
      <c r="Q62">
        <v>210000000</v>
      </c>
      <c r="R62">
        <v>0.3</v>
      </c>
      <c r="S62">
        <v>0.5</v>
      </c>
      <c r="T62">
        <v>2</v>
      </c>
      <c r="U62">
        <v>70</v>
      </c>
    </row>
    <row r="63" spans="1:21" x14ac:dyDescent="0.35">
      <c r="A63" s="1">
        <v>61</v>
      </c>
      <c r="B63" t="s">
        <v>212</v>
      </c>
      <c r="C63">
        <v>50</v>
      </c>
      <c r="E63">
        <v>1223.403579367789</v>
      </c>
      <c r="F63">
        <v>-664.04295141869966</v>
      </c>
      <c r="G63">
        <v>18.802428829091621</v>
      </c>
      <c r="H63" t="s">
        <v>399</v>
      </c>
      <c r="I63">
        <v>8.9760000000000009</v>
      </c>
      <c r="J63">
        <v>161.91999999999999</v>
      </c>
      <c r="K63">
        <v>1.1220000000000001</v>
      </c>
      <c r="L63">
        <v>0.60799999999999998</v>
      </c>
      <c r="M63">
        <v>0.60799999999999998</v>
      </c>
      <c r="N63">
        <v>10.119999999999999</v>
      </c>
      <c r="O63">
        <v>10.119999999999999</v>
      </c>
      <c r="P63">
        <v>17.28</v>
      </c>
      <c r="Q63">
        <v>210000000</v>
      </c>
      <c r="R63">
        <v>0.3</v>
      </c>
      <c r="S63">
        <v>0.5</v>
      </c>
      <c r="T63">
        <v>2</v>
      </c>
      <c r="U63">
        <v>70</v>
      </c>
    </row>
    <row r="64" spans="1:21" x14ac:dyDescent="0.35">
      <c r="A64" s="1">
        <v>62</v>
      </c>
      <c r="B64" t="s">
        <v>212</v>
      </c>
      <c r="C64">
        <v>51</v>
      </c>
      <c r="E64">
        <v>1223.403579367789</v>
      </c>
      <c r="F64">
        <v>-664.04295141869966</v>
      </c>
      <c r="G64">
        <v>18.802428829091621</v>
      </c>
      <c r="H64" t="s">
        <v>399</v>
      </c>
      <c r="I64">
        <v>8.9760000000000009</v>
      </c>
      <c r="J64">
        <v>161.91999999999999</v>
      </c>
      <c r="K64">
        <v>1.1220000000000001</v>
      </c>
      <c r="L64">
        <v>0.60799999999999998</v>
      </c>
      <c r="M64">
        <v>0.60799999999999998</v>
      </c>
      <c r="N64">
        <v>10.119999999999999</v>
      </c>
      <c r="O64">
        <v>10.119999999999999</v>
      </c>
      <c r="P64">
        <v>17.28</v>
      </c>
      <c r="Q64">
        <v>210000000</v>
      </c>
      <c r="R64">
        <v>0.3</v>
      </c>
      <c r="S64">
        <v>0.5</v>
      </c>
      <c r="T64">
        <v>2</v>
      </c>
      <c r="U64">
        <v>70</v>
      </c>
    </row>
    <row r="65" spans="1:21" x14ac:dyDescent="0.35">
      <c r="A65" s="1">
        <v>63</v>
      </c>
      <c r="B65" t="s">
        <v>213</v>
      </c>
      <c r="C65">
        <v>51</v>
      </c>
      <c r="E65">
        <v>1223.403579367789</v>
      </c>
      <c r="F65">
        <v>-664.04295141869966</v>
      </c>
      <c r="G65">
        <v>23.903238438788819</v>
      </c>
      <c r="H65" t="s">
        <v>399</v>
      </c>
      <c r="I65">
        <v>8.9760000000000009</v>
      </c>
      <c r="J65">
        <v>161.91999999999999</v>
      </c>
      <c r="K65">
        <v>1.1220000000000001</v>
      </c>
      <c r="L65">
        <v>0.60799999999999998</v>
      </c>
      <c r="M65">
        <v>0.60799999999999998</v>
      </c>
      <c r="N65">
        <v>10.119999999999999</v>
      </c>
      <c r="O65">
        <v>10.119999999999999</v>
      </c>
      <c r="P65">
        <v>17.28</v>
      </c>
      <c r="Q65">
        <v>210000000</v>
      </c>
      <c r="R65">
        <v>0.3</v>
      </c>
      <c r="S65">
        <v>0.5</v>
      </c>
      <c r="T65">
        <v>2</v>
      </c>
      <c r="U65">
        <v>70</v>
      </c>
    </row>
    <row r="66" spans="1:21" x14ac:dyDescent="0.35">
      <c r="A66" s="1">
        <v>64</v>
      </c>
      <c r="B66" t="s">
        <v>213</v>
      </c>
      <c r="C66">
        <v>52</v>
      </c>
      <c r="E66">
        <v>1223.403579367789</v>
      </c>
      <c r="F66">
        <v>-664.04295141869966</v>
      </c>
      <c r="G66">
        <v>23.903238438788819</v>
      </c>
      <c r="H66" t="s">
        <v>399</v>
      </c>
      <c r="I66">
        <v>8.9760000000000009</v>
      </c>
      <c r="J66">
        <v>161.91999999999999</v>
      </c>
      <c r="K66">
        <v>1.1220000000000001</v>
      </c>
      <c r="L66">
        <v>0.60799999999999998</v>
      </c>
      <c r="M66">
        <v>0.60799999999999998</v>
      </c>
      <c r="N66">
        <v>10.119999999999999</v>
      </c>
      <c r="O66">
        <v>10.119999999999999</v>
      </c>
      <c r="P66">
        <v>17.28</v>
      </c>
      <c r="Q66">
        <v>210000000</v>
      </c>
      <c r="R66">
        <v>0.3</v>
      </c>
      <c r="S66">
        <v>0.5</v>
      </c>
      <c r="T66">
        <v>2</v>
      </c>
      <c r="U66">
        <v>70</v>
      </c>
    </row>
    <row r="67" spans="1:21" x14ac:dyDescent="0.35">
      <c r="A67" s="1">
        <v>65</v>
      </c>
      <c r="B67" t="s">
        <v>214</v>
      </c>
      <c r="C67">
        <v>52</v>
      </c>
      <c r="E67">
        <v>1223.403579367789</v>
      </c>
      <c r="F67">
        <v>-664.04295141869966</v>
      </c>
      <c r="G67">
        <v>29.00404804848603</v>
      </c>
      <c r="H67" t="s">
        <v>399</v>
      </c>
      <c r="I67">
        <v>8.9760000000000009</v>
      </c>
      <c r="J67">
        <v>161.91999999999999</v>
      </c>
      <c r="K67">
        <v>1.1220000000000001</v>
      </c>
      <c r="L67">
        <v>0.60799999999999998</v>
      </c>
      <c r="M67">
        <v>0.60799999999999998</v>
      </c>
      <c r="N67">
        <v>10.119999999999999</v>
      </c>
      <c r="O67">
        <v>10.119999999999999</v>
      </c>
      <c r="P67">
        <v>17.28</v>
      </c>
      <c r="Q67">
        <v>210000000</v>
      </c>
      <c r="R67">
        <v>0.3</v>
      </c>
      <c r="S67">
        <v>0.5</v>
      </c>
      <c r="T67">
        <v>2</v>
      </c>
      <c r="U67">
        <v>70</v>
      </c>
    </row>
    <row r="68" spans="1:21" x14ac:dyDescent="0.35">
      <c r="A68" s="1">
        <v>66</v>
      </c>
      <c r="B68" t="s">
        <v>214</v>
      </c>
      <c r="C68">
        <v>53</v>
      </c>
      <c r="E68">
        <v>1223.403579367789</v>
      </c>
      <c r="F68">
        <v>-664.04295141869966</v>
      </c>
      <c r="G68">
        <v>29.00404804848603</v>
      </c>
      <c r="H68" t="s">
        <v>399</v>
      </c>
      <c r="I68">
        <v>8.9760000000000009</v>
      </c>
      <c r="J68">
        <v>161.91999999999999</v>
      </c>
      <c r="K68">
        <v>1.1220000000000001</v>
      </c>
      <c r="L68">
        <v>0.60799999999999998</v>
      </c>
      <c r="M68">
        <v>0.60799999999999998</v>
      </c>
      <c r="N68">
        <v>10.119999999999999</v>
      </c>
      <c r="O68">
        <v>10.119999999999999</v>
      </c>
      <c r="P68">
        <v>17.28</v>
      </c>
      <c r="Q68">
        <v>210000000</v>
      </c>
      <c r="R68">
        <v>0.3</v>
      </c>
      <c r="S68">
        <v>0.5</v>
      </c>
      <c r="T68">
        <v>2</v>
      </c>
      <c r="U68">
        <v>70</v>
      </c>
    </row>
    <row r="69" spans="1:21" x14ac:dyDescent="0.35">
      <c r="A69" s="1">
        <v>67</v>
      </c>
      <c r="B69" t="s">
        <v>215</v>
      </c>
      <c r="C69">
        <v>53</v>
      </c>
      <c r="D69" t="s">
        <v>332</v>
      </c>
      <c r="E69">
        <v>1223.403579367789</v>
      </c>
      <c r="F69">
        <v>-664.04295141869966</v>
      </c>
      <c r="G69">
        <v>34.104857658183242</v>
      </c>
      <c r="H69" t="s">
        <v>399</v>
      </c>
      <c r="I69">
        <v>8.9760000000000009</v>
      </c>
      <c r="J69">
        <v>161.91999999999999</v>
      </c>
      <c r="K69">
        <v>1.1220000000000001</v>
      </c>
      <c r="L69">
        <v>0.60799999999999998</v>
      </c>
      <c r="M69">
        <v>0.60799999999999998</v>
      </c>
      <c r="N69">
        <v>10.119999999999999</v>
      </c>
      <c r="O69">
        <v>10.119999999999999</v>
      </c>
      <c r="P69">
        <v>17.28</v>
      </c>
      <c r="Q69">
        <v>210000000</v>
      </c>
      <c r="R69">
        <v>0.3</v>
      </c>
      <c r="S69">
        <v>0.5</v>
      </c>
      <c r="T69">
        <v>2</v>
      </c>
      <c r="U69">
        <v>70</v>
      </c>
    </row>
    <row r="70" spans="1:21" x14ac:dyDescent="0.35">
      <c r="A70" s="1">
        <v>68</v>
      </c>
      <c r="B70" t="s">
        <v>216</v>
      </c>
      <c r="C70">
        <v>54</v>
      </c>
      <c r="D70" t="s">
        <v>333</v>
      </c>
      <c r="E70">
        <v>1333.223091272172</v>
      </c>
      <c r="F70">
        <v>-723.74101257987616</v>
      </c>
      <c r="G70">
        <v>3.5</v>
      </c>
      <c r="H70" t="s">
        <v>399</v>
      </c>
      <c r="I70">
        <v>8.9760000000000009</v>
      </c>
      <c r="J70">
        <v>161.91999999999999</v>
      </c>
      <c r="K70">
        <v>1.1220000000000001</v>
      </c>
      <c r="L70">
        <v>0.60799999999999998</v>
      </c>
      <c r="M70">
        <v>0.60799999999999998</v>
      </c>
      <c r="N70">
        <v>10.119999999999999</v>
      </c>
      <c r="O70">
        <v>10.119999999999999</v>
      </c>
      <c r="P70">
        <v>17.28</v>
      </c>
      <c r="Q70">
        <v>210000000</v>
      </c>
      <c r="R70">
        <v>0.3</v>
      </c>
      <c r="S70">
        <v>0.5</v>
      </c>
      <c r="T70">
        <v>2</v>
      </c>
      <c r="U70">
        <v>70</v>
      </c>
    </row>
    <row r="71" spans="1:21" x14ac:dyDescent="0.35">
      <c r="A71" s="1">
        <v>69</v>
      </c>
      <c r="B71" t="s">
        <v>217</v>
      </c>
      <c r="C71">
        <v>54</v>
      </c>
      <c r="E71">
        <v>1333.223091272172</v>
      </c>
      <c r="F71">
        <v>-723.74101257987616</v>
      </c>
      <c r="G71">
        <v>7.9758104571142114</v>
      </c>
      <c r="H71" t="s">
        <v>399</v>
      </c>
      <c r="I71">
        <v>8.9760000000000009</v>
      </c>
      <c r="J71">
        <v>161.91999999999999</v>
      </c>
      <c r="K71">
        <v>1.1220000000000001</v>
      </c>
      <c r="L71">
        <v>0.60799999999999998</v>
      </c>
      <c r="M71">
        <v>0.60799999999999998</v>
      </c>
      <c r="N71">
        <v>10.119999999999999</v>
      </c>
      <c r="O71">
        <v>10.119999999999999</v>
      </c>
      <c r="P71">
        <v>17.28</v>
      </c>
      <c r="Q71">
        <v>210000000</v>
      </c>
      <c r="R71">
        <v>0.3</v>
      </c>
      <c r="S71">
        <v>0.5</v>
      </c>
      <c r="T71">
        <v>2</v>
      </c>
      <c r="U71">
        <v>70</v>
      </c>
    </row>
    <row r="72" spans="1:21" x14ac:dyDescent="0.35">
      <c r="A72" s="1">
        <v>70</v>
      </c>
      <c r="B72" t="s">
        <v>217</v>
      </c>
      <c r="C72">
        <v>55</v>
      </c>
      <c r="E72">
        <v>1333.223091272172</v>
      </c>
      <c r="F72">
        <v>-723.74101257987616</v>
      </c>
      <c r="G72">
        <v>7.9758104571142114</v>
      </c>
      <c r="H72" t="s">
        <v>399</v>
      </c>
      <c r="I72">
        <v>8.9760000000000009</v>
      </c>
      <c r="J72">
        <v>161.91999999999999</v>
      </c>
      <c r="K72">
        <v>1.1220000000000001</v>
      </c>
      <c r="L72">
        <v>0.60799999999999998</v>
      </c>
      <c r="M72">
        <v>0.60799999999999998</v>
      </c>
      <c r="N72">
        <v>10.119999999999999</v>
      </c>
      <c r="O72">
        <v>10.119999999999999</v>
      </c>
      <c r="P72">
        <v>17.28</v>
      </c>
      <c r="Q72">
        <v>210000000</v>
      </c>
      <c r="R72">
        <v>0.3</v>
      </c>
      <c r="S72">
        <v>0.5</v>
      </c>
      <c r="T72">
        <v>2</v>
      </c>
      <c r="U72">
        <v>70</v>
      </c>
    </row>
    <row r="73" spans="1:21" x14ac:dyDescent="0.35">
      <c r="A73" s="1">
        <v>71</v>
      </c>
      <c r="B73" t="s">
        <v>218</v>
      </c>
      <c r="C73">
        <v>55</v>
      </c>
      <c r="E73">
        <v>1333.223091272172</v>
      </c>
      <c r="F73">
        <v>-723.74101257987616</v>
      </c>
      <c r="G73">
        <v>12.451620914228419</v>
      </c>
      <c r="H73" t="s">
        <v>399</v>
      </c>
      <c r="I73">
        <v>8.9760000000000009</v>
      </c>
      <c r="J73">
        <v>161.91999999999999</v>
      </c>
      <c r="K73">
        <v>1.1220000000000001</v>
      </c>
      <c r="L73">
        <v>0.60799999999999998</v>
      </c>
      <c r="M73">
        <v>0.60799999999999998</v>
      </c>
      <c r="N73">
        <v>10.119999999999999</v>
      </c>
      <c r="O73">
        <v>10.119999999999999</v>
      </c>
      <c r="P73">
        <v>17.28</v>
      </c>
      <c r="Q73">
        <v>210000000</v>
      </c>
      <c r="R73">
        <v>0.3</v>
      </c>
      <c r="S73">
        <v>0.5</v>
      </c>
      <c r="T73">
        <v>2</v>
      </c>
      <c r="U73">
        <v>70</v>
      </c>
    </row>
    <row r="74" spans="1:21" x14ac:dyDescent="0.35">
      <c r="A74" s="1">
        <v>72</v>
      </c>
      <c r="B74" t="s">
        <v>218</v>
      </c>
      <c r="C74">
        <v>56</v>
      </c>
      <c r="E74">
        <v>1333.223091272172</v>
      </c>
      <c r="F74">
        <v>-723.74101257987616</v>
      </c>
      <c r="G74">
        <v>12.451620914228419</v>
      </c>
      <c r="H74" t="s">
        <v>399</v>
      </c>
      <c r="I74">
        <v>8.9760000000000009</v>
      </c>
      <c r="J74">
        <v>161.91999999999999</v>
      </c>
      <c r="K74">
        <v>1.1220000000000001</v>
      </c>
      <c r="L74">
        <v>0.60799999999999998</v>
      </c>
      <c r="M74">
        <v>0.60799999999999998</v>
      </c>
      <c r="N74">
        <v>10.119999999999999</v>
      </c>
      <c r="O74">
        <v>10.119999999999999</v>
      </c>
      <c r="P74">
        <v>17.28</v>
      </c>
      <c r="Q74">
        <v>210000000</v>
      </c>
      <c r="R74">
        <v>0.3</v>
      </c>
      <c r="S74">
        <v>0.5</v>
      </c>
      <c r="T74">
        <v>2</v>
      </c>
      <c r="U74">
        <v>70</v>
      </c>
    </row>
    <row r="75" spans="1:21" x14ac:dyDescent="0.35">
      <c r="A75" s="1">
        <v>73</v>
      </c>
      <c r="B75" t="s">
        <v>219</v>
      </c>
      <c r="C75">
        <v>56</v>
      </c>
      <c r="E75">
        <v>1333.223091272172</v>
      </c>
      <c r="F75">
        <v>-723.74101257987627</v>
      </c>
      <c r="G75">
        <v>16.927431371342639</v>
      </c>
      <c r="H75" t="s">
        <v>399</v>
      </c>
      <c r="I75">
        <v>8.9760000000000009</v>
      </c>
      <c r="J75">
        <v>161.91999999999999</v>
      </c>
      <c r="K75">
        <v>1.1220000000000001</v>
      </c>
      <c r="L75">
        <v>0.60799999999999998</v>
      </c>
      <c r="M75">
        <v>0.60799999999999998</v>
      </c>
      <c r="N75">
        <v>10.119999999999999</v>
      </c>
      <c r="O75">
        <v>10.119999999999999</v>
      </c>
      <c r="P75">
        <v>17.28</v>
      </c>
      <c r="Q75">
        <v>210000000</v>
      </c>
      <c r="R75">
        <v>0.3</v>
      </c>
      <c r="S75">
        <v>0.5</v>
      </c>
      <c r="T75">
        <v>2</v>
      </c>
      <c r="U75">
        <v>70</v>
      </c>
    </row>
    <row r="76" spans="1:21" x14ac:dyDescent="0.35">
      <c r="A76" s="1">
        <v>74</v>
      </c>
      <c r="B76" t="s">
        <v>219</v>
      </c>
      <c r="C76">
        <v>57</v>
      </c>
      <c r="E76">
        <v>1333.223091272172</v>
      </c>
      <c r="F76">
        <v>-723.74101257987627</v>
      </c>
      <c r="G76">
        <v>16.927431371342639</v>
      </c>
      <c r="H76" t="s">
        <v>399</v>
      </c>
      <c r="I76">
        <v>8.9760000000000009</v>
      </c>
      <c r="J76">
        <v>161.91999999999999</v>
      </c>
      <c r="K76">
        <v>1.1220000000000001</v>
      </c>
      <c r="L76">
        <v>0.60799999999999998</v>
      </c>
      <c r="M76">
        <v>0.60799999999999998</v>
      </c>
      <c r="N76">
        <v>10.119999999999999</v>
      </c>
      <c r="O76">
        <v>10.119999999999999</v>
      </c>
      <c r="P76">
        <v>17.28</v>
      </c>
      <c r="Q76">
        <v>210000000</v>
      </c>
      <c r="R76">
        <v>0.3</v>
      </c>
      <c r="S76">
        <v>0.5</v>
      </c>
      <c r="T76">
        <v>2</v>
      </c>
      <c r="U76">
        <v>70</v>
      </c>
    </row>
    <row r="77" spans="1:21" x14ac:dyDescent="0.35">
      <c r="A77" s="1">
        <v>75</v>
      </c>
      <c r="B77" t="s">
        <v>220</v>
      </c>
      <c r="C77">
        <v>57</v>
      </c>
      <c r="E77">
        <v>1333.223091272172</v>
      </c>
      <c r="F77">
        <v>-723.74101257987616</v>
      </c>
      <c r="G77">
        <v>21.403241828456849</v>
      </c>
      <c r="H77" t="s">
        <v>399</v>
      </c>
      <c r="I77">
        <v>8.9760000000000009</v>
      </c>
      <c r="J77">
        <v>161.91999999999999</v>
      </c>
      <c r="K77">
        <v>1.1220000000000001</v>
      </c>
      <c r="L77">
        <v>0.60799999999999998</v>
      </c>
      <c r="M77">
        <v>0.60799999999999998</v>
      </c>
      <c r="N77">
        <v>10.119999999999999</v>
      </c>
      <c r="O77">
        <v>10.119999999999999</v>
      </c>
      <c r="P77">
        <v>17.28</v>
      </c>
      <c r="Q77">
        <v>210000000</v>
      </c>
      <c r="R77">
        <v>0.3</v>
      </c>
      <c r="S77">
        <v>0.5</v>
      </c>
      <c r="T77">
        <v>2</v>
      </c>
      <c r="U77">
        <v>70</v>
      </c>
    </row>
    <row r="78" spans="1:21" x14ac:dyDescent="0.35">
      <c r="A78" s="1">
        <v>76</v>
      </c>
      <c r="B78" t="s">
        <v>220</v>
      </c>
      <c r="C78">
        <v>58</v>
      </c>
      <c r="E78">
        <v>1333.223091272172</v>
      </c>
      <c r="F78">
        <v>-723.74101257987616</v>
      </c>
      <c r="G78">
        <v>21.403241828456849</v>
      </c>
      <c r="H78" t="s">
        <v>399</v>
      </c>
      <c r="I78">
        <v>8.9760000000000009</v>
      </c>
      <c r="J78">
        <v>161.91999999999999</v>
      </c>
      <c r="K78">
        <v>1.1220000000000001</v>
      </c>
      <c r="L78">
        <v>0.60799999999999998</v>
      </c>
      <c r="M78">
        <v>0.60799999999999998</v>
      </c>
      <c r="N78">
        <v>10.119999999999999</v>
      </c>
      <c r="O78">
        <v>10.119999999999999</v>
      </c>
      <c r="P78">
        <v>17.28</v>
      </c>
      <c r="Q78">
        <v>210000000</v>
      </c>
      <c r="R78">
        <v>0.3</v>
      </c>
      <c r="S78">
        <v>0.5</v>
      </c>
      <c r="T78">
        <v>2</v>
      </c>
      <c r="U78">
        <v>70</v>
      </c>
    </row>
    <row r="79" spans="1:21" x14ac:dyDescent="0.35">
      <c r="A79" s="1">
        <v>77</v>
      </c>
      <c r="B79" t="s">
        <v>221</v>
      </c>
      <c r="C79">
        <v>58</v>
      </c>
      <c r="E79">
        <v>1333.223091272172</v>
      </c>
      <c r="F79">
        <v>-723.74101257987616</v>
      </c>
      <c r="G79">
        <v>25.87905228557106</v>
      </c>
      <c r="H79" t="s">
        <v>399</v>
      </c>
      <c r="I79">
        <v>8.9760000000000009</v>
      </c>
      <c r="J79">
        <v>161.91999999999999</v>
      </c>
      <c r="K79">
        <v>1.1220000000000001</v>
      </c>
      <c r="L79">
        <v>0.60799999999999998</v>
      </c>
      <c r="M79">
        <v>0.60799999999999998</v>
      </c>
      <c r="N79">
        <v>10.119999999999999</v>
      </c>
      <c r="O79">
        <v>10.119999999999999</v>
      </c>
      <c r="P79">
        <v>17.28</v>
      </c>
      <c r="Q79">
        <v>210000000</v>
      </c>
      <c r="R79">
        <v>0.3</v>
      </c>
      <c r="S79">
        <v>0.5</v>
      </c>
      <c r="T79">
        <v>2</v>
      </c>
      <c r="U79">
        <v>70</v>
      </c>
    </row>
    <row r="80" spans="1:21" x14ac:dyDescent="0.35">
      <c r="A80" s="1">
        <v>78</v>
      </c>
      <c r="B80" t="s">
        <v>221</v>
      </c>
      <c r="C80">
        <v>59</v>
      </c>
      <c r="E80">
        <v>1333.223091272172</v>
      </c>
      <c r="F80">
        <v>-723.74101257987616</v>
      </c>
      <c r="G80">
        <v>25.87905228557106</v>
      </c>
      <c r="H80" t="s">
        <v>399</v>
      </c>
      <c r="I80">
        <v>8.9760000000000009</v>
      </c>
      <c r="J80">
        <v>161.91999999999999</v>
      </c>
      <c r="K80">
        <v>1.1220000000000001</v>
      </c>
      <c r="L80">
        <v>0.60799999999999998</v>
      </c>
      <c r="M80">
        <v>0.60799999999999998</v>
      </c>
      <c r="N80">
        <v>10.119999999999999</v>
      </c>
      <c r="O80">
        <v>10.119999999999999</v>
      </c>
      <c r="P80">
        <v>17.28</v>
      </c>
      <c r="Q80">
        <v>210000000</v>
      </c>
      <c r="R80">
        <v>0.3</v>
      </c>
      <c r="S80">
        <v>0.5</v>
      </c>
      <c r="T80">
        <v>2</v>
      </c>
      <c r="U80">
        <v>70</v>
      </c>
    </row>
    <row r="81" spans="1:21" x14ac:dyDescent="0.35">
      <c r="A81" s="1">
        <v>79</v>
      </c>
      <c r="B81" t="s">
        <v>222</v>
      </c>
      <c r="C81">
        <v>59</v>
      </c>
      <c r="D81" t="s">
        <v>334</v>
      </c>
      <c r="E81">
        <v>1333.223091272172</v>
      </c>
      <c r="F81">
        <v>-723.74101257987616</v>
      </c>
      <c r="G81">
        <v>30.35486274268527</v>
      </c>
      <c r="H81" t="s">
        <v>399</v>
      </c>
      <c r="I81">
        <v>8.9760000000000009</v>
      </c>
      <c r="J81">
        <v>161.91999999999999</v>
      </c>
      <c r="K81">
        <v>1.1220000000000001</v>
      </c>
      <c r="L81">
        <v>0.60799999999999998</v>
      </c>
      <c r="M81">
        <v>0.60799999999999998</v>
      </c>
      <c r="N81">
        <v>10.119999999999999</v>
      </c>
      <c r="O81">
        <v>10.119999999999999</v>
      </c>
      <c r="P81">
        <v>17.28</v>
      </c>
      <c r="Q81">
        <v>210000000</v>
      </c>
      <c r="R81">
        <v>0.3</v>
      </c>
      <c r="S81">
        <v>0.5</v>
      </c>
      <c r="T81">
        <v>2</v>
      </c>
      <c r="U81">
        <v>70</v>
      </c>
    </row>
    <row r="82" spans="1:21" x14ac:dyDescent="0.35">
      <c r="A82" s="1">
        <v>80</v>
      </c>
      <c r="B82" t="s">
        <v>223</v>
      </c>
      <c r="C82">
        <v>60</v>
      </c>
      <c r="D82" t="s">
        <v>335</v>
      </c>
      <c r="E82">
        <v>1444.5009631069961</v>
      </c>
      <c r="F82">
        <v>-780.67448141512273</v>
      </c>
      <c r="G82">
        <v>3.5</v>
      </c>
      <c r="H82" t="s">
        <v>400</v>
      </c>
      <c r="I82">
        <v>6.4184000000000001</v>
      </c>
      <c r="J82">
        <v>60.496000000000002</v>
      </c>
      <c r="K82">
        <v>0.80230000000000001</v>
      </c>
      <c r="L82">
        <v>0.41599999999999998</v>
      </c>
      <c r="M82">
        <v>0.48</v>
      </c>
      <c r="N82">
        <v>4.1639999999999997</v>
      </c>
      <c r="O82">
        <v>3.3980000000000001</v>
      </c>
      <c r="P82">
        <v>6.8040000000000003</v>
      </c>
      <c r="Q82">
        <v>210000000</v>
      </c>
      <c r="R82">
        <v>0.3</v>
      </c>
      <c r="S82">
        <v>0.5</v>
      </c>
      <c r="T82">
        <v>2</v>
      </c>
      <c r="U82">
        <v>70</v>
      </c>
    </row>
    <row r="83" spans="1:21" x14ac:dyDescent="0.35">
      <c r="A83" s="1">
        <v>81</v>
      </c>
      <c r="B83" t="s">
        <v>224</v>
      </c>
      <c r="C83">
        <v>60</v>
      </c>
      <c r="E83">
        <v>1444.5009631069961</v>
      </c>
      <c r="F83">
        <v>-780.67448141512273</v>
      </c>
      <c r="G83">
        <v>9.2762117566957478</v>
      </c>
      <c r="H83" t="s">
        <v>400</v>
      </c>
      <c r="I83">
        <v>6.4184000000000001</v>
      </c>
      <c r="J83">
        <v>60.496000000000002</v>
      </c>
      <c r="K83">
        <v>0.80230000000000001</v>
      </c>
      <c r="L83">
        <v>0.41599999999999998</v>
      </c>
      <c r="M83">
        <v>0.48</v>
      </c>
      <c r="N83">
        <v>4.1639999999999997</v>
      </c>
      <c r="O83">
        <v>3.3980000000000001</v>
      </c>
      <c r="P83">
        <v>6.8040000000000003</v>
      </c>
      <c r="Q83">
        <v>210000000</v>
      </c>
      <c r="R83">
        <v>0.3</v>
      </c>
      <c r="S83">
        <v>0.5</v>
      </c>
      <c r="T83">
        <v>2</v>
      </c>
      <c r="U83">
        <v>70</v>
      </c>
    </row>
    <row r="84" spans="1:21" x14ac:dyDescent="0.35">
      <c r="A84" s="1">
        <v>82</v>
      </c>
      <c r="B84" t="s">
        <v>224</v>
      </c>
      <c r="C84">
        <v>61</v>
      </c>
      <c r="E84">
        <v>1444.5009631069961</v>
      </c>
      <c r="F84">
        <v>-780.67448141512273</v>
      </c>
      <c r="G84">
        <v>9.2762117566957478</v>
      </c>
      <c r="H84" t="s">
        <v>400</v>
      </c>
      <c r="I84">
        <v>6.4184000000000001</v>
      </c>
      <c r="J84">
        <v>60.496000000000002</v>
      </c>
      <c r="K84">
        <v>0.80230000000000001</v>
      </c>
      <c r="L84">
        <v>0.41599999999999998</v>
      </c>
      <c r="M84">
        <v>0.48</v>
      </c>
      <c r="N84">
        <v>4.1639999999999997</v>
      </c>
      <c r="O84">
        <v>3.3980000000000001</v>
      </c>
      <c r="P84">
        <v>6.8040000000000003</v>
      </c>
      <c r="Q84">
        <v>210000000</v>
      </c>
      <c r="R84">
        <v>0.3</v>
      </c>
      <c r="S84">
        <v>0.5</v>
      </c>
      <c r="T84">
        <v>2</v>
      </c>
      <c r="U84">
        <v>70</v>
      </c>
    </row>
    <row r="85" spans="1:21" x14ac:dyDescent="0.35">
      <c r="A85" s="1">
        <v>83</v>
      </c>
      <c r="B85" t="s">
        <v>225</v>
      </c>
      <c r="C85">
        <v>61</v>
      </c>
      <c r="E85">
        <v>1444.5009631069961</v>
      </c>
      <c r="F85">
        <v>-780.67448141512273</v>
      </c>
      <c r="G85">
        <v>15.052423513391499</v>
      </c>
      <c r="H85" t="s">
        <v>400</v>
      </c>
      <c r="I85">
        <v>6.4184000000000001</v>
      </c>
      <c r="J85">
        <v>60.496000000000002</v>
      </c>
      <c r="K85">
        <v>0.80230000000000001</v>
      </c>
      <c r="L85">
        <v>0.41599999999999998</v>
      </c>
      <c r="M85">
        <v>0.48</v>
      </c>
      <c r="N85">
        <v>4.1639999999999997</v>
      </c>
      <c r="O85">
        <v>3.3980000000000001</v>
      </c>
      <c r="P85">
        <v>6.8040000000000003</v>
      </c>
      <c r="Q85">
        <v>210000000</v>
      </c>
      <c r="R85">
        <v>0.3</v>
      </c>
      <c r="S85">
        <v>0.5</v>
      </c>
      <c r="T85">
        <v>2</v>
      </c>
      <c r="U85">
        <v>70</v>
      </c>
    </row>
    <row r="86" spans="1:21" x14ac:dyDescent="0.35">
      <c r="A86" s="1">
        <v>84</v>
      </c>
      <c r="B86" t="s">
        <v>225</v>
      </c>
      <c r="C86">
        <v>62</v>
      </c>
      <c r="E86">
        <v>1444.5009631069961</v>
      </c>
      <c r="F86">
        <v>-780.67448141512273</v>
      </c>
      <c r="G86">
        <v>15.052423513391499</v>
      </c>
      <c r="H86" t="s">
        <v>400</v>
      </c>
      <c r="I86">
        <v>6.4184000000000001</v>
      </c>
      <c r="J86">
        <v>60.496000000000002</v>
      </c>
      <c r="K86">
        <v>0.80230000000000001</v>
      </c>
      <c r="L86">
        <v>0.41599999999999998</v>
      </c>
      <c r="M86">
        <v>0.48</v>
      </c>
      <c r="N86">
        <v>4.1639999999999997</v>
      </c>
      <c r="O86">
        <v>3.3980000000000001</v>
      </c>
      <c r="P86">
        <v>6.8040000000000003</v>
      </c>
      <c r="Q86">
        <v>210000000</v>
      </c>
      <c r="R86">
        <v>0.3</v>
      </c>
      <c r="S86">
        <v>0.5</v>
      </c>
      <c r="T86">
        <v>2</v>
      </c>
      <c r="U86">
        <v>70</v>
      </c>
    </row>
    <row r="87" spans="1:21" x14ac:dyDescent="0.35">
      <c r="A87" s="1">
        <v>85</v>
      </c>
      <c r="B87" t="s">
        <v>226</v>
      </c>
      <c r="C87">
        <v>62</v>
      </c>
      <c r="E87">
        <v>1444.5009631069961</v>
      </c>
      <c r="F87">
        <v>-780.67448141512273</v>
      </c>
      <c r="G87">
        <v>20.82863527008724</v>
      </c>
      <c r="H87" t="s">
        <v>400</v>
      </c>
      <c r="I87">
        <v>6.4184000000000001</v>
      </c>
      <c r="J87">
        <v>60.496000000000002</v>
      </c>
      <c r="K87">
        <v>0.80230000000000001</v>
      </c>
      <c r="L87">
        <v>0.41599999999999998</v>
      </c>
      <c r="M87">
        <v>0.48</v>
      </c>
      <c r="N87">
        <v>4.1639999999999997</v>
      </c>
      <c r="O87">
        <v>3.3980000000000001</v>
      </c>
      <c r="P87">
        <v>6.8040000000000003</v>
      </c>
      <c r="Q87">
        <v>210000000</v>
      </c>
      <c r="R87">
        <v>0.3</v>
      </c>
      <c r="S87">
        <v>0.5</v>
      </c>
      <c r="T87">
        <v>2</v>
      </c>
      <c r="U87">
        <v>70</v>
      </c>
    </row>
    <row r="88" spans="1:21" x14ac:dyDescent="0.35">
      <c r="A88" s="1">
        <v>86</v>
      </c>
      <c r="B88" t="s">
        <v>226</v>
      </c>
      <c r="C88">
        <v>63</v>
      </c>
      <c r="E88">
        <v>1444.5009631069961</v>
      </c>
      <c r="F88">
        <v>-780.67448141512273</v>
      </c>
      <c r="G88">
        <v>20.82863527008724</v>
      </c>
      <c r="H88" t="s">
        <v>400</v>
      </c>
      <c r="I88">
        <v>6.4184000000000001</v>
      </c>
      <c r="J88">
        <v>60.496000000000002</v>
      </c>
      <c r="K88">
        <v>0.80230000000000001</v>
      </c>
      <c r="L88">
        <v>0.41599999999999998</v>
      </c>
      <c r="M88">
        <v>0.48</v>
      </c>
      <c r="N88">
        <v>4.1639999999999997</v>
      </c>
      <c r="O88">
        <v>3.3980000000000001</v>
      </c>
      <c r="P88">
        <v>6.8040000000000003</v>
      </c>
      <c r="Q88">
        <v>210000000</v>
      </c>
      <c r="R88">
        <v>0.3</v>
      </c>
      <c r="S88">
        <v>0.5</v>
      </c>
      <c r="T88">
        <v>2</v>
      </c>
      <c r="U88">
        <v>70</v>
      </c>
    </row>
    <row r="89" spans="1:21" x14ac:dyDescent="0.35">
      <c r="A89" s="1">
        <v>87</v>
      </c>
      <c r="B89" t="s">
        <v>227</v>
      </c>
      <c r="C89">
        <v>63</v>
      </c>
      <c r="D89" t="s">
        <v>336</v>
      </c>
      <c r="E89">
        <v>1444.5009631069961</v>
      </c>
      <c r="F89">
        <v>-780.67448141512273</v>
      </c>
      <c r="G89">
        <v>26.604847026782991</v>
      </c>
      <c r="H89" t="s">
        <v>400</v>
      </c>
      <c r="I89">
        <v>6.4184000000000001</v>
      </c>
      <c r="J89">
        <v>60.496000000000002</v>
      </c>
      <c r="K89">
        <v>0.80230000000000001</v>
      </c>
      <c r="L89">
        <v>0.41599999999999998</v>
      </c>
      <c r="M89">
        <v>0.48</v>
      </c>
      <c r="N89">
        <v>4.1639999999999997</v>
      </c>
      <c r="O89">
        <v>3.3980000000000001</v>
      </c>
      <c r="P89">
        <v>6.8040000000000003</v>
      </c>
      <c r="Q89">
        <v>210000000</v>
      </c>
      <c r="R89">
        <v>0.3</v>
      </c>
      <c r="S89">
        <v>0.5</v>
      </c>
      <c r="T89">
        <v>2</v>
      </c>
      <c r="U89">
        <v>70</v>
      </c>
    </row>
    <row r="90" spans="1:21" x14ac:dyDescent="0.35">
      <c r="A90" s="1">
        <v>88</v>
      </c>
      <c r="B90" t="s">
        <v>228</v>
      </c>
      <c r="C90">
        <v>64</v>
      </c>
      <c r="D90" t="s">
        <v>337</v>
      </c>
      <c r="E90">
        <v>1557.1672333395311</v>
      </c>
      <c r="F90">
        <v>-834.80852861603182</v>
      </c>
      <c r="G90">
        <v>3.5</v>
      </c>
      <c r="H90" t="s">
        <v>400</v>
      </c>
      <c r="I90">
        <v>6.4184000000000001</v>
      </c>
      <c r="J90">
        <v>60.496000000000002</v>
      </c>
      <c r="K90">
        <v>0.80230000000000001</v>
      </c>
      <c r="L90">
        <v>0.41599999999999998</v>
      </c>
      <c r="M90">
        <v>0.48</v>
      </c>
      <c r="N90">
        <v>4.1639999999999997</v>
      </c>
      <c r="O90">
        <v>3.3980000000000001</v>
      </c>
      <c r="P90">
        <v>6.8040000000000003</v>
      </c>
      <c r="Q90">
        <v>210000000</v>
      </c>
      <c r="R90">
        <v>0.3</v>
      </c>
      <c r="S90">
        <v>0.5</v>
      </c>
      <c r="T90">
        <v>2</v>
      </c>
      <c r="U90">
        <v>70</v>
      </c>
    </row>
    <row r="91" spans="1:21" x14ac:dyDescent="0.35">
      <c r="A91" s="1">
        <v>89</v>
      </c>
      <c r="B91" t="s">
        <v>229</v>
      </c>
      <c r="C91">
        <v>64</v>
      </c>
      <c r="E91">
        <v>1557.1672333395311</v>
      </c>
      <c r="F91">
        <v>-834.80852861603171</v>
      </c>
      <c r="G91">
        <v>8.3387113203658778</v>
      </c>
      <c r="H91" t="s">
        <v>400</v>
      </c>
      <c r="I91">
        <v>6.4184000000000001</v>
      </c>
      <c r="J91">
        <v>60.496000000000002</v>
      </c>
      <c r="K91">
        <v>0.80230000000000001</v>
      </c>
      <c r="L91">
        <v>0.41599999999999998</v>
      </c>
      <c r="M91">
        <v>0.48</v>
      </c>
      <c r="N91">
        <v>4.1639999999999997</v>
      </c>
      <c r="O91">
        <v>3.3980000000000001</v>
      </c>
      <c r="P91">
        <v>6.8040000000000003</v>
      </c>
      <c r="Q91">
        <v>210000000</v>
      </c>
      <c r="R91">
        <v>0.3</v>
      </c>
      <c r="S91">
        <v>0.5</v>
      </c>
      <c r="T91">
        <v>2</v>
      </c>
      <c r="U91">
        <v>70</v>
      </c>
    </row>
    <row r="92" spans="1:21" x14ac:dyDescent="0.35">
      <c r="A92" s="1">
        <v>90</v>
      </c>
      <c r="B92" t="s">
        <v>229</v>
      </c>
      <c r="C92">
        <v>65</v>
      </c>
      <c r="E92">
        <v>1557.1672333395311</v>
      </c>
      <c r="F92">
        <v>-834.80852861603171</v>
      </c>
      <c r="G92">
        <v>8.3387113203658778</v>
      </c>
      <c r="H92" t="s">
        <v>400</v>
      </c>
      <c r="I92">
        <v>6.4184000000000001</v>
      </c>
      <c r="J92">
        <v>60.496000000000002</v>
      </c>
      <c r="K92">
        <v>0.80230000000000001</v>
      </c>
      <c r="L92">
        <v>0.41599999999999998</v>
      </c>
      <c r="M92">
        <v>0.48</v>
      </c>
      <c r="N92">
        <v>4.1639999999999997</v>
      </c>
      <c r="O92">
        <v>3.3980000000000001</v>
      </c>
      <c r="P92">
        <v>6.8040000000000003</v>
      </c>
      <c r="Q92">
        <v>210000000</v>
      </c>
      <c r="R92">
        <v>0.3</v>
      </c>
      <c r="S92">
        <v>0.5</v>
      </c>
      <c r="T92">
        <v>2</v>
      </c>
      <c r="U92">
        <v>70</v>
      </c>
    </row>
    <row r="93" spans="1:21" x14ac:dyDescent="0.35">
      <c r="A93" s="1">
        <v>91</v>
      </c>
      <c r="B93" t="s">
        <v>230</v>
      </c>
      <c r="C93">
        <v>65</v>
      </c>
      <c r="E93">
        <v>1557.1672333395311</v>
      </c>
      <c r="F93">
        <v>-834.80852861603194</v>
      </c>
      <c r="G93">
        <v>13.177422640731759</v>
      </c>
      <c r="H93" t="s">
        <v>400</v>
      </c>
      <c r="I93">
        <v>6.4184000000000001</v>
      </c>
      <c r="J93">
        <v>60.496000000000002</v>
      </c>
      <c r="K93">
        <v>0.80230000000000001</v>
      </c>
      <c r="L93">
        <v>0.41599999999999998</v>
      </c>
      <c r="M93">
        <v>0.48</v>
      </c>
      <c r="N93">
        <v>4.1639999999999997</v>
      </c>
      <c r="O93">
        <v>3.3980000000000001</v>
      </c>
      <c r="P93">
        <v>6.8040000000000003</v>
      </c>
      <c r="Q93">
        <v>210000000</v>
      </c>
      <c r="R93">
        <v>0.3</v>
      </c>
      <c r="S93">
        <v>0.5</v>
      </c>
      <c r="T93">
        <v>2</v>
      </c>
      <c r="U93">
        <v>70</v>
      </c>
    </row>
    <row r="94" spans="1:21" x14ac:dyDescent="0.35">
      <c r="A94" s="1">
        <v>92</v>
      </c>
      <c r="B94" t="s">
        <v>230</v>
      </c>
      <c r="C94">
        <v>66</v>
      </c>
      <c r="E94">
        <v>1557.1672333395311</v>
      </c>
      <c r="F94">
        <v>-834.80852861603194</v>
      </c>
      <c r="G94">
        <v>13.177422640731759</v>
      </c>
      <c r="H94" t="s">
        <v>400</v>
      </c>
      <c r="I94">
        <v>6.4184000000000001</v>
      </c>
      <c r="J94">
        <v>60.496000000000002</v>
      </c>
      <c r="K94">
        <v>0.80230000000000001</v>
      </c>
      <c r="L94">
        <v>0.41599999999999998</v>
      </c>
      <c r="M94">
        <v>0.48</v>
      </c>
      <c r="N94">
        <v>4.1639999999999997</v>
      </c>
      <c r="O94">
        <v>3.3980000000000001</v>
      </c>
      <c r="P94">
        <v>6.8040000000000003</v>
      </c>
      <c r="Q94">
        <v>210000000</v>
      </c>
      <c r="R94">
        <v>0.3</v>
      </c>
      <c r="S94">
        <v>0.5</v>
      </c>
      <c r="T94">
        <v>2</v>
      </c>
      <c r="U94">
        <v>70</v>
      </c>
    </row>
    <row r="95" spans="1:21" x14ac:dyDescent="0.35">
      <c r="A95" s="1">
        <v>93</v>
      </c>
      <c r="B95" t="s">
        <v>231</v>
      </c>
      <c r="C95">
        <v>66</v>
      </c>
      <c r="E95">
        <v>1557.1672333395311</v>
      </c>
      <c r="F95">
        <v>-834.80852861603171</v>
      </c>
      <c r="G95">
        <v>18.01613396109763</v>
      </c>
      <c r="H95" t="s">
        <v>400</v>
      </c>
      <c r="I95">
        <v>6.4184000000000001</v>
      </c>
      <c r="J95">
        <v>60.496000000000002</v>
      </c>
      <c r="K95">
        <v>0.80230000000000001</v>
      </c>
      <c r="L95">
        <v>0.41599999999999998</v>
      </c>
      <c r="M95">
        <v>0.48</v>
      </c>
      <c r="N95">
        <v>4.1639999999999997</v>
      </c>
      <c r="O95">
        <v>3.3980000000000001</v>
      </c>
      <c r="P95">
        <v>6.8040000000000003</v>
      </c>
      <c r="Q95">
        <v>210000000</v>
      </c>
      <c r="R95">
        <v>0.3</v>
      </c>
      <c r="S95">
        <v>0.5</v>
      </c>
      <c r="T95">
        <v>2</v>
      </c>
      <c r="U95">
        <v>70</v>
      </c>
    </row>
    <row r="96" spans="1:21" x14ac:dyDescent="0.35">
      <c r="A96" s="1">
        <v>94</v>
      </c>
      <c r="B96" t="s">
        <v>231</v>
      </c>
      <c r="C96">
        <v>67</v>
      </c>
      <c r="E96">
        <v>1557.1672333395311</v>
      </c>
      <c r="F96">
        <v>-834.80852861603171</v>
      </c>
      <c r="G96">
        <v>18.01613396109763</v>
      </c>
      <c r="H96" t="s">
        <v>400</v>
      </c>
      <c r="I96">
        <v>6.4184000000000001</v>
      </c>
      <c r="J96">
        <v>60.496000000000002</v>
      </c>
      <c r="K96">
        <v>0.80230000000000001</v>
      </c>
      <c r="L96">
        <v>0.41599999999999998</v>
      </c>
      <c r="M96">
        <v>0.48</v>
      </c>
      <c r="N96">
        <v>4.1639999999999997</v>
      </c>
      <c r="O96">
        <v>3.3980000000000001</v>
      </c>
      <c r="P96">
        <v>6.8040000000000003</v>
      </c>
      <c r="Q96">
        <v>210000000</v>
      </c>
      <c r="R96">
        <v>0.3</v>
      </c>
      <c r="S96">
        <v>0.5</v>
      </c>
      <c r="T96">
        <v>2</v>
      </c>
      <c r="U96">
        <v>70</v>
      </c>
    </row>
    <row r="97" spans="1:21" x14ac:dyDescent="0.35">
      <c r="A97" s="1">
        <v>95</v>
      </c>
      <c r="B97" t="s">
        <v>232</v>
      </c>
      <c r="C97">
        <v>67</v>
      </c>
      <c r="D97" t="s">
        <v>338</v>
      </c>
      <c r="E97">
        <v>1557.1672333395311</v>
      </c>
      <c r="F97">
        <v>-834.80852861603182</v>
      </c>
      <c r="G97">
        <v>22.854845281463511</v>
      </c>
      <c r="H97" t="s">
        <v>400</v>
      </c>
      <c r="I97">
        <v>6.4184000000000001</v>
      </c>
      <c r="J97">
        <v>60.496000000000002</v>
      </c>
      <c r="K97">
        <v>0.80230000000000001</v>
      </c>
      <c r="L97">
        <v>0.41599999999999998</v>
      </c>
      <c r="M97">
        <v>0.48</v>
      </c>
      <c r="N97">
        <v>4.1639999999999997</v>
      </c>
      <c r="O97">
        <v>3.3980000000000001</v>
      </c>
      <c r="P97">
        <v>6.8040000000000003</v>
      </c>
      <c r="Q97">
        <v>210000000</v>
      </c>
      <c r="R97">
        <v>0.3</v>
      </c>
      <c r="S97">
        <v>0.5</v>
      </c>
      <c r="T97">
        <v>2</v>
      </c>
      <c r="U97">
        <v>70</v>
      </c>
    </row>
    <row r="98" spans="1:21" x14ac:dyDescent="0.35">
      <c r="A98" s="1">
        <v>96</v>
      </c>
      <c r="B98" t="s">
        <v>233</v>
      </c>
      <c r="C98">
        <v>68</v>
      </c>
      <c r="D98" t="s">
        <v>339</v>
      </c>
      <c r="E98">
        <v>1671.1512957251909</v>
      </c>
      <c r="F98">
        <v>-886.10976565070803</v>
      </c>
      <c r="G98">
        <v>3.5</v>
      </c>
      <c r="H98" t="s">
        <v>400</v>
      </c>
      <c r="I98">
        <v>6.4184000000000001</v>
      </c>
      <c r="J98">
        <v>60.496000000000002</v>
      </c>
      <c r="K98">
        <v>0.80230000000000001</v>
      </c>
      <c r="L98">
        <v>0.41599999999999998</v>
      </c>
      <c r="M98">
        <v>0.48</v>
      </c>
      <c r="N98">
        <v>4.1639999999999997</v>
      </c>
      <c r="O98">
        <v>3.3980000000000001</v>
      </c>
      <c r="P98">
        <v>6.8040000000000003</v>
      </c>
      <c r="Q98">
        <v>210000000</v>
      </c>
      <c r="R98">
        <v>0.3</v>
      </c>
      <c r="S98">
        <v>0.5</v>
      </c>
      <c r="T98">
        <v>2</v>
      </c>
      <c r="U98">
        <v>70</v>
      </c>
    </row>
    <row r="99" spans="1:21" x14ac:dyDescent="0.35">
      <c r="A99" s="1">
        <v>97</v>
      </c>
      <c r="B99" t="s">
        <v>234</v>
      </c>
      <c r="C99">
        <v>68</v>
      </c>
      <c r="E99">
        <v>1671.1512957251909</v>
      </c>
      <c r="F99">
        <v>-886.10976565070814</v>
      </c>
      <c r="G99">
        <v>11.44094599902618</v>
      </c>
      <c r="H99" t="s">
        <v>400</v>
      </c>
      <c r="I99">
        <v>6.4184000000000001</v>
      </c>
      <c r="J99">
        <v>60.496000000000002</v>
      </c>
      <c r="K99">
        <v>0.80230000000000001</v>
      </c>
      <c r="L99">
        <v>0.41599999999999998</v>
      </c>
      <c r="M99">
        <v>0.48</v>
      </c>
      <c r="N99">
        <v>4.1639999999999997</v>
      </c>
      <c r="O99">
        <v>3.3980000000000001</v>
      </c>
      <c r="P99">
        <v>6.8040000000000003</v>
      </c>
      <c r="Q99">
        <v>210000000</v>
      </c>
      <c r="R99">
        <v>0.3</v>
      </c>
      <c r="S99">
        <v>0.5</v>
      </c>
      <c r="T99">
        <v>2</v>
      </c>
      <c r="U99">
        <v>70</v>
      </c>
    </row>
    <row r="100" spans="1:21" x14ac:dyDescent="0.35">
      <c r="A100" s="1">
        <v>98</v>
      </c>
      <c r="B100" t="s">
        <v>234</v>
      </c>
      <c r="C100">
        <v>69</v>
      </c>
      <c r="E100">
        <v>1671.1512957251909</v>
      </c>
      <c r="F100">
        <v>-886.10976565070814</v>
      </c>
      <c r="G100">
        <v>11.44094599902618</v>
      </c>
      <c r="H100" t="s">
        <v>400</v>
      </c>
      <c r="I100">
        <v>6.4184000000000001</v>
      </c>
      <c r="J100">
        <v>60.496000000000002</v>
      </c>
      <c r="K100">
        <v>0.80230000000000001</v>
      </c>
      <c r="L100">
        <v>0.41599999999999998</v>
      </c>
      <c r="M100">
        <v>0.48</v>
      </c>
      <c r="N100">
        <v>4.1639999999999997</v>
      </c>
      <c r="O100">
        <v>3.3980000000000001</v>
      </c>
      <c r="P100">
        <v>6.8040000000000003</v>
      </c>
      <c r="Q100">
        <v>210000000</v>
      </c>
      <c r="R100">
        <v>0.3</v>
      </c>
      <c r="S100">
        <v>0.5</v>
      </c>
      <c r="T100">
        <v>2</v>
      </c>
      <c r="U100">
        <v>70</v>
      </c>
    </row>
    <row r="101" spans="1:21" x14ac:dyDescent="0.35">
      <c r="A101" s="1">
        <v>99</v>
      </c>
      <c r="B101" t="s">
        <v>235</v>
      </c>
      <c r="C101">
        <v>69</v>
      </c>
      <c r="D101" t="s">
        <v>340</v>
      </c>
      <c r="E101">
        <v>1671.1512957251909</v>
      </c>
      <c r="F101">
        <v>-886.10976565070803</v>
      </c>
      <c r="G101">
        <v>19.38189199805235</v>
      </c>
      <c r="H101" t="s">
        <v>400</v>
      </c>
      <c r="I101">
        <v>6.4184000000000001</v>
      </c>
      <c r="J101">
        <v>60.496000000000002</v>
      </c>
      <c r="K101">
        <v>0.80230000000000001</v>
      </c>
      <c r="L101">
        <v>0.41599999999999998</v>
      </c>
      <c r="M101">
        <v>0.48</v>
      </c>
      <c r="N101">
        <v>4.1639999999999997</v>
      </c>
      <c r="O101">
        <v>3.3980000000000001</v>
      </c>
      <c r="P101">
        <v>6.8040000000000003</v>
      </c>
      <c r="Q101">
        <v>210000000</v>
      </c>
      <c r="R101">
        <v>0.3</v>
      </c>
      <c r="S101">
        <v>0.5</v>
      </c>
      <c r="T101">
        <v>2</v>
      </c>
      <c r="U101">
        <v>70</v>
      </c>
    </row>
    <row r="102" spans="1:21" x14ac:dyDescent="0.35">
      <c r="A102" s="1">
        <v>100</v>
      </c>
      <c r="B102" t="s">
        <v>236</v>
      </c>
      <c r="C102">
        <v>70</v>
      </c>
      <c r="D102" t="s">
        <v>341</v>
      </c>
      <c r="E102">
        <v>1786.3822490735199</v>
      </c>
      <c r="F102">
        <v>-934.54540926579818</v>
      </c>
      <c r="G102">
        <v>3.5</v>
      </c>
      <c r="H102" t="s">
        <v>400</v>
      </c>
      <c r="I102">
        <v>6.4184000000000001</v>
      </c>
      <c r="J102">
        <v>60.496000000000002</v>
      </c>
      <c r="K102">
        <v>0.80230000000000001</v>
      </c>
      <c r="L102">
        <v>0.41599999999999998</v>
      </c>
      <c r="M102">
        <v>0.48</v>
      </c>
      <c r="N102">
        <v>4.1639999999999997</v>
      </c>
      <c r="O102">
        <v>3.3980000000000001</v>
      </c>
      <c r="P102">
        <v>6.8040000000000003</v>
      </c>
      <c r="Q102">
        <v>210000000</v>
      </c>
      <c r="R102">
        <v>0.3</v>
      </c>
      <c r="S102">
        <v>0.5</v>
      </c>
      <c r="T102">
        <v>2</v>
      </c>
      <c r="U102">
        <v>70</v>
      </c>
    </row>
    <row r="103" spans="1:21" x14ac:dyDescent="0.35">
      <c r="A103" s="1">
        <v>101</v>
      </c>
      <c r="B103" t="s">
        <v>237</v>
      </c>
      <c r="C103">
        <v>70</v>
      </c>
      <c r="E103">
        <v>1786.3822490735199</v>
      </c>
      <c r="F103">
        <v>-934.54540926579818</v>
      </c>
      <c r="G103">
        <v>10.12961306229742</v>
      </c>
      <c r="H103" t="s">
        <v>400</v>
      </c>
      <c r="I103">
        <v>6.4184000000000001</v>
      </c>
      <c r="J103">
        <v>60.496000000000002</v>
      </c>
      <c r="K103">
        <v>0.80230000000000001</v>
      </c>
      <c r="L103">
        <v>0.41599999999999998</v>
      </c>
      <c r="M103">
        <v>0.48</v>
      </c>
      <c r="N103">
        <v>4.1639999999999997</v>
      </c>
      <c r="O103">
        <v>3.3980000000000001</v>
      </c>
      <c r="P103">
        <v>6.8040000000000003</v>
      </c>
      <c r="Q103">
        <v>210000000</v>
      </c>
      <c r="R103">
        <v>0.3</v>
      </c>
      <c r="S103">
        <v>0.5</v>
      </c>
      <c r="T103">
        <v>2</v>
      </c>
      <c r="U103">
        <v>70</v>
      </c>
    </row>
    <row r="104" spans="1:21" x14ac:dyDescent="0.35">
      <c r="A104" s="1">
        <v>102</v>
      </c>
      <c r="B104" t="s">
        <v>237</v>
      </c>
      <c r="C104">
        <v>71</v>
      </c>
      <c r="E104">
        <v>1786.3822490735199</v>
      </c>
      <c r="F104">
        <v>-934.54540926579818</v>
      </c>
      <c r="G104">
        <v>10.12961306229742</v>
      </c>
      <c r="H104" t="s">
        <v>400</v>
      </c>
      <c r="I104">
        <v>6.4184000000000001</v>
      </c>
      <c r="J104">
        <v>60.496000000000002</v>
      </c>
      <c r="K104">
        <v>0.80230000000000001</v>
      </c>
      <c r="L104">
        <v>0.41599999999999998</v>
      </c>
      <c r="M104">
        <v>0.48</v>
      </c>
      <c r="N104">
        <v>4.1639999999999997</v>
      </c>
      <c r="O104">
        <v>3.3980000000000001</v>
      </c>
      <c r="P104">
        <v>6.8040000000000003</v>
      </c>
      <c r="Q104">
        <v>210000000</v>
      </c>
      <c r="R104">
        <v>0.3</v>
      </c>
      <c r="S104">
        <v>0.5</v>
      </c>
      <c r="T104">
        <v>2</v>
      </c>
      <c r="U104">
        <v>70</v>
      </c>
    </row>
    <row r="105" spans="1:21" x14ac:dyDescent="0.35">
      <c r="A105" s="1">
        <v>103</v>
      </c>
      <c r="B105" t="s">
        <v>238</v>
      </c>
      <c r="C105">
        <v>71</v>
      </c>
      <c r="D105" t="s">
        <v>342</v>
      </c>
      <c r="E105">
        <v>1786.3822490735199</v>
      </c>
      <c r="F105">
        <v>-934.54540926579818</v>
      </c>
      <c r="G105">
        <v>16.75922612459485</v>
      </c>
      <c r="H105" t="s">
        <v>400</v>
      </c>
      <c r="I105">
        <v>6.4184000000000001</v>
      </c>
      <c r="J105">
        <v>60.496000000000002</v>
      </c>
      <c r="K105">
        <v>0.80230000000000001</v>
      </c>
      <c r="L105">
        <v>0.41599999999999998</v>
      </c>
      <c r="M105">
        <v>0.48</v>
      </c>
      <c r="N105">
        <v>4.1639999999999997</v>
      </c>
      <c r="O105">
        <v>3.3980000000000001</v>
      </c>
      <c r="P105">
        <v>6.8040000000000003</v>
      </c>
      <c r="Q105">
        <v>210000000</v>
      </c>
      <c r="R105">
        <v>0.3</v>
      </c>
      <c r="S105">
        <v>0.5</v>
      </c>
      <c r="T105">
        <v>2</v>
      </c>
      <c r="U105">
        <v>70</v>
      </c>
    </row>
    <row r="106" spans="1:21" x14ac:dyDescent="0.35">
      <c r="A106" s="1">
        <v>104</v>
      </c>
      <c r="B106" t="s">
        <v>239</v>
      </c>
      <c r="C106">
        <v>72</v>
      </c>
      <c r="D106" t="s">
        <v>343</v>
      </c>
      <c r="E106">
        <v>1902.788093698256</v>
      </c>
      <c r="F106">
        <v>-980.08509657477157</v>
      </c>
      <c r="G106">
        <v>3.5</v>
      </c>
      <c r="H106" t="s">
        <v>400</v>
      </c>
      <c r="I106">
        <v>6.4184000000000001</v>
      </c>
      <c r="J106">
        <v>60.496000000000002</v>
      </c>
      <c r="K106">
        <v>0.80230000000000001</v>
      </c>
      <c r="L106">
        <v>0.41599999999999998</v>
      </c>
      <c r="M106">
        <v>0.48</v>
      </c>
      <c r="N106">
        <v>4.1639999999999997</v>
      </c>
      <c r="O106">
        <v>3.3980000000000001</v>
      </c>
      <c r="P106">
        <v>6.8040000000000003</v>
      </c>
      <c r="Q106">
        <v>210000000</v>
      </c>
      <c r="R106">
        <v>0.3</v>
      </c>
      <c r="S106">
        <v>0.5</v>
      </c>
      <c r="T106">
        <v>2</v>
      </c>
      <c r="U106">
        <v>70</v>
      </c>
    </row>
    <row r="107" spans="1:21" x14ac:dyDescent="0.35">
      <c r="A107" s="1">
        <v>105</v>
      </c>
      <c r="B107" t="s">
        <v>240</v>
      </c>
      <c r="C107">
        <v>72</v>
      </c>
      <c r="E107">
        <v>1902.788093698256</v>
      </c>
      <c r="F107">
        <v>-980.08509657477157</v>
      </c>
      <c r="G107">
        <v>9.2523850202452262</v>
      </c>
      <c r="H107" t="s">
        <v>400</v>
      </c>
      <c r="I107">
        <v>6.4184000000000001</v>
      </c>
      <c r="J107">
        <v>60.496000000000002</v>
      </c>
      <c r="K107">
        <v>0.80230000000000001</v>
      </c>
      <c r="L107">
        <v>0.41599999999999998</v>
      </c>
      <c r="M107">
        <v>0.48</v>
      </c>
      <c r="N107">
        <v>4.1639999999999997</v>
      </c>
      <c r="O107">
        <v>3.3980000000000001</v>
      </c>
      <c r="P107">
        <v>6.8040000000000003</v>
      </c>
      <c r="Q107">
        <v>210000000</v>
      </c>
      <c r="R107">
        <v>0.3</v>
      </c>
      <c r="S107">
        <v>0.5</v>
      </c>
      <c r="T107">
        <v>2</v>
      </c>
      <c r="U107">
        <v>70</v>
      </c>
    </row>
    <row r="108" spans="1:21" x14ac:dyDescent="0.35">
      <c r="A108" s="1">
        <v>106</v>
      </c>
      <c r="B108" t="s">
        <v>240</v>
      </c>
      <c r="C108">
        <v>73</v>
      </c>
      <c r="E108">
        <v>1902.788093698256</v>
      </c>
      <c r="F108">
        <v>-980.08509657477157</v>
      </c>
      <c r="G108">
        <v>9.2523850202452262</v>
      </c>
      <c r="H108" t="s">
        <v>400</v>
      </c>
      <c r="I108">
        <v>6.4184000000000001</v>
      </c>
      <c r="J108">
        <v>60.496000000000002</v>
      </c>
      <c r="K108">
        <v>0.80230000000000001</v>
      </c>
      <c r="L108">
        <v>0.41599999999999998</v>
      </c>
      <c r="M108">
        <v>0.48</v>
      </c>
      <c r="N108">
        <v>4.1639999999999997</v>
      </c>
      <c r="O108">
        <v>3.3980000000000001</v>
      </c>
      <c r="P108">
        <v>6.8040000000000003</v>
      </c>
      <c r="Q108">
        <v>210000000</v>
      </c>
      <c r="R108">
        <v>0.3</v>
      </c>
      <c r="S108">
        <v>0.5</v>
      </c>
      <c r="T108">
        <v>2</v>
      </c>
      <c r="U108">
        <v>70</v>
      </c>
    </row>
    <row r="109" spans="1:21" x14ac:dyDescent="0.35">
      <c r="A109" s="1">
        <v>107</v>
      </c>
      <c r="B109" t="s">
        <v>241</v>
      </c>
      <c r="C109">
        <v>73</v>
      </c>
      <c r="D109" t="s">
        <v>344</v>
      </c>
      <c r="E109">
        <v>1902.788093698256</v>
      </c>
      <c r="F109">
        <v>-980.08509657477157</v>
      </c>
      <c r="G109">
        <v>15.004770040490451</v>
      </c>
      <c r="H109" t="s">
        <v>400</v>
      </c>
      <c r="I109">
        <v>6.4184000000000001</v>
      </c>
      <c r="J109">
        <v>60.496000000000002</v>
      </c>
      <c r="K109">
        <v>0.80230000000000001</v>
      </c>
      <c r="L109">
        <v>0.41599999999999998</v>
      </c>
      <c r="M109">
        <v>0.48</v>
      </c>
      <c r="N109">
        <v>4.1639999999999997</v>
      </c>
      <c r="O109">
        <v>3.3980000000000001</v>
      </c>
      <c r="P109">
        <v>6.8040000000000003</v>
      </c>
      <c r="Q109">
        <v>210000000</v>
      </c>
      <c r="R109">
        <v>0.3</v>
      </c>
      <c r="S109">
        <v>0.5</v>
      </c>
      <c r="T109">
        <v>2</v>
      </c>
      <c r="U109">
        <v>70</v>
      </c>
    </row>
    <row r="110" spans="1:21" x14ac:dyDescent="0.35">
      <c r="A110" s="1">
        <v>108</v>
      </c>
      <c r="B110" t="s">
        <v>242</v>
      </c>
      <c r="C110">
        <v>74</v>
      </c>
      <c r="D110" t="s">
        <v>345</v>
      </c>
      <c r="E110">
        <v>2020.295757793758</v>
      </c>
      <c r="F110">
        <v>-1022.701193039215</v>
      </c>
      <c r="G110">
        <v>3.5</v>
      </c>
      <c r="H110" t="s">
        <v>400</v>
      </c>
      <c r="I110">
        <v>6.4184000000000001</v>
      </c>
      <c r="J110">
        <v>60.496000000000002</v>
      </c>
      <c r="K110">
        <v>0.80230000000000001</v>
      </c>
      <c r="L110">
        <v>0.41599999999999998</v>
      </c>
      <c r="M110">
        <v>0.48</v>
      </c>
      <c r="N110">
        <v>4.1639999999999997</v>
      </c>
      <c r="O110">
        <v>3.3980000000000001</v>
      </c>
      <c r="P110">
        <v>6.8040000000000003</v>
      </c>
      <c r="Q110">
        <v>210000000</v>
      </c>
      <c r="R110">
        <v>0.3</v>
      </c>
      <c r="S110">
        <v>0.5</v>
      </c>
      <c r="T110">
        <v>2</v>
      </c>
      <c r="U110">
        <v>70</v>
      </c>
    </row>
    <row r="111" spans="1:21" x14ac:dyDescent="0.35">
      <c r="A111" s="1">
        <v>109</v>
      </c>
      <c r="B111" t="s">
        <v>243</v>
      </c>
      <c r="C111">
        <v>74</v>
      </c>
      <c r="E111">
        <v>2020.295757793758</v>
      </c>
      <c r="F111">
        <v>-1022.701193039215</v>
      </c>
      <c r="G111">
        <v>8.8090841334440455</v>
      </c>
      <c r="H111" t="s">
        <v>400</v>
      </c>
      <c r="I111">
        <v>6.4184000000000001</v>
      </c>
      <c r="J111">
        <v>60.496000000000002</v>
      </c>
      <c r="K111">
        <v>0.80230000000000001</v>
      </c>
      <c r="L111">
        <v>0.41599999999999998</v>
      </c>
      <c r="M111">
        <v>0.48</v>
      </c>
      <c r="N111">
        <v>4.1639999999999997</v>
      </c>
      <c r="O111">
        <v>3.3980000000000001</v>
      </c>
      <c r="P111">
        <v>6.8040000000000003</v>
      </c>
      <c r="Q111">
        <v>210000000</v>
      </c>
      <c r="R111">
        <v>0.3</v>
      </c>
      <c r="S111">
        <v>0.5</v>
      </c>
      <c r="T111">
        <v>2</v>
      </c>
      <c r="U111">
        <v>70</v>
      </c>
    </row>
    <row r="112" spans="1:21" x14ac:dyDescent="0.35">
      <c r="A112" s="1">
        <v>110</v>
      </c>
      <c r="B112" t="s">
        <v>243</v>
      </c>
      <c r="C112">
        <v>75</v>
      </c>
      <c r="E112">
        <v>2020.295757793758</v>
      </c>
      <c r="F112">
        <v>-1022.701193039215</v>
      </c>
      <c r="G112">
        <v>8.8090841334440455</v>
      </c>
      <c r="H112" t="s">
        <v>400</v>
      </c>
      <c r="I112">
        <v>6.4184000000000001</v>
      </c>
      <c r="J112">
        <v>60.496000000000002</v>
      </c>
      <c r="K112">
        <v>0.80230000000000001</v>
      </c>
      <c r="L112">
        <v>0.41599999999999998</v>
      </c>
      <c r="M112">
        <v>0.48</v>
      </c>
      <c r="N112">
        <v>4.1639999999999997</v>
      </c>
      <c r="O112">
        <v>3.3980000000000001</v>
      </c>
      <c r="P112">
        <v>6.8040000000000003</v>
      </c>
      <c r="Q112">
        <v>210000000</v>
      </c>
      <c r="R112">
        <v>0.3</v>
      </c>
      <c r="S112">
        <v>0.5</v>
      </c>
      <c r="T112">
        <v>2</v>
      </c>
      <c r="U112">
        <v>70</v>
      </c>
    </row>
    <row r="113" spans="1:21" x14ac:dyDescent="0.35">
      <c r="A113" s="1">
        <v>111</v>
      </c>
      <c r="B113" t="s">
        <v>244</v>
      </c>
      <c r="C113">
        <v>75</v>
      </c>
      <c r="D113" t="s">
        <v>346</v>
      </c>
      <c r="E113">
        <v>2020.295757793758</v>
      </c>
      <c r="F113">
        <v>-1022.701193039215</v>
      </c>
      <c r="G113">
        <v>14.118168266888089</v>
      </c>
      <c r="H113" t="s">
        <v>400</v>
      </c>
      <c r="I113">
        <v>6.4184000000000001</v>
      </c>
      <c r="J113">
        <v>60.496000000000002</v>
      </c>
      <c r="K113">
        <v>0.80230000000000001</v>
      </c>
      <c r="L113">
        <v>0.41599999999999998</v>
      </c>
      <c r="M113">
        <v>0.48</v>
      </c>
      <c r="N113">
        <v>4.1639999999999997</v>
      </c>
      <c r="O113">
        <v>3.3980000000000001</v>
      </c>
      <c r="P113">
        <v>6.8040000000000003</v>
      </c>
      <c r="Q113">
        <v>210000000</v>
      </c>
      <c r="R113">
        <v>0.3</v>
      </c>
      <c r="S113">
        <v>0.5</v>
      </c>
      <c r="T113">
        <v>2</v>
      </c>
      <c r="U113">
        <v>70</v>
      </c>
    </row>
    <row r="114" spans="1:21" x14ac:dyDescent="0.35">
      <c r="A114" s="1">
        <v>112</v>
      </c>
      <c r="B114" t="s">
        <v>245</v>
      </c>
      <c r="C114">
        <v>76</v>
      </c>
      <c r="D114" t="s">
        <v>347</v>
      </c>
      <c r="E114">
        <v>2138.8318122853998</v>
      </c>
      <c r="F114">
        <v>-1062.3671655593</v>
      </c>
      <c r="G114">
        <v>3.5</v>
      </c>
      <c r="H114" t="s">
        <v>400</v>
      </c>
      <c r="I114">
        <v>6.4184000000000001</v>
      </c>
      <c r="J114">
        <v>60.496000000000002</v>
      </c>
      <c r="K114">
        <v>0.80230000000000001</v>
      </c>
      <c r="L114">
        <v>0.41599999999999998</v>
      </c>
      <c r="M114">
        <v>0.48</v>
      </c>
      <c r="N114">
        <v>4.1639999999999997</v>
      </c>
      <c r="O114">
        <v>3.3980000000000001</v>
      </c>
      <c r="P114">
        <v>6.8040000000000003</v>
      </c>
      <c r="Q114">
        <v>210000000</v>
      </c>
      <c r="R114">
        <v>0.3</v>
      </c>
      <c r="S114">
        <v>0.5</v>
      </c>
      <c r="T114">
        <v>2</v>
      </c>
      <c r="U114">
        <v>70</v>
      </c>
    </row>
    <row r="115" spans="1:21" x14ac:dyDescent="0.35">
      <c r="A115" s="1">
        <v>113</v>
      </c>
      <c r="B115" t="s">
        <v>246</v>
      </c>
      <c r="C115">
        <v>76</v>
      </c>
      <c r="E115">
        <v>2138.8318122853998</v>
      </c>
      <c r="F115">
        <v>-1062.3671655593</v>
      </c>
      <c r="G115">
        <v>8.7500000000009095</v>
      </c>
      <c r="H115" t="s">
        <v>400</v>
      </c>
      <c r="I115">
        <v>6.4184000000000001</v>
      </c>
      <c r="J115">
        <v>60.496000000000002</v>
      </c>
      <c r="K115">
        <v>0.80230000000000001</v>
      </c>
      <c r="L115">
        <v>0.41599999999999998</v>
      </c>
      <c r="M115">
        <v>0.48</v>
      </c>
      <c r="N115">
        <v>4.1639999999999997</v>
      </c>
      <c r="O115">
        <v>3.3980000000000001</v>
      </c>
      <c r="P115">
        <v>6.8040000000000003</v>
      </c>
      <c r="Q115">
        <v>210000000</v>
      </c>
      <c r="R115">
        <v>0.3</v>
      </c>
      <c r="S115">
        <v>0.5</v>
      </c>
      <c r="T115">
        <v>2</v>
      </c>
      <c r="U115">
        <v>70</v>
      </c>
    </row>
    <row r="116" spans="1:21" x14ac:dyDescent="0.35">
      <c r="A116" s="1">
        <v>114</v>
      </c>
      <c r="B116" t="s">
        <v>246</v>
      </c>
      <c r="C116">
        <v>77</v>
      </c>
      <c r="E116">
        <v>2138.8318122853998</v>
      </c>
      <c r="F116">
        <v>-1062.3671655593</v>
      </c>
      <c r="G116">
        <v>8.7500000000009095</v>
      </c>
      <c r="H116" t="s">
        <v>400</v>
      </c>
      <c r="I116">
        <v>6.4184000000000001</v>
      </c>
      <c r="J116">
        <v>60.496000000000002</v>
      </c>
      <c r="K116">
        <v>0.80230000000000001</v>
      </c>
      <c r="L116">
        <v>0.41599999999999998</v>
      </c>
      <c r="M116">
        <v>0.48</v>
      </c>
      <c r="N116">
        <v>4.1639999999999997</v>
      </c>
      <c r="O116">
        <v>3.3980000000000001</v>
      </c>
      <c r="P116">
        <v>6.8040000000000003</v>
      </c>
      <c r="Q116">
        <v>210000000</v>
      </c>
      <c r="R116">
        <v>0.3</v>
      </c>
      <c r="S116">
        <v>0.5</v>
      </c>
      <c r="T116">
        <v>2</v>
      </c>
      <c r="U116">
        <v>70</v>
      </c>
    </row>
    <row r="117" spans="1:21" x14ac:dyDescent="0.35">
      <c r="A117" s="1">
        <v>115</v>
      </c>
      <c r="B117" t="s">
        <v>247</v>
      </c>
      <c r="C117">
        <v>77</v>
      </c>
      <c r="D117" t="s">
        <v>348</v>
      </c>
      <c r="E117">
        <v>2138.8318122853998</v>
      </c>
      <c r="F117">
        <v>-1062.3671655593</v>
      </c>
      <c r="G117">
        <v>14.000000000001821</v>
      </c>
      <c r="H117" t="s">
        <v>400</v>
      </c>
      <c r="I117">
        <v>6.4184000000000001</v>
      </c>
      <c r="J117">
        <v>60.496000000000002</v>
      </c>
      <c r="K117">
        <v>0.80230000000000001</v>
      </c>
      <c r="L117">
        <v>0.41599999999999998</v>
      </c>
      <c r="M117">
        <v>0.48</v>
      </c>
      <c r="N117">
        <v>4.1639999999999997</v>
      </c>
      <c r="O117">
        <v>3.3980000000000001</v>
      </c>
      <c r="P117">
        <v>6.8040000000000003</v>
      </c>
      <c r="Q117">
        <v>210000000</v>
      </c>
      <c r="R117">
        <v>0.3</v>
      </c>
      <c r="S117">
        <v>0.5</v>
      </c>
      <c r="T117">
        <v>2</v>
      </c>
      <c r="U117">
        <v>70</v>
      </c>
    </row>
    <row r="118" spans="1:21" x14ac:dyDescent="0.35">
      <c r="A118" s="1">
        <v>116</v>
      </c>
      <c r="B118" t="s">
        <v>248</v>
      </c>
      <c r="C118">
        <v>78</v>
      </c>
      <c r="D118" t="s">
        <v>349</v>
      </c>
      <c r="E118">
        <v>2258.3228580315158</v>
      </c>
      <c r="F118">
        <v>-1099.056064177458</v>
      </c>
      <c r="G118">
        <v>3.5</v>
      </c>
      <c r="H118" t="s">
        <v>400</v>
      </c>
      <c r="I118">
        <v>6.4184000000000001</v>
      </c>
      <c r="J118">
        <v>60.496000000000002</v>
      </c>
      <c r="K118">
        <v>0.80230000000000001</v>
      </c>
      <c r="L118">
        <v>0.41599999999999998</v>
      </c>
      <c r="M118">
        <v>0.48</v>
      </c>
      <c r="N118">
        <v>4.1639999999999997</v>
      </c>
      <c r="O118">
        <v>3.3980000000000001</v>
      </c>
      <c r="P118">
        <v>6.8040000000000003</v>
      </c>
      <c r="Q118">
        <v>210000000</v>
      </c>
      <c r="R118">
        <v>0.3</v>
      </c>
      <c r="S118">
        <v>0.5</v>
      </c>
      <c r="T118">
        <v>2</v>
      </c>
      <c r="U118">
        <v>70</v>
      </c>
    </row>
    <row r="119" spans="1:21" x14ac:dyDescent="0.35">
      <c r="A119" s="1">
        <v>117</v>
      </c>
      <c r="B119" t="s">
        <v>249</v>
      </c>
      <c r="C119">
        <v>78</v>
      </c>
      <c r="E119">
        <v>2258.3228580315158</v>
      </c>
      <c r="F119">
        <v>-1099.056064177458</v>
      </c>
      <c r="G119">
        <v>8.7500000000000018</v>
      </c>
      <c r="H119" t="s">
        <v>400</v>
      </c>
      <c r="I119">
        <v>6.4184000000000001</v>
      </c>
      <c r="J119">
        <v>60.496000000000002</v>
      </c>
      <c r="K119">
        <v>0.80230000000000001</v>
      </c>
      <c r="L119">
        <v>0.41599999999999998</v>
      </c>
      <c r="M119">
        <v>0.48</v>
      </c>
      <c r="N119">
        <v>4.1639999999999997</v>
      </c>
      <c r="O119">
        <v>3.3980000000000001</v>
      </c>
      <c r="P119">
        <v>6.8040000000000003</v>
      </c>
      <c r="Q119">
        <v>210000000</v>
      </c>
      <c r="R119">
        <v>0.3</v>
      </c>
      <c r="S119">
        <v>0.5</v>
      </c>
      <c r="T119">
        <v>2</v>
      </c>
      <c r="U119">
        <v>70</v>
      </c>
    </row>
    <row r="120" spans="1:21" x14ac:dyDescent="0.35">
      <c r="A120" s="1">
        <v>118</v>
      </c>
      <c r="B120" t="s">
        <v>249</v>
      </c>
      <c r="C120">
        <v>79</v>
      </c>
      <c r="E120">
        <v>2258.3228580315158</v>
      </c>
      <c r="F120">
        <v>-1099.056064177458</v>
      </c>
      <c r="G120">
        <v>8.7500000000000018</v>
      </c>
      <c r="H120" t="s">
        <v>400</v>
      </c>
      <c r="I120">
        <v>6.4184000000000001</v>
      </c>
      <c r="J120">
        <v>60.496000000000002</v>
      </c>
      <c r="K120">
        <v>0.80230000000000001</v>
      </c>
      <c r="L120">
        <v>0.41599999999999998</v>
      </c>
      <c r="M120">
        <v>0.48</v>
      </c>
      <c r="N120">
        <v>4.1639999999999997</v>
      </c>
      <c r="O120">
        <v>3.3980000000000001</v>
      </c>
      <c r="P120">
        <v>6.8040000000000003</v>
      </c>
      <c r="Q120">
        <v>210000000</v>
      </c>
      <c r="R120">
        <v>0.3</v>
      </c>
      <c r="S120">
        <v>0.5</v>
      </c>
      <c r="T120">
        <v>2</v>
      </c>
      <c r="U120">
        <v>70</v>
      </c>
    </row>
    <row r="121" spans="1:21" x14ac:dyDescent="0.35">
      <c r="A121" s="1">
        <v>119</v>
      </c>
      <c r="B121" t="s">
        <v>250</v>
      </c>
      <c r="C121">
        <v>79</v>
      </c>
      <c r="D121" t="s">
        <v>350</v>
      </c>
      <c r="E121">
        <v>2258.3228580315158</v>
      </c>
      <c r="F121">
        <v>-1099.056064177458</v>
      </c>
      <c r="G121">
        <v>14</v>
      </c>
      <c r="H121" t="s">
        <v>400</v>
      </c>
      <c r="I121">
        <v>6.4184000000000001</v>
      </c>
      <c r="J121">
        <v>60.496000000000002</v>
      </c>
      <c r="K121">
        <v>0.80230000000000001</v>
      </c>
      <c r="L121">
        <v>0.41599999999999998</v>
      </c>
      <c r="M121">
        <v>0.48</v>
      </c>
      <c r="N121">
        <v>4.1639999999999997</v>
      </c>
      <c r="O121">
        <v>3.3980000000000001</v>
      </c>
      <c r="P121">
        <v>6.8040000000000003</v>
      </c>
      <c r="Q121">
        <v>210000000</v>
      </c>
      <c r="R121">
        <v>0.3</v>
      </c>
      <c r="S121">
        <v>0.5</v>
      </c>
      <c r="T121">
        <v>2</v>
      </c>
      <c r="U121">
        <v>70</v>
      </c>
    </row>
    <row r="122" spans="1:21" x14ac:dyDescent="0.35">
      <c r="A122" s="1">
        <v>120</v>
      </c>
      <c r="B122" t="s">
        <v>251</v>
      </c>
      <c r="C122">
        <v>80</v>
      </c>
      <c r="D122" t="s">
        <v>351</v>
      </c>
      <c r="E122">
        <v>2378.693451514509</v>
      </c>
      <c r="F122">
        <v>-1132.74735108199</v>
      </c>
      <c r="G122">
        <v>3.5</v>
      </c>
      <c r="H122" t="s">
        <v>400</v>
      </c>
      <c r="I122">
        <v>6.4184000000000001</v>
      </c>
      <c r="J122">
        <v>60.496000000000002</v>
      </c>
      <c r="K122">
        <v>0.80230000000000001</v>
      </c>
      <c r="L122">
        <v>0.41599999999999998</v>
      </c>
      <c r="M122">
        <v>0.48</v>
      </c>
      <c r="N122">
        <v>4.1639999999999997</v>
      </c>
      <c r="O122">
        <v>3.3980000000000001</v>
      </c>
      <c r="P122">
        <v>6.8040000000000003</v>
      </c>
      <c r="Q122">
        <v>210000000</v>
      </c>
      <c r="R122">
        <v>0.3</v>
      </c>
      <c r="S122">
        <v>0.5</v>
      </c>
      <c r="T122">
        <v>2</v>
      </c>
      <c r="U122">
        <v>70</v>
      </c>
    </row>
    <row r="123" spans="1:21" x14ac:dyDescent="0.35">
      <c r="A123" s="1">
        <v>121</v>
      </c>
      <c r="B123" t="s">
        <v>252</v>
      </c>
      <c r="C123">
        <v>80</v>
      </c>
      <c r="E123">
        <v>2378.693451514509</v>
      </c>
      <c r="F123">
        <v>-1132.74735108199</v>
      </c>
      <c r="G123">
        <v>8.75</v>
      </c>
      <c r="H123" t="s">
        <v>400</v>
      </c>
      <c r="I123">
        <v>6.4184000000000001</v>
      </c>
      <c r="J123">
        <v>60.496000000000002</v>
      </c>
      <c r="K123">
        <v>0.80230000000000001</v>
      </c>
      <c r="L123">
        <v>0.41599999999999998</v>
      </c>
      <c r="M123">
        <v>0.48</v>
      </c>
      <c r="N123">
        <v>4.1639999999999997</v>
      </c>
      <c r="O123">
        <v>3.3980000000000001</v>
      </c>
      <c r="P123">
        <v>6.8040000000000003</v>
      </c>
      <c r="Q123">
        <v>210000000</v>
      </c>
      <c r="R123">
        <v>0.3</v>
      </c>
      <c r="S123">
        <v>0.5</v>
      </c>
      <c r="T123">
        <v>2</v>
      </c>
      <c r="U123">
        <v>70</v>
      </c>
    </row>
    <row r="124" spans="1:21" x14ac:dyDescent="0.35">
      <c r="A124" s="1">
        <v>122</v>
      </c>
      <c r="B124" t="s">
        <v>252</v>
      </c>
      <c r="C124">
        <v>81</v>
      </c>
      <c r="E124">
        <v>2378.693451514509</v>
      </c>
      <c r="F124">
        <v>-1132.74735108199</v>
      </c>
      <c r="G124">
        <v>8.75</v>
      </c>
      <c r="H124" t="s">
        <v>400</v>
      </c>
      <c r="I124">
        <v>6.4184000000000001</v>
      </c>
      <c r="J124">
        <v>60.496000000000002</v>
      </c>
      <c r="K124">
        <v>0.80230000000000001</v>
      </c>
      <c r="L124">
        <v>0.41599999999999998</v>
      </c>
      <c r="M124">
        <v>0.48</v>
      </c>
      <c r="N124">
        <v>4.1639999999999997</v>
      </c>
      <c r="O124">
        <v>3.3980000000000001</v>
      </c>
      <c r="P124">
        <v>6.8040000000000003</v>
      </c>
      <c r="Q124">
        <v>210000000</v>
      </c>
      <c r="R124">
        <v>0.3</v>
      </c>
      <c r="S124">
        <v>0.5</v>
      </c>
      <c r="T124">
        <v>2</v>
      </c>
      <c r="U124">
        <v>70</v>
      </c>
    </row>
    <row r="125" spans="1:21" x14ac:dyDescent="0.35">
      <c r="A125" s="1">
        <v>123</v>
      </c>
      <c r="B125" t="s">
        <v>253</v>
      </c>
      <c r="C125">
        <v>81</v>
      </c>
      <c r="D125" t="s">
        <v>352</v>
      </c>
      <c r="E125">
        <v>2378.693451514509</v>
      </c>
      <c r="F125">
        <v>-1132.74735108199</v>
      </c>
      <c r="G125">
        <v>14</v>
      </c>
      <c r="H125" t="s">
        <v>400</v>
      </c>
      <c r="I125">
        <v>6.4184000000000001</v>
      </c>
      <c r="J125">
        <v>60.496000000000002</v>
      </c>
      <c r="K125">
        <v>0.80230000000000001</v>
      </c>
      <c r="L125">
        <v>0.41599999999999998</v>
      </c>
      <c r="M125">
        <v>0.48</v>
      </c>
      <c r="N125">
        <v>4.1639999999999997</v>
      </c>
      <c r="O125">
        <v>3.3980000000000001</v>
      </c>
      <c r="P125">
        <v>6.8040000000000003</v>
      </c>
      <c r="Q125">
        <v>210000000</v>
      </c>
      <c r="R125">
        <v>0.3</v>
      </c>
      <c r="S125">
        <v>0.5</v>
      </c>
      <c r="T125">
        <v>2</v>
      </c>
      <c r="U125">
        <v>70</v>
      </c>
    </row>
    <row r="126" spans="1:21" x14ac:dyDescent="0.35">
      <c r="A126" s="1">
        <v>124</v>
      </c>
      <c r="B126" t="s">
        <v>254</v>
      </c>
      <c r="C126">
        <v>82</v>
      </c>
      <c r="D126" t="s">
        <v>353</v>
      </c>
      <c r="E126">
        <v>2499.8684505733718</v>
      </c>
      <c r="F126">
        <v>-1163.419882116332</v>
      </c>
      <c r="G126">
        <v>3.5</v>
      </c>
      <c r="H126" t="s">
        <v>400</v>
      </c>
      <c r="I126">
        <v>6.4184000000000001</v>
      </c>
      <c r="J126">
        <v>60.496000000000002</v>
      </c>
      <c r="K126">
        <v>0.80230000000000001</v>
      </c>
      <c r="L126">
        <v>0.41599999999999998</v>
      </c>
      <c r="M126">
        <v>0.48</v>
      </c>
      <c r="N126">
        <v>4.1639999999999997</v>
      </c>
      <c r="O126">
        <v>3.3980000000000001</v>
      </c>
      <c r="P126">
        <v>6.8040000000000003</v>
      </c>
      <c r="Q126">
        <v>210000000</v>
      </c>
      <c r="R126">
        <v>0.3</v>
      </c>
      <c r="S126">
        <v>0.5</v>
      </c>
      <c r="T126">
        <v>2</v>
      </c>
      <c r="U126">
        <v>70</v>
      </c>
    </row>
    <row r="127" spans="1:21" x14ac:dyDescent="0.35">
      <c r="A127" s="1">
        <v>125</v>
      </c>
      <c r="B127" t="s">
        <v>255</v>
      </c>
      <c r="C127">
        <v>82</v>
      </c>
      <c r="E127">
        <v>2499.8684505733718</v>
      </c>
      <c r="F127">
        <v>-1163.419882116332</v>
      </c>
      <c r="G127">
        <v>8.7499999999999982</v>
      </c>
      <c r="H127" t="s">
        <v>400</v>
      </c>
      <c r="I127">
        <v>6.4184000000000001</v>
      </c>
      <c r="J127">
        <v>60.496000000000002</v>
      </c>
      <c r="K127">
        <v>0.80230000000000001</v>
      </c>
      <c r="L127">
        <v>0.41599999999999998</v>
      </c>
      <c r="M127">
        <v>0.48</v>
      </c>
      <c r="N127">
        <v>4.1639999999999997</v>
      </c>
      <c r="O127">
        <v>3.3980000000000001</v>
      </c>
      <c r="P127">
        <v>6.8040000000000003</v>
      </c>
      <c r="Q127">
        <v>210000000</v>
      </c>
      <c r="R127">
        <v>0.3</v>
      </c>
      <c r="S127">
        <v>0.5</v>
      </c>
      <c r="T127">
        <v>2</v>
      </c>
      <c r="U127">
        <v>70</v>
      </c>
    </row>
    <row r="128" spans="1:21" x14ac:dyDescent="0.35">
      <c r="A128" s="1">
        <v>126</v>
      </c>
      <c r="B128" t="s">
        <v>255</v>
      </c>
      <c r="C128">
        <v>83</v>
      </c>
      <c r="E128">
        <v>2499.8684505733718</v>
      </c>
      <c r="F128">
        <v>-1163.419882116332</v>
      </c>
      <c r="G128">
        <v>8.7499999999999982</v>
      </c>
      <c r="H128" t="s">
        <v>400</v>
      </c>
      <c r="I128">
        <v>6.4184000000000001</v>
      </c>
      <c r="J128">
        <v>60.496000000000002</v>
      </c>
      <c r="K128">
        <v>0.80230000000000001</v>
      </c>
      <c r="L128">
        <v>0.41599999999999998</v>
      </c>
      <c r="M128">
        <v>0.48</v>
      </c>
      <c r="N128">
        <v>4.1639999999999997</v>
      </c>
      <c r="O128">
        <v>3.3980000000000001</v>
      </c>
      <c r="P128">
        <v>6.8040000000000003</v>
      </c>
      <c r="Q128">
        <v>210000000</v>
      </c>
      <c r="R128">
        <v>0.3</v>
      </c>
      <c r="S128">
        <v>0.5</v>
      </c>
      <c r="T128">
        <v>2</v>
      </c>
      <c r="U128">
        <v>70</v>
      </c>
    </row>
    <row r="129" spans="1:21" x14ac:dyDescent="0.35">
      <c r="A129" s="1">
        <v>127</v>
      </c>
      <c r="B129" t="s">
        <v>256</v>
      </c>
      <c r="C129">
        <v>83</v>
      </c>
      <c r="D129" t="s">
        <v>354</v>
      </c>
      <c r="E129">
        <v>2499.8684505733718</v>
      </c>
      <c r="F129">
        <v>-1163.419882116332</v>
      </c>
      <c r="G129">
        <v>14</v>
      </c>
      <c r="H129" t="s">
        <v>400</v>
      </c>
      <c r="I129">
        <v>6.4184000000000001</v>
      </c>
      <c r="J129">
        <v>60.496000000000002</v>
      </c>
      <c r="K129">
        <v>0.80230000000000001</v>
      </c>
      <c r="L129">
        <v>0.41599999999999998</v>
      </c>
      <c r="M129">
        <v>0.48</v>
      </c>
      <c r="N129">
        <v>4.1639999999999997</v>
      </c>
      <c r="O129">
        <v>3.3980000000000001</v>
      </c>
      <c r="P129">
        <v>6.8040000000000003</v>
      </c>
      <c r="Q129">
        <v>210000000</v>
      </c>
      <c r="R129">
        <v>0.3</v>
      </c>
      <c r="S129">
        <v>0.5</v>
      </c>
      <c r="T129">
        <v>2</v>
      </c>
      <c r="U129">
        <v>70</v>
      </c>
    </row>
    <row r="130" spans="1:21" x14ac:dyDescent="0.35">
      <c r="A130" s="1">
        <v>128</v>
      </c>
      <c r="B130" t="s">
        <v>257</v>
      </c>
      <c r="C130">
        <v>84</v>
      </c>
      <c r="D130" t="s">
        <v>355</v>
      </c>
      <c r="E130">
        <v>2621.772596313755</v>
      </c>
      <c r="F130">
        <v>-1191.0525500659089</v>
      </c>
      <c r="G130">
        <v>3.5</v>
      </c>
      <c r="H130" t="s">
        <v>400</v>
      </c>
      <c r="I130">
        <v>6.4184000000000001</v>
      </c>
      <c r="J130">
        <v>60.496000000000002</v>
      </c>
      <c r="K130">
        <v>0.80230000000000001</v>
      </c>
      <c r="L130">
        <v>0.41599999999999998</v>
      </c>
      <c r="M130">
        <v>0.48</v>
      </c>
      <c r="N130">
        <v>4.1639999999999997</v>
      </c>
      <c r="O130">
        <v>3.3980000000000001</v>
      </c>
      <c r="P130">
        <v>6.8040000000000003</v>
      </c>
      <c r="Q130">
        <v>210000000</v>
      </c>
      <c r="R130">
        <v>0.3</v>
      </c>
      <c r="S130">
        <v>0.5</v>
      </c>
      <c r="T130">
        <v>2</v>
      </c>
      <c r="U130">
        <v>70</v>
      </c>
    </row>
    <row r="131" spans="1:21" x14ac:dyDescent="0.35">
      <c r="A131" s="1">
        <v>129</v>
      </c>
      <c r="B131" t="s">
        <v>258</v>
      </c>
      <c r="C131">
        <v>84</v>
      </c>
      <c r="E131">
        <v>2621.772596313755</v>
      </c>
      <c r="F131">
        <v>-1191.0525500659101</v>
      </c>
      <c r="G131">
        <v>8.7500000000000036</v>
      </c>
      <c r="H131" t="s">
        <v>400</v>
      </c>
      <c r="I131">
        <v>6.4184000000000001</v>
      </c>
      <c r="J131">
        <v>60.496000000000002</v>
      </c>
      <c r="K131">
        <v>0.80230000000000001</v>
      </c>
      <c r="L131">
        <v>0.41599999999999998</v>
      </c>
      <c r="M131">
        <v>0.48</v>
      </c>
      <c r="N131">
        <v>4.1639999999999997</v>
      </c>
      <c r="O131">
        <v>3.3980000000000001</v>
      </c>
      <c r="P131">
        <v>6.8040000000000003</v>
      </c>
      <c r="Q131">
        <v>210000000</v>
      </c>
      <c r="R131">
        <v>0.3</v>
      </c>
      <c r="S131">
        <v>0.5</v>
      </c>
      <c r="T131">
        <v>2</v>
      </c>
      <c r="U131">
        <v>70</v>
      </c>
    </row>
    <row r="132" spans="1:21" x14ac:dyDescent="0.35">
      <c r="A132" s="1">
        <v>130</v>
      </c>
      <c r="B132" t="s">
        <v>258</v>
      </c>
      <c r="C132">
        <v>85</v>
      </c>
      <c r="E132">
        <v>2621.772596313755</v>
      </c>
      <c r="F132">
        <v>-1191.0525500659101</v>
      </c>
      <c r="G132">
        <v>8.7500000000000036</v>
      </c>
      <c r="H132" t="s">
        <v>400</v>
      </c>
      <c r="I132">
        <v>6.4184000000000001</v>
      </c>
      <c r="J132">
        <v>60.496000000000002</v>
      </c>
      <c r="K132">
        <v>0.80230000000000001</v>
      </c>
      <c r="L132">
        <v>0.41599999999999998</v>
      </c>
      <c r="M132">
        <v>0.48</v>
      </c>
      <c r="N132">
        <v>4.1639999999999997</v>
      </c>
      <c r="O132">
        <v>3.3980000000000001</v>
      </c>
      <c r="P132">
        <v>6.8040000000000003</v>
      </c>
      <c r="Q132">
        <v>210000000</v>
      </c>
      <c r="R132">
        <v>0.3</v>
      </c>
      <c r="S132">
        <v>0.5</v>
      </c>
      <c r="T132">
        <v>2</v>
      </c>
      <c r="U132">
        <v>70</v>
      </c>
    </row>
    <row r="133" spans="1:21" x14ac:dyDescent="0.35">
      <c r="A133" s="1">
        <v>131</v>
      </c>
      <c r="B133" t="s">
        <v>259</v>
      </c>
      <c r="C133">
        <v>85</v>
      </c>
      <c r="D133" t="s">
        <v>356</v>
      </c>
      <c r="E133">
        <v>2621.772596313755</v>
      </c>
      <c r="F133">
        <v>-1191.0525500659089</v>
      </c>
      <c r="G133">
        <v>14.000000000000011</v>
      </c>
      <c r="H133" t="s">
        <v>400</v>
      </c>
      <c r="I133">
        <v>6.4184000000000001</v>
      </c>
      <c r="J133">
        <v>60.496000000000002</v>
      </c>
      <c r="K133">
        <v>0.80230000000000001</v>
      </c>
      <c r="L133">
        <v>0.41599999999999998</v>
      </c>
      <c r="M133">
        <v>0.48</v>
      </c>
      <c r="N133">
        <v>4.1639999999999997</v>
      </c>
      <c r="O133">
        <v>3.3980000000000001</v>
      </c>
      <c r="P133">
        <v>6.8040000000000003</v>
      </c>
      <c r="Q133">
        <v>210000000</v>
      </c>
      <c r="R133">
        <v>0.3</v>
      </c>
      <c r="S133">
        <v>0.5</v>
      </c>
      <c r="T133">
        <v>2</v>
      </c>
      <c r="U133">
        <v>70</v>
      </c>
    </row>
    <row r="134" spans="1:21" x14ac:dyDescent="0.35">
      <c r="A134" s="1">
        <v>132</v>
      </c>
      <c r="B134" t="s">
        <v>260</v>
      </c>
      <c r="C134">
        <v>86</v>
      </c>
      <c r="D134" t="s">
        <v>357</v>
      </c>
      <c r="E134">
        <v>2744.3293311122011</v>
      </c>
      <c r="F134">
        <v>-1215.629559010403</v>
      </c>
      <c r="G134">
        <v>3.5</v>
      </c>
      <c r="H134" t="s">
        <v>400</v>
      </c>
      <c r="I134">
        <v>6.4184000000000001</v>
      </c>
      <c r="J134">
        <v>60.496000000000002</v>
      </c>
      <c r="K134">
        <v>0.80230000000000001</v>
      </c>
      <c r="L134">
        <v>0.41599999999999998</v>
      </c>
      <c r="M134">
        <v>0.48</v>
      </c>
      <c r="N134">
        <v>4.1639999999999997</v>
      </c>
      <c r="O134">
        <v>3.3980000000000001</v>
      </c>
      <c r="P134">
        <v>6.8040000000000003</v>
      </c>
      <c r="Q134">
        <v>210000000</v>
      </c>
      <c r="R134">
        <v>0.3</v>
      </c>
      <c r="S134">
        <v>0.5</v>
      </c>
      <c r="T134">
        <v>2</v>
      </c>
      <c r="U134">
        <v>70</v>
      </c>
    </row>
    <row r="135" spans="1:21" x14ac:dyDescent="0.35">
      <c r="A135" s="1">
        <v>133</v>
      </c>
      <c r="B135" t="s">
        <v>261</v>
      </c>
      <c r="C135">
        <v>86</v>
      </c>
      <c r="E135">
        <v>2744.3293311122011</v>
      </c>
      <c r="F135">
        <v>-1215.629559010403</v>
      </c>
      <c r="G135">
        <v>8.7500000000000018</v>
      </c>
      <c r="H135" t="s">
        <v>400</v>
      </c>
      <c r="I135">
        <v>6.4184000000000001</v>
      </c>
      <c r="J135">
        <v>60.496000000000002</v>
      </c>
      <c r="K135">
        <v>0.80230000000000001</v>
      </c>
      <c r="L135">
        <v>0.41599999999999998</v>
      </c>
      <c r="M135">
        <v>0.48</v>
      </c>
      <c r="N135">
        <v>4.1639999999999997</v>
      </c>
      <c r="O135">
        <v>3.3980000000000001</v>
      </c>
      <c r="P135">
        <v>6.8040000000000003</v>
      </c>
      <c r="Q135">
        <v>210000000</v>
      </c>
      <c r="R135">
        <v>0.3</v>
      </c>
      <c r="S135">
        <v>0.5</v>
      </c>
      <c r="T135">
        <v>2</v>
      </c>
      <c r="U135">
        <v>70</v>
      </c>
    </row>
    <row r="136" spans="1:21" x14ac:dyDescent="0.35">
      <c r="A136" s="1">
        <v>134</v>
      </c>
      <c r="B136" t="s">
        <v>261</v>
      </c>
      <c r="C136">
        <v>87</v>
      </c>
      <c r="E136">
        <v>2744.3293311122011</v>
      </c>
      <c r="F136">
        <v>-1215.629559010403</v>
      </c>
      <c r="G136">
        <v>8.7500000000000018</v>
      </c>
      <c r="H136" t="s">
        <v>400</v>
      </c>
      <c r="I136">
        <v>6.4184000000000001</v>
      </c>
      <c r="J136">
        <v>60.496000000000002</v>
      </c>
      <c r="K136">
        <v>0.80230000000000001</v>
      </c>
      <c r="L136">
        <v>0.41599999999999998</v>
      </c>
      <c r="M136">
        <v>0.48</v>
      </c>
      <c r="N136">
        <v>4.1639999999999997</v>
      </c>
      <c r="O136">
        <v>3.3980000000000001</v>
      </c>
      <c r="P136">
        <v>6.8040000000000003</v>
      </c>
      <c r="Q136">
        <v>210000000</v>
      </c>
      <c r="R136">
        <v>0.3</v>
      </c>
      <c r="S136">
        <v>0.5</v>
      </c>
      <c r="T136">
        <v>2</v>
      </c>
      <c r="U136">
        <v>70</v>
      </c>
    </row>
    <row r="137" spans="1:21" x14ac:dyDescent="0.35">
      <c r="A137" s="1">
        <v>135</v>
      </c>
      <c r="B137" t="s">
        <v>262</v>
      </c>
      <c r="C137">
        <v>87</v>
      </c>
      <c r="D137" t="s">
        <v>358</v>
      </c>
      <c r="E137">
        <v>2744.3293311122011</v>
      </c>
      <c r="F137">
        <v>-1215.629559010403</v>
      </c>
      <c r="G137">
        <v>14</v>
      </c>
      <c r="H137" t="s">
        <v>400</v>
      </c>
      <c r="I137">
        <v>6.4184000000000001</v>
      </c>
      <c r="J137">
        <v>60.496000000000002</v>
      </c>
      <c r="K137">
        <v>0.80230000000000001</v>
      </c>
      <c r="L137">
        <v>0.41599999999999998</v>
      </c>
      <c r="M137">
        <v>0.48</v>
      </c>
      <c r="N137">
        <v>4.1639999999999997</v>
      </c>
      <c r="O137">
        <v>3.3980000000000001</v>
      </c>
      <c r="P137">
        <v>6.8040000000000003</v>
      </c>
      <c r="Q137">
        <v>210000000</v>
      </c>
      <c r="R137">
        <v>0.3</v>
      </c>
      <c r="S137">
        <v>0.5</v>
      </c>
      <c r="T137">
        <v>2</v>
      </c>
      <c r="U137">
        <v>70</v>
      </c>
    </row>
    <row r="138" spans="1:21" x14ac:dyDescent="0.35">
      <c r="A138" s="1">
        <v>136</v>
      </c>
      <c r="B138" t="s">
        <v>263</v>
      </c>
      <c r="C138">
        <v>88</v>
      </c>
      <c r="D138" t="s">
        <v>359</v>
      </c>
      <c r="E138">
        <v>2867.4619909767039</v>
      </c>
      <c r="F138">
        <v>-1237.1361028388019</v>
      </c>
      <c r="G138">
        <v>3.5</v>
      </c>
      <c r="H138" t="s">
        <v>400</v>
      </c>
      <c r="I138">
        <v>6.4184000000000001</v>
      </c>
      <c r="J138">
        <v>60.496000000000002</v>
      </c>
      <c r="K138">
        <v>0.80230000000000001</v>
      </c>
      <c r="L138">
        <v>0.41599999999999998</v>
      </c>
      <c r="M138">
        <v>0.48</v>
      </c>
      <c r="N138">
        <v>4.1639999999999997</v>
      </c>
      <c r="O138">
        <v>3.3980000000000001</v>
      </c>
      <c r="P138">
        <v>6.8040000000000003</v>
      </c>
      <c r="Q138">
        <v>210000000</v>
      </c>
      <c r="R138">
        <v>0.3</v>
      </c>
      <c r="S138">
        <v>0.5</v>
      </c>
      <c r="T138">
        <v>2</v>
      </c>
      <c r="U138">
        <v>70</v>
      </c>
    </row>
    <row r="139" spans="1:21" x14ac:dyDescent="0.35">
      <c r="A139" s="1">
        <v>137</v>
      </c>
      <c r="B139" t="s">
        <v>264</v>
      </c>
      <c r="C139">
        <v>88</v>
      </c>
      <c r="E139">
        <v>2867.4619909767039</v>
      </c>
      <c r="F139">
        <v>-1237.1361028388019</v>
      </c>
      <c r="G139">
        <v>8.7500000000000018</v>
      </c>
      <c r="H139" t="s">
        <v>400</v>
      </c>
      <c r="I139">
        <v>6.4184000000000001</v>
      </c>
      <c r="J139">
        <v>60.496000000000002</v>
      </c>
      <c r="K139">
        <v>0.80230000000000001</v>
      </c>
      <c r="L139">
        <v>0.41599999999999998</v>
      </c>
      <c r="M139">
        <v>0.48</v>
      </c>
      <c r="N139">
        <v>4.1639999999999997</v>
      </c>
      <c r="O139">
        <v>3.3980000000000001</v>
      </c>
      <c r="P139">
        <v>6.8040000000000003</v>
      </c>
      <c r="Q139">
        <v>210000000</v>
      </c>
      <c r="R139">
        <v>0.3</v>
      </c>
      <c r="S139">
        <v>0.5</v>
      </c>
      <c r="T139">
        <v>2</v>
      </c>
      <c r="U139">
        <v>70</v>
      </c>
    </row>
    <row r="140" spans="1:21" x14ac:dyDescent="0.35">
      <c r="A140" s="1">
        <v>138</v>
      </c>
      <c r="B140" t="s">
        <v>264</v>
      </c>
      <c r="C140">
        <v>89</v>
      </c>
      <c r="E140">
        <v>2867.4619909767039</v>
      </c>
      <c r="F140">
        <v>-1237.1361028388019</v>
      </c>
      <c r="G140">
        <v>8.7500000000000018</v>
      </c>
      <c r="H140" t="s">
        <v>400</v>
      </c>
      <c r="I140">
        <v>6.4184000000000001</v>
      </c>
      <c r="J140">
        <v>60.496000000000002</v>
      </c>
      <c r="K140">
        <v>0.80230000000000001</v>
      </c>
      <c r="L140">
        <v>0.41599999999999998</v>
      </c>
      <c r="M140">
        <v>0.48</v>
      </c>
      <c r="N140">
        <v>4.1639999999999997</v>
      </c>
      <c r="O140">
        <v>3.3980000000000001</v>
      </c>
      <c r="P140">
        <v>6.8040000000000003</v>
      </c>
      <c r="Q140">
        <v>210000000</v>
      </c>
      <c r="R140">
        <v>0.3</v>
      </c>
      <c r="S140">
        <v>0.5</v>
      </c>
      <c r="T140">
        <v>2</v>
      </c>
      <c r="U140">
        <v>70</v>
      </c>
    </row>
    <row r="141" spans="1:21" x14ac:dyDescent="0.35">
      <c r="A141" s="1">
        <v>139</v>
      </c>
      <c r="B141" t="s">
        <v>265</v>
      </c>
      <c r="C141">
        <v>89</v>
      </c>
      <c r="D141" t="s">
        <v>360</v>
      </c>
      <c r="E141">
        <v>2867.4619909767039</v>
      </c>
      <c r="F141">
        <v>-1237.1361028388019</v>
      </c>
      <c r="G141">
        <v>14</v>
      </c>
      <c r="H141" t="s">
        <v>400</v>
      </c>
      <c r="I141">
        <v>6.4184000000000001</v>
      </c>
      <c r="J141">
        <v>60.496000000000002</v>
      </c>
      <c r="K141">
        <v>0.80230000000000001</v>
      </c>
      <c r="L141">
        <v>0.41599999999999998</v>
      </c>
      <c r="M141">
        <v>0.48</v>
      </c>
      <c r="N141">
        <v>4.1639999999999997</v>
      </c>
      <c r="O141">
        <v>3.3980000000000001</v>
      </c>
      <c r="P141">
        <v>6.8040000000000003</v>
      </c>
      <c r="Q141">
        <v>210000000</v>
      </c>
      <c r="R141">
        <v>0.3</v>
      </c>
      <c r="S141">
        <v>0.5</v>
      </c>
      <c r="T141">
        <v>2</v>
      </c>
      <c r="U141">
        <v>70</v>
      </c>
    </row>
    <row r="142" spans="1:21" x14ac:dyDescent="0.35">
      <c r="A142" s="1">
        <v>140</v>
      </c>
      <c r="B142" t="s">
        <v>266</v>
      </c>
      <c r="C142">
        <v>90</v>
      </c>
      <c r="D142" t="s">
        <v>361</v>
      </c>
      <c r="E142">
        <v>2991.0938672233601</v>
      </c>
      <c r="F142">
        <v>-1255.55740174824</v>
      </c>
      <c r="G142">
        <v>3.5</v>
      </c>
      <c r="H142" t="s">
        <v>400</v>
      </c>
      <c r="I142">
        <v>6.4184000000000001</v>
      </c>
      <c r="J142">
        <v>60.496000000000002</v>
      </c>
      <c r="K142">
        <v>0.80230000000000001</v>
      </c>
      <c r="L142">
        <v>0.41599999999999998</v>
      </c>
      <c r="M142">
        <v>0.48</v>
      </c>
      <c r="N142">
        <v>4.1639999999999997</v>
      </c>
      <c r="O142">
        <v>3.3980000000000001</v>
      </c>
      <c r="P142">
        <v>6.8040000000000003</v>
      </c>
      <c r="Q142">
        <v>210000000</v>
      </c>
      <c r="R142">
        <v>0.3</v>
      </c>
      <c r="S142">
        <v>0.5</v>
      </c>
      <c r="T142">
        <v>2</v>
      </c>
      <c r="U142">
        <v>70</v>
      </c>
    </row>
    <row r="143" spans="1:21" x14ac:dyDescent="0.35">
      <c r="A143" s="1">
        <v>141</v>
      </c>
      <c r="B143" t="s">
        <v>267</v>
      </c>
      <c r="C143">
        <v>90</v>
      </c>
      <c r="E143">
        <v>2991.0938672233601</v>
      </c>
      <c r="F143">
        <v>-1255.55740174824</v>
      </c>
      <c r="G143">
        <v>8.75</v>
      </c>
      <c r="H143" t="s">
        <v>400</v>
      </c>
      <c r="I143">
        <v>6.4184000000000001</v>
      </c>
      <c r="J143">
        <v>60.496000000000002</v>
      </c>
      <c r="K143">
        <v>0.80230000000000001</v>
      </c>
      <c r="L143">
        <v>0.41599999999999998</v>
      </c>
      <c r="M143">
        <v>0.48</v>
      </c>
      <c r="N143">
        <v>4.1639999999999997</v>
      </c>
      <c r="O143">
        <v>3.3980000000000001</v>
      </c>
      <c r="P143">
        <v>6.8040000000000003</v>
      </c>
      <c r="Q143">
        <v>210000000</v>
      </c>
      <c r="R143">
        <v>0.3</v>
      </c>
      <c r="S143">
        <v>0.5</v>
      </c>
      <c r="T143">
        <v>2</v>
      </c>
      <c r="U143">
        <v>70</v>
      </c>
    </row>
    <row r="144" spans="1:21" x14ac:dyDescent="0.35">
      <c r="A144" s="1">
        <v>142</v>
      </c>
      <c r="B144" t="s">
        <v>267</v>
      </c>
      <c r="C144">
        <v>91</v>
      </c>
      <c r="E144">
        <v>2991.0938672233601</v>
      </c>
      <c r="F144">
        <v>-1255.55740174824</v>
      </c>
      <c r="G144">
        <v>8.75</v>
      </c>
      <c r="H144" t="s">
        <v>400</v>
      </c>
      <c r="I144">
        <v>6.4184000000000001</v>
      </c>
      <c r="J144">
        <v>60.496000000000002</v>
      </c>
      <c r="K144">
        <v>0.80230000000000001</v>
      </c>
      <c r="L144">
        <v>0.41599999999999998</v>
      </c>
      <c r="M144">
        <v>0.48</v>
      </c>
      <c r="N144">
        <v>4.1639999999999997</v>
      </c>
      <c r="O144">
        <v>3.3980000000000001</v>
      </c>
      <c r="P144">
        <v>6.8040000000000003</v>
      </c>
      <c r="Q144">
        <v>210000000</v>
      </c>
      <c r="R144">
        <v>0.3</v>
      </c>
      <c r="S144">
        <v>0.5</v>
      </c>
      <c r="T144">
        <v>2</v>
      </c>
      <c r="U144">
        <v>70</v>
      </c>
    </row>
    <row r="145" spans="1:21" x14ac:dyDescent="0.35">
      <c r="A145" s="1">
        <v>143</v>
      </c>
      <c r="B145" t="s">
        <v>268</v>
      </c>
      <c r="C145">
        <v>91</v>
      </c>
      <c r="D145" t="s">
        <v>362</v>
      </c>
      <c r="E145">
        <v>2991.0938672233601</v>
      </c>
      <c r="F145">
        <v>-1255.55740174824</v>
      </c>
      <c r="G145">
        <v>14</v>
      </c>
      <c r="H145" t="s">
        <v>400</v>
      </c>
      <c r="I145">
        <v>6.4184000000000001</v>
      </c>
      <c r="J145">
        <v>60.496000000000002</v>
      </c>
      <c r="K145">
        <v>0.80230000000000001</v>
      </c>
      <c r="L145">
        <v>0.41599999999999998</v>
      </c>
      <c r="M145">
        <v>0.48</v>
      </c>
      <c r="N145">
        <v>4.1639999999999997</v>
      </c>
      <c r="O145">
        <v>3.3980000000000001</v>
      </c>
      <c r="P145">
        <v>6.8040000000000003</v>
      </c>
      <c r="Q145">
        <v>210000000</v>
      </c>
      <c r="R145">
        <v>0.3</v>
      </c>
      <c r="S145">
        <v>0.5</v>
      </c>
      <c r="T145">
        <v>2</v>
      </c>
      <c r="U145">
        <v>70</v>
      </c>
    </row>
    <row r="146" spans="1:21" x14ac:dyDescent="0.35">
      <c r="A146" s="1">
        <v>144</v>
      </c>
      <c r="B146" t="s">
        <v>269</v>
      </c>
      <c r="C146">
        <v>92</v>
      </c>
      <c r="D146" t="s">
        <v>363</v>
      </c>
      <c r="E146">
        <v>3115.1476558301051</v>
      </c>
      <c r="F146">
        <v>-1270.881930412115</v>
      </c>
      <c r="G146">
        <v>3.5</v>
      </c>
      <c r="H146" t="s">
        <v>400</v>
      </c>
      <c r="I146">
        <v>6.4184000000000001</v>
      </c>
      <c r="J146">
        <v>60.496000000000002</v>
      </c>
      <c r="K146">
        <v>0.80230000000000001</v>
      </c>
      <c r="L146">
        <v>0.41599999999999998</v>
      </c>
      <c r="M146">
        <v>0.48</v>
      </c>
      <c r="N146">
        <v>4.1639999999999997</v>
      </c>
      <c r="O146">
        <v>3.3980000000000001</v>
      </c>
      <c r="P146">
        <v>6.8040000000000003</v>
      </c>
      <c r="Q146">
        <v>210000000</v>
      </c>
      <c r="R146">
        <v>0.3</v>
      </c>
      <c r="S146">
        <v>0.5</v>
      </c>
      <c r="T146">
        <v>2</v>
      </c>
      <c r="U146">
        <v>70</v>
      </c>
    </row>
    <row r="147" spans="1:21" x14ac:dyDescent="0.35">
      <c r="A147" s="1">
        <v>145</v>
      </c>
      <c r="B147" t="s">
        <v>270</v>
      </c>
      <c r="C147">
        <v>92</v>
      </c>
      <c r="E147">
        <v>3115.1476558301051</v>
      </c>
      <c r="F147">
        <v>-1270.881930412115</v>
      </c>
      <c r="G147">
        <v>8.7500000000000018</v>
      </c>
      <c r="H147" t="s">
        <v>400</v>
      </c>
      <c r="I147">
        <v>6.4184000000000001</v>
      </c>
      <c r="J147">
        <v>60.496000000000002</v>
      </c>
      <c r="K147">
        <v>0.80230000000000001</v>
      </c>
      <c r="L147">
        <v>0.41599999999999998</v>
      </c>
      <c r="M147">
        <v>0.48</v>
      </c>
      <c r="N147">
        <v>4.1639999999999997</v>
      </c>
      <c r="O147">
        <v>3.3980000000000001</v>
      </c>
      <c r="P147">
        <v>6.8040000000000003</v>
      </c>
      <c r="Q147">
        <v>210000000</v>
      </c>
      <c r="R147">
        <v>0.3</v>
      </c>
      <c r="S147">
        <v>0.5</v>
      </c>
      <c r="T147">
        <v>2</v>
      </c>
      <c r="U147">
        <v>70</v>
      </c>
    </row>
    <row r="148" spans="1:21" x14ac:dyDescent="0.35">
      <c r="A148" s="1">
        <v>146</v>
      </c>
      <c r="B148" t="s">
        <v>270</v>
      </c>
      <c r="C148">
        <v>93</v>
      </c>
      <c r="E148">
        <v>3115.1476558301051</v>
      </c>
      <c r="F148">
        <v>-1270.881930412115</v>
      </c>
      <c r="G148">
        <v>8.7500000000000018</v>
      </c>
      <c r="H148" t="s">
        <v>400</v>
      </c>
      <c r="I148">
        <v>6.4184000000000001</v>
      </c>
      <c r="J148">
        <v>60.496000000000002</v>
      </c>
      <c r="K148">
        <v>0.80230000000000001</v>
      </c>
      <c r="L148">
        <v>0.41599999999999998</v>
      </c>
      <c r="M148">
        <v>0.48</v>
      </c>
      <c r="N148">
        <v>4.1639999999999997</v>
      </c>
      <c r="O148">
        <v>3.3980000000000001</v>
      </c>
      <c r="P148">
        <v>6.8040000000000003</v>
      </c>
      <c r="Q148">
        <v>210000000</v>
      </c>
      <c r="R148">
        <v>0.3</v>
      </c>
      <c r="S148">
        <v>0.5</v>
      </c>
      <c r="T148">
        <v>2</v>
      </c>
      <c r="U148">
        <v>70</v>
      </c>
    </row>
    <row r="149" spans="1:21" x14ac:dyDescent="0.35">
      <c r="A149" s="1">
        <v>147</v>
      </c>
      <c r="B149" t="s">
        <v>271</v>
      </c>
      <c r="C149">
        <v>93</v>
      </c>
      <c r="D149" t="s">
        <v>364</v>
      </c>
      <c r="E149">
        <v>3115.1476558301051</v>
      </c>
      <c r="F149">
        <v>-1270.881930412115</v>
      </c>
      <c r="G149">
        <v>14</v>
      </c>
      <c r="H149" t="s">
        <v>400</v>
      </c>
      <c r="I149">
        <v>6.4184000000000001</v>
      </c>
      <c r="J149">
        <v>60.496000000000002</v>
      </c>
      <c r="K149">
        <v>0.80230000000000001</v>
      </c>
      <c r="L149">
        <v>0.41599999999999998</v>
      </c>
      <c r="M149">
        <v>0.48</v>
      </c>
      <c r="N149">
        <v>4.1639999999999997</v>
      </c>
      <c r="O149">
        <v>3.3980000000000001</v>
      </c>
      <c r="P149">
        <v>6.8040000000000003</v>
      </c>
      <c r="Q149">
        <v>210000000</v>
      </c>
      <c r="R149">
        <v>0.3</v>
      </c>
      <c r="S149">
        <v>0.5</v>
      </c>
      <c r="T149">
        <v>2</v>
      </c>
      <c r="U149">
        <v>70</v>
      </c>
    </row>
    <row r="150" spans="1:21" x14ac:dyDescent="0.35">
      <c r="A150" s="1">
        <v>148</v>
      </c>
      <c r="B150" t="s">
        <v>272</v>
      </c>
      <c r="C150">
        <v>94</v>
      </c>
      <c r="D150" t="s">
        <v>365</v>
      </c>
      <c r="E150">
        <v>3239.545672361176</v>
      </c>
      <c r="F150">
        <v>-1283.1014338312791</v>
      </c>
      <c r="G150">
        <v>3.5</v>
      </c>
      <c r="H150" t="s">
        <v>400</v>
      </c>
      <c r="I150">
        <v>6.4184000000000001</v>
      </c>
      <c r="J150">
        <v>60.496000000000002</v>
      </c>
      <c r="K150">
        <v>0.80230000000000001</v>
      </c>
      <c r="L150">
        <v>0.41599999999999998</v>
      </c>
      <c r="M150">
        <v>0.48</v>
      </c>
      <c r="N150">
        <v>4.1639999999999997</v>
      </c>
      <c r="O150">
        <v>3.3980000000000001</v>
      </c>
      <c r="P150">
        <v>6.8040000000000003</v>
      </c>
      <c r="Q150">
        <v>210000000</v>
      </c>
      <c r="R150">
        <v>0.3</v>
      </c>
      <c r="S150">
        <v>0.5</v>
      </c>
      <c r="T150">
        <v>2</v>
      </c>
      <c r="U150">
        <v>70</v>
      </c>
    </row>
    <row r="151" spans="1:21" x14ac:dyDescent="0.35">
      <c r="A151" s="1">
        <v>149</v>
      </c>
      <c r="B151" t="s">
        <v>273</v>
      </c>
      <c r="C151">
        <v>94</v>
      </c>
      <c r="E151">
        <v>3239.545672361176</v>
      </c>
      <c r="F151">
        <v>-1283.1014338312791</v>
      </c>
      <c r="G151">
        <v>8.75</v>
      </c>
      <c r="H151" t="s">
        <v>400</v>
      </c>
      <c r="I151">
        <v>6.4184000000000001</v>
      </c>
      <c r="J151">
        <v>60.496000000000002</v>
      </c>
      <c r="K151">
        <v>0.80230000000000001</v>
      </c>
      <c r="L151">
        <v>0.41599999999999998</v>
      </c>
      <c r="M151">
        <v>0.48</v>
      </c>
      <c r="N151">
        <v>4.1639999999999997</v>
      </c>
      <c r="O151">
        <v>3.3980000000000001</v>
      </c>
      <c r="P151">
        <v>6.8040000000000003</v>
      </c>
      <c r="Q151">
        <v>210000000</v>
      </c>
      <c r="R151">
        <v>0.3</v>
      </c>
      <c r="S151">
        <v>0.5</v>
      </c>
      <c r="T151">
        <v>2</v>
      </c>
      <c r="U151">
        <v>70</v>
      </c>
    </row>
    <row r="152" spans="1:21" x14ac:dyDescent="0.35">
      <c r="A152" s="1">
        <v>150</v>
      </c>
      <c r="B152" t="s">
        <v>273</v>
      </c>
      <c r="C152">
        <v>95</v>
      </c>
      <c r="E152">
        <v>3239.545672361176</v>
      </c>
      <c r="F152">
        <v>-1283.1014338312791</v>
      </c>
      <c r="G152">
        <v>8.75</v>
      </c>
      <c r="H152" t="s">
        <v>400</v>
      </c>
      <c r="I152">
        <v>6.4184000000000001</v>
      </c>
      <c r="J152">
        <v>60.496000000000002</v>
      </c>
      <c r="K152">
        <v>0.80230000000000001</v>
      </c>
      <c r="L152">
        <v>0.41599999999999998</v>
      </c>
      <c r="M152">
        <v>0.48</v>
      </c>
      <c r="N152">
        <v>4.1639999999999997</v>
      </c>
      <c r="O152">
        <v>3.3980000000000001</v>
      </c>
      <c r="P152">
        <v>6.8040000000000003</v>
      </c>
      <c r="Q152">
        <v>210000000</v>
      </c>
      <c r="R152">
        <v>0.3</v>
      </c>
      <c r="S152">
        <v>0.5</v>
      </c>
      <c r="T152">
        <v>2</v>
      </c>
      <c r="U152">
        <v>70</v>
      </c>
    </row>
    <row r="153" spans="1:21" x14ac:dyDescent="0.35">
      <c r="A153" s="1">
        <v>151</v>
      </c>
      <c r="B153" t="s">
        <v>274</v>
      </c>
      <c r="C153">
        <v>95</v>
      </c>
      <c r="D153" t="s">
        <v>366</v>
      </c>
      <c r="E153">
        <v>3239.545672361176</v>
      </c>
      <c r="F153">
        <v>-1283.1014338312791</v>
      </c>
      <c r="G153">
        <v>14</v>
      </c>
      <c r="H153" t="s">
        <v>400</v>
      </c>
      <c r="I153">
        <v>6.4184000000000001</v>
      </c>
      <c r="J153">
        <v>60.496000000000002</v>
      </c>
      <c r="K153">
        <v>0.80230000000000001</v>
      </c>
      <c r="L153">
        <v>0.41599999999999998</v>
      </c>
      <c r="M153">
        <v>0.48</v>
      </c>
      <c r="N153">
        <v>4.1639999999999997</v>
      </c>
      <c r="O153">
        <v>3.3980000000000001</v>
      </c>
      <c r="P153">
        <v>6.8040000000000003</v>
      </c>
      <c r="Q153">
        <v>210000000</v>
      </c>
      <c r="R153">
        <v>0.3</v>
      </c>
      <c r="S153">
        <v>0.5</v>
      </c>
      <c r="T153">
        <v>2</v>
      </c>
      <c r="U153">
        <v>70</v>
      </c>
    </row>
    <row r="154" spans="1:21" x14ac:dyDescent="0.35">
      <c r="A154" s="1">
        <v>152</v>
      </c>
      <c r="B154" t="s">
        <v>275</v>
      </c>
      <c r="C154">
        <v>96</v>
      </c>
      <c r="D154" t="s">
        <v>367</v>
      </c>
      <c r="E154">
        <v>3364.2102582212469</v>
      </c>
      <c r="F154">
        <v>-1292.207819631662</v>
      </c>
      <c r="G154">
        <v>3.5</v>
      </c>
      <c r="H154" t="s">
        <v>400</v>
      </c>
      <c r="I154">
        <v>6.4184000000000001</v>
      </c>
      <c r="J154">
        <v>60.496000000000002</v>
      </c>
      <c r="K154">
        <v>0.80230000000000001</v>
      </c>
      <c r="L154">
        <v>0.41599999999999998</v>
      </c>
      <c r="M154">
        <v>0.48</v>
      </c>
      <c r="N154">
        <v>4.1639999999999997</v>
      </c>
      <c r="O154">
        <v>3.3980000000000001</v>
      </c>
      <c r="P154">
        <v>6.8040000000000003</v>
      </c>
      <c r="Q154">
        <v>210000000</v>
      </c>
      <c r="R154">
        <v>0.3</v>
      </c>
      <c r="S154">
        <v>0.5</v>
      </c>
      <c r="T154">
        <v>2</v>
      </c>
      <c r="U154">
        <v>70</v>
      </c>
    </row>
    <row r="155" spans="1:21" x14ac:dyDescent="0.35">
      <c r="A155" s="1">
        <v>153</v>
      </c>
      <c r="B155" t="s">
        <v>276</v>
      </c>
      <c r="C155">
        <v>96</v>
      </c>
      <c r="E155">
        <v>3364.2102582212469</v>
      </c>
      <c r="F155">
        <v>-1292.207819631662</v>
      </c>
      <c r="G155">
        <v>8.7500000000000018</v>
      </c>
      <c r="H155" t="s">
        <v>400</v>
      </c>
      <c r="I155">
        <v>6.4184000000000001</v>
      </c>
      <c r="J155">
        <v>60.496000000000002</v>
      </c>
      <c r="K155">
        <v>0.80230000000000001</v>
      </c>
      <c r="L155">
        <v>0.41599999999999998</v>
      </c>
      <c r="M155">
        <v>0.48</v>
      </c>
      <c r="N155">
        <v>4.1639999999999997</v>
      </c>
      <c r="O155">
        <v>3.3980000000000001</v>
      </c>
      <c r="P155">
        <v>6.8040000000000003</v>
      </c>
      <c r="Q155">
        <v>210000000</v>
      </c>
      <c r="R155">
        <v>0.3</v>
      </c>
      <c r="S155">
        <v>0.5</v>
      </c>
      <c r="T155">
        <v>2</v>
      </c>
      <c r="U155">
        <v>70</v>
      </c>
    </row>
    <row r="156" spans="1:21" x14ac:dyDescent="0.35">
      <c r="A156" s="1">
        <v>154</v>
      </c>
      <c r="B156" t="s">
        <v>276</v>
      </c>
      <c r="C156">
        <v>97</v>
      </c>
      <c r="E156">
        <v>3364.2102582212469</v>
      </c>
      <c r="F156">
        <v>-1292.207819631662</v>
      </c>
      <c r="G156">
        <v>8.7500000000000018</v>
      </c>
      <c r="H156" t="s">
        <v>400</v>
      </c>
      <c r="I156">
        <v>6.4184000000000001</v>
      </c>
      <c r="J156">
        <v>60.496000000000002</v>
      </c>
      <c r="K156">
        <v>0.80230000000000001</v>
      </c>
      <c r="L156">
        <v>0.41599999999999998</v>
      </c>
      <c r="M156">
        <v>0.48</v>
      </c>
      <c r="N156">
        <v>4.1639999999999997</v>
      </c>
      <c r="O156">
        <v>3.3980000000000001</v>
      </c>
      <c r="P156">
        <v>6.8040000000000003</v>
      </c>
      <c r="Q156">
        <v>210000000</v>
      </c>
      <c r="R156">
        <v>0.3</v>
      </c>
      <c r="S156">
        <v>0.5</v>
      </c>
      <c r="T156">
        <v>2</v>
      </c>
      <c r="U156">
        <v>70</v>
      </c>
    </row>
    <row r="157" spans="1:21" x14ac:dyDescent="0.35">
      <c r="A157" s="1">
        <v>155</v>
      </c>
      <c r="B157" t="s">
        <v>277</v>
      </c>
      <c r="C157">
        <v>97</v>
      </c>
      <c r="D157" t="s">
        <v>368</v>
      </c>
      <c r="E157">
        <v>3364.2102582212469</v>
      </c>
      <c r="F157">
        <v>-1292.207819631662</v>
      </c>
      <c r="G157">
        <v>14</v>
      </c>
      <c r="H157" t="s">
        <v>400</v>
      </c>
      <c r="I157">
        <v>6.4184000000000001</v>
      </c>
      <c r="J157">
        <v>60.496000000000002</v>
      </c>
      <c r="K157">
        <v>0.80230000000000001</v>
      </c>
      <c r="L157">
        <v>0.41599999999999998</v>
      </c>
      <c r="M157">
        <v>0.48</v>
      </c>
      <c r="N157">
        <v>4.1639999999999997</v>
      </c>
      <c r="O157">
        <v>3.3980000000000001</v>
      </c>
      <c r="P157">
        <v>6.8040000000000003</v>
      </c>
      <c r="Q157">
        <v>210000000</v>
      </c>
      <c r="R157">
        <v>0.3</v>
      </c>
      <c r="S157">
        <v>0.5</v>
      </c>
      <c r="T157">
        <v>2</v>
      </c>
      <c r="U157">
        <v>70</v>
      </c>
    </row>
    <row r="158" spans="1:21" x14ac:dyDescent="0.35">
      <c r="A158" s="1">
        <v>156</v>
      </c>
      <c r="B158" t="s">
        <v>278</v>
      </c>
      <c r="C158">
        <v>98</v>
      </c>
      <c r="D158" t="s">
        <v>369</v>
      </c>
      <c r="E158">
        <v>3489.0635865499899</v>
      </c>
      <c r="F158">
        <v>-1298.193740693212</v>
      </c>
      <c r="G158">
        <v>3.5</v>
      </c>
      <c r="H158" t="s">
        <v>400</v>
      </c>
      <c r="I158">
        <v>6.4184000000000001</v>
      </c>
      <c r="J158">
        <v>60.496000000000002</v>
      </c>
      <c r="K158">
        <v>0.80230000000000001</v>
      </c>
      <c r="L158">
        <v>0.41599999999999998</v>
      </c>
      <c r="M158">
        <v>0.48</v>
      </c>
      <c r="N158">
        <v>4.1639999999999997</v>
      </c>
      <c r="O158">
        <v>3.3980000000000001</v>
      </c>
      <c r="P158">
        <v>6.8040000000000003</v>
      </c>
      <c r="Q158">
        <v>210000000</v>
      </c>
      <c r="R158">
        <v>0.3</v>
      </c>
      <c r="S158">
        <v>0.5</v>
      </c>
      <c r="T158">
        <v>2</v>
      </c>
      <c r="U158">
        <v>70</v>
      </c>
    </row>
    <row r="159" spans="1:21" x14ac:dyDescent="0.35">
      <c r="A159" s="1">
        <v>157</v>
      </c>
      <c r="B159" t="s">
        <v>279</v>
      </c>
      <c r="C159">
        <v>98</v>
      </c>
      <c r="E159">
        <v>3489.0635865499912</v>
      </c>
      <c r="F159">
        <v>-1298.193740693212</v>
      </c>
      <c r="G159">
        <v>8.7500000000000018</v>
      </c>
      <c r="H159" t="s">
        <v>400</v>
      </c>
      <c r="I159">
        <v>6.4184000000000001</v>
      </c>
      <c r="J159">
        <v>60.496000000000002</v>
      </c>
      <c r="K159">
        <v>0.80230000000000001</v>
      </c>
      <c r="L159">
        <v>0.41599999999999998</v>
      </c>
      <c r="M159">
        <v>0.48</v>
      </c>
      <c r="N159">
        <v>4.1639999999999997</v>
      </c>
      <c r="O159">
        <v>3.3980000000000001</v>
      </c>
      <c r="P159">
        <v>6.8040000000000003</v>
      </c>
      <c r="Q159">
        <v>210000000</v>
      </c>
      <c r="R159">
        <v>0.3</v>
      </c>
      <c r="S159">
        <v>0.5</v>
      </c>
      <c r="T159">
        <v>2</v>
      </c>
      <c r="U159">
        <v>70</v>
      </c>
    </row>
    <row r="160" spans="1:21" x14ac:dyDescent="0.35">
      <c r="A160" s="1">
        <v>158</v>
      </c>
      <c r="B160" t="s">
        <v>279</v>
      </c>
      <c r="C160">
        <v>99</v>
      </c>
      <c r="E160">
        <v>3489.0635865499912</v>
      </c>
      <c r="F160">
        <v>-1298.193740693212</v>
      </c>
      <c r="G160">
        <v>8.7500000000000018</v>
      </c>
      <c r="H160" t="s">
        <v>400</v>
      </c>
      <c r="I160">
        <v>6.4184000000000001</v>
      </c>
      <c r="J160">
        <v>60.496000000000002</v>
      </c>
      <c r="K160">
        <v>0.80230000000000001</v>
      </c>
      <c r="L160">
        <v>0.41599999999999998</v>
      </c>
      <c r="M160">
        <v>0.48</v>
      </c>
      <c r="N160">
        <v>4.1639999999999997</v>
      </c>
      <c r="O160">
        <v>3.3980000000000001</v>
      </c>
      <c r="P160">
        <v>6.8040000000000003</v>
      </c>
      <c r="Q160">
        <v>210000000</v>
      </c>
      <c r="R160">
        <v>0.3</v>
      </c>
      <c r="S160">
        <v>0.5</v>
      </c>
      <c r="T160">
        <v>2</v>
      </c>
      <c r="U160">
        <v>70</v>
      </c>
    </row>
    <row r="161" spans="1:21" x14ac:dyDescent="0.35">
      <c r="A161" s="1">
        <v>159</v>
      </c>
      <c r="B161" t="s">
        <v>280</v>
      </c>
      <c r="C161">
        <v>99</v>
      </c>
      <c r="D161" t="s">
        <v>370</v>
      </c>
      <c r="E161">
        <v>3489.0635865499899</v>
      </c>
      <c r="F161">
        <v>-1298.193740693212</v>
      </c>
      <c r="G161">
        <v>14</v>
      </c>
      <c r="H161" t="s">
        <v>400</v>
      </c>
      <c r="I161">
        <v>6.4184000000000001</v>
      </c>
      <c r="J161">
        <v>60.496000000000002</v>
      </c>
      <c r="K161">
        <v>0.80230000000000001</v>
      </c>
      <c r="L161">
        <v>0.41599999999999998</v>
      </c>
      <c r="M161">
        <v>0.48</v>
      </c>
      <c r="N161">
        <v>4.1639999999999997</v>
      </c>
      <c r="O161">
        <v>3.3980000000000001</v>
      </c>
      <c r="P161">
        <v>6.8040000000000003</v>
      </c>
      <c r="Q161">
        <v>210000000</v>
      </c>
      <c r="R161">
        <v>0.3</v>
      </c>
      <c r="S161">
        <v>0.5</v>
      </c>
      <c r="T161">
        <v>2</v>
      </c>
      <c r="U161">
        <v>70</v>
      </c>
    </row>
    <row r="162" spans="1:21" x14ac:dyDescent="0.35">
      <c r="A162" s="1">
        <v>160</v>
      </c>
      <c r="B162" t="s">
        <v>281</v>
      </c>
      <c r="C162">
        <v>100</v>
      </c>
      <c r="D162" t="s">
        <v>371</v>
      </c>
      <c r="E162">
        <v>3614.0275072543241</v>
      </c>
      <c r="F162">
        <v>-1301.057474700553</v>
      </c>
      <c r="G162">
        <v>3.5</v>
      </c>
      <c r="H162" t="s">
        <v>400</v>
      </c>
      <c r="I162">
        <v>6.4184000000000001</v>
      </c>
      <c r="J162">
        <v>60.496000000000002</v>
      </c>
      <c r="K162">
        <v>0.80230000000000001</v>
      </c>
      <c r="L162">
        <v>0.41599999999999998</v>
      </c>
      <c r="M162">
        <v>0.48</v>
      </c>
      <c r="N162">
        <v>4.1639999999999997</v>
      </c>
      <c r="O162">
        <v>3.3980000000000001</v>
      </c>
      <c r="P162">
        <v>6.8040000000000003</v>
      </c>
      <c r="Q162">
        <v>210000000</v>
      </c>
      <c r="R162">
        <v>0.3</v>
      </c>
      <c r="S162">
        <v>0.5</v>
      </c>
      <c r="T162">
        <v>2</v>
      </c>
      <c r="U162">
        <v>70</v>
      </c>
    </row>
    <row r="163" spans="1:21" x14ac:dyDescent="0.35">
      <c r="A163" s="1">
        <v>161</v>
      </c>
      <c r="B163" t="s">
        <v>282</v>
      </c>
      <c r="C163">
        <v>100</v>
      </c>
      <c r="E163">
        <v>3614.027507254325</v>
      </c>
      <c r="F163">
        <v>-1301.057474700553</v>
      </c>
      <c r="G163">
        <v>8.7500000000000018</v>
      </c>
      <c r="H163" t="s">
        <v>400</v>
      </c>
      <c r="I163">
        <v>6.4184000000000001</v>
      </c>
      <c r="J163">
        <v>60.496000000000002</v>
      </c>
      <c r="K163">
        <v>0.80230000000000001</v>
      </c>
      <c r="L163">
        <v>0.41599999999999998</v>
      </c>
      <c r="M163">
        <v>0.48</v>
      </c>
      <c r="N163">
        <v>4.1639999999999997</v>
      </c>
      <c r="O163">
        <v>3.3980000000000001</v>
      </c>
      <c r="P163">
        <v>6.8040000000000003</v>
      </c>
      <c r="Q163">
        <v>210000000</v>
      </c>
      <c r="R163">
        <v>0.3</v>
      </c>
      <c r="S163">
        <v>0.5</v>
      </c>
      <c r="T163">
        <v>2</v>
      </c>
      <c r="U163">
        <v>70</v>
      </c>
    </row>
    <row r="164" spans="1:21" x14ac:dyDescent="0.35">
      <c r="A164" s="1">
        <v>162</v>
      </c>
      <c r="B164" t="s">
        <v>282</v>
      </c>
      <c r="C164">
        <v>101</v>
      </c>
      <c r="E164">
        <v>3614.027507254325</v>
      </c>
      <c r="F164">
        <v>-1301.057474700553</v>
      </c>
      <c r="G164">
        <v>8.7500000000000018</v>
      </c>
      <c r="H164" t="s">
        <v>400</v>
      </c>
      <c r="I164">
        <v>6.4184000000000001</v>
      </c>
      <c r="J164">
        <v>60.496000000000002</v>
      </c>
      <c r="K164">
        <v>0.80230000000000001</v>
      </c>
      <c r="L164">
        <v>0.41599999999999998</v>
      </c>
      <c r="M164">
        <v>0.48</v>
      </c>
      <c r="N164">
        <v>4.1639999999999997</v>
      </c>
      <c r="O164">
        <v>3.3980000000000001</v>
      </c>
      <c r="P164">
        <v>6.8040000000000003</v>
      </c>
      <c r="Q164">
        <v>210000000</v>
      </c>
      <c r="R164">
        <v>0.3</v>
      </c>
      <c r="S164">
        <v>0.5</v>
      </c>
      <c r="T164">
        <v>2</v>
      </c>
      <c r="U164">
        <v>70</v>
      </c>
    </row>
    <row r="165" spans="1:21" x14ac:dyDescent="0.35">
      <c r="A165" s="1">
        <v>163</v>
      </c>
      <c r="B165" t="s">
        <v>283</v>
      </c>
      <c r="C165">
        <v>101</v>
      </c>
      <c r="D165" t="s">
        <v>372</v>
      </c>
      <c r="E165">
        <v>3614.0275072543241</v>
      </c>
      <c r="F165">
        <v>-1301.057474700553</v>
      </c>
      <c r="G165">
        <v>14</v>
      </c>
      <c r="H165" t="s">
        <v>400</v>
      </c>
      <c r="I165">
        <v>6.4184000000000001</v>
      </c>
      <c r="J165">
        <v>60.496000000000002</v>
      </c>
      <c r="K165">
        <v>0.80230000000000001</v>
      </c>
      <c r="L165">
        <v>0.41599999999999998</v>
      </c>
      <c r="M165">
        <v>0.48</v>
      </c>
      <c r="N165">
        <v>4.1639999999999997</v>
      </c>
      <c r="O165">
        <v>3.3980000000000001</v>
      </c>
      <c r="P165">
        <v>6.8040000000000003</v>
      </c>
      <c r="Q165">
        <v>210000000</v>
      </c>
      <c r="R165">
        <v>0.3</v>
      </c>
      <c r="S165">
        <v>0.5</v>
      </c>
      <c r="T165">
        <v>2</v>
      </c>
      <c r="U165">
        <v>70</v>
      </c>
    </row>
    <row r="166" spans="1:21" x14ac:dyDescent="0.35">
      <c r="A166" s="1">
        <v>164</v>
      </c>
      <c r="B166" t="s">
        <v>284</v>
      </c>
      <c r="C166">
        <v>102</v>
      </c>
      <c r="D166" t="s">
        <v>373</v>
      </c>
      <c r="E166">
        <v>3739.023975787984</v>
      </c>
      <c r="F166">
        <v>-1300.797387566392</v>
      </c>
      <c r="G166">
        <v>3.5</v>
      </c>
      <c r="H166" t="s">
        <v>400</v>
      </c>
      <c r="I166">
        <v>6.4184000000000001</v>
      </c>
      <c r="J166">
        <v>60.496000000000002</v>
      </c>
      <c r="K166">
        <v>0.80230000000000001</v>
      </c>
      <c r="L166">
        <v>0.41599999999999998</v>
      </c>
      <c r="M166">
        <v>0.48</v>
      </c>
      <c r="N166">
        <v>4.1639999999999997</v>
      </c>
      <c r="O166">
        <v>3.3980000000000001</v>
      </c>
      <c r="P166">
        <v>6.8040000000000003</v>
      </c>
      <c r="Q166">
        <v>210000000</v>
      </c>
      <c r="R166">
        <v>0.3</v>
      </c>
      <c r="S166">
        <v>0.5</v>
      </c>
      <c r="T166">
        <v>2</v>
      </c>
      <c r="U166">
        <v>70</v>
      </c>
    </row>
    <row r="167" spans="1:21" x14ac:dyDescent="0.35">
      <c r="A167" s="1">
        <v>165</v>
      </c>
      <c r="B167" t="s">
        <v>285</v>
      </c>
      <c r="C167">
        <v>102</v>
      </c>
      <c r="E167">
        <v>3739.023975787984</v>
      </c>
      <c r="F167">
        <v>-1300.797387566392</v>
      </c>
      <c r="G167">
        <v>8.75</v>
      </c>
      <c r="H167" t="s">
        <v>400</v>
      </c>
      <c r="I167">
        <v>6.4184000000000001</v>
      </c>
      <c r="J167">
        <v>60.496000000000002</v>
      </c>
      <c r="K167">
        <v>0.80230000000000001</v>
      </c>
      <c r="L167">
        <v>0.41599999999999998</v>
      </c>
      <c r="M167">
        <v>0.48</v>
      </c>
      <c r="N167">
        <v>4.1639999999999997</v>
      </c>
      <c r="O167">
        <v>3.3980000000000001</v>
      </c>
      <c r="P167">
        <v>6.8040000000000003</v>
      </c>
      <c r="Q167">
        <v>210000000</v>
      </c>
      <c r="R167">
        <v>0.3</v>
      </c>
      <c r="S167">
        <v>0.5</v>
      </c>
      <c r="T167">
        <v>2</v>
      </c>
      <c r="U167">
        <v>70</v>
      </c>
    </row>
    <row r="168" spans="1:21" x14ac:dyDescent="0.35">
      <c r="A168" s="1">
        <v>166</v>
      </c>
      <c r="B168" t="s">
        <v>285</v>
      </c>
      <c r="C168">
        <v>103</v>
      </c>
      <c r="E168">
        <v>3739.023975787984</v>
      </c>
      <c r="F168">
        <v>-1300.797387566392</v>
      </c>
      <c r="G168">
        <v>8.75</v>
      </c>
      <c r="H168" t="s">
        <v>400</v>
      </c>
      <c r="I168">
        <v>6.4184000000000001</v>
      </c>
      <c r="J168">
        <v>60.496000000000002</v>
      </c>
      <c r="K168">
        <v>0.80230000000000001</v>
      </c>
      <c r="L168">
        <v>0.41599999999999998</v>
      </c>
      <c r="M168">
        <v>0.48</v>
      </c>
      <c r="N168">
        <v>4.1639999999999997</v>
      </c>
      <c r="O168">
        <v>3.3980000000000001</v>
      </c>
      <c r="P168">
        <v>6.8040000000000003</v>
      </c>
      <c r="Q168">
        <v>210000000</v>
      </c>
      <c r="R168">
        <v>0.3</v>
      </c>
      <c r="S168">
        <v>0.5</v>
      </c>
      <c r="T168">
        <v>2</v>
      </c>
      <c r="U168">
        <v>70</v>
      </c>
    </row>
    <row r="169" spans="1:21" x14ac:dyDescent="0.35">
      <c r="A169" s="1">
        <v>167</v>
      </c>
      <c r="B169" t="s">
        <v>286</v>
      </c>
      <c r="C169">
        <v>103</v>
      </c>
      <c r="D169" t="s">
        <v>374</v>
      </c>
      <c r="E169">
        <v>3739.023975787984</v>
      </c>
      <c r="F169">
        <v>-1300.797387566392</v>
      </c>
      <c r="G169">
        <v>14</v>
      </c>
      <c r="H169" t="s">
        <v>400</v>
      </c>
      <c r="I169">
        <v>6.4184000000000001</v>
      </c>
      <c r="J169">
        <v>60.496000000000002</v>
      </c>
      <c r="K169">
        <v>0.80230000000000001</v>
      </c>
      <c r="L169">
        <v>0.41599999999999998</v>
      </c>
      <c r="M169">
        <v>0.48</v>
      </c>
      <c r="N169">
        <v>4.1639999999999997</v>
      </c>
      <c r="O169">
        <v>3.3980000000000001</v>
      </c>
      <c r="P169">
        <v>6.8040000000000003</v>
      </c>
      <c r="Q169">
        <v>210000000</v>
      </c>
      <c r="R169">
        <v>0.3</v>
      </c>
      <c r="S169">
        <v>0.5</v>
      </c>
      <c r="T169">
        <v>2</v>
      </c>
      <c r="U169">
        <v>70</v>
      </c>
    </row>
    <row r="170" spans="1:21" x14ac:dyDescent="0.35">
      <c r="A170" s="1">
        <v>168</v>
      </c>
      <c r="B170" t="s">
        <v>287</v>
      </c>
      <c r="C170">
        <v>104</v>
      </c>
      <c r="D170" t="s">
        <v>375</v>
      </c>
      <c r="E170">
        <v>3863.9748466795058</v>
      </c>
      <c r="F170">
        <v>-1297.4113748251989</v>
      </c>
      <c r="G170">
        <v>3.5</v>
      </c>
      <c r="H170" t="s">
        <v>400</v>
      </c>
      <c r="I170">
        <v>6.4184000000000001</v>
      </c>
      <c r="J170">
        <v>60.496000000000002</v>
      </c>
      <c r="K170">
        <v>0.80230000000000001</v>
      </c>
      <c r="L170">
        <v>0.41599999999999998</v>
      </c>
      <c r="M170">
        <v>0.48</v>
      </c>
      <c r="N170">
        <v>4.1639999999999997</v>
      </c>
      <c r="O170">
        <v>3.3980000000000001</v>
      </c>
      <c r="P170">
        <v>6.8040000000000003</v>
      </c>
      <c r="Q170">
        <v>210000000</v>
      </c>
      <c r="R170">
        <v>0.3</v>
      </c>
      <c r="S170">
        <v>0.5</v>
      </c>
      <c r="T170">
        <v>2</v>
      </c>
      <c r="U170">
        <v>70</v>
      </c>
    </row>
    <row r="171" spans="1:21" x14ac:dyDescent="0.35">
      <c r="A171" s="1">
        <v>169</v>
      </c>
      <c r="B171" t="s">
        <v>288</v>
      </c>
      <c r="C171">
        <v>104</v>
      </c>
      <c r="E171">
        <v>3863.9748466795058</v>
      </c>
      <c r="F171">
        <v>-1297.4113748251989</v>
      </c>
      <c r="G171">
        <v>8.75</v>
      </c>
      <c r="H171" t="s">
        <v>400</v>
      </c>
      <c r="I171">
        <v>6.4184000000000001</v>
      </c>
      <c r="J171">
        <v>60.496000000000002</v>
      </c>
      <c r="K171">
        <v>0.80230000000000001</v>
      </c>
      <c r="L171">
        <v>0.41599999999999998</v>
      </c>
      <c r="M171">
        <v>0.48</v>
      </c>
      <c r="N171">
        <v>4.1639999999999997</v>
      </c>
      <c r="O171">
        <v>3.3980000000000001</v>
      </c>
      <c r="P171">
        <v>6.8040000000000003</v>
      </c>
      <c r="Q171">
        <v>210000000</v>
      </c>
      <c r="R171">
        <v>0.3</v>
      </c>
      <c r="S171">
        <v>0.5</v>
      </c>
      <c r="T171">
        <v>2</v>
      </c>
      <c r="U171">
        <v>70</v>
      </c>
    </row>
    <row r="172" spans="1:21" x14ac:dyDescent="0.35">
      <c r="A172" s="1">
        <v>170</v>
      </c>
      <c r="B172" t="s">
        <v>288</v>
      </c>
      <c r="C172">
        <v>105</v>
      </c>
      <c r="E172">
        <v>3863.9748466795058</v>
      </c>
      <c r="F172">
        <v>-1297.4113748251989</v>
      </c>
      <c r="G172">
        <v>8.75</v>
      </c>
      <c r="H172" t="s">
        <v>400</v>
      </c>
      <c r="I172">
        <v>6.4184000000000001</v>
      </c>
      <c r="J172">
        <v>60.496000000000002</v>
      </c>
      <c r="K172">
        <v>0.80230000000000001</v>
      </c>
      <c r="L172">
        <v>0.41599999999999998</v>
      </c>
      <c r="M172">
        <v>0.48</v>
      </c>
      <c r="N172">
        <v>4.1639999999999997</v>
      </c>
      <c r="O172">
        <v>3.3980000000000001</v>
      </c>
      <c r="P172">
        <v>6.8040000000000003</v>
      </c>
      <c r="Q172">
        <v>210000000</v>
      </c>
      <c r="R172">
        <v>0.3</v>
      </c>
      <c r="S172">
        <v>0.5</v>
      </c>
      <c r="T172">
        <v>2</v>
      </c>
      <c r="U172">
        <v>70</v>
      </c>
    </row>
    <row r="173" spans="1:21" x14ac:dyDescent="0.35">
      <c r="A173" s="1">
        <v>171</v>
      </c>
      <c r="B173" t="s">
        <v>289</v>
      </c>
      <c r="C173">
        <v>105</v>
      </c>
      <c r="D173" t="s">
        <v>376</v>
      </c>
      <c r="E173">
        <v>3863.9748466795058</v>
      </c>
      <c r="F173">
        <v>-1297.4113748251989</v>
      </c>
      <c r="G173">
        <v>14</v>
      </c>
      <c r="H173" t="s">
        <v>400</v>
      </c>
      <c r="I173">
        <v>6.4184000000000001</v>
      </c>
      <c r="J173">
        <v>60.496000000000002</v>
      </c>
      <c r="K173">
        <v>0.80230000000000001</v>
      </c>
      <c r="L173">
        <v>0.41599999999999998</v>
      </c>
      <c r="M173">
        <v>0.48</v>
      </c>
      <c r="N173">
        <v>4.1639999999999997</v>
      </c>
      <c r="O173">
        <v>3.3980000000000001</v>
      </c>
      <c r="P173">
        <v>6.8040000000000003</v>
      </c>
      <c r="Q173">
        <v>210000000</v>
      </c>
      <c r="R173">
        <v>0.3</v>
      </c>
      <c r="S173">
        <v>0.5</v>
      </c>
      <c r="T173">
        <v>2</v>
      </c>
      <c r="U173">
        <v>70</v>
      </c>
    </row>
    <row r="174" spans="1:21" x14ac:dyDescent="0.35">
      <c r="A174" s="1">
        <v>172</v>
      </c>
      <c r="B174" t="s">
        <v>290</v>
      </c>
      <c r="C174">
        <v>106</v>
      </c>
      <c r="D174" t="s">
        <v>377</v>
      </c>
      <c r="E174">
        <v>3988.8020418693968</v>
      </c>
      <c r="F174">
        <v>-1290.9033727262799</v>
      </c>
      <c r="G174">
        <v>3.5</v>
      </c>
      <c r="H174" t="s">
        <v>400</v>
      </c>
      <c r="I174">
        <v>6.4184000000000001</v>
      </c>
      <c r="J174">
        <v>60.496000000000002</v>
      </c>
      <c r="K174">
        <v>0.80230000000000001</v>
      </c>
      <c r="L174">
        <v>0.41599999999999998</v>
      </c>
      <c r="M174">
        <v>0.48</v>
      </c>
      <c r="N174">
        <v>4.1639999999999997</v>
      </c>
      <c r="O174">
        <v>3.3980000000000001</v>
      </c>
      <c r="P174">
        <v>6.8040000000000003</v>
      </c>
      <c r="Q174">
        <v>210000000</v>
      </c>
      <c r="R174">
        <v>0.3</v>
      </c>
      <c r="S174">
        <v>0.5</v>
      </c>
      <c r="T174">
        <v>2</v>
      </c>
      <c r="U174">
        <v>70</v>
      </c>
    </row>
    <row r="175" spans="1:21" x14ac:dyDescent="0.35">
      <c r="A175" s="1">
        <v>173</v>
      </c>
      <c r="B175" t="s">
        <v>291</v>
      </c>
      <c r="C175">
        <v>106</v>
      </c>
      <c r="E175">
        <v>3988.8020418693982</v>
      </c>
      <c r="F175">
        <v>-1290.9033727262799</v>
      </c>
      <c r="G175">
        <v>8.7500000000000018</v>
      </c>
      <c r="H175" t="s">
        <v>400</v>
      </c>
      <c r="I175">
        <v>6.4184000000000001</v>
      </c>
      <c r="J175">
        <v>60.496000000000002</v>
      </c>
      <c r="K175">
        <v>0.80230000000000001</v>
      </c>
      <c r="L175">
        <v>0.41599999999999998</v>
      </c>
      <c r="M175">
        <v>0.48</v>
      </c>
      <c r="N175">
        <v>4.1639999999999997</v>
      </c>
      <c r="O175">
        <v>3.3980000000000001</v>
      </c>
      <c r="P175">
        <v>6.8040000000000003</v>
      </c>
      <c r="Q175">
        <v>210000000</v>
      </c>
      <c r="R175">
        <v>0.3</v>
      </c>
      <c r="S175">
        <v>0.5</v>
      </c>
      <c r="T175">
        <v>2</v>
      </c>
      <c r="U175">
        <v>70</v>
      </c>
    </row>
    <row r="176" spans="1:21" x14ac:dyDescent="0.35">
      <c r="A176" s="1">
        <v>174</v>
      </c>
      <c r="B176" t="s">
        <v>291</v>
      </c>
      <c r="C176">
        <v>107</v>
      </c>
      <c r="E176">
        <v>3988.8020418693982</v>
      </c>
      <c r="F176">
        <v>-1290.9033727262799</v>
      </c>
      <c r="G176">
        <v>8.7500000000000018</v>
      </c>
      <c r="H176" t="s">
        <v>400</v>
      </c>
      <c r="I176">
        <v>6.4184000000000001</v>
      </c>
      <c r="J176">
        <v>60.496000000000002</v>
      </c>
      <c r="K176">
        <v>0.80230000000000001</v>
      </c>
      <c r="L176">
        <v>0.41599999999999998</v>
      </c>
      <c r="M176">
        <v>0.48</v>
      </c>
      <c r="N176">
        <v>4.1639999999999997</v>
      </c>
      <c r="O176">
        <v>3.3980000000000001</v>
      </c>
      <c r="P176">
        <v>6.8040000000000003</v>
      </c>
      <c r="Q176">
        <v>210000000</v>
      </c>
      <c r="R176">
        <v>0.3</v>
      </c>
      <c r="S176">
        <v>0.5</v>
      </c>
      <c r="T176">
        <v>2</v>
      </c>
      <c r="U176">
        <v>70</v>
      </c>
    </row>
    <row r="177" spans="1:21" x14ac:dyDescent="0.35">
      <c r="A177" s="1">
        <v>175</v>
      </c>
      <c r="B177" t="s">
        <v>292</v>
      </c>
      <c r="C177">
        <v>107</v>
      </c>
      <c r="D177" t="s">
        <v>378</v>
      </c>
      <c r="E177">
        <v>3988.8020418693968</v>
      </c>
      <c r="F177">
        <v>-1290.9033727262799</v>
      </c>
      <c r="G177">
        <v>14</v>
      </c>
      <c r="H177" t="s">
        <v>400</v>
      </c>
      <c r="I177">
        <v>6.4184000000000001</v>
      </c>
      <c r="J177">
        <v>60.496000000000002</v>
      </c>
      <c r="K177">
        <v>0.80230000000000001</v>
      </c>
      <c r="L177">
        <v>0.41599999999999998</v>
      </c>
      <c r="M177">
        <v>0.48</v>
      </c>
      <c r="N177">
        <v>4.1639999999999997</v>
      </c>
      <c r="O177">
        <v>3.3980000000000001</v>
      </c>
      <c r="P177">
        <v>6.8040000000000003</v>
      </c>
      <c r="Q177">
        <v>210000000</v>
      </c>
      <c r="R177">
        <v>0.3</v>
      </c>
      <c r="S177">
        <v>0.5</v>
      </c>
      <c r="T177">
        <v>2</v>
      </c>
      <c r="U177">
        <v>70</v>
      </c>
    </row>
    <row r="178" spans="1:21" x14ac:dyDescent="0.35">
      <c r="A178" s="1">
        <v>176</v>
      </c>
      <c r="B178" t="s">
        <v>293</v>
      </c>
      <c r="C178">
        <v>108</v>
      </c>
      <c r="D178" t="s">
        <v>379</v>
      </c>
      <c r="E178">
        <v>4113.4276031305253</v>
      </c>
      <c r="F178">
        <v>-1281.2777323566511</v>
      </c>
      <c r="G178">
        <v>3.5</v>
      </c>
      <c r="H178" t="s">
        <v>400</v>
      </c>
      <c r="I178">
        <v>6.4184000000000001</v>
      </c>
      <c r="J178">
        <v>60.496000000000002</v>
      </c>
      <c r="K178">
        <v>0.80230000000000001</v>
      </c>
      <c r="L178">
        <v>0.41599999999999998</v>
      </c>
      <c r="M178">
        <v>0.48</v>
      </c>
      <c r="N178">
        <v>4.1639999999999997</v>
      </c>
      <c r="O178">
        <v>3.3980000000000001</v>
      </c>
      <c r="P178">
        <v>6.8040000000000003</v>
      </c>
      <c r="Q178">
        <v>210000000</v>
      </c>
      <c r="R178">
        <v>0.3</v>
      </c>
      <c r="S178">
        <v>0.5</v>
      </c>
      <c r="T178">
        <v>2</v>
      </c>
      <c r="U178">
        <v>70</v>
      </c>
    </row>
    <row r="179" spans="1:21" x14ac:dyDescent="0.35">
      <c r="A179" s="1">
        <v>177</v>
      </c>
      <c r="B179" t="s">
        <v>294</v>
      </c>
      <c r="C179">
        <v>108</v>
      </c>
      <c r="E179">
        <v>4113.4276031305253</v>
      </c>
      <c r="F179">
        <v>-1281.2777323566511</v>
      </c>
      <c r="G179">
        <v>8.7500000000000018</v>
      </c>
      <c r="H179" t="s">
        <v>400</v>
      </c>
      <c r="I179">
        <v>6.4184000000000001</v>
      </c>
      <c r="J179">
        <v>60.496000000000002</v>
      </c>
      <c r="K179">
        <v>0.80230000000000001</v>
      </c>
      <c r="L179">
        <v>0.41599999999999998</v>
      </c>
      <c r="M179">
        <v>0.48</v>
      </c>
      <c r="N179">
        <v>4.1639999999999997</v>
      </c>
      <c r="O179">
        <v>3.3980000000000001</v>
      </c>
      <c r="P179">
        <v>6.8040000000000003</v>
      </c>
      <c r="Q179">
        <v>210000000</v>
      </c>
      <c r="R179">
        <v>0.3</v>
      </c>
      <c r="S179">
        <v>0.5</v>
      </c>
      <c r="T179">
        <v>2</v>
      </c>
      <c r="U179">
        <v>70</v>
      </c>
    </row>
    <row r="180" spans="1:21" x14ac:dyDescent="0.35">
      <c r="A180" s="1">
        <v>178</v>
      </c>
      <c r="B180" t="s">
        <v>294</v>
      </c>
      <c r="C180">
        <v>109</v>
      </c>
      <c r="E180">
        <v>4113.4276031305253</v>
      </c>
      <c r="F180">
        <v>-1281.2777323566511</v>
      </c>
      <c r="G180">
        <v>8.7500000000000018</v>
      </c>
      <c r="H180" t="s">
        <v>400</v>
      </c>
      <c r="I180">
        <v>6.4184000000000001</v>
      </c>
      <c r="J180">
        <v>60.496000000000002</v>
      </c>
      <c r="K180">
        <v>0.80230000000000001</v>
      </c>
      <c r="L180">
        <v>0.41599999999999998</v>
      </c>
      <c r="M180">
        <v>0.48</v>
      </c>
      <c r="N180">
        <v>4.1639999999999997</v>
      </c>
      <c r="O180">
        <v>3.3980000000000001</v>
      </c>
      <c r="P180">
        <v>6.8040000000000003</v>
      </c>
      <c r="Q180">
        <v>210000000</v>
      </c>
      <c r="R180">
        <v>0.3</v>
      </c>
      <c r="S180">
        <v>0.5</v>
      </c>
      <c r="T180">
        <v>2</v>
      </c>
      <c r="U180">
        <v>70</v>
      </c>
    </row>
    <row r="181" spans="1:21" x14ac:dyDescent="0.35">
      <c r="A181" s="1">
        <v>179</v>
      </c>
      <c r="B181" t="s">
        <v>295</v>
      </c>
      <c r="C181">
        <v>109</v>
      </c>
      <c r="D181" t="s">
        <v>380</v>
      </c>
      <c r="E181">
        <v>4113.4276031305253</v>
      </c>
      <c r="F181">
        <v>-1281.2777323566511</v>
      </c>
      <c r="G181">
        <v>14</v>
      </c>
      <c r="H181" t="s">
        <v>400</v>
      </c>
      <c r="I181">
        <v>6.4184000000000001</v>
      </c>
      <c r="J181">
        <v>60.496000000000002</v>
      </c>
      <c r="K181">
        <v>0.80230000000000001</v>
      </c>
      <c r="L181">
        <v>0.41599999999999998</v>
      </c>
      <c r="M181">
        <v>0.48</v>
      </c>
      <c r="N181">
        <v>4.1639999999999997</v>
      </c>
      <c r="O181">
        <v>3.3980000000000001</v>
      </c>
      <c r="P181">
        <v>6.8040000000000003</v>
      </c>
      <c r="Q181">
        <v>210000000</v>
      </c>
      <c r="R181">
        <v>0.3</v>
      </c>
      <c r="S181">
        <v>0.5</v>
      </c>
      <c r="T181">
        <v>2</v>
      </c>
      <c r="U181">
        <v>70</v>
      </c>
    </row>
    <row r="182" spans="1:21" x14ac:dyDescent="0.35">
      <c r="A182" s="1">
        <v>180</v>
      </c>
      <c r="B182" t="s">
        <v>296</v>
      </c>
      <c r="C182">
        <v>110</v>
      </c>
      <c r="D182" t="s">
        <v>381</v>
      </c>
      <c r="E182">
        <v>4237.7735704147844</v>
      </c>
      <c r="F182">
        <v>-1268.5393898093171</v>
      </c>
      <c r="G182">
        <v>3.5</v>
      </c>
      <c r="H182" t="s">
        <v>400</v>
      </c>
      <c r="I182">
        <v>6.4184000000000001</v>
      </c>
      <c r="J182">
        <v>60.496000000000002</v>
      </c>
      <c r="K182">
        <v>0.80230000000000001</v>
      </c>
      <c r="L182">
        <v>0.41599999999999998</v>
      </c>
      <c r="M182">
        <v>0.48</v>
      </c>
      <c r="N182">
        <v>4.1639999999999997</v>
      </c>
      <c r="O182">
        <v>3.3980000000000001</v>
      </c>
      <c r="P182">
        <v>6.8040000000000003</v>
      </c>
      <c r="Q182">
        <v>210000000</v>
      </c>
      <c r="R182">
        <v>0.3</v>
      </c>
      <c r="S182">
        <v>0.5</v>
      </c>
      <c r="T182">
        <v>2</v>
      </c>
      <c r="U182">
        <v>70</v>
      </c>
    </row>
    <row r="183" spans="1:21" x14ac:dyDescent="0.35">
      <c r="A183" s="1">
        <v>181</v>
      </c>
      <c r="B183" t="s">
        <v>297</v>
      </c>
      <c r="C183">
        <v>110</v>
      </c>
      <c r="E183">
        <v>4237.7735704147844</v>
      </c>
      <c r="F183">
        <v>-1268.5393898093171</v>
      </c>
      <c r="G183">
        <v>8.7500000000000018</v>
      </c>
      <c r="H183" t="s">
        <v>400</v>
      </c>
      <c r="I183">
        <v>6.4184000000000001</v>
      </c>
      <c r="J183">
        <v>60.496000000000002</v>
      </c>
      <c r="K183">
        <v>0.80230000000000001</v>
      </c>
      <c r="L183">
        <v>0.41599999999999998</v>
      </c>
      <c r="M183">
        <v>0.48</v>
      </c>
      <c r="N183">
        <v>4.1639999999999997</v>
      </c>
      <c r="O183">
        <v>3.3980000000000001</v>
      </c>
      <c r="P183">
        <v>6.8040000000000003</v>
      </c>
      <c r="Q183">
        <v>210000000</v>
      </c>
      <c r="R183">
        <v>0.3</v>
      </c>
      <c r="S183">
        <v>0.5</v>
      </c>
      <c r="T183">
        <v>2</v>
      </c>
      <c r="U183">
        <v>70</v>
      </c>
    </row>
    <row r="184" spans="1:21" x14ac:dyDescent="0.35">
      <c r="A184" s="1">
        <v>182</v>
      </c>
      <c r="B184" t="s">
        <v>297</v>
      </c>
      <c r="C184">
        <v>111</v>
      </c>
      <c r="E184">
        <v>4237.7735704147844</v>
      </c>
      <c r="F184">
        <v>-1268.5393898093171</v>
      </c>
      <c r="G184">
        <v>8.7500000000000018</v>
      </c>
      <c r="H184" t="s">
        <v>400</v>
      </c>
      <c r="I184">
        <v>6.4184000000000001</v>
      </c>
      <c r="J184">
        <v>60.496000000000002</v>
      </c>
      <c r="K184">
        <v>0.80230000000000001</v>
      </c>
      <c r="L184">
        <v>0.41599999999999998</v>
      </c>
      <c r="M184">
        <v>0.48</v>
      </c>
      <c r="N184">
        <v>4.1639999999999997</v>
      </c>
      <c r="O184">
        <v>3.3980000000000001</v>
      </c>
      <c r="P184">
        <v>6.8040000000000003</v>
      </c>
      <c r="Q184">
        <v>210000000</v>
      </c>
      <c r="R184">
        <v>0.3</v>
      </c>
      <c r="S184">
        <v>0.5</v>
      </c>
      <c r="T184">
        <v>2</v>
      </c>
      <c r="U184">
        <v>70</v>
      </c>
    </row>
    <row r="185" spans="1:21" x14ac:dyDescent="0.35">
      <c r="A185" s="1">
        <v>183</v>
      </c>
      <c r="B185" t="s">
        <v>298</v>
      </c>
      <c r="C185">
        <v>111</v>
      </c>
      <c r="D185" t="s">
        <v>382</v>
      </c>
      <c r="E185">
        <v>4237.7735704147844</v>
      </c>
      <c r="F185">
        <v>-1268.5393898093171</v>
      </c>
      <c r="G185">
        <v>14</v>
      </c>
      <c r="H185" t="s">
        <v>400</v>
      </c>
      <c r="I185">
        <v>6.4184000000000001</v>
      </c>
      <c r="J185">
        <v>60.496000000000002</v>
      </c>
      <c r="K185">
        <v>0.80230000000000001</v>
      </c>
      <c r="L185">
        <v>0.41599999999999998</v>
      </c>
      <c r="M185">
        <v>0.48</v>
      </c>
      <c r="N185">
        <v>4.1639999999999997</v>
      </c>
      <c r="O185">
        <v>3.3980000000000001</v>
      </c>
      <c r="P185">
        <v>6.8040000000000003</v>
      </c>
      <c r="Q185">
        <v>210000000</v>
      </c>
      <c r="R185">
        <v>0.3</v>
      </c>
      <c r="S185">
        <v>0.5</v>
      </c>
      <c r="T185">
        <v>2</v>
      </c>
      <c r="U185">
        <v>70</v>
      </c>
    </row>
    <row r="186" spans="1:21" x14ac:dyDescent="0.35">
      <c r="A186" s="1">
        <v>184</v>
      </c>
      <c r="B186" t="s">
        <v>299</v>
      </c>
      <c r="C186">
        <v>112</v>
      </c>
      <c r="D186" t="s">
        <v>383</v>
      </c>
      <c r="E186">
        <v>4361.7621764369596</v>
      </c>
      <c r="F186">
        <v>-1252.696121719375</v>
      </c>
      <c r="G186">
        <v>3.5</v>
      </c>
      <c r="H186" t="s">
        <v>400</v>
      </c>
      <c r="I186">
        <v>6.4184000000000001</v>
      </c>
      <c r="J186">
        <v>60.496000000000002</v>
      </c>
      <c r="K186">
        <v>0.80230000000000001</v>
      </c>
      <c r="L186">
        <v>0.41599999999999998</v>
      </c>
      <c r="M186">
        <v>0.48</v>
      </c>
      <c r="N186">
        <v>4.1639999999999997</v>
      </c>
      <c r="O186">
        <v>3.3980000000000001</v>
      </c>
      <c r="P186">
        <v>6.8040000000000003</v>
      </c>
      <c r="Q186">
        <v>210000000</v>
      </c>
      <c r="R186">
        <v>0.3</v>
      </c>
      <c r="S186">
        <v>0.5</v>
      </c>
      <c r="T186">
        <v>2</v>
      </c>
      <c r="U186">
        <v>70</v>
      </c>
    </row>
    <row r="187" spans="1:21" x14ac:dyDescent="0.35">
      <c r="A187" s="1">
        <v>185</v>
      </c>
      <c r="B187" t="s">
        <v>300</v>
      </c>
      <c r="C187">
        <v>112</v>
      </c>
      <c r="E187">
        <v>4361.7621764369596</v>
      </c>
      <c r="F187">
        <v>-1252.696121719375</v>
      </c>
      <c r="G187">
        <v>8.75</v>
      </c>
      <c r="H187" t="s">
        <v>400</v>
      </c>
      <c r="I187">
        <v>6.4184000000000001</v>
      </c>
      <c r="J187">
        <v>60.496000000000002</v>
      </c>
      <c r="K187">
        <v>0.80230000000000001</v>
      </c>
      <c r="L187">
        <v>0.41599999999999998</v>
      </c>
      <c r="M187">
        <v>0.48</v>
      </c>
      <c r="N187">
        <v>4.1639999999999997</v>
      </c>
      <c r="O187">
        <v>3.3980000000000001</v>
      </c>
      <c r="P187">
        <v>6.8040000000000003</v>
      </c>
      <c r="Q187">
        <v>210000000</v>
      </c>
      <c r="R187">
        <v>0.3</v>
      </c>
      <c r="S187">
        <v>0.5</v>
      </c>
      <c r="T187">
        <v>2</v>
      </c>
      <c r="U187">
        <v>70</v>
      </c>
    </row>
    <row r="188" spans="1:21" x14ac:dyDescent="0.35">
      <c r="A188" s="1">
        <v>186</v>
      </c>
      <c r="B188" t="s">
        <v>300</v>
      </c>
      <c r="C188">
        <v>113</v>
      </c>
      <c r="E188">
        <v>4361.7621764369596</v>
      </c>
      <c r="F188">
        <v>-1252.696121719375</v>
      </c>
      <c r="G188">
        <v>8.75</v>
      </c>
      <c r="H188" t="s">
        <v>400</v>
      </c>
      <c r="I188">
        <v>6.4184000000000001</v>
      </c>
      <c r="J188">
        <v>60.496000000000002</v>
      </c>
      <c r="K188">
        <v>0.80230000000000001</v>
      </c>
      <c r="L188">
        <v>0.41599999999999998</v>
      </c>
      <c r="M188">
        <v>0.48</v>
      </c>
      <c r="N188">
        <v>4.1639999999999997</v>
      </c>
      <c r="O188">
        <v>3.3980000000000001</v>
      </c>
      <c r="P188">
        <v>6.8040000000000003</v>
      </c>
      <c r="Q188">
        <v>210000000</v>
      </c>
      <c r="R188">
        <v>0.3</v>
      </c>
      <c r="S188">
        <v>0.5</v>
      </c>
      <c r="T188">
        <v>2</v>
      </c>
      <c r="U188">
        <v>70</v>
      </c>
    </row>
    <row r="189" spans="1:21" x14ac:dyDescent="0.35">
      <c r="A189" s="1">
        <v>187</v>
      </c>
      <c r="B189" t="s">
        <v>301</v>
      </c>
      <c r="C189">
        <v>113</v>
      </c>
      <c r="D189" t="s">
        <v>384</v>
      </c>
      <c r="E189">
        <v>4361.7621764369596</v>
      </c>
      <c r="F189">
        <v>-1252.696121719375</v>
      </c>
      <c r="G189">
        <v>14</v>
      </c>
      <c r="H189" t="s">
        <v>400</v>
      </c>
      <c r="I189">
        <v>6.4184000000000001</v>
      </c>
      <c r="J189">
        <v>60.496000000000002</v>
      </c>
      <c r="K189">
        <v>0.80230000000000001</v>
      </c>
      <c r="L189">
        <v>0.41599999999999998</v>
      </c>
      <c r="M189">
        <v>0.48</v>
      </c>
      <c r="N189">
        <v>4.1639999999999997</v>
      </c>
      <c r="O189">
        <v>3.3980000000000001</v>
      </c>
      <c r="P189">
        <v>6.8040000000000003</v>
      </c>
      <c r="Q189">
        <v>210000000</v>
      </c>
      <c r="R189">
        <v>0.3</v>
      </c>
      <c r="S189">
        <v>0.5</v>
      </c>
      <c r="T189">
        <v>2</v>
      </c>
      <c r="U189">
        <v>70</v>
      </c>
    </row>
    <row r="190" spans="1:21" x14ac:dyDescent="0.35">
      <c r="A190" s="1">
        <v>188</v>
      </c>
      <c r="B190" t="s">
        <v>302</v>
      </c>
      <c r="C190">
        <v>114</v>
      </c>
      <c r="D190" t="s">
        <v>385</v>
      </c>
      <c r="E190">
        <v>4485.3161142437893</v>
      </c>
      <c r="F190">
        <v>-1233.7591924847311</v>
      </c>
      <c r="G190">
        <v>3.5</v>
      </c>
      <c r="H190" t="s">
        <v>400</v>
      </c>
      <c r="I190">
        <v>6.4184000000000001</v>
      </c>
      <c r="J190">
        <v>60.496000000000002</v>
      </c>
      <c r="K190">
        <v>0.80230000000000001</v>
      </c>
      <c r="L190">
        <v>0.41599999999999998</v>
      </c>
      <c r="M190">
        <v>0.48</v>
      </c>
      <c r="N190">
        <v>4.1639999999999997</v>
      </c>
      <c r="O190">
        <v>3.3980000000000001</v>
      </c>
      <c r="P190">
        <v>6.8040000000000003</v>
      </c>
      <c r="Q190">
        <v>210000000</v>
      </c>
      <c r="R190">
        <v>0.3</v>
      </c>
      <c r="S190">
        <v>0.5</v>
      </c>
      <c r="T190">
        <v>2</v>
      </c>
      <c r="U190">
        <v>70</v>
      </c>
    </row>
    <row r="191" spans="1:21" x14ac:dyDescent="0.35">
      <c r="A191" s="1">
        <v>189</v>
      </c>
      <c r="B191" t="s">
        <v>303</v>
      </c>
      <c r="C191">
        <v>114</v>
      </c>
      <c r="E191">
        <v>4485.3161142437893</v>
      </c>
      <c r="F191">
        <v>-1233.7591924847311</v>
      </c>
      <c r="G191">
        <v>8.75</v>
      </c>
      <c r="H191" t="s">
        <v>400</v>
      </c>
      <c r="I191">
        <v>6.4184000000000001</v>
      </c>
      <c r="J191">
        <v>60.496000000000002</v>
      </c>
      <c r="K191">
        <v>0.80230000000000001</v>
      </c>
      <c r="L191">
        <v>0.41599999999999998</v>
      </c>
      <c r="M191">
        <v>0.48</v>
      </c>
      <c r="N191">
        <v>4.1639999999999997</v>
      </c>
      <c r="O191">
        <v>3.3980000000000001</v>
      </c>
      <c r="P191">
        <v>6.8040000000000003</v>
      </c>
      <c r="Q191">
        <v>210000000</v>
      </c>
      <c r="R191">
        <v>0.3</v>
      </c>
      <c r="S191">
        <v>0.5</v>
      </c>
      <c r="T191">
        <v>2</v>
      </c>
      <c r="U191">
        <v>70</v>
      </c>
    </row>
    <row r="192" spans="1:21" x14ac:dyDescent="0.35">
      <c r="A192" s="1">
        <v>190</v>
      </c>
      <c r="B192" t="s">
        <v>303</v>
      </c>
      <c r="C192">
        <v>115</v>
      </c>
      <c r="E192">
        <v>4485.3161142437893</v>
      </c>
      <c r="F192">
        <v>-1233.7591924847311</v>
      </c>
      <c r="G192">
        <v>8.75</v>
      </c>
      <c r="H192" t="s">
        <v>400</v>
      </c>
      <c r="I192">
        <v>6.4184000000000001</v>
      </c>
      <c r="J192">
        <v>60.496000000000002</v>
      </c>
      <c r="K192">
        <v>0.80230000000000001</v>
      </c>
      <c r="L192">
        <v>0.41599999999999998</v>
      </c>
      <c r="M192">
        <v>0.48</v>
      </c>
      <c r="N192">
        <v>4.1639999999999997</v>
      </c>
      <c r="O192">
        <v>3.3980000000000001</v>
      </c>
      <c r="P192">
        <v>6.8040000000000003</v>
      </c>
      <c r="Q192">
        <v>210000000</v>
      </c>
      <c r="R192">
        <v>0.3</v>
      </c>
      <c r="S192">
        <v>0.5</v>
      </c>
      <c r="T192">
        <v>2</v>
      </c>
      <c r="U192">
        <v>70</v>
      </c>
    </row>
    <row r="193" spans="1:21" x14ac:dyDescent="0.35">
      <c r="A193" s="1">
        <v>191</v>
      </c>
      <c r="B193" t="s">
        <v>304</v>
      </c>
      <c r="C193">
        <v>115</v>
      </c>
      <c r="D193" t="s">
        <v>386</v>
      </c>
      <c r="E193">
        <v>4485.3161142437893</v>
      </c>
      <c r="F193">
        <v>-1233.7591924847311</v>
      </c>
      <c r="G193">
        <v>14</v>
      </c>
      <c r="H193" t="s">
        <v>400</v>
      </c>
      <c r="I193">
        <v>6.4184000000000001</v>
      </c>
      <c r="J193">
        <v>60.496000000000002</v>
      </c>
      <c r="K193">
        <v>0.80230000000000001</v>
      </c>
      <c r="L193">
        <v>0.41599999999999998</v>
      </c>
      <c r="M193">
        <v>0.48</v>
      </c>
      <c r="N193">
        <v>4.1639999999999997</v>
      </c>
      <c r="O193">
        <v>3.3980000000000001</v>
      </c>
      <c r="P193">
        <v>6.8040000000000003</v>
      </c>
      <c r="Q193">
        <v>210000000</v>
      </c>
      <c r="R193">
        <v>0.3</v>
      </c>
      <c r="S193">
        <v>0.5</v>
      </c>
      <c r="T193">
        <v>2</v>
      </c>
      <c r="U193">
        <v>70</v>
      </c>
    </row>
    <row r="194" spans="1:21" x14ac:dyDescent="0.35">
      <c r="A194" s="1">
        <v>192</v>
      </c>
      <c r="B194" t="s">
        <v>305</v>
      </c>
      <c r="C194">
        <v>116</v>
      </c>
      <c r="D194" t="s">
        <v>387</v>
      </c>
      <c r="E194">
        <v>4608.3581341570343</v>
      </c>
      <c r="F194">
        <v>-1211.7399549471261</v>
      </c>
      <c r="G194">
        <v>3.5</v>
      </c>
      <c r="H194" t="s">
        <v>400</v>
      </c>
      <c r="I194">
        <v>6.4184000000000001</v>
      </c>
      <c r="J194">
        <v>60.496000000000002</v>
      </c>
      <c r="K194">
        <v>0.80230000000000001</v>
      </c>
      <c r="L194">
        <v>0.41599999999999998</v>
      </c>
      <c r="M194">
        <v>0.48</v>
      </c>
      <c r="N194">
        <v>4.1639999999999997</v>
      </c>
      <c r="O194">
        <v>3.3980000000000001</v>
      </c>
      <c r="P194">
        <v>6.8040000000000003</v>
      </c>
      <c r="Q194">
        <v>210000000</v>
      </c>
      <c r="R194">
        <v>0.3</v>
      </c>
      <c r="S194">
        <v>0.5</v>
      </c>
      <c r="T194">
        <v>2</v>
      </c>
      <c r="U194">
        <v>70</v>
      </c>
    </row>
    <row r="195" spans="1:21" x14ac:dyDescent="0.35">
      <c r="A195" s="1">
        <v>193</v>
      </c>
      <c r="B195" t="s">
        <v>306</v>
      </c>
      <c r="C195">
        <v>116</v>
      </c>
      <c r="E195">
        <v>4608.3581341570352</v>
      </c>
      <c r="F195">
        <v>-1211.7399549471261</v>
      </c>
      <c r="G195">
        <v>8.75</v>
      </c>
      <c r="H195" t="s">
        <v>400</v>
      </c>
      <c r="I195">
        <v>6.4184000000000001</v>
      </c>
      <c r="J195">
        <v>60.496000000000002</v>
      </c>
      <c r="K195">
        <v>0.80230000000000001</v>
      </c>
      <c r="L195">
        <v>0.41599999999999998</v>
      </c>
      <c r="M195">
        <v>0.48</v>
      </c>
      <c r="N195">
        <v>4.1639999999999997</v>
      </c>
      <c r="O195">
        <v>3.3980000000000001</v>
      </c>
      <c r="P195">
        <v>6.8040000000000003</v>
      </c>
      <c r="Q195">
        <v>210000000</v>
      </c>
      <c r="R195">
        <v>0.3</v>
      </c>
      <c r="S195">
        <v>0.5</v>
      </c>
      <c r="T195">
        <v>2</v>
      </c>
      <c r="U195">
        <v>70</v>
      </c>
    </row>
    <row r="196" spans="1:21" x14ac:dyDescent="0.35">
      <c r="A196" s="1">
        <v>194</v>
      </c>
      <c r="B196" t="s">
        <v>306</v>
      </c>
      <c r="C196">
        <v>117</v>
      </c>
      <c r="E196">
        <v>4608.3581341570352</v>
      </c>
      <c r="F196">
        <v>-1211.7399549471261</v>
      </c>
      <c r="G196">
        <v>8.75</v>
      </c>
      <c r="H196" t="s">
        <v>400</v>
      </c>
      <c r="I196">
        <v>6.4184000000000001</v>
      </c>
      <c r="J196">
        <v>60.496000000000002</v>
      </c>
      <c r="K196">
        <v>0.80230000000000001</v>
      </c>
      <c r="L196">
        <v>0.41599999999999998</v>
      </c>
      <c r="M196">
        <v>0.48</v>
      </c>
      <c r="N196">
        <v>4.1639999999999997</v>
      </c>
      <c r="O196">
        <v>3.3980000000000001</v>
      </c>
      <c r="P196">
        <v>6.8040000000000003</v>
      </c>
      <c r="Q196">
        <v>210000000</v>
      </c>
      <c r="R196">
        <v>0.3</v>
      </c>
      <c r="S196">
        <v>0.5</v>
      </c>
      <c r="T196">
        <v>2</v>
      </c>
      <c r="U196">
        <v>70</v>
      </c>
    </row>
    <row r="197" spans="1:21" x14ac:dyDescent="0.35">
      <c r="A197" s="1">
        <v>195</v>
      </c>
      <c r="B197" t="s">
        <v>307</v>
      </c>
      <c r="C197">
        <v>117</v>
      </c>
      <c r="D197" t="s">
        <v>388</v>
      </c>
      <c r="E197">
        <v>4608.3581341570343</v>
      </c>
      <c r="F197">
        <v>-1211.7399549471261</v>
      </c>
      <c r="G197">
        <v>14</v>
      </c>
      <c r="H197" t="s">
        <v>400</v>
      </c>
      <c r="I197">
        <v>6.4184000000000001</v>
      </c>
      <c r="J197">
        <v>60.496000000000002</v>
      </c>
      <c r="K197">
        <v>0.80230000000000001</v>
      </c>
      <c r="L197">
        <v>0.41599999999999998</v>
      </c>
      <c r="M197">
        <v>0.48</v>
      </c>
      <c r="N197">
        <v>4.1639999999999997</v>
      </c>
      <c r="O197">
        <v>3.3980000000000001</v>
      </c>
      <c r="P197">
        <v>6.8040000000000003</v>
      </c>
      <c r="Q197">
        <v>210000000</v>
      </c>
      <c r="R197">
        <v>0.3</v>
      </c>
      <c r="S197">
        <v>0.5</v>
      </c>
      <c r="T197">
        <v>2</v>
      </c>
      <c r="U197">
        <v>70</v>
      </c>
    </row>
    <row r="198" spans="1:21" x14ac:dyDescent="0.35">
      <c r="A198" s="1">
        <v>196</v>
      </c>
      <c r="B198" t="s">
        <v>308</v>
      </c>
      <c r="C198">
        <v>118</v>
      </c>
      <c r="D198" t="s">
        <v>389</v>
      </c>
      <c r="E198">
        <v>4730.8110105751293</v>
      </c>
      <c r="F198">
        <v>-1186.6505596374041</v>
      </c>
      <c r="G198">
        <v>3.5</v>
      </c>
      <c r="H198" t="s">
        <v>400</v>
      </c>
      <c r="I198">
        <v>6.4184000000000001</v>
      </c>
      <c r="J198">
        <v>60.496000000000002</v>
      </c>
      <c r="K198">
        <v>0.80230000000000001</v>
      </c>
      <c r="L198">
        <v>0.41599999999999998</v>
      </c>
      <c r="M198">
        <v>0.48</v>
      </c>
      <c r="N198">
        <v>4.1639999999999997</v>
      </c>
      <c r="O198">
        <v>3.3980000000000001</v>
      </c>
      <c r="P198">
        <v>6.8040000000000003</v>
      </c>
      <c r="Q198">
        <v>210000000</v>
      </c>
      <c r="R198">
        <v>0.3</v>
      </c>
      <c r="S198">
        <v>0.5</v>
      </c>
      <c r="T198">
        <v>2</v>
      </c>
      <c r="U198">
        <v>70</v>
      </c>
    </row>
    <row r="199" spans="1:21" x14ac:dyDescent="0.35">
      <c r="A199" s="1">
        <v>197</v>
      </c>
      <c r="B199" t="s">
        <v>309</v>
      </c>
      <c r="C199">
        <v>118</v>
      </c>
      <c r="E199">
        <v>4730.8110105751293</v>
      </c>
      <c r="F199">
        <v>-1186.6505596374041</v>
      </c>
      <c r="G199">
        <v>8.7499999999999982</v>
      </c>
      <c r="H199" t="s">
        <v>400</v>
      </c>
      <c r="I199">
        <v>6.4184000000000001</v>
      </c>
      <c r="J199">
        <v>60.496000000000002</v>
      </c>
      <c r="K199">
        <v>0.80230000000000001</v>
      </c>
      <c r="L199">
        <v>0.41599999999999998</v>
      </c>
      <c r="M199">
        <v>0.48</v>
      </c>
      <c r="N199">
        <v>4.1639999999999997</v>
      </c>
      <c r="O199">
        <v>3.3980000000000001</v>
      </c>
      <c r="P199">
        <v>6.8040000000000003</v>
      </c>
      <c r="Q199">
        <v>210000000</v>
      </c>
      <c r="R199">
        <v>0.3</v>
      </c>
      <c r="S199">
        <v>0.5</v>
      </c>
      <c r="T199">
        <v>2</v>
      </c>
      <c r="U199">
        <v>70</v>
      </c>
    </row>
    <row r="200" spans="1:21" x14ac:dyDescent="0.35">
      <c r="A200" s="1">
        <v>198</v>
      </c>
      <c r="B200" t="s">
        <v>309</v>
      </c>
      <c r="C200">
        <v>119</v>
      </c>
      <c r="E200">
        <v>4730.8110105751293</v>
      </c>
      <c r="F200">
        <v>-1186.6505596374041</v>
      </c>
      <c r="G200">
        <v>8.7499999999999982</v>
      </c>
      <c r="H200" t="s">
        <v>400</v>
      </c>
      <c r="I200">
        <v>6.4184000000000001</v>
      </c>
      <c r="J200">
        <v>60.496000000000002</v>
      </c>
      <c r="K200">
        <v>0.80230000000000001</v>
      </c>
      <c r="L200">
        <v>0.41599999999999998</v>
      </c>
      <c r="M200">
        <v>0.48</v>
      </c>
      <c r="N200">
        <v>4.1639999999999997</v>
      </c>
      <c r="O200">
        <v>3.3980000000000001</v>
      </c>
      <c r="P200">
        <v>6.8040000000000003</v>
      </c>
      <c r="Q200">
        <v>210000000</v>
      </c>
      <c r="R200">
        <v>0.3</v>
      </c>
      <c r="S200">
        <v>0.5</v>
      </c>
      <c r="T200">
        <v>2</v>
      </c>
      <c r="U200">
        <v>70</v>
      </c>
    </row>
    <row r="201" spans="1:21" x14ac:dyDescent="0.35">
      <c r="A201" s="1">
        <v>199</v>
      </c>
      <c r="B201" t="s">
        <v>310</v>
      </c>
      <c r="C201">
        <v>119</v>
      </c>
      <c r="D201" t="s">
        <v>390</v>
      </c>
      <c r="E201">
        <v>4730.8110105751293</v>
      </c>
      <c r="F201">
        <v>-1186.6505596374041</v>
      </c>
      <c r="G201">
        <v>14</v>
      </c>
      <c r="H201" t="s">
        <v>400</v>
      </c>
      <c r="I201">
        <v>6.4184000000000001</v>
      </c>
      <c r="J201">
        <v>60.496000000000002</v>
      </c>
      <c r="K201">
        <v>0.80230000000000001</v>
      </c>
      <c r="L201">
        <v>0.41599999999999998</v>
      </c>
      <c r="M201">
        <v>0.48</v>
      </c>
      <c r="N201">
        <v>4.1639999999999997</v>
      </c>
      <c r="O201">
        <v>3.3980000000000001</v>
      </c>
      <c r="P201">
        <v>6.8040000000000003</v>
      </c>
      <c r="Q201">
        <v>210000000</v>
      </c>
      <c r="R201">
        <v>0.3</v>
      </c>
      <c r="S201">
        <v>0.5</v>
      </c>
      <c r="T201">
        <v>2</v>
      </c>
      <c r="U201">
        <v>70</v>
      </c>
    </row>
    <row r="202" spans="1:21" x14ac:dyDescent="0.35">
      <c r="A202" s="1">
        <v>200</v>
      </c>
      <c r="B202" t="s">
        <v>311</v>
      </c>
      <c r="C202">
        <v>120</v>
      </c>
      <c r="D202" t="s">
        <v>391</v>
      </c>
      <c r="E202">
        <v>4852.5986077324778</v>
      </c>
      <c r="F202">
        <v>-1158.508711184506</v>
      </c>
      <c r="G202">
        <v>3.5</v>
      </c>
      <c r="H202" t="s">
        <v>400</v>
      </c>
      <c r="I202">
        <v>6.4184000000000001</v>
      </c>
      <c r="J202">
        <v>60.496000000000002</v>
      </c>
      <c r="K202">
        <v>0.80230000000000001</v>
      </c>
      <c r="L202">
        <v>0.41599999999999998</v>
      </c>
      <c r="M202">
        <v>0.48</v>
      </c>
      <c r="N202">
        <v>4.1639999999999997</v>
      </c>
      <c r="O202">
        <v>3.3980000000000001</v>
      </c>
      <c r="P202">
        <v>6.8040000000000003</v>
      </c>
      <c r="Q202">
        <v>210000000</v>
      </c>
      <c r="R202">
        <v>0.3</v>
      </c>
      <c r="S202">
        <v>0.5</v>
      </c>
      <c r="T202">
        <v>2</v>
      </c>
      <c r="U202">
        <v>70</v>
      </c>
    </row>
    <row r="203" spans="1:21" x14ac:dyDescent="0.35">
      <c r="A203" s="1">
        <v>201</v>
      </c>
      <c r="B203" t="s">
        <v>312</v>
      </c>
      <c r="C203">
        <v>120</v>
      </c>
      <c r="E203">
        <v>4852.5986077324778</v>
      </c>
      <c r="F203">
        <v>-1158.508711184506</v>
      </c>
      <c r="G203">
        <v>8.7499999999192219</v>
      </c>
      <c r="H203" t="s">
        <v>400</v>
      </c>
      <c r="I203">
        <v>6.4184000000000001</v>
      </c>
      <c r="J203">
        <v>60.496000000000002</v>
      </c>
      <c r="K203">
        <v>0.80230000000000001</v>
      </c>
      <c r="L203">
        <v>0.41599999999999998</v>
      </c>
      <c r="M203">
        <v>0.48</v>
      </c>
      <c r="N203">
        <v>4.1639999999999997</v>
      </c>
      <c r="O203">
        <v>3.3980000000000001</v>
      </c>
      <c r="P203">
        <v>6.8040000000000003</v>
      </c>
      <c r="Q203">
        <v>210000000</v>
      </c>
      <c r="R203">
        <v>0.3</v>
      </c>
      <c r="S203">
        <v>0.5</v>
      </c>
      <c r="T203">
        <v>2</v>
      </c>
      <c r="U203">
        <v>70</v>
      </c>
    </row>
    <row r="204" spans="1:21" x14ac:dyDescent="0.35">
      <c r="A204" s="1">
        <v>202</v>
      </c>
      <c r="B204" t="s">
        <v>312</v>
      </c>
      <c r="C204">
        <v>121</v>
      </c>
      <c r="E204">
        <v>4852.5986077324778</v>
      </c>
      <c r="F204">
        <v>-1158.508711184506</v>
      </c>
      <c r="G204">
        <v>8.7499999999192219</v>
      </c>
      <c r="H204" t="s">
        <v>400</v>
      </c>
      <c r="I204">
        <v>6.4184000000000001</v>
      </c>
      <c r="J204">
        <v>60.496000000000002</v>
      </c>
      <c r="K204">
        <v>0.80230000000000001</v>
      </c>
      <c r="L204">
        <v>0.41599999999999998</v>
      </c>
      <c r="M204">
        <v>0.48</v>
      </c>
      <c r="N204">
        <v>4.1639999999999997</v>
      </c>
      <c r="O204">
        <v>3.3980000000000001</v>
      </c>
      <c r="P204">
        <v>6.8040000000000003</v>
      </c>
      <c r="Q204">
        <v>210000000</v>
      </c>
      <c r="R204">
        <v>0.3</v>
      </c>
      <c r="S204">
        <v>0.5</v>
      </c>
      <c r="T204">
        <v>2</v>
      </c>
      <c r="U204">
        <v>70</v>
      </c>
    </row>
    <row r="205" spans="1:21" x14ac:dyDescent="0.35">
      <c r="A205" s="1">
        <v>203</v>
      </c>
      <c r="B205" t="s">
        <v>313</v>
      </c>
      <c r="C205">
        <v>121</v>
      </c>
      <c r="D205" t="s">
        <v>392</v>
      </c>
      <c r="E205">
        <v>4852.5986077324778</v>
      </c>
      <c r="F205">
        <v>-1158.508711184506</v>
      </c>
      <c r="G205">
        <v>13.99999999983844</v>
      </c>
      <c r="H205" t="s">
        <v>400</v>
      </c>
      <c r="I205">
        <v>6.4184000000000001</v>
      </c>
      <c r="J205">
        <v>60.496000000000002</v>
      </c>
      <c r="K205">
        <v>0.80230000000000001</v>
      </c>
      <c r="L205">
        <v>0.41599999999999998</v>
      </c>
      <c r="M205">
        <v>0.48</v>
      </c>
      <c r="N205">
        <v>4.1639999999999997</v>
      </c>
      <c r="O205">
        <v>3.3980000000000001</v>
      </c>
      <c r="P205">
        <v>6.8040000000000003</v>
      </c>
      <c r="Q205">
        <v>210000000</v>
      </c>
      <c r="R205">
        <v>0.3</v>
      </c>
      <c r="S205">
        <v>0.5</v>
      </c>
      <c r="T205">
        <v>2</v>
      </c>
      <c r="U205">
        <v>70</v>
      </c>
    </row>
    <row r="206" spans="1:21" x14ac:dyDescent="0.35">
      <c r="A206" s="1">
        <v>204</v>
      </c>
      <c r="B206" t="s">
        <v>314</v>
      </c>
      <c r="C206">
        <v>122</v>
      </c>
      <c r="D206" t="s">
        <v>393</v>
      </c>
      <c r="E206">
        <v>4973.6448686803706</v>
      </c>
      <c r="F206">
        <v>-1127.3320011129381</v>
      </c>
      <c r="G206">
        <v>3.5</v>
      </c>
      <c r="H206" t="s">
        <v>400</v>
      </c>
      <c r="I206">
        <v>6.4184000000000001</v>
      </c>
      <c r="J206">
        <v>60.496000000000002</v>
      </c>
      <c r="K206">
        <v>0.80230000000000001</v>
      </c>
      <c r="L206">
        <v>0.41599999999999998</v>
      </c>
      <c r="M206">
        <v>0.48</v>
      </c>
      <c r="N206">
        <v>4.1639999999999997</v>
      </c>
      <c r="O206">
        <v>3.3980000000000001</v>
      </c>
      <c r="P206">
        <v>6.8040000000000003</v>
      </c>
      <c r="Q206">
        <v>210000000</v>
      </c>
      <c r="R206">
        <v>0.3</v>
      </c>
      <c r="S206">
        <v>0.5</v>
      </c>
      <c r="T206">
        <v>2</v>
      </c>
      <c r="U206">
        <v>70</v>
      </c>
    </row>
    <row r="207" spans="1:21" x14ac:dyDescent="0.35">
      <c r="A207" s="1">
        <v>205</v>
      </c>
      <c r="B207" t="s">
        <v>315</v>
      </c>
      <c r="C207">
        <v>122</v>
      </c>
      <c r="E207">
        <v>4973.6448686803706</v>
      </c>
      <c r="F207">
        <v>-1127.332001112939</v>
      </c>
      <c r="G207">
        <v>8.657414496405103</v>
      </c>
      <c r="H207" t="s">
        <v>400</v>
      </c>
      <c r="I207">
        <v>6.4184000000000001</v>
      </c>
      <c r="J207">
        <v>60.496000000000002</v>
      </c>
      <c r="K207">
        <v>0.80230000000000001</v>
      </c>
      <c r="L207">
        <v>0.41599999999999998</v>
      </c>
      <c r="M207">
        <v>0.48</v>
      </c>
      <c r="N207">
        <v>4.1639999999999997</v>
      </c>
      <c r="O207">
        <v>3.3980000000000001</v>
      </c>
      <c r="P207">
        <v>6.8040000000000003</v>
      </c>
      <c r="Q207">
        <v>210000000</v>
      </c>
      <c r="R207">
        <v>0.3</v>
      </c>
      <c r="S207">
        <v>0.5</v>
      </c>
      <c r="T207">
        <v>2</v>
      </c>
      <c r="U207">
        <v>70</v>
      </c>
    </row>
    <row r="208" spans="1:21" x14ac:dyDescent="0.35">
      <c r="A208" s="1">
        <v>206</v>
      </c>
      <c r="B208" t="s">
        <v>315</v>
      </c>
      <c r="C208">
        <v>123</v>
      </c>
      <c r="E208">
        <v>4973.6448686803706</v>
      </c>
      <c r="F208">
        <v>-1127.332001112939</v>
      </c>
      <c r="G208">
        <v>8.657414496405103</v>
      </c>
      <c r="H208" t="s">
        <v>400</v>
      </c>
      <c r="I208">
        <v>6.4184000000000001</v>
      </c>
      <c r="J208">
        <v>60.496000000000002</v>
      </c>
      <c r="K208">
        <v>0.80230000000000001</v>
      </c>
      <c r="L208">
        <v>0.41599999999999998</v>
      </c>
      <c r="M208">
        <v>0.48</v>
      </c>
      <c r="N208">
        <v>4.1639999999999997</v>
      </c>
      <c r="O208">
        <v>3.3980000000000001</v>
      </c>
      <c r="P208">
        <v>6.8040000000000003</v>
      </c>
      <c r="Q208">
        <v>210000000</v>
      </c>
      <c r="R208">
        <v>0.3</v>
      </c>
      <c r="S208">
        <v>0.5</v>
      </c>
      <c r="T208">
        <v>2</v>
      </c>
      <c r="U208">
        <v>70</v>
      </c>
    </row>
    <row r="209" spans="1:21" x14ac:dyDescent="0.35">
      <c r="A209" s="1">
        <v>207</v>
      </c>
      <c r="B209" t="s">
        <v>316</v>
      </c>
      <c r="C209">
        <v>123</v>
      </c>
      <c r="D209" t="s">
        <v>394</v>
      </c>
      <c r="E209">
        <v>4973.6448686803706</v>
      </c>
      <c r="F209">
        <v>-1127.3320011129381</v>
      </c>
      <c r="G209">
        <v>13.814828992810209</v>
      </c>
      <c r="H209" t="s">
        <v>400</v>
      </c>
      <c r="I209">
        <v>6.4184000000000001</v>
      </c>
      <c r="J209">
        <v>60.496000000000002</v>
      </c>
      <c r="K209">
        <v>0.80230000000000001</v>
      </c>
      <c r="L209">
        <v>0.41599999999999998</v>
      </c>
      <c r="M209">
        <v>0.48</v>
      </c>
      <c r="N209">
        <v>4.1639999999999997</v>
      </c>
      <c r="O209">
        <v>3.3980000000000001</v>
      </c>
      <c r="P209">
        <v>6.8040000000000003</v>
      </c>
      <c r="Q209">
        <v>210000000</v>
      </c>
      <c r="R209">
        <v>0.3</v>
      </c>
      <c r="S209">
        <v>0.5</v>
      </c>
      <c r="T209">
        <v>2</v>
      </c>
      <c r="U209">
        <v>70</v>
      </c>
    </row>
    <row r="210" spans="1:21" x14ac:dyDescent="0.35">
      <c r="A210" s="1">
        <v>208</v>
      </c>
      <c r="B210" t="s">
        <v>317</v>
      </c>
      <c r="C210">
        <v>124</v>
      </c>
      <c r="D210" t="s">
        <v>395</v>
      </c>
      <c r="E210">
        <v>5093.873609062277</v>
      </c>
      <c r="F210">
        <v>-1093.1379253516241</v>
      </c>
      <c r="G210">
        <v>3.5</v>
      </c>
      <c r="H210" t="s">
        <v>400</v>
      </c>
      <c r="I210">
        <v>6.4184000000000001</v>
      </c>
      <c r="J210">
        <v>60.496000000000002</v>
      </c>
      <c r="K210">
        <v>0.80230000000000001</v>
      </c>
      <c r="L210">
        <v>0.41599999999999998</v>
      </c>
      <c r="M210">
        <v>0.48</v>
      </c>
      <c r="N210">
        <v>4.1639999999999997</v>
      </c>
      <c r="O210">
        <v>3.3980000000000001</v>
      </c>
      <c r="P210">
        <v>6.8040000000000003</v>
      </c>
      <c r="Q210">
        <v>210000000</v>
      </c>
      <c r="R210">
        <v>0.3</v>
      </c>
      <c r="S210">
        <v>0.5</v>
      </c>
      <c r="T210">
        <v>2</v>
      </c>
      <c r="U210">
        <v>70</v>
      </c>
    </row>
    <row r="211" spans="1:21" x14ac:dyDescent="0.35">
      <c r="A211" s="1">
        <v>209</v>
      </c>
      <c r="B211" t="s">
        <v>318</v>
      </c>
      <c r="C211">
        <v>124</v>
      </c>
      <c r="E211">
        <v>5093.873609062277</v>
      </c>
      <c r="F211">
        <v>-1093.1379253516241</v>
      </c>
      <c r="G211">
        <v>8.1125271985188849</v>
      </c>
      <c r="H211" t="s">
        <v>400</v>
      </c>
      <c r="I211">
        <v>6.4184000000000001</v>
      </c>
      <c r="J211">
        <v>60.496000000000002</v>
      </c>
      <c r="K211">
        <v>0.80230000000000001</v>
      </c>
      <c r="L211">
        <v>0.41599999999999998</v>
      </c>
      <c r="M211">
        <v>0.48</v>
      </c>
      <c r="N211">
        <v>4.1639999999999997</v>
      </c>
      <c r="O211">
        <v>3.3980000000000001</v>
      </c>
      <c r="P211">
        <v>6.8040000000000003</v>
      </c>
      <c r="Q211">
        <v>210000000</v>
      </c>
      <c r="R211">
        <v>0.3</v>
      </c>
      <c r="S211">
        <v>0.5</v>
      </c>
      <c r="T211">
        <v>2</v>
      </c>
      <c r="U211">
        <v>70</v>
      </c>
    </row>
    <row r="212" spans="1:21" x14ac:dyDescent="0.35">
      <c r="A212" s="1">
        <v>210</v>
      </c>
      <c r="B212" t="s">
        <v>318</v>
      </c>
      <c r="C212">
        <v>125</v>
      </c>
      <c r="E212">
        <v>5093.873609062277</v>
      </c>
      <c r="F212">
        <v>-1093.1379253516241</v>
      </c>
      <c r="G212">
        <v>8.1125271985188849</v>
      </c>
      <c r="H212" t="s">
        <v>400</v>
      </c>
      <c r="I212">
        <v>6.4184000000000001</v>
      </c>
      <c r="J212">
        <v>60.496000000000002</v>
      </c>
      <c r="K212">
        <v>0.80230000000000001</v>
      </c>
      <c r="L212">
        <v>0.41599999999999998</v>
      </c>
      <c r="M212">
        <v>0.48</v>
      </c>
      <c r="N212">
        <v>4.1639999999999997</v>
      </c>
      <c r="O212">
        <v>3.3980000000000001</v>
      </c>
      <c r="P212">
        <v>6.8040000000000003</v>
      </c>
      <c r="Q212">
        <v>210000000</v>
      </c>
      <c r="R212">
        <v>0.3</v>
      </c>
      <c r="S212">
        <v>0.5</v>
      </c>
      <c r="T212">
        <v>2</v>
      </c>
      <c r="U212">
        <v>70</v>
      </c>
    </row>
    <row r="213" spans="1:21" x14ac:dyDescent="0.35">
      <c r="A213" s="1">
        <v>211</v>
      </c>
      <c r="B213" t="s">
        <v>319</v>
      </c>
      <c r="C213">
        <v>125</v>
      </c>
      <c r="D213" t="s">
        <v>396</v>
      </c>
      <c r="E213">
        <v>5093.873609062277</v>
      </c>
      <c r="F213">
        <v>-1093.1379253516241</v>
      </c>
      <c r="G213">
        <v>12.72505439703777</v>
      </c>
      <c r="H213" t="s">
        <v>400</v>
      </c>
      <c r="I213">
        <v>6.4184000000000001</v>
      </c>
      <c r="J213">
        <v>60.496000000000002</v>
      </c>
      <c r="K213">
        <v>0.80230000000000001</v>
      </c>
      <c r="L213">
        <v>0.41599999999999998</v>
      </c>
      <c r="M213">
        <v>0.48</v>
      </c>
      <c r="N213">
        <v>4.1639999999999997</v>
      </c>
      <c r="O213">
        <v>3.3980000000000001</v>
      </c>
      <c r="P213">
        <v>6.8040000000000003</v>
      </c>
      <c r="Q213">
        <v>210000000</v>
      </c>
      <c r="R213">
        <v>0.3</v>
      </c>
      <c r="S213">
        <v>0.5</v>
      </c>
      <c r="T213">
        <v>2</v>
      </c>
      <c r="U213">
        <v>70</v>
      </c>
    </row>
    <row r="214" spans="1:21" x14ac:dyDescent="0.35">
      <c r="A214" s="1">
        <v>212</v>
      </c>
      <c r="B214" t="s">
        <v>320</v>
      </c>
      <c r="C214">
        <v>126</v>
      </c>
      <c r="D214" t="s">
        <v>397</v>
      </c>
      <c r="E214">
        <v>5213.2101340765948</v>
      </c>
      <c r="F214">
        <v>-1055.949536085732</v>
      </c>
      <c r="G214">
        <v>3.5</v>
      </c>
      <c r="H214" t="s">
        <v>400</v>
      </c>
      <c r="I214">
        <v>6.4184000000000001</v>
      </c>
      <c r="J214">
        <v>60.496000000000002</v>
      </c>
      <c r="K214">
        <v>0.80230000000000001</v>
      </c>
      <c r="L214">
        <v>0.41599999999999998</v>
      </c>
      <c r="M214">
        <v>0.48</v>
      </c>
      <c r="N214">
        <v>4.1639999999999997</v>
      </c>
      <c r="O214">
        <v>3.3980000000000001</v>
      </c>
      <c r="P214">
        <v>6.8040000000000003</v>
      </c>
      <c r="Q214">
        <v>210000000</v>
      </c>
      <c r="R214">
        <v>0.3</v>
      </c>
      <c r="S214">
        <v>0.5</v>
      </c>
      <c r="T214">
        <v>2</v>
      </c>
      <c r="U214">
        <v>70</v>
      </c>
    </row>
    <row r="215" spans="1:21" x14ac:dyDescent="0.35">
      <c r="A215" s="1">
        <v>213</v>
      </c>
      <c r="B215" t="s">
        <v>321</v>
      </c>
      <c r="C215">
        <v>126</v>
      </c>
      <c r="E215">
        <v>5213.2101340765948</v>
      </c>
      <c r="F215">
        <v>-1055.949536085732</v>
      </c>
      <c r="G215">
        <v>7.0794227653336232</v>
      </c>
      <c r="H215" t="s">
        <v>400</v>
      </c>
      <c r="I215">
        <v>6.4184000000000001</v>
      </c>
      <c r="J215">
        <v>60.496000000000002</v>
      </c>
      <c r="K215">
        <v>0.80230000000000001</v>
      </c>
      <c r="L215">
        <v>0.41599999999999998</v>
      </c>
      <c r="M215">
        <v>0.48</v>
      </c>
      <c r="N215">
        <v>4.1639999999999997</v>
      </c>
      <c r="O215">
        <v>3.3980000000000001</v>
      </c>
      <c r="P215">
        <v>6.8040000000000003</v>
      </c>
      <c r="Q215">
        <v>210000000</v>
      </c>
      <c r="R215">
        <v>0.3</v>
      </c>
      <c r="S215">
        <v>0.5</v>
      </c>
      <c r="T215">
        <v>2</v>
      </c>
      <c r="U215">
        <v>70</v>
      </c>
    </row>
    <row r="216" spans="1:21" x14ac:dyDescent="0.35">
      <c r="A216" s="1">
        <v>214</v>
      </c>
      <c r="B216" t="s">
        <v>321</v>
      </c>
      <c r="C216">
        <v>127</v>
      </c>
      <c r="E216">
        <v>5213.2101340765948</v>
      </c>
      <c r="F216">
        <v>-1055.949536085732</v>
      </c>
      <c r="G216">
        <v>7.0794227653336232</v>
      </c>
      <c r="H216" t="s">
        <v>400</v>
      </c>
      <c r="I216">
        <v>6.4184000000000001</v>
      </c>
      <c r="J216">
        <v>60.496000000000002</v>
      </c>
      <c r="K216">
        <v>0.80230000000000001</v>
      </c>
      <c r="L216">
        <v>0.41599999999999998</v>
      </c>
      <c r="M216">
        <v>0.48</v>
      </c>
      <c r="N216">
        <v>4.1639999999999997</v>
      </c>
      <c r="O216">
        <v>3.3980000000000001</v>
      </c>
      <c r="P216">
        <v>6.8040000000000003</v>
      </c>
      <c r="Q216">
        <v>210000000</v>
      </c>
      <c r="R216">
        <v>0.3</v>
      </c>
      <c r="S216">
        <v>0.5</v>
      </c>
      <c r="T216">
        <v>2</v>
      </c>
      <c r="U216">
        <v>70</v>
      </c>
    </row>
    <row r="217" spans="1:21" x14ac:dyDescent="0.35">
      <c r="A217" s="1">
        <v>215</v>
      </c>
      <c r="B217" t="s">
        <v>322</v>
      </c>
      <c r="C217">
        <v>127</v>
      </c>
      <c r="D217" t="s">
        <v>398</v>
      </c>
      <c r="E217">
        <v>5213.2101340765948</v>
      </c>
      <c r="F217">
        <v>-1055.949536085732</v>
      </c>
      <c r="G217">
        <v>10.65884553066725</v>
      </c>
      <c r="H217" t="s">
        <v>400</v>
      </c>
      <c r="I217">
        <v>6.4184000000000001</v>
      </c>
      <c r="J217">
        <v>60.496000000000002</v>
      </c>
      <c r="K217">
        <v>0.80230000000000001</v>
      </c>
      <c r="L217">
        <v>0.41599999999999998</v>
      </c>
      <c r="M217">
        <v>0.48</v>
      </c>
      <c r="N217">
        <v>4.1639999999999997</v>
      </c>
      <c r="O217">
        <v>3.3980000000000001</v>
      </c>
      <c r="P217">
        <v>6.8040000000000003</v>
      </c>
      <c r="Q217">
        <v>210000000</v>
      </c>
      <c r="R217">
        <v>0.3</v>
      </c>
      <c r="S217">
        <v>0.5</v>
      </c>
      <c r="T217">
        <v>2</v>
      </c>
      <c r="U217">
        <v>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45"/>
  <sheetViews>
    <sheetView tabSelected="1" workbookViewId="0"/>
  </sheetViews>
  <sheetFormatPr defaultRowHeight="14.5" x14ac:dyDescent="0.35"/>
  <cols>
    <col min="2" max="2" width="16.08984375" customWidth="1"/>
    <col min="3" max="4" width="19.26953125" customWidth="1"/>
    <col min="8" max="8" width="10.26953125" customWidth="1"/>
    <col min="14" max="14" width="23.7265625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4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  <c r="N1" s="1" t="s">
        <v>409</v>
      </c>
      <c r="O1" s="1" t="s">
        <v>410</v>
      </c>
      <c r="P1" s="1" t="s">
        <v>411</v>
      </c>
      <c r="Q1" s="1" t="s">
        <v>412</v>
      </c>
      <c r="R1" s="1" t="s">
        <v>413</v>
      </c>
      <c r="S1" s="1" t="s">
        <v>414</v>
      </c>
      <c r="T1" s="1" t="s">
        <v>415</v>
      </c>
    </row>
    <row r="2" spans="1:20" x14ac:dyDescent="0.35">
      <c r="A2" s="1">
        <v>0</v>
      </c>
      <c r="B2" t="s">
        <v>416</v>
      </c>
      <c r="C2">
        <v>0</v>
      </c>
      <c r="D2" t="s">
        <v>483</v>
      </c>
      <c r="E2">
        <v>38680</v>
      </c>
      <c r="F2">
        <v>288.91705657130001</v>
      </c>
      <c r="G2">
        <v>288.13739573011537</v>
      </c>
      <c r="H2">
        <v>0.21</v>
      </c>
      <c r="I2">
        <v>2018250</v>
      </c>
      <c r="J2">
        <v>1.035E-2</v>
      </c>
      <c r="K2">
        <v>186944998.6719237</v>
      </c>
      <c r="L2">
        <v>23.410443059582551</v>
      </c>
      <c r="M2">
        <v>2.6544183037387321E-3</v>
      </c>
      <c r="N2">
        <v>5357.2797415206942</v>
      </c>
      <c r="O2">
        <v>293.85182032460358</v>
      </c>
      <c r="P2">
        <v>-23.07631697827637</v>
      </c>
      <c r="Q2">
        <v>64.39816120728311</v>
      </c>
      <c r="R2">
        <v>488.4946670201287</v>
      </c>
      <c r="S2">
        <v>-177.3660094798816</v>
      </c>
      <c r="T2">
        <v>211.985147746904</v>
      </c>
    </row>
    <row r="3" spans="1:20" x14ac:dyDescent="0.35">
      <c r="A3" s="1">
        <v>1</v>
      </c>
      <c r="B3" t="s">
        <v>417</v>
      </c>
      <c r="C3">
        <v>0</v>
      </c>
      <c r="D3" t="s">
        <v>484</v>
      </c>
      <c r="E3">
        <v>38930</v>
      </c>
      <c r="F3">
        <v>288.91705657130001</v>
      </c>
      <c r="G3">
        <v>288.13739573011537</v>
      </c>
      <c r="H3">
        <v>0.21</v>
      </c>
      <c r="I3">
        <v>2018250</v>
      </c>
      <c r="J3">
        <v>1.035E-2</v>
      </c>
      <c r="K3">
        <v>186944998.6719237</v>
      </c>
      <c r="L3">
        <v>23.410443059582551</v>
      </c>
      <c r="M3">
        <v>2.6544183037387321E-3</v>
      </c>
      <c r="N3">
        <v>5357.2797415206942</v>
      </c>
      <c r="O3">
        <v>293.85182032460358</v>
      </c>
      <c r="P3">
        <v>-23.07631697827637</v>
      </c>
      <c r="Q3">
        <v>64.39816120728311</v>
      </c>
      <c r="R3">
        <v>488.4946670201287</v>
      </c>
      <c r="S3">
        <v>-177.3660094798816</v>
      </c>
      <c r="T3">
        <v>211.985147746904</v>
      </c>
    </row>
    <row r="4" spans="1:20" x14ac:dyDescent="0.35">
      <c r="A4" s="1">
        <v>2</v>
      </c>
      <c r="B4" t="s">
        <v>418</v>
      </c>
      <c r="C4">
        <v>1</v>
      </c>
      <c r="D4" t="s">
        <v>485</v>
      </c>
      <c r="E4">
        <v>38690</v>
      </c>
      <c r="F4">
        <v>277.81294091744502</v>
      </c>
      <c r="G4">
        <v>277.06585369908697</v>
      </c>
      <c r="H4">
        <v>0.21</v>
      </c>
      <c r="I4">
        <v>2018250</v>
      </c>
      <c r="J4">
        <v>1.035E-2</v>
      </c>
      <c r="K4">
        <v>187393459.5277445</v>
      </c>
      <c r="L4">
        <v>22.51090794841657</v>
      </c>
      <c r="M4">
        <v>2.6345339922536752E-3</v>
      </c>
      <c r="N4">
        <v>5317.1482298659812</v>
      </c>
      <c r="O4">
        <v>302.01360805319388</v>
      </c>
      <c r="P4">
        <v>-28.852413186217252</v>
      </c>
      <c r="Q4">
        <v>64.290992452555329</v>
      </c>
      <c r="R4">
        <v>488.72719634635638</v>
      </c>
      <c r="S4">
        <v>-177.0374727811033</v>
      </c>
      <c r="T4">
        <v>206.97685089953401</v>
      </c>
    </row>
    <row r="5" spans="1:20" x14ac:dyDescent="0.35">
      <c r="A5" s="1">
        <v>3</v>
      </c>
      <c r="B5" t="s">
        <v>419</v>
      </c>
      <c r="C5">
        <v>1</v>
      </c>
      <c r="D5" t="s">
        <v>486</v>
      </c>
      <c r="E5">
        <v>38930</v>
      </c>
      <c r="F5">
        <v>277.81294091744502</v>
      </c>
      <c r="G5">
        <v>277.06585369908697</v>
      </c>
      <c r="H5">
        <v>0.21</v>
      </c>
      <c r="I5">
        <v>2018250</v>
      </c>
      <c r="J5">
        <v>1.035E-2</v>
      </c>
      <c r="K5">
        <v>187393459.5277445</v>
      </c>
      <c r="L5">
        <v>22.51090794841657</v>
      </c>
      <c r="M5">
        <v>2.6345339922536752E-3</v>
      </c>
      <c r="N5">
        <v>5317.1482298659812</v>
      </c>
      <c r="O5">
        <v>302.01360805319388</v>
      </c>
      <c r="P5">
        <v>-28.852413186217252</v>
      </c>
      <c r="Q5">
        <v>64.290992452555329</v>
      </c>
      <c r="R5">
        <v>488.72719634635638</v>
      </c>
      <c r="S5">
        <v>-177.0374727811033</v>
      </c>
      <c r="T5">
        <v>206.97685089953401</v>
      </c>
    </row>
    <row r="6" spans="1:20" x14ac:dyDescent="0.35">
      <c r="A6" s="1">
        <v>4</v>
      </c>
      <c r="B6" t="s">
        <v>420</v>
      </c>
      <c r="C6">
        <v>2</v>
      </c>
      <c r="D6" t="s">
        <v>487</v>
      </c>
      <c r="E6">
        <v>38700</v>
      </c>
      <c r="F6">
        <v>266.71300381753389</v>
      </c>
      <c r="G6">
        <v>265.97931777680509</v>
      </c>
      <c r="H6">
        <v>0.21</v>
      </c>
      <c r="I6">
        <v>2018250</v>
      </c>
      <c r="J6">
        <v>1.035E-2</v>
      </c>
      <c r="K6">
        <v>188415228.049474</v>
      </c>
      <c r="L6">
        <v>21.610154621070969</v>
      </c>
      <c r="M6">
        <v>2.6912628633570909E-3</v>
      </c>
      <c r="N6">
        <v>5431.6412739704483</v>
      </c>
      <c r="O6">
        <v>310.17612121654639</v>
      </c>
      <c r="P6">
        <v>-34.629256278816641</v>
      </c>
      <c r="Q6">
        <v>64.181019070045608</v>
      </c>
      <c r="R6">
        <v>488.959725672584</v>
      </c>
      <c r="S6">
        <v>-176.7089360823251</v>
      </c>
      <c r="T6">
        <v>201.96931236817551</v>
      </c>
    </row>
    <row r="7" spans="1:20" x14ac:dyDescent="0.35">
      <c r="A7" s="1">
        <v>5</v>
      </c>
      <c r="B7" t="s">
        <v>421</v>
      </c>
      <c r="C7">
        <v>2</v>
      </c>
      <c r="D7" t="s">
        <v>488</v>
      </c>
      <c r="E7">
        <v>38930</v>
      </c>
      <c r="F7">
        <v>266.71300381753389</v>
      </c>
      <c r="G7">
        <v>265.97931777680509</v>
      </c>
      <c r="H7">
        <v>0.21</v>
      </c>
      <c r="I7">
        <v>2018250</v>
      </c>
      <c r="J7">
        <v>1.035E-2</v>
      </c>
      <c r="K7">
        <v>188415228.049474</v>
      </c>
      <c r="L7">
        <v>21.610154621070969</v>
      </c>
      <c r="M7">
        <v>2.6912628633570909E-3</v>
      </c>
      <c r="N7">
        <v>5431.6412739704483</v>
      </c>
      <c r="O7">
        <v>310.17612121654639</v>
      </c>
      <c r="P7">
        <v>-34.629256278816641</v>
      </c>
      <c r="Q7">
        <v>64.181019070045608</v>
      </c>
      <c r="R7">
        <v>488.959725672584</v>
      </c>
      <c r="S7">
        <v>-176.7089360823251</v>
      </c>
      <c r="T7">
        <v>201.96931236817551</v>
      </c>
    </row>
    <row r="8" spans="1:20" x14ac:dyDescent="0.35">
      <c r="A8" s="1">
        <v>6</v>
      </c>
      <c r="B8" t="s">
        <v>422</v>
      </c>
      <c r="C8">
        <v>3</v>
      </c>
      <c r="D8" t="s">
        <v>489</v>
      </c>
      <c r="E8">
        <v>38710</v>
      </c>
      <c r="F8">
        <v>255.6183757730094</v>
      </c>
      <c r="G8">
        <v>254.91706856640229</v>
      </c>
      <c r="H8">
        <v>0.21</v>
      </c>
      <c r="I8">
        <v>1959750</v>
      </c>
      <c r="J8">
        <v>1.005E-2</v>
      </c>
      <c r="K8">
        <v>188909979.60606921</v>
      </c>
      <c r="L8">
        <v>20.111044831874899</v>
      </c>
      <c r="M8">
        <v>2.6833007082257289E-3</v>
      </c>
      <c r="N8">
        <v>5258.5985629453717</v>
      </c>
      <c r="O8">
        <v>318.33897566068509</v>
      </c>
      <c r="P8">
        <v>-40.406115422492249</v>
      </c>
      <c r="Q8">
        <v>64.068194148841016</v>
      </c>
      <c r="R8">
        <v>489.19225499881162</v>
      </c>
      <c r="S8">
        <v>-176.3803993835468</v>
      </c>
      <c r="T8">
        <v>196.96253215282849</v>
      </c>
    </row>
    <row r="9" spans="1:20" x14ac:dyDescent="0.35">
      <c r="A9" s="1">
        <v>7</v>
      </c>
      <c r="B9" t="s">
        <v>423</v>
      </c>
      <c r="C9">
        <v>3</v>
      </c>
      <c r="D9" t="s">
        <v>490</v>
      </c>
      <c r="E9">
        <v>38930</v>
      </c>
      <c r="F9">
        <v>255.6183757730094</v>
      </c>
      <c r="G9">
        <v>254.91706856640229</v>
      </c>
      <c r="H9">
        <v>0.21</v>
      </c>
      <c r="I9">
        <v>1959750</v>
      </c>
      <c r="J9">
        <v>1.005E-2</v>
      </c>
      <c r="K9">
        <v>188909979.60606921</v>
      </c>
      <c r="L9">
        <v>20.111044831874899</v>
      </c>
      <c r="M9">
        <v>2.6833007082257289E-3</v>
      </c>
      <c r="N9">
        <v>5258.5985629453717</v>
      </c>
      <c r="O9">
        <v>318.33897566068509</v>
      </c>
      <c r="P9">
        <v>-40.406115422492249</v>
      </c>
      <c r="Q9">
        <v>64.068194148841016</v>
      </c>
      <c r="R9">
        <v>489.19225499881162</v>
      </c>
      <c r="S9">
        <v>-176.3803993835468</v>
      </c>
      <c r="T9">
        <v>196.96253215282849</v>
      </c>
    </row>
    <row r="10" spans="1:20" x14ac:dyDescent="0.35">
      <c r="A10" s="1">
        <v>8</v>
      </c>
      <c r="B10" t="s">
        <v>424</v>
      </c>
      <c r="C10">
        <v>4</v>
      </c>
      <c r="D10" t="s">
        <v>491</v>
      </c>
      <c r="E10">
        <v>38720</v>
      </c>
      <c r="F10">
        <v>244.53127706835821</v>
      </c>
      <c r="G10">
        <v>243.86306647166731</v>
      </c>
      <c r="H10">
        <v>0.21</v>
      </c>
      <c r="I10">
        <v>1842750</v>
      </c>
      <c r="J10">
        <v>9.4500000000000001E-3</v>
      </c>
      <c r="K10">
        <v>189365740.5914599</v>
      </c>
      <c r="L10">
        <v>18.090371928534459</v>
      </c>
      <c r="M10">
        <v>2.6711533515307701E-3</v>
      </c>
      <c r="N10">
        <v>4922.2678385333256</v>
      </c>
      <c r="O10">
        <v>326.50048277888669</v>
      </c>
      <c r="P10">
        <v>-46.181999432951471</v>
      </c>
      <c r="Q10">
        <v>63.952463249756278</v>
      </c>
      <c r="R10">
        <v>489.4247843250393</v>
      </c>
      <c r="S10">
        <v>-176.05186268476851</v>
      </c>
      <c r="T10">
        <v>191.95651025349301</v>
      </c>
    </row>
    <row r="11" spans="1:20" x14ac:dyDescent="0.35">
      <c r="A11" s="1">
        <v>9</v>
      </c>
      <c r="B11" t="s">
        <v>425</v>
      </c>
      <c r="C11">
        <v>4</v>
      </c>
      <c r="D11" t="s">
        <v>492</v>
      </c>
      <c r="E11">
        <v>38930</v>
      </c>
      <c r="F11">
        <v>244.53127706835821</v>
      </c>
      <c r="G11">
        <v>243.86306647166731</v>
      </c>
      <c r="H11">
        <v>0.21</v>
      </c>
      <c r="I11">
        <v>1842750</v>
      </c>
      <c r="J11">
        <v>9.4500000000000001E-3</v>
      </c>
      <c r="K11">
        <v>189365740.5914599</v>
      </c>
      <c r="L11">
        <v>18.090371928534459</v>
      </c>
      <c r="M11">
        <v>2.6711533515307701E-3</v>
      </c>
      <c r="N11">
        <v>4922.2678385333256</v>
      </c>
      <c r="O11">
        <v>326.50048277888669</v>
      </c>
      <c r="P11">
        <v>-46.181999432951471</v>
      </c>
      <c r="Q11">
        <v>63.952463249756278</v>
      </c>
      <c r="R11">
        <v>489.4247843250393</v>
      </c>
      <c r="S11">
        <v>-176.05186268476851</v>
      </c>
      <c r="T11">
        <v>191.95651025349301</v>
      </c>
    </row>
    <row r="12" spans="1:20" x14ac:dyDescent="0.35">
      <c r="A12" s="1">
        <v>10</v>
      </c>
      <c r="B12" t="s">
        <v>426</v>
      </c>
      <c r="C12">
        <v>5</v>
      </c>
      <c r="D12" t="s">
        <v>493</v>
      </c>
      <c r="E12">
        <v>38730</v>
      </c>
      <c r="F12">
        <v>233.458629364221</v>
      </c>
      <c r="G12">
        <v>232.8269740673986</v>
      </c>
      <c r="H12">
        <v>0.19</v>
      </c>
      <c r="I12">
        <v>1755000</v>
      </c>
      <c r="J12">
        <v>8.9999999999999993E-3</v>
      </c>
      <c r="K12">
        <v>189510688.41819429</v>
      </c>
      <c r="L12">
        <v>16.449225717861712</v>
      </c>
      <c r="M12">
        <v>2.608151178869274E-3</v>
      </c>
      <c r="N12">
        <v>4577.3053189155753</v>
      </c>
      <c r="O12">
        <v>334.66264402933069</v>
      </c>
      <c r="P12">
        <v>-51.958643660517929</v>
      </c>
      <c r="Q12">
        <v>63.833977861847941</v>
      </c>
      <c r="R12">
        <v>489.6583085883658</v>
      </c>
      <c r="S12">
        <v>-175.72192025641939</v>
      </c>
      <c r="T12">
        <v>186.9677545389651</v>
      </c>
    </row>
    <row r="13" spans="1:20" x14ac:dyDescent="0.35">
      <c r="A13" s="1">
        <v>11</v>
      </c>
      <c r="B13" t="s">
        <v>427</v>
      </c>
      <c r="C13">
        <v>5</v>
      </c>
      <c r="D13" t="s">
        <v>494</v>
      </c>
      <c r="E13">
        <v>38930</v>
      </c>
      <c r="F13">
        <v>233.458629364221</v>
      </c>
      <c r="G13">
        <v>232.8269740673986</v>
      </c>
      <c r="H13">
        <v>0.19</v>
      </c>
      <c r="I13">
        <v>1755000</v>
      </c>
      <c r="J13">
        <v>8.9999999999999993E-3</v>
      </c>
      <c r="K13">
        <v>189510688.41819429</v>
      </c>
      <c r="L13">
        <v>16.449225717861712</v>
      </c>
      <c r="M13">
        <v>2.608151178869274E-3</v>
      </c>
      <c r="N13">
        <v>4577.3053189155753</v>
      </c>
      <c r="O13">
        <v>334.66264402933069</v>
      </c>
      <c r="P13">
        <v>-51.958643660517929</v>
      </c>
      <c r="Q13">
        <v>63.833977861847941</v>
      </c>
      <c r="R13">
        <v>489.6583085883658</v>
      </c>
      <c r="S13">
        <v>-175.72192025641939</v>
      </c>
      <c r="T13">
        <v>186.9677545389651</v>
      </c>
    </row>
    <row r="14" spans="1:20" x14ac:dyDescent="0.35">
      <c r="A14" s="1">
        <v>12</v>
      </c>
      <c r="B14" t="s">
        <v>428</v>
      </c>
      <c r="C14">
        <v>6</v>
      </c>
      <c r="D14" t="s">
        <v>495</v>
      </c>
      <c r="E14">
        <v>38740</v>
      </c>
      <c r="F14">
        <v>222.39242062727331</v>
      </c>
      <c r="G14">
        <v>221.79181942117111</v>
      </c>
      <c r="H14">
        <v>0.19</v>
      </c>
      <c r="I14">
        <v>1755000</v>
      </c>
      <c r="J14">
        <v>8.9999999999999993E-3</v>
      </c>
      <c r="K14">
        <v>190107614.01256299</v>
      </c>
      <c r="L14">
        <v>15.669592042105741</v>
      </c>
      <c r="M14">
        <v>2.6210352519311841E-3</v>
      </c>
      <c r="N14">
        <v>4599.9168671392272</v>
      </c>
      <c r="O14">
        <v>342.82606486008137</v>
      </c>
      <c r="P14">
        <v>-57.735802736165603</v>
      </c>
      <c r="Q14">
        <v>63.712485883893173</v>
      </c>
      <c r="R14">
        <v>489.83777363451719</v>
      </c>
      <c r="S14">
        <v>-175.4683571692803</v>
      </c>
      <c r="T14">
        <v>181.97064358276921</v>
      </c>
    </row>
    <row r="15" spans="1:20" x14ac:dyDescent="0.35">
      <c r="A15" s="1">
        <v>13</v>
      </c>
      <c r="B15" t="s">
        <v>429</v>
      </c>
      <c r="C15">
        <v>6</v>
      </c>
      <c r="D15" t="s">
        <v>496</v>
      </c>
      <c r="E15">
        <v>38930</v>
      </c>
      <c r="F15">
        <v>222.39242062727331</v>
      </c>
      <c r="G15">
        <v>221.79181942117111</v>
      </c>
      <c r="H15">
        <v>0.19</v>
      </c>
      <c r="I15">
        <v>1755000</v>
      </c>
      <c r="J15">
        <v>8.9999999999999993E-3</v>
      </c>
      <c r="K15">
        <v>190107614.01256299</v>
      </c>
      <c r="L15">
        <v>15.669592042105741</v>
      </c>
      <c r="M15">
        <v>2.6210352519311841E-3</v>
      </c>
      <c r="N15">
        <v>4599.9168671392272</v>
      </c>
      <c r="O15">
        <v>342.82606486008137</v>
      </c>
      <c r="P15">
        <v>-57.735802736165603</v>
      </c>
      <c r="Q15">
        <v>63.712485883893173</v>
      </c>
      <c r="R15">
        <v>489.83777363451719</v>
      </c>
      <c r="S15">
        <v>-175.4683571692803</v>
      </c>
      <c r="T15">
        <v>181.97064358276921</v>
      </c>
    </row>
    <row r="16" spans="1:20" x14ac:dyDescent="0.35">
      <c r="A16" s="1">
        <v>14</v>
      </c>
      <c r="B16" t="s">
        <v>430</v>
      </c>
      <c r="C16">
        <v>7</v>
      </c>
      <c r="D16" t="s">
        <v>497</v>
      </c>
      <c r="E16">
        <v>38750</v>
      </c>
      <c r="F16">
        <v>211.3359520943645</v>
      </c>
      <c r="G16">
        <v>210.76617856994869</v>
      </c>
      <c r="H16">
        <v>0.19</v>
      </c>
      <c r="I16">
        <v>1667250</v>
      </c>
      <c r="J16">
        <v>8.5500000000000003E-3</v>
      </c>
      <c r="K16">
        <v>190724024.91098979</v>
      </c>
      <c r="L16">
        <v>14.146098990168531</v>
      </c>
      <c r="M16">
        <v>2.6463123391060081E-3</v>
      </c>
      <c r="N16">
        <v>4412.064247374492</v>
      </c>
      <c r="O16">
        <v>350.98791524269808</v>
      </c>
      <c r="P16">
        <v>-63.511815854233092</v>
      </c>
      <c r="Q16">
        <v>63.588349621352158</v>
      </c>
      <c r="R16">
        <v>490.02243454492282</v>
      </c>
      <c r="S16">
        <v>-175.20745293460899</v>
      </c>
      <c r="T16">
        <v>176.97429119807401</v>
      </c>
    </row>
    <row r="17" spans="1:20" x14ac:dyDescent="0.35">
      <c r="A17" s="1">
        <v>15</v>
      </c>
      <c r="B17" t="s">
        <v>431</v>
      </c>
      <c r="C17">
        <v>7</v>
      </c>
      <c r="D17" t="s">
        <v>498</v>
      </c>
      <c r="E17">
        <v>38930</v>
      </c>
      <c r="F17">
        <v>211.3359520943645</v>
      </c>
      <c r="G17">
        <v>210.76617856994869</v>
      </c>
      <c r="H17">
        <v>0.19</v>
      </c>
      <c r="I17">
        <v>1667250</v>
      </c>
      <c r="J17">
        <v>8.5500000000000003E-3</v>
      </c>
      <c r="K17">
        <v>190724024.91098979</v>
      </c>
      <c r="L17">
        <v>14.146098990168531</v>
      </c>
      <c r="M17">
        <v>2.6463123391060081E-3</v>
      </c>
      <c r="N17">
        <v>4412.064247374492</v>
      </c>
      <c r="O17">
        <v>350.98791524269808</v>
      </c>
      <c r="P17">
        <v>-63.511815854233092</v>
      </c>
      <c r="Q17">
        <v>63.588349621352158</v>
      </c>
      <c r="R17">
        <v>490.02243454492282</v>
      </c>
      <c r="S17">
        <v>-175.20745293460899</v>
      </c>
      <c r="T17">
        <v>176.97429119807401</v>
      </c>
    </row>
    <row r="18" spans="1:20" x14ac:dyDescent="0.35">
      <c r="A18" s="1">
        <v>16</v>
      </c>
      <c r="B18" t="s">
        <v>432</v>
      </c>
      <c r="C18">
        <v>8</v>
      </c>
      <c r="D18" t="s">
        <v>499</v>
      </c>
      <c r="E18">
        <v>38760</v>
      </c>
      <c r="F18">
        <v>200.28813013308641</v>
      </c>
      <c r="G18">
        <v>199.75208029567</v>
      </c>
      <c r="H18">
        <v>0.18</v>
      </c>
      <c r="I18">
        <v>1579500</v>
      </c>
      <c r="J18">
        <v>8.0999999999999996E-3</v>
      </c>
      <c r="K18">
        <v>191216012.37744859</v>
      </c>
      <c r="L18">
        <v>12.70123602560018</v>
      </c>
      <c r="M18">
        <v>2.6546054664314911E-3</v>
      </c>
      <c r="N18">
        <v>4192.9493342285396</v>
      </c>
      <c r="O18">
        <v>359.15033869275538</v>
      </c>
      <c r="P18">
        <v>-69.288706126272658</v>
      </c>
      <c r="Q18">
        <v>63.461089211739271</v>
      </c>
      <c r="R18">
        <v>490.21260079759952</v>
      </c>
      <c r="S18">
        <v>-174.93877029622101</v>
      </c>
      <c r="T18">
        <v>171.97874890386089</v>
      </c>
    </row>
    <row r="19" spans="1:20" x14ac:dyDescent="0.35">
      <c r="A19" s="1">
        <v>17</v>
      </c>
      <c r="B19" t="s">
        <v>433</v>
      </c>
      <c r="C19">
        <v>8</v>
      </c>
      <c r="D19" t="s">
        <v>500</v>
      </c>
      <c r="E19">
        <v>38930</v>
      </c>
      <c r="F19">
        <v>200.28813013308641</v>
      </c>
      <c r="G19">
        <v>199.75208029567</v>
      </c>
      <c r="H19">
        <v>0.18</v>
      </c>
      <c r="I19">
        <v>1579500</v>
      </c>
      <c r="J19">
        <v>8.0999999999999996E-3</v>
      </c>
      <c r="K19">
        <v>191216012.37744859</v>
      </c>
      <c r="L19">
        <v>12.70123602560018</v>
      </c>
      <c r="M19">
        <v>2.6546054664314911E-3</v>
      </c>
      <c r="N19">
        <v>4192.9493342285396</v>
      </c>
      <c r="O19">
        <v>359.15033869275538</v>
      </c>
      <c r="P19">
        <v>-69.288706126272658</v>
      </c>
      <c r="Q19">
        <v>63.461089211739271</v>
      </c>
      <c r="R19">
        <v>490.21260079759952</v>
      </c>
      <c r="S19">
        <v>-174.93877029622101</v>
      </c>
      <c r="T19">
        <v>171.97874890386089</v>
      </c>
    </row>
    <row r="20" spans="1:20" x14ac:dyDescent="0.35">
      <c r="A20" s="1">
        <v>18</v>
      </c>
      <c r="B20" t="s">
        <v>434</v>
      </c>
      <c r="C20">
        <v>9</v>
      </c>
      <c r="D20" t="s">
        <v>501</v>
      </c>
      <c r="E20">
        <v>38770</v>
      </c>
      <c r="F20">
        <v>189.25009395663179</v>
      </c>
      <c r="G20">
        <v>188.73952314089959</v>
      </c>
      <c r="H20">
        <v>0.18</v>
      </c>
      <c r="I20">
        <v>1491750</v>
      </c>
      <c r="J20">
        <v>7.6499999999999997E-3</v>
      </c>
      <c r="K20">
        <v>191783149.0090445</v>
      </c>
      <c r="L20">
        <v>11.33428021341888</v>
      </c>
      <c r="M20">
        <v>2.6927746557996951E-3</v>
      </c>
      <c r="N20">
        <v>4016.9465927891952</v>
      </c>
      <c r="O20">
        <v>367.31373619641249</v>
      </c>
      <c r="P20">
        <v>-75.065963905444391</v>
      </c>
      <c r="Q20">
        <v>63.331225596625963</v>
      </c>
      <c r="R20">
        <v>490.40861044802801</v>
      </c>
      <c r="S20">
        <v>-174.66183162132279</v>
      </c>
      <c r="T20">
        <v>166.98407471084079</v>
      </c>
    </row>
    <row r="21" spans="1:20" x14ac:dyDescent="0.35">
      <c r="A21" s="1">
        <v>19</v>
      </c>
      <c r="B21" t="s">
        <v>435</v>
      </c>
      <c r="C21">
        <v>9</v>
      </c>
      <c r="D21" t="s">
        <v>502</v>
      </c>
      <c r="E21">
        <v>38930</v>
      </c>
      <c r="F21">
        <v>189.25009395663179</v>
      </c>
      <c r="G21">
        <v>188.73952314089959</v>
      </c>
      <c r="H21">
        <v>0.18</v>
      </c>
      <c r="I21">
        <v>1491750</v>
      </c>
      <c r="J21">
        <v>7.6499999999999997E-3</v>
      </c>
      <c r="K21">
        <v>191783149.0090445</v>
      </c>
      <c r="L21">
        <v>11.33428021341888</v>
      </c>
      <c r="M21">
        <v>2.6927746557996951E-3</v>
      </c>
      <c r="N21">
        <v>4016.9465927891952</v>
      </c>
      <c r="O21">
        <v>367.31373619641249</v>
      </c>
      <c r="P21">
        <v>-75.065963905444391</v>
      </c>
      <c r="Q21">
        <v>63.331225596625963</v>
      </c>
      <c r="R21">
        <v>490.40861044802801</v>
      </c>
      <c r="S21">
        <v>-174.66183162132279</v>
      </c>
      <c r="T21">
        <v>166.98407471084079</v>
      </c>
    </row>
    <row r="22" spans="1:20" x14ac:dyDescent="0.35">
      <c r="A22" s="1">
        <v>20</v>
      </c>
      <c r="B22" t="s">
        <v>436</v>
      </c>
      <c r="C22">
        <v>10</v>
      </c>
      <c r="D22" t="s">
        <v>503</v>
      </c>
      <c r="E22">
        <v>38780</v>
      </c>
      <c r="F22">
        <v>178.22645089900149</v>
      </c>
      <c r="G22">
        <v>177.75073502782851</v>
      </c>
      <c r="H22">
        <v>0.18</v>
      </c>
      <c r="I22">
        <v>1404000</v>
      </c>
      <c r="J22">
        <v>7.1999999999999998E-3</v>
      </c>
      <c r="K22">
        <v>192082419.71048501</v>
      </c>
      <c r="L22">
        <v>10.04647154377286</v>
      </c>
      <c r="M22">
        <v>2.6648517867951158E-3</v>
      </c>
      <c r="N22">
        <v>3741.4519086603432</v>
      </c>
      <c r="O22">
        <v>375.47538714289669</v>
      </c>
      <c r="P22">
        <v>-80.842024182671622</v>
      </c>
      <c r="Q22">
        <v>63.198275659207347</v>
      </c>
      <c r="R22">
        <v>490.61083359860618</v>
      </c>
      <c r="S22">
        <v>-174.37611399858091</v>
      </c>
      <c r="T22">
        <v>161.99033410424661</v>
      </c>
    </row>
    <row r="23" spans="1:20" x14ac:dyDescent="0.35">
      <c r="A23" s="1">
        <v>21</v>
      </c>
      <c r="B23" t="s">
        <v>437</v>
      </c>
      <c r="C23">
        <v>10</v>
      </c>
      <c r="D23" t="s">
        <v>504</v>
      </c>
      <c r="E23">
        <v>38930</v>
      </c>
      <c r="F23">
        <v>178.22645089900149</v>
      </c>
      <c r="G23">
        <v>177.75073502782851</v>
      </c>
      <c r="H23">
        <v>0.18</v>
      </c>
      <c r="I23">
        <v>1404000</v>
      </c>
      <c r="J23">
        <v>7.1999999999999998E-3</v>
      </c>
      <c r="K23">
        <v>192082419.71048501</v>
      </c>
      <c r="L23">
        <v>10.04647154377286</v>
      </c>
      <c r="M23">
        <v>2.6648517867951158E-3</v>
      </c>
      <c r="N23">
        <v>3741.4519086603432</v>
      </c>
      <c r="O23">
        <v>375.47538714289669</v>
      </c>
      <c r="P23">
        <v>-80.842024182671622</v>
      </c>
      <c r="Q23">
        <v>63.198275659207347</v>
      </c>
      <c r="R23">
        <v>490.61083359860618</v>
      </c>
      <c r="S23">
        <v>-174.37611399858091</v>
      </c>
      <c r="T23">
        <v>161.99033410424661</v>
      </c>
    </row>
    <row r="24" spans="1:20" x14ac:dyDescent="0.35">
      <c r="A24" s="1">
        <v>22</v>
      </c>
      <c r="B24" t="s">
        <v>438</v>
      </c>
      <c r="C24">
        <v>11</v>
      </c>
      <c r="D24" t="s">
        <v>505</v>
      </c>
      <c r="E24">
        <v>38790</v>
      </c>
      <c r="F24">
        <v>167.2163271157518</v>
      </c>
      <c r="G24">
        <v>166.7677000352987</v>
      </c>
      <c r="H24">
        <v>0.18</v>
      </c>
      <c r="I24">
        <v>1374750</v>
      </c>
      <c r="J24">
        <v>7.0499999999999998E-3</v>
      </c>
      <c r="K24">
        <v>192466252.26727161</v>
      </c>
      <c r="L24">
        <v>9.2293414392035178</v>
      </c>
      <c r="M24">
        <v>2.6679109229015801E-3</v>
      </c>
      <c r="N24">
        <v>3667.7105412589472</v>
      </c>
      <c r="O24">
        <v>383.63796324322612</v>
      </c>
      <c r="P24">
        <v>-86.619026946753465</v>
      </c>
      <c r="Q24">
        <v>63.062644693297223</v>
      </c>
      <c r="R24">
        <v>490.81967657067128</v>
      </c>
      <c r="S24">
        <v>-174.08104334354391</v>
      </c>
      <c r="T24">
        <v>156.99760128605359</v>
      </c>
    </row>
    <row r="25" spans="1:20" x14ac:dyDescent="0.35">
      <c r="A25" s="1">
        <v>23</v>
      </c>
      <c r="B25" t="s">
        <v>439</v>
      </c>
      <c r="C25">
        <v>11</v>
      </c>
      <c r="D25" t="s">
        <v>506</v>
      </c>
      <c r="E25">
        <v>38930</v>
      </c>
      <c r="F25">
        <v>167.2163271157518</v>
      </c>
      <c r="G25">
        <v>166.7677000352987</v>
      </c>
      <c r="H25">
        <v>0.18</v>
      </c>
      <c r="I25">
        <v>1374750</v>
      </c>
      <c r="J25">
        <v>7.0499999999999998E-3</v>
      </c>
      <c r="K25">
        <v>192466252.26727161</v>
      </c>
      <c r="L25">
        <v>9.2293414392035178</v>
      </c>
      <c r="M25">
        <v>2.6679109229015801E-3</v>
      </c>
      <c r="N25">
        <v>3667.7105412589472</v>
      </c>
      <c r="O25">
        <v>383.63796324322612</v>
      </c>
      <c r="P25">
        <v>-86.619026946753465</v>
      </c>
      <c r="Q25">
        <v>63.062644693297223</v>
      </c>
      <c r="R25">
        <v>490.81967657067128</v>
      </c>
      <c r="S25">
        <v>-174.08104334354391</v>
      </c>
      <c r="T25">
        <v>156.99760128605359</v>
      </c>
    </row>
    <row r="26" spans="1:20" x14ac:dyDescent="0.35">
      <c r="A26" s="1">
        <v>24</v>
      </c>
      <c r="B26" t="s">
        <v>440</v>
      </c>
      <c r="C26">
        <v>12</v>
      </c>
      <c r="D26" t="s">
        <v>507</v>
      </c>
      <c r="E26">
        <v>38810</v>
      </c>
      <c r="F26">
        <v>148.22631048145649</v>
      </c>
      <c r="G26">
        <v>147.88211382151809</v>
      </c>
      <c r="H26">
        <v>0.15</v>
      </c>
      <c r="I26">
        <v>1199250</v>
      </c>
      <c r="J26">
        <v>6.1500000000000001E-3</v>
      </c>
      <c r="K26">
        <v>192060401.9120701</v>
      </c>
      <c r="L26">
        <v>7.1393787500183414</v>
      </c>
      <c r="M26">
        <v>2.2867085381792118E-3</v>
      </c>
      <c r="N26">
        <v>2742.3352144114201</v>
      </c>
      <c r="O26">
        <v>399.96249412267338</v>
      </c>
      <c r="P26">
        <v>-98.172210752566102</v>
      </c>
      <c r="Q26">
        <v>62.782646160273408</v>
      </c>
      <c r="R26">
        <v>491.03558677631389</v>
      </c>
      <c r="S26">
        <v>-173.77598751533881</v>
      </c>
      <c r="T26">
        <v>152.00596067308089</v>
      </c>
    </row>
    <row r="27" spans="1:20" x14ac:dyDescent="0.35">
      <c r="A27" s="1">
        <v>25</v>
      </c>
      <c r="B27" t="s">
        <v>441</v>
      </c>
      <c r="C27">
        <v>12</v>
      </c>
      <c r="D27" t="s">
        <v>508</v>
      </c>
      <c r="E27">
        <v>38930</v>
      </c>
      <c r="F27">
        <v>148.22631048145649</v>
      </c>
      <c r="G27">
        <v>147.88211382151809</v>
      </c>
      <c r="H27">
        <v>0.15</v>
      </c>
      <c r="I27">
        <v>1199250</v>
      </c>
      <c r="J27">
        <v>6.1500000000000001E-3</v>
      </c>
      <c r="K27">
        <v>192060401.9120701</v>
      </c>
      <c r="L27">
        <v>7.1393787500183414</v>
      </c>
      <c r="M27">
        <v>2.2867085381792118E-3</v>
      </c>
      <c r="N27">
        <v>2742.3352144114201</v>
      </c>
      <c r="O27">
        <v>399.96249412267338</v>
      </c>
      <c r="P27">
        <v>-98.172210752566102</v>
      </c>
      <c r="Q27">
        <v>62.782646160273408</v>
      </c>
      <c r="R27">
        <v>491.03558677631389</v>
      </c>
      <c r="S27">
        <v>-173.77598751533881</v>
      </c>
      <c r="T27">
        <v>152.00596067308089</v>
      </c>
    </row>
    <row r="28" spans="1:20" x14ac:dyDescent="0.35">
      <c r="A28" s="1">
        <v>26</v>
      </c>
      <c r="B28" t="s">
        <v>442</v>
      </c>
      <c r="C28">
        <v>13</v>
      </c>
      <c r="D28" t="s">
        <v>509</v>
      </c>
      <c r="E28">
        <v>38830</v>
      </c>
      <c r="F28">
        <v>129.72035145769411</v>
      </c>
      <c r="G28">
        <v>129.4016770502914</v>
      </c>
      <c r="H28">
        <v>0.15</v>
      </c>
      <c r="I28">
        <v>1111500</v>
      </c>
      <c r="J28">
        <v>5.7000000000000002E-3</v>
      </c>
      <c r="K28">
        <v>193282454.33238301</v>
      </c>
      <c r="L28">
        <v>5.79007803961529</v>
      </c>
      <c r="M28">
        <v>2.4235051238879072E-3</v>
      </c>
      <c r="N28">
        <v>2693.7259452014091</v>
      </c>
      <c r="O28">
        <v>416.28687480987202</v>
      </c>
      <c r="P28">
        <v>-109.7249494564828</v>
      </c>
      <c r="Q28">
        <v>62.491234368050151</v>
      </c>
      <c r="R28">
        <v>491.25905843528182</v>
      </c>
      <c r="S28">
        <v>-173.4602482393563</v>
      </c>
      <c r="T28">
        <v>147.01550871455589</v>
      </c>
    </row>
    <row r="29" spans="1:20" x14ac:dyDescent="0.35">
      <c r="A29" s="1">
        <v>27</v>
      </c>
      <c r="B29" t="s">
        <v>443</v>
      </c>
      <c r="C29">
        <v>13</v>
      </c>
      <c r="D29" t="s">
        <v>510</v>
      </c>
      <c r="E29">
        <v>38930</v>
      </c>
      <c r="F29">
        <v>129.72035145769411</v>
      </c>
      <c r="G29">
        <v>129.4016770502914</v>
      </c>
      <c r="H29">
        <v>0.15</v>
      </c>
      <c r="I29">
        <v>1111500</v>
      </c>
      <c r="J29">
        <v>5.7000000000000002E-3</v>
      </c>
      <c r="K29">
        <v>193282454.33238301</v>
      </c>
      <c r="L29">
        <v>5.79007803961529</v>
      </c>
      <c r="M29">
        <v>2.4235051238879072E-3</v>
      </c>
      <c r="N29">
        <v>2693.7259452014091</v>
      </c>
      <c r="O29">
        <v>416.28687480987202</v>
      </c>
      <c r="P29">
        <v>-109.7249494564828</v>
      </c>
      <c r="Q29">
        <v>62.491234368050151</v>
      </c>
      <c r="R29">
        <v>491.25905843528182</v>
      </c>
      <c r="S29">
        <v>-173.4602482393563</v>
      </c>
      <c r="T29">
        <v>147.01550871455589</v>
      </c>
    </row>
    <row r="30" spans="1:20" x14ac:dyDescent="0.35">
      <c r="A30" s="1">
        <v>28</v>
      </c>
      <c r="B30" t="s">
        <v>444</v>
      </c>
      <c r="C30">
        <v>14</v>
      </c>
      <c r="D30" t="s">
        <v>511</v>
      </c>
      <c r="E30">
        <v>38850</v>
      </c>
      <c r="F30">
        <v>111.9357071677682</v>
      </c>
      <c r="G30">
        <v>111.645646928665</v>
      </c>
      <c r="H30">
        <v>0.15</v>
      </c>
      <c r="I30">
        <v>994500.00000000012</v>
      </c>
      <c r="J30">
        <v>5.1000000000000004E-3</v>
      </c>
      <c r="K30">
        <v>194128100.38008609</v>
      </c>
      <c r="L30">
        <v>4.4697334747891038</v>
      </c>
      <c r="M30">
        <v>2.6160186290375958E-3</v>
      </c>
      <c r="N30">
        <v>2601.6305265778892</v>
      </c>
      <c r="O30">
        <v>432.61248460056828</v>
      </c>
      <c r="P30">
        <v>-121.2787729118423</v>
      </c>
      <c r="Q30">
        <v>62.188400100339123</v>
      </c>
      <c r="R30">
        <v>491.49063931860621</v>
      </c>
      <c r="S30">
        <v>-173.1330515792969</v>
      </c>
      <c r="T30">
        <v>142.0263561114063</v>
      </c>
    </row>
    <row r="31" spans="1:20" x14ac:dyDescent="0.35">
      <c r="A31" s="1">
        <v>29</v>
      </c>
      <c r="B31" t="s">
        <v>445</v>
      </c>
      <c r="C31">
        <v>14</v>
      </c>
      <c r="D31" t="s">
        <v>512</v>
      </c>
      <c r="E31">
        <v>38930</v>
      </c>
      <c r="F31">
        <v>111.9357071677682</v>
      </c>
      <c r="G31">
        <v>111.645646928665</v>
      </c>
      <c r="H31">
        <v>0.15</v>
      </c>
      <c r="I31">
        <v>994500.00000000012</v>
      </c>
      <c r="J31">
        <v>5.1000000000000004E-3</v>
      </c>
      <c r="K31">
        <v>194128100.38008609</v>
      </c>
      <c r="L31">
        <v>4.4697334747891038</v>
      </c>
      <c r="M31">
        <v>2.6160186290375958E-3</v>
      </c>
      <c r="N31">
        <v>2601.6305265778892</v>
      </c>
      <c r="O31">
        <v>432.61248460056828</v>
      </c>
      <c r="P31">
        <v>-121.2787729118423</v>
      </c>
      <c r="Q31">
        <v>62.188400100339123</v>
      </c>
      <c r="R31">
        <v>491.49063931860621</v>
      </c>
      <c r="S31">
        <v>-173.1330515792969</v>
      </c>
      <c r="T31">
        <v>142.0263561114063</v>
      </c>
    </row>
    <row r="32" spans="1:20" x14ac:dyDescent="0.35">
      <c r="A32" s="1">
        <v>30</v>
      </c>
      <c r="B32" t="s">
        <v>446</v>
      </c>
      <c r="C32">
        <v>15</v>
      </c>
      <c r="D32" t="s">
        <v>513</v>
      </c>
      <c r="E32">
        <v>38870</v>
      </c>
      <c r="F32">
        <v>95.278486575751117</v>
      </c>
      <c r="G32">
        <v>95.027943704359885</v>
      </c>
      <c r="H32">
        <v>0.14000000000000001</v>
      </c>
      <c r="I32">
        <v>877499.99999999988</v>
      </c>
      <c r="J32">
        <v>4.4999999999999997E-3</v>
      </c>
      <c r="K32">
        <v>194593243.8056469</v>
      </c>
      <c r="L32">
        <v>3.356862111356512</v>
      </c>
      <c r="M32">
        <v>2.7773848487763569E-3</v>
      </c>
      <c r="N32">
        <v>2437.1552048012531</v>
      </c>
      <c r="O32">
        <v>448.93676572842122</v>
      </c>
      <c r="P32">
        <v>-132.83169133013999</v>
      </c>
      <c r="Q32">
        <v>61.874146381170583</v>
      </c>
      <c r="R32">
        <v>491.73093874764612</v>
      </c>
      <c r="S32">
        <v>-172.79353663545791</v>
      </c>
      <c r="T32">
        <v>137.0386305446375</v>
      </c>
    </row>
    <row r="33" spans="1:20" x14ac:dyDescent="0.35">
      <c r="A33" s="1">
        <v>31</v>
      </c>
      <c r="B33" t="s">
        <v>447</v>
      </c>
      <c r="C33">
        <v>15</v>
      </c>
      <c r="D33" t="s">
        <v>514</v>
      </c>
      <c r="E33">
        <v>38930</v>
      </c>
      <c r="F33">
        <v>95.278486575751117</v>
      </c>
      <c r="G33">
        <v>95.027943704359885</v>
      </c>
      <c r="H33">
        <v>0.14000000000000001</v>
      </c>
      <c r="I33">
        <v>877499.99999999988</v>
      </c>
      <c r="J33">
        <v>4.4999999999999997E-3</v>
      </c>
      <c r="K33">
        <v>194593243.8056469</v>
      </c>
      <c r="L33">
        <v>3.356862111356512</v>
      </c>
      <c r="M33">
        <v>2.7773848487763569E-3</v>
      </c>
      <c r="N33">
        <v>2437.1552048012531</v>
      </c>
      <c r="O33">
        <v>448.93676572842122</v>
      </c>
      <c r="P33">
        <v>-132.83169133013999</v>
      </c>
      <c r="Q33">
        <v>61.874146381170583</v>
      </c>
      <c r="R33">
        <v>491.73093874764612</v>
      </c>
      <c r="S33">
        <v>-172.79353663545791</v>
      </c>
      <c r="T33">
        <v>137.0386305446375</v>
      </c>
    </row>
    <row r="34" spans="1:20" x14ac:dyDescent="0.35">
      <c r="A34" s="1">
        <v>32</v>
      </c>
      <c r="B34" t="s">
        <v>448</v>
      </c>
      <c r="C34">
        <v>16</v>
      </c>
      <c r="D34" t="s">
        <v>515</v>
      </c>
      <c r="E34">
        <v>38890</v>
      </c>
      <c r="F34">
        <v>80.447741155586471</v>
      </c>
      <c r="G34">
        <v>80.253756639221834</v>
      </c>
      <c r="H34">
        <v>0.14000000000000001</v>
      </c>
      <c r="I34">
        <v>819000</v>
      </c>
      <c r="J34">
        <v>4.1999999999999997E-3</v>
      </c>
      <c r="K34">
        <v>194818828.90525791</v>
      </c>
      <c r="L34">
        <v>2.6459663563951441</v>
      </c>
      <c r="M34">
        <v>2.7626270358175869E-3</v>
      </c>
      <c r="N34">
        <v>2262.5915423346041</v>
      </c>
      <c r="O34">
        <v>465.26182398125331</v>
      </c>
      <c r="P34">
        <v>-144.38491574547859</v>
      </c>
      <c r="Q34">
        <v>61.548475271874317</v>
      </c>
      <c r="R34">
        <v>491.98063713872421</v>
      </c>
      <c r="S34">
        <v>-172.44074205928169</v>
      </c>
      <c r="T34">
        <v>132.05248005417101</v>
      </c>
    </row>
    <row r="35" spans="1:20" x14ac:dyDescent="0.35">
      <c r="A35" s="1">
        <v>33</v>
      </c>
      <c r="B35" t="s">
        <v>449</v>
      </c>
      <c r="C35">
        <v>16</v>
      </c>
      <c r="D35" t="s">
        <v>516</v>
      </c>
      <c r="E35">
        <v>38930</v>
      </c>
      <c r="F35">
        <v>80.447741155586471</v>
      </c>
      <c r="G35">
        <v>80.253756639221834</v>
      </c>
      <c r="H35">
        <v>0.14000000000000001</v>
      </c>
      <c r="I35">
        <v>819000</v>
      </c>
      <c r="J35">
        <v>4.1999999999999997E-3</v>
      </c>
      <c r="K35">
        <v>194818828.90525791</v>
      </c>
      <c r="L35">
        <v>2.6459663563951441</v>
      </c>
      <c r="M35">
        <v>2.7626270358175869E-3</v>
      </c>
      <c r="N35">
        <v>2262.5915423346041</v>
      </c>
      <c r="O35">
        <v>465.26182398125331</v>
      </c>
      <c r="P35">
        <v>-144.38491574547859</v>
      </c>
      <c r="Q35">
        <v>61.548475271874317</v>
      </c>
      <c r="R35">
        <v>491.98063713872421</v>
      </c>
      <c r="S35">
        <v>-172.44074205928169</v>
      </c>
      <c r="T35">
        <v>132.05248005417101</v>
      </c>
    </row>
    <row r="36" spans="1:20" x14ac:dyDescent="0.35">
      <c r="A36" s="1">
        <v>34</v>
      </c>
      <c r="B36" t="s">
        <v>450</v>
      </c>
      <c r="C36">
        <v>17</v>
      </c>
      <c r="D36" t="s">
        <v>517</v>
      </c>
      <c r="E36">
        <v>38910</v>
      </c>
      <c r="F36">
        <v>68.636397970920655</v>
      </c>
      <c r="G36">
        <v>68.460634094633463</v>
      </c>
      <c r="H36">
        <v>0.14000000000000001</v>
      </c>
      <c r="I36">
        <v>760500</v>
      </c>
      <c r="J36">
        <v>3.8999999999999998E-3</v>
      </c>
      <c r="K36">
        <v>194971464.19416061</v>
      </c>
      <c r="L36">
        <v>2.0959223128072031</v>
      </c>
      <c r="M36">
        <v>3.2193784994309109E-3</v>
      </c>
      <c r="N36">
        <v>2448.3373488172078</v>
      </c>
      <c r="O36">
        <v>481.58664829511378</v>
      </c>
      <c r="P36">
        <v>-155.93834286782899</v>
      </c>
      <c r="Q36">
        <v>61.211381098435638</v>
      </c>
      <c r="R36">
        <v>492.24049746455529</v>
      </c>
      <c r="S36">
        <v>-172.07358985969881</v>
      </c>
      <c r="T36">
        <v>127.06807725614421</v>
      </c>
    </row>
    <row r="37" spans="1:20" x14ac:dyDescent="0.35">
      <c r="A37" s="1">
        <v>35</v>
      </c>
      <c r="B37" t="s">
        <v>451</v>
      </c>
      <c r="C37">
        <v>17</v>
      </c>
      <c r="D37" t="s">
        <v>518</v>
      </c>
      <c r="E37">
        <v>38930</v>
      </c>
      <c r="F37">
        <v>68.636397970920655</v>
      </c>
      <c r="G37">
        <v>68.460634094633463</v>
      </c>
      <c r="H37">
        <v>0.14000000000000001</v>
      </c>
      <c r="I37">
        <v>760500</v>
      </c>
      <c r="J37">
        <v>3.8999999999999998E-3</v>
      </c>
      <c r="K37">
        <v>194971464.19416061</v>
      </c>
      <c r="L37">
        <v>2.0959223128072031</v>
      </c>
      <c r="M37">
        <v>3.2193784994309109E-3</v>
      </c>
      <c r="N37">
        <v>2448.3373488172078</v>
      </c>
      <c r="O37">
        <v>481.58664829511378</v>
      </c>
      <c r="P37">
        <v>-155.93834286782899</v>
      </c>
      <c r="Q37">
        <v>61.211381098435638</v>
      </c>
      <c r="R37">
        <v>492.24049746455529</v>
      </c>
      <c r="S37">
        <v>-172.07358985969881</v>
      </c>
      <c r="T37">
        <v>127.06807725614421</v>
      </c>
    </row>
    <row r="38" spans="1:20" x14ac:dyDescent="0.35">
      <c r="A38" s="1">
        <v>36</v>
      </c>
      <c r="B38" t="s">
        <v>452</v>
      </c>
      <c r="C38">
        <v>18</v>
      </c>
      <c r="D38" t="s">
        <v>519</v>
      </c>
      <c r="E38">
        <v>38950</v>
      </c>
      <c r="F38">
        <v>69.306919117798316</v>
      </c>
      <c r="G38">
        <v>69.127263292290735</v>
      </c>
      <c r="H38">
        <v>0.14000000000000001</v>
      </c>
      <c r="I38">
        <v>760500</v>
      </c>
      <c r="J38">
        <v>3.8999999999999998E-3</v>
      </c>
      <c r="K38">
        <v>194970714.98889619</v>
      </c>
      <c r="L38">
        <v>2.11633116569348</v>
      </c>
      <c r="M38">
        <v>3.187923869984813E-3</v>
      </c>
      <c r="N38">
        <v>2424.4161031234498</v>
      </c>
      <c r="O38">
        <v>514.23552011746358</v>
      </c>
      <c r="P38">
        <v>-179.04449790001701</v>
      </c>
      <c r="Q38">
        <v>60.502938552626119</v>
      </c>
      <c r="R38">
        <v>495.50545844620268</v>
      </c>
      <c r="S38">
        <v>-174.38444030668151</v>
      </c>
      <c r="T38">
        <v>127.06807725614421</v>
      </c>
    </row>
    <row r="39" spans="1:20" x14ac:dyDescent="0.35">
      <c r="A39" s="1">
        <v>37</v>
      </c>
      <c r="B39" t="s">
        <v>451</v>
      </c>
      <c r="C39">
        <v>18</v>
      </c>
      <c r="D39" t="s">
        <v>520</v>
      </c>
      <c r="E39">
        <v>38930</v>
      </c>
      <c r="F39">
        <v>69.306919117798316</v>
      </c>
      <c r="G39">
        <v>69.127263292290735</v>
      </c>
      <c r="H39">
        <v>0.14000000000000001</v>
      </c>
      <c r="I39">
        <v>760500</v>
      </c>
      <c r="J39">
        <v>3.8999999999999998E-3</v>
      </c>
      <c r="K39">
        <v>194970714.98889619</v>
      </c>
      <c r="L39">
        <v>2.11633116569348</v>
      </c>
      <c r="M39">
        <v>3.187923869984813E-3</v>
      </c>
      <c r="N39">
        <v>2424.4161031234498</v>
      </c>
      <c r="O39">
        <v>514.23552011746358</v>
      </c>
      <c r="P39">
        <v>-179.04449790001701</v>
      </c>
      <c r="Q39">
        <v>60.502938552626119</v>
      </c>
      <c r="R39">
        <v>495.50545844620268</v>
      </c>
      <c r="S39">
        <v>-174.38444030668151</v>
      </c>
      <c r="T39">
        <v>127.06807725614421</v>
      </c>
    </row>
    <row r="40" spans="1:20" x14ac:dyDescent="0.35">
      <c r="A40" s="1">
        <v>38</v>
      </c>
      <c r="B40" t="s">
        <v>453</v>
      </c>
      <c r="C40">
        <v>19</v>
      </c>
      <c r="D40" t="s">
        <v>521</v>
      </c>
      <c r="E40">
        <v>38970</v>
      </c>
      <c r="F40">
        <v>81.67547968206938</v>
      </c>
      <c r="G40">
        <v>81.460122282338972</v>
      </c>
      <c r="H40">
        <v>0.14000000000000001</v>
      </c>
      <c r="I40">
        <v>819000</v>
      </c>
      <c r="J40">
        <v>4.1999999999999997E-3</v>
      </c>
      <c r="K40">
        <v>194838565.31709081</v>
      </c>
      <c r="L40">
        <v>2.6857402316487158</v>
      </c>
      <c r="M40">
        <v>2.8692505329234209E-3</v>
      </c>
      <c r="N40">
        <v>2349.916186464282</v>
      </c>
      <c r="O40">
        <v>530.56088648443506</v>
      </c>
      <c r="P40">
        <v>-190.597766730822</v>
      </c>
      <c r="Q40">
        <v>60.131598861681823</v>
      </c>
      <c r="R40">
        <v>495.2455981203716</v>
      </c>
      <c r="S40">
        <v>-174.7515925062645</v>
      </c>
      <c r="T40">
        <v>132.05248005417101</v>
      </c>
    </row>
    <row r="41" spans="1:20" x14ac:dyDescent="0.35">
      <c r="A41" s="1">
        <v>39</v>
      </c>
      <c r="B41" t="s">
        <v>449</v>
      </c>
      <c r="C41">
        <v>19</v>
      </c>
      <c r="D41" t="s">
        <v>522</v>
      </c>
      <c r="E41">
        <v>38930</v>
      </c>
      <c r="F41">
        <v>81.67547968206938</v>
      </c>
      <c r="G41">
        <v>81.460122282338972</v>
      </c>
      <c r="H41">
        <v>0.14000000000000001</v>
      </c>
      <c r="I41">
        <v>819000</v>
      </c>
      <c r="J41">
        <v>4.1999999999999997E-3</v>
      </c>
      <c r="K41">
        <v>194838565.31709081</v>
      </c>
      <c r="L41">
        <v>2.6857402316487158</v>
      </c>
      <c r="M41">
        <v>2.8692505329234209E-3</v>
      </c>
      <c r="N41">
        <v>2349.916186464282</v>
      </c>
      <c r="O41">
        <v>530.56088648443506</v>
      </c>
      <c r="P41">
        <v>-190.597766730822</v>
      </c>
      <c r="Q41">
        <v>60.131598861681823</v>
      </c>
      <c r="R41">
        <v>495.2455981203716</v>
      </c>
      <c r="S41">
        <v>-174.7515925062645</v>
      </c>
      <c r="T41">
        <v>132.05248005417101</v>
      </c>
    </row>
    <row r="42" spans="1:20" x14ac:dyDescent="0.35">
      <c r="A42" s="1">
        <v>40</v>
      </c>
      <c r="B42" t="s">
        <v>454</v>
      </c>
      <c r="C42">
        <v>20</v>
      </c>
      <c r="D42" t="s">
        <v>523</v>
      </c>
      <c r="E42">
        <v>38990</v>
      </c>
      <c r="F42">
        <v>96.942957064553227</v>
      </c>
      <c r="G42">
        <v>96.69678526025811</v>
      </c>
      <c r="H42">
        <v>0.14000000000000001</v>
      </c>
      <c r="I42">
        <v>877499.99999999988</v>
      </c>
      <c r="J42">
        <v>4.4999999999999997E-3</v>
      </c>
      <c r="K42">
        <v>194457186.90760621</v>
      </c>
      <c r="L42">
        <v>3.4158139393186171</v>
      </c>
      <c r="M42">
        <v>2.5211037720625691E-3</v>
      </c>
      <c r="N42">
        <v>2212.2685599849042</v>
      </c>
      <c r="O42">
        <v>546.88666340339137</v>
      </c>
      <c r="P42">
        <v>-202.15188530653469</v>
      </c>
      <c r="Q42">
        <v>59.748796739948943</v>
      </c>
      <c r="R42">
        <v>494.99589972929351</v>
      </c>
      <c r="S42">
        <v>-175.1043870824407</v>
      </c>
      <c r="T42">
        <v>137.0386305446375</v>
      </c>
    </row>
    <row r="43" spans="1:20" x14ac:dyDescent="0.35">
      <c r="A43" s="1">
        <v>41</v>
      </c>
      <c r="B43" t="s">
        <v>447</v>
      </c>
      <c r="C43">
        <v>20</v>
      </c>
      <c r="D43" t="s">
        <v>524</v>
      </c>
      <c r="E43">
        <v>38930</v>
      </c>
      <c r="F43">
        <v>96.942957064553227</v>
      </c>
      <c r="G43">
        <v>96.69678526025811</v>
      </c>
      <c r="H43">
        <v>0.14000000000000001</v>
      </c>
      <c r="I43">
        <v>877499.99999999988</v>
      </c>
      <c r="J43">
        <v>4.4999999999999997E-3</v>
      </c>
      <c r="K43">
        <v>194457186.90760621</v>
      </c>
      <c r="L43">
        <v>3.4158139393186171</v>
      </c>
      <c r="M43">
        <v>2.5211037720625691E-3</v>
      </c>
      <c r="N43">
        <v>2212.2685599849042</v>
      </c>
      <c r="O43">
        <v>546.88666340339137</v>
      </c>
      <c r="P43">
        <v>-202.15188530653469</v>
      </c>
      <c r="Q43">
        <v>59.748796739948943</v>
      </c>
      <c r="R43">
        <v>494.99589972929351</v>
      </c>
      <c r="S43">
        <v>-175.1043870824407</v>
      </c>
      <c r="T43">
        <v>137.0386305446375</v>
      </c>
    </row>
    <row r="44" spans="1:20" x14ac:dyDescent="0.35">
      <c r="A44" s="1">
        <v>42</v>
      </c>
      <c r="B44" t="s">
        <v>455</v>
      </c>
      <c r="C44">
        <v>21</v>
      </c>
      <c r="D44" t="s">
        <v>525</v>
      </c>
      <c r="E44">
        <v>39010</v>
      </c>
      <c r="F44">
        <v>113.95028615752371</v>
      </c>
      <c r="G44">
        <v>113.64811406460591</v>
      </c>
      <c r="H44">
        <v>0.15</v>
      </c>
      <c r="I44">
        <v>994500.00000000012</v>
      </c>
      <c r="J44">
        <v>5.1000000000000004E-3</v>
      </c>
      <c r="K44">
        <v>193946960.17523971</v>
      </c>
      <c r="L44">
        <v>4.5499022465764956</v>
      </c>
      <c r="M44">
        <v>2.454996383778215E-3</v>
      </c>
      <c r="N44">
        <v>2441.493903667435</v>
      </c>
      <c r="O44">
        <v>563.21088307738285</v>
      </c>
      <c r="P44">
        <v>-213.7049305219596</v>
      </c>
      <c r="Q44">
        <v>59.354500720725873</v>
      </c>
      <c r="R44">
        <v>494.75560030025349</v>
      </c>
      <c r="S44">
        <v>-175.44390202627969</v>
      </c>
      <c r="T44">
        <v>142.0263561114063</v>
      </c>
    </row>
    <row r="45" spans="1:20" x14ac:dyDescent="0.35">
      <c r="A45" s="1">
        <v>43</v>
      </c>
      <c r="B45" t="s">
        <v>445</v>
      </c>
      <c r="C45">
        <v>21</v>
      </c>
      <c r="D45" t="s">
        <v>526</v>
      </c>
      <c r="E45">
        <v>38930</v>
      </c>
      <c r="F45">
        <v>113.95028615752371</v>
      </c>
      <c r="G45">
        <v>113.64811406460591</v>
      </c>
      <c r="H45">
        <v>0.15</v>
      </c>
      <c r="I45">
        <v>994500.00000000012</v>
      </c>
      <c r="J45">
        <v>5.1000000000000004E-3</v>
      </c>
      <c r="K45">
        <v>193946960.17523971</v>
      </c>
      <c r="L45">
        <v>4.5499022465764956</v>
      </c>
      <c r="M45">
        <v>2.454996383778215E-3</v>
      </c>
      <c r="N45">
        <v>2441.493903667435</v>
      </c>
      <c r="O45">
        <v>563.21088307738285</v>
      </c>
      <c r="P45">
        <v>-213.7049305219596</v>
      </c>
      <c r="Q45">
        <v>59.354500720725873</v>
      </c>
      <c r="R45">
        <v>494.75560030025349</v>
      </c>
      <c r="S45">
        <v>-175.44390202627969</v>
      </c>
      <c r="T45">
        <v>142.0263561114063</v>
      </c>
    </row>
    <row r="46" spans="1:20" x14ac:dyDescent="0.35">
      <c r="A46" s="1">
        <v>44</v>
      </c>
      <c r="B46" t="s">
        <v>456</v>
      </c>
      <c r="C46">
        <v>22</v>
      </c>
      <c r="D46" t="s">
        <v>527</v>
      </c>
      <c r="E46">
        <v>39030</v>
      </c>
      <c r="F46">
        <v>132.028912412762</v>
      </c>
      <c r="G46">
        <v>131.68036282409511</v>
      </c>
      <c r="H46">
        <v>0.16500000000000001</v>
      </c>
      <c r="I46">
        <v>1111500</v>
      </c>
      <c r="J46">
        <v>5.7000000000000002E-3</v>
      </c>
      <c r="K46">
        <v>193028761.96061099</v>
      </c>
      <c r="L46">
        <v>5.8920378345641344</v>
      </c>
      <c r="M46">
        <v>2.313148810538285E-3</v>
      </c>
      <c r="N46">
        <v>2571.0649029133042</v>
      </c>
      <c r="O46">
        <v>579.53534137588383</v>
      </c>
      <c r="P46">
        <v>-225.2580806681631</v>
      </c>
      <c r="Q46">
        <v>58.948787042755548</v>
      </c>
      <c r="R46">
        <v>494.52401941692909</v>
      </c>
      <c r="S46">
        <v>-175.77109868633909</v>
      </c>
      <c r="T46">
        <v>147.01550871455589</v>
      </c>
    </row>
    <row r="47" spans="1:20" x14ac:dyDescent="0.35">
      <c r="A47" s="1">
        <v>45</v>
      </c>
      <c r="B47" t="s">
        <v>443</v>
      </c>
      <c r="C47">
        <v>22</v>
      </c>
      <c r="D47" t="s">
        <v>528</v>
      </c>
      <c r="E47">
        <v>38930</v>
      </c>
      <c r="F47">
        <v>132.028912412762</v>
      </c>
      <c r="G47">
        <v>131.68036282409511</v>
      </c>
      <c r="H47">
        <v>0.16500000000000001</v>
      </c>
      <c r="I47">
        <v>1111500</v>
      </c>
      <c r="J47">
        <v>5.7000000000000002E-3</v>
      </c>
      <c r="K47">
        <v>193028761.96061099</v>
      </c>
      <c r="L47">
        <v>5.8920378345641344</v>
      </c>
      <c r="M47">
        <v>2.313148810538285E-3</v>
      </c>
      <c r="N47">
        <v>2571.0649029133042</v>
      </c>
      <c r="O47">
        <v>579.53534137588383</v>
      </c>
      <c r="P47">
        <v>-225.2580806681631</v>
      </c>
      <c r="Q47">
        <v>58.948787042755548</v>
      </c>
      <c r="R47">
        <v>494.52401941692909</v>
      </c>
      <c r="S47">
        <v>-175.77109868633909</v>
      </c>
      <c r="T47">
        <v>147.01550871455589</v>
      </c>
    </row>
    <row r="48" spans="1:20" x14ac:dyDescent="0.35">
      <c r="A48" s="1">
        <v>46</v>
      </c>
      <c r="B48" t="s">
        <v>457</v>
      </c>
      <c r="C48">
        <v>23</v>
      </c>
      <c r="D48" t="s">
        <v>529</v>
      </c>
      <c r="E48">
        <v>39050</v>
      </c>
      <c r="F48">
        <v>150.7949194825253</v>
      </c>
      <c r="G48">
        <v>150.3941003825561</v>
      </c>
      <c r="H48">
        <v>0.16500000000000001</v>
      </c>
      <c r="I48">
        <v>1199250</v>
      </c>
      <c r="J48">
        <v>6.1500000000000001E-3</v>
      </c>
      <c r="K48">
        <v>193598991.47302851</v>
      </c>
      <c r="L48">
        <v>7.2606511812188526</v>
      </c>
      <c r="M48">
        <v>2.9346725735788001E-3</v>
      </c>
      <c r="N48">
        <v>3519.4060838643759</v>
      </c>
      <c r="O48">
        <v>595.85971849036355</v>
      </c>
      <c r="P48">
        <v>-236.81079019852041</v>
      </c>
      <c r="Q48">
        <v>58.531663635318147</v>
      </c>
      <c r="R48">
        <v>494.30054775796128</v>
      </c>
      <c r="S48">
        <v>-176.0868379623216</v>
      </c>
      <c r="T48">
        <v>152.00596067308089</v>
      </c>
    </row>
    <row r="49" spans="1:20" x14ac:dyDescent="0.35">
      <c r="A49" s="1">
        <v>47</v>
      </c>
      <c r="B49" t="s">
        <v>441</v>
      </c>
      <c r="C49">
        <v>23</v>
      </c>
      <c r="D49" t="s">
        <v>530</v>
      </c>
      <c r="E49">
        <v>38930</v>
      </c>
      <c r="F49">
        <v>150.7949194825253</v>
      </c>
      <c r="G49">
        <v>150.3941003825561</v>
      </c>
      <c r="H49">
        <v>0.16500000000000001</v>
      </c>
      <c r="I49">
        <v>1199250</v>
      </c>
      <c r="J49">
        <v>6.1500000000000001E-3</v>
      </c>
      <c r="K49">
        <v>193598991.47302851</v>
      </c>
      <c r="L49">
        <v>7.2606511812188526</v>
      </c>
      <c r="M49">
        <v>2.9346725735788001E-3</v>
      </c>
      <c r="N49">
        <v>3519.4060838643759</v>
      </c>
      <c r="O49">
        <v>595.85971849036355</v>
      </c>
      <c r="P49">
        <v>-236.81079019852041</v>
      </c>
      <c r="Q49">
        <v>58.531663635318147</v>
      </c>
      <c r="R49">
        <v>494.30054775796128</v>
      </c>
      <c r="S49">
        <v>-176.0868379623216</v>
      </c>
      <c r="T49">
        <v>152.00596067308089</v>
      </c>
    </row>
    <row r="50" spans="1:20" x14ac:dyDescent="0.35">
      <c r="A50" s="1">
        <v>48</v>
      </c>
      <c r="B50" t="s">
        <v>458</v>
      </c>
      <c r="C50">
        <v>24</v>
      </c>
      <c r="D50" t="s">
        <v>531</v>
      </c>
      <c r="E50">
        <v>39070</v>
      </c>
      <c r="F50">
        <v>170.0234883588785</v>
      </c>
      <c r="G50">
        <v>169.59468297392809</v>
      </c>
      <c r="H50">
        <v>0.18</v>
      </c>
      <c r="I50">
        <v>1374750</v>
      </c>
      <c r="J50">
        <v>7.0499999999999998E-3</v>
      </c>
      <c r="K50">
        <v>192371490.88398311</v>
      </c>
      <c r="L50">
        <v>9.3857937424846174</v>
      </c>
      <c r="M50">
        <v>2.634581224616623E-3</v>
      </c>
      <c r="N50">
        <v>3621.8905385417029</v>
      </c>
      <c r="O50">
        <v>612.18543551377161</v>
      </c>
      <c r="P50">
        <v>-248.36458671910009</v>
      </c>
      <c r="Q50">
        <v>58.103114143447598</v>
      </c>
      <c r="R50">
        <v>494.08463755231872</v>
      </c>
      <c r="S50">
        <v>-176.39189379052669</v>
      </c>
      <c r="T50">
        <v>156.99760128605359</v>
      </c>
    </row>
    <row r="51" spans="1:20" x14ac:dyDescent="0.35">
      <c r="A51" s="1">
        <v>49</v>
      </c>
      <c r="B51" t="s">
        <v>439</v>
      </c>
      <c r="C51">
        <v>24</v>
      </c>
      <c r="D51" t="s">
        <v>532</v>
      </c>
      <c r="E51">
        <v>38930</v>
      </c>
      <c r="F51">
        <v>170.0234883588785</v>
      </c>
      <c r="G51">
        <v>169.59468297392809</v>
      </c>
      <c r="H51">
        <v>0.18</v>
      </c>
      <c r="I51">
        <v>1374750</v>
      </c>
      <c r="J51">
        <v>7.0499999999999998E-3</v>
      </c>
      <c r="K51">
        <v>192371490.88398311</v>
      </c>
      <c r="L51">
        <v>9.3857937424846174</v>
      </c>
      <c r="M51">
        <v>2.634581224616623E-3</v>
      </c>
      <c r="N51">
        <v>3621.8905385417029</v>
      </c>
      <c r="O51">
        <v>612.18543551377161</v>
      </c>
      <c r="P51">
        <v>-248.36458671910009</v>
      </c>
      <c r="Q51">
        <v>58.103114143447598</v>
      </c>
      <c r="R51">
        <v>494.08463755231872</v>
      </c>
      <c r="S51">
        <v>-176.39189379052669</v>
      </c>
      <c r="T51">
        <v>156.99760128605359</v>
      </c>
    </row>
    <row r="52" spans="1:20" x14ac:dyDescent="0.35">
      <c r="A52" s="1">
        <v>50</v>
      </c>
      <c r="B52" t="s">
        <v>459</v>
      </c>
      <c r="C52">
        <v>25</v>
      </c>
      <c r="D52" t="s">
        <v>533</v>
      </c>
      <c r="E52">
        <v>39090</v>
      </c>
      <c r="F52">
        <v>189.5726537620599</v>
      </c>
      <c r="G52">
        <v>189.0903722574441</v>
      </c>
      <c r="H52">
        <v>0.18</v>
      </c>
      <c r="I52">
        <v>1404000</v>
      </c>
      <c r="J52">
        <v>7.1999999999999998E-3</v>
      </c>
      <c r="K52">
        <v>191266197.72714511</v>
      </c>
      <c r="L52">
        <v>10.687387839990739</v>
      </c>
      <c r="M52">
        <v>2.55936083506378E-3</v>
      </c>
      <c r="N52">
        <v>3593.342612429547</v>
      </c>
      <c r="O52">
        <v>628.50974434135833</v>
      </c>
      <c r="P52">
        <v>-259.91753852063391</v>
      </c>
      <c r="Q52">
        <v>57.663146059861717</v>
      </c>
      <c r="R52">
        <v>493.87579458025363</v>
      </c>
      <c r="S52">
        <v>-176.68696444556369</v>
      </c>
      <c r="T52">
        <v>161.99033410424661</v>
      </c>
    </row>
    <row r="53" spans="1:20" x14ac:dyDescent="0.35">
      <c r="A53" s="1">
        <v>51</v>
      </c>
      <c r="B53" t="s">
        <v>437</v>
      </c>
      <c r="C53">
        <v>25</v>
      </c>
      <c r="D53" t="s">
        <v>534</v>
      </c>
      <c r="E53">
        <v>38930</v>
      </c>
      <c r="F53">
        <v>189.5726537620599</v>
      </c>
      <c r="G53">
        <v>189.0903722574441</v>
      </c>
      <c r="H53">
        <v>0.18</v>
      </c>
      <c r="I53">
        <v>1404000</v>
      </c>
      <c r="J53">
        <v>7.1999999999999998E-3</v>
      </c>
      <c r="K53">
        <v>191266197.72714511</v>
      </c>
      <c r="L53">
        <v>10.687387839990739</v>
      </c>
      <c r="M53">
        <v>2.55936083506378E-3</v>
      </c>
      <c r="N53">
        <v>3593.342612429547</v>
      </c>
      <c r="O53">
        <v>628.50974434135833</v>
      </c>
      <c r="P53">
        <v>-259.91753852063391</v>
      </c>
      <c r="Q53">
        <v>57.663146059861717</v>
      </c>
      <c r="R53">
        <v>493.87579458025363</v>
      </c>
      <c r="S53">
        <v>-176.68696444556369</v>
      </c>
      <c r="T53">
        <v>161.99033410424661</v>
      </c>
    </row>
    <row r="54" spans="1:20" x14ac:dyDescent="0.35">
      <c r="A54" s="1">
        <v>52</v>
      </c>
      <c r="B54" t="s">
        <v>460</v>
      </c>
      <c r="C54">
        <v>26</v>
      </c>
      <c r="D54" t="s">
        <v>535</v>
      </c>
      <c r="E54">
        <v>39110</v>
      </c>
      <c r="F54">
        <v>209.35499169108991</v>
      </c>
      <c r="G54">
        <v>208.8216181183947</v>
      </c>
      <c r="H54">
        <v>0.18</v>
      </c>
      <c r="I54">
        <v>1491750</v>
      </c>
      <c r="J54">
        <v>7.6499999999999997E-3</v>
      </c>
      <c r="K54">
        <v>189980233.988235</v>
      </c>
      <c r="L54">
        <v>12.540260222054901</v>
      </c>
      <c r="M54">
        <v>2.5045896158522101E-3</v>
      </c>
      <c r="N54">
        <v>3736.2215594475351</v>
      </c>
      <c r="O54">
        <v>644.83463478638521</v>
      </c>
      <c r="P54">
        <v>-271.47075084488722</v>
      </c>
      <c r="Q54">
        <v>57.211762772258169</v>
      </c>
      <c r="R54">
        <v>493.67357142967529</v>
      </c>
      <c r="S54">
        <v>-176.97268206830549</v>
      </c>
      <c r="T54">
        <v>166.98407471084079</v>
      </c>
    </row>
    <row r="55" spans="1:20" x14ac:dyDescent="0.35">
      <c r="A55" s="1">
        <v>53</v>
      </c>
      <c r="B55" t="s">
        <v>435</v>
      </c>
      <c r="C55">
        <v>26</v>
      </c>
      <c r="D55" t="s">
        <v>536</v>
      </c>
      <c r="E55">
        <v>38930</v>
      </c>
      <c r="F55">
        <v>209.35499169108991</v>
      </c>
      <c r="G55">
        <v>208.8216181183947</v>
      </c>
      <c r="H55">
        <v>0.18</v>
      </c>
      <c r="I55">
        <v>1491750</v>
      </c>
      <c r="J55">
        <v>7.6499999999999997E-3</v>
      </c>
      <c r="K55">
        <v>189980233.988235</v>
      </c>
      <c r="L55">
        <v>12.540260222054901</v>
      </c>
      <c r="M55">
        <v>2.5045896158522101E-3</v>
      </c>
      <c r="N55">
        <v>3736.2215594475351</v>
      </c>
      <c r="O55">
        <v>644.83463478638521</v>
      </c>
      <c r="P55">
        <v>-271.47075084488722</v>
      </c>
      <c r="Q55">
        <v>57.211762772258169</v>
      </c>
      <c r="R55">
        <v>493.67357142967529</v>
      </c>
      <c r="S55">
        <v>-176.97268206830549</v>
      </c>
      <c r="T55">
        <v>166.98407471084079</v>
      </c>
    </row>
    <row r="56" spans="1:20" x14ac:dyDescent="0.35">
      <c r="A56" s="1">
        <v>54</v>
      </c>
      <c r="B56" t="s">
        <v>461</v>
      </c>
      <c r="C56">
        <v>27</v>
      </c>
      <c r="D56" t="s">
        <v>537</v>
      </c>
      <c r="E56">
        <v>39130</v>
      </c>
      <c r="F56">
        <v>229.31070104270191</v>
      </c>
      <c r="G56">
        <v>228.70913067873329</v>
      </c>
      <c r="H56">
        <v>0.18</v>
      </c>
      <c r="I56">
        <v>1579500</v>
      </c>
      <c r="J56">
        <v>8.0999999999999996E-3</v>
      </c>
      <c r="K56">
        <v>189079392.25455731</v>
      </c>
      <c r="L56">
        <v>14.54247007420725</v>
      </c>
      <c r="M56">
        <v>2.5405205850855639E-3</v>
      </c>
      <c r="N56">
        <v>4012.752264142649</v>
      </c>
      <c r="O56">
        <v>661.15948962473863</v>
      </c>
      <c r="P56">
        <v>-283.02420618937049</v>
      </c>
      <c r="Q56">
        <v>56.748953449706477</v>
      </c>
      <c r="R56">
        <v>493.47756177924691</v>
      </c>
      <c r="S56">
        <v>-177.24962074320379</v>
      </c>
      <c r="T56">
        <v>171.97874890386089</v>
      </c>
    </row>
    <row r="57" spans="1:20" x14ac:dyDescent="0.35">
      <c r="A57" s="1">
        <v>55</v>
      </c>
      <c r="B57" t="s">
        <v>433</v>
      </c>
      <c r="C57">
        <v>27</v>
      </c>
      <c r="D57" t="s">
        <v>538</v>
      </c>
      <c r="E57">
        <v>38930</v>
      </c>
      <c r="F57">
        <v>229.31070104270191</v>
      </c>
      <c r="G57">
        <v>228.70913067873329</v>
      </c>
      <c r="H57">
        <v>0.18</v>
      </c>
      <c r="I57">
        <v>1579500</v>
      </c>
      <c r="J57">
        <v>8.0999999999999996E-3</v>
      </c>
      <c r="K57">
        <v>189079392.25455731</v>
      </c>
      <c r="L57">
        <v>14.54247007420725</v>
      </c>
      <c r="M57">
        <v>2.5405205850855639E-3</v>
      </c>
      <c r="N57">
        <v>4012.752264142649</v>
      </c>
      <c r="O57">
        <v>661.15948962473863</v>
      </c>
      <c r="P57">
        <v>-283.02420618937049</v>
      </c>
      <c r="Q57">
        <v>56.748953449706477</v>
      </c>
      <c r="R57">
        <v>493.47756177924691</v>
      </c>
      <c r="S57">
        <v>-177.24962074320379</v>
      </c>
      <c r="T57">
        <v>171.97874890386089</v>
      </c>
    </row>
    <row r="58" spans="1:20" x14ac:dyDescent="0.35">
      <c r="A58" s="1">
        <v>56</v>
      </c>
      <c r="B58" t="s">
        <v>462</v>
      </c>
      <c r="C58">
        <v>28</v>
      </c>
      <c r="D58" t="s">
        <v>539</v>
      </c>
      <c r="E58">
        <v>39150</v>
      </c>
      <c r="F58">
        <v>249.399160877376</v>
      </c>
      <c r="G58">
        <v>248.74558147244241</v>
      </c>
      <c r="H58">
        <v>0.18</v>
      </c>
      <c r="I58">
        <v>1667250</v>
      </c>
      <c r="J58">
        <v>8.5500000000000003E-3</v>
      </c>
      <c r="K58">
        <v>187621032.42623779</v>
      </c>
      <c r="L58">
        <v>16.695181564476648</v>
      </c>
      <c r="M58">
        <v>2.510378663657139E-3</v>
      </c>
      <c r="N58">
        <v>4185.4288269823664</v>
      </c>
      <c r="O58">
        <v>677.48465246072521</v>
      </c>
      <c r="P58">
        <v>-294.57780616193082</v>
      </c>
      <c r="Q58">
        <v>56.27472701869533</v>
      </c>
      <c r="R58">
        <v>493.28739552657021</v>
      </c>
      <c r="S58">
        <v>-177.51830338159181</v>
      </c>
      <c r="T58">
        <v>176.97429119807401</v>
      </c>
    </row>
    <row r="59" spans="1:20" x14ac:dyDescent="0.35">
      <c r="A59" s="1">
        <v>57</v>
      </c>
      <c r="B59" t="s">
        <v>431</v>
      </c>
      <c r="C59">
        <v>28</v>
      </c>
      <c r="D59" t="s">
        <v>540</v>
      </c>
      <c r="E59">
        <v>38930</v>
      </c>
      <c r="F59">
        <v>249.399160877376</v>
      </c>
      <c r="G59">
        <v>248.74558147244241</v>
      </c>
      <c r="H59">
        <v>0.18</v>
      </c>
      <c r="I59">
        <v>1667250</v>
      </c>
      <c r="J59">
        <v>8.5500000000000003E-3</v>
      </c>
      <c r="K59">
        <v>187621032.42623779</v>
      </c>
      <c r="L59">
        <v>16.695181564476648</v>
      </c>
      <c r="M59">
        <v>2.510378663657139E-3</v>
      </c>
      <c r="N59">
        <v>4185.4288269823664</v>
      </c>
      <c r="O59">
        <v>677.48465246072521</v>
      </c>
      <c r="P59">
        <v>-294.57780616193082</v>
      </c>
      <c r="Q59">
        <v>56.27472701869533</v>
      </c>
      <c r="R59">
        <v>493.28739552657021</v>
      </c>
      <c r="S59">
        <v>-177.51830338159181</v>
      </c>
      <c r="T59">
        <v>176.97429119807401</v>
      </c>
    </row>
    <row r="60" spans="1:20" x14ac:dyDescent="0.35">
      <c r="A60" s="1">
        <v>58</v>
      </c>
      <c r="B60" t="s">
        <v>463</v>
      </c>
      <c r="C60">
        <v>29</v>
      </c>
      <c r="D60" t="s">
        <v>541</v>
      </c>
      <c r="E60">
        <v>39170</v>
      </c>
      <c r="F60">
        <v>269.58963756950419</v>
      </c>
      <c r="G60">
        <v>268.88555103624299</v>
      </c>
      <c r="H60">
        <v>0.19</v>
      </c>
      <c r="I60">
        <v>1755000</v>
      </c>
      <c r="J60">
        <v>8.9999999999999993E-3</v>
      </c>
      <c r="K60">
        <v>185957164.8387323</v>
      </c>
      <c r="L60">
        <v>18.99676418071056</v>
      </c>
      <c r="M60">
        <v>2.4796346897555618E-3</v>
      </c>
      <c r="N60">
        <v>4351.7588805210107</v>
      </c>
      <c r="O60">
        <v>693.80840864879667</v>
      </c>
      <c r="P60">
        <v>-306.13036205701241</v>
      </c>
      <c r="Q60">
        <v>55.78908292634695</v>
      </c>
      <c r="R60">
        <v>493.10273461616458</v>
      </c>
      <c r="S60">
        <v>-177.77920761626311</v>
      </c>
      <c r="T60">
        <v>181.97064358276921</v>
      </c>
    </row>
    <row r="61" spans="1:20" x14ac:dyDescent="0.35">
      <c r="A61" s="1">
        <v>59</v>
      </c>
      <c r="B61" t="s">
        <v>429</v>
      </c>
      <c r="C61">
        <v>29</v>
      </c>
      <c r="D61" t="s">
        <v>542</v>
      </c>
      <c r="E61">
        <v>38930</v>
      </c>
      <c r="F61">
        <v>269.58963756950419</v>
      </c>
      <c r="G61">
        <v>268.88555103624299</v>
      </c>
      <c r="H61">
        <v>0.19</v>
      </c>
      <c r="I61">
        <v>1755000</v>
      </c>
      <c r="J61">
        <v>8.9999999999999993E-3</v>
      </c>
      <c r="K61">
        <v>185957164.8387323</v>
      </c>
      <c r="L61">
        <v>18.99676418071056</v>
      </c>
      <c r="M61">
        <v>2.4796346897555618E-3</v>
      </c>
      <c r="N61">
        <v>4351.7588805210107</v>
      </c>
      <c r="O61">
        <v>693.80840864879667</v>
      </c>
      <c r="P61">
        <v>-306.13036205701241</v>
      </c>
      <c r="Q61">
        <v>55.78908292634695</v>
      </c>
      <c r="R61">
        <v>493.10273461616458</v>
      </c>
      <c r="S61">
        <v>-177.77920761626311</v>
      </c>
      <c r="T61">
        <v>181.97064358276921</v>
      </c>
    </row>
    <row r="62" spans="1:20" x14ac:dyDescent="0.35">
      <c r="A62" s="1">
        <v>60</v>
      </c>
      <c r="B62" t="s">
        <v>464</v>
      </c>
      <c r="C62">
        <v>30</v>
      </c>
      <c r="D62" t="s">
        <v>543</v>
      </c>
      <c r="E62">
        <v>39190</v>
      </c>
      <c r="F62">
        <v>289.86430273795992</v>
      </c>
      <c r="G62">
        <v>289.08325932089201</v>
      </c>
      <c r="H62">
        <v>0.19</v>
      </c>
      <c r="I62">
        <v>1755000</v>
      </c>
      <c r="J62">
        <v>8.9999999999999993E-3</v>
      </c>
      <c r="K62">
        <v>185145388.740982</v>
      </c>
      <c r="L62">
        <v>20.423732271021009</v>
      </c>
      <c r="M62">
        <v>2.5388757798885512E-3</v>
      </c>
      <c r="N62">
        <v>4455.7269937044084</v>
      </c>
      <c r="O62">
        <v>710.13384306832506</v>
      </c>
      <c r="P62">
        <v>-317.68370938965973</v>
      </c>
      <c r="Q62">
        <v>55.292031315793601</v>
      </c>
      <c r="R62">
        <v>492.92326957001319</v>
      </c>
      <c r="S62">
        <v>-178.03277070340221</v>
      </c>
      <c r="T62">
        <v>186.9677545389651</v>
      </c>
    </row>
    <row r="63" spans="1:20" x14ac:dyDescent="0.35">
      <c r="A63" s="1">
        <v>61</v>
      </c>
      <c r="B63" t="s">
        <v>427</v>
      </c>
      <c r="C63">
        <v>30</v>
      </c>
      <c r="D63" t="s">
        <v>544</v>
      </c>
      <c r="E63">
        <v>38930</v>
      </c>
      <c r="F63">
        <v>289.86430273795992</v>
      </c>
      <c r="G63">
        <v>289.08325932089201</v>
      </c>
      <c r="H63">
        <v>0.19</v>
      </c>
      <c r="I63">
        <v>1755000</v>
      </c>
      <c r="J63">
        <v>8.9999999999999993E-3</v>
      </c>
      <c r="K63">
        <v>185145388.740982</v>
      </c>
      <c r="L63">
        <v>20.423732271021009</v>
      </c>
      <c r="M63">
        <v>2.5388757798885512E-3</v>
      </c>
      <c r="N63">
        <v>4455.7269937044084</v>
      </c>
      <c r="O63">
        <v>710.13384306832506</v>
      </c>
      <c r="P63">
        <v>-317.68370938965973</v>
      </c>
      <c r="Q63">
        <v>55.292031315793601</v>
      </c>
      <c r="R63">
        <v>492.92326957001319</v>
      </c>
      <c r="S63">
        <v>-178.03277070340221</v>
      </c>
      <c r="T63">
        <v>186.9677545389651</v>
      </c>
    </row>
    <row r="64" spans="1:20" x14ac:dyDescent="0.35">
      <c r="A64" s="1">
        <v>62</v>
      </c>
      <c r="B64" t="s">
        <v>465</v>
      </c>
      <c r="C64">
        <v>31</v>
      </c>
      <c r="D64" t="s">
        <v>545</v>
      </c>
      <c r="E64">
        <v>39210</v>
      </c>
      <c r="F64">
        <v>310.20645653272459</v>
      </c>
      <c r="G64">
        <v>309.3828329590782</v>
      </c>
      <c r="H64">
        <v>0.19</v>
      </c>
      <c r="I64">
        <v>1842750</v>
      </c>
      <c r="J64">
        <v>9.4500000000000001E-3</v>
      </c>
      <c r="K64">
        <v>183318418.5249854</v>
      </c>
      <c r="L64">
        <v>22.95079200598682</v>
      </c>
      <c r="M64">
        <v>2.5129424835357121E-3</v>
      </c>
      <c r="N64">
        <v>4630.7247615354336</v>
      </c>
      <c r="O64">
        <v>726.45957338024152</v>
      </c>
      <c r="P64">
        <v>-329.23779693398592</v>
      </c>
      <c r="Q64">
        <v>54.783545553015593</v>
      </c>
      <c r="R64">
        <v>492.68974530668658</v>
      </c>
      <c r="S64">
        <v>-178.36271313175129</v>
      </c>
      <c r="T64">
        <v>191.95651025349301</v>
      </c>
    </row>
    <row r="65" spans="1:20" x14ac:dyDescent="0.35">
      <c r="A65" s="1">
        <v>63</v>
      </c>
      <c r="B65" t="s">
        <v>425</v>
      </c>
      <c r="C65">
        <v>31</v>
      </c>
      <c r="D65" t="s">
        <v>546</v>
      </c>
      <c r="E65">
        <v>38930</v>
      </c>
      <c r="F65">
        <v>310.20645653272459</v>
      </c>
      <c r="G65">
        <v>309.3828329590782</v>
      </c>
      <c r="H65">
        <v>0.19</v>
      </c>
      <c r="I65">
        <v>1842750</v>
      </c>
      <c r="J65">
        <v>9.4500000000000001E-3</v>
      </c>
      <c r="K65">
        <v>183318418.5249854</v>
      </c>
      <c r="L65">
        <v>22.95079200598682</v>
      </c>
      <c r="M65">
        <v>2.5129424835357121E-3</v>
      </c>
      <c r="N65">
        <v>4630.7247615354336</v>
      </c>
      <c r="O65">
        <v>726.45957338024152</v>
      </c>
      <c r="P65">
        <v>-329.23779693398592</v>
      </c>
      <c r="Q65">
        <v>54.783545553015593</v>
      </c>
      <c r="R65">
        <v>492.68974530668658</v>
      </c>
      <c r="S65">
        <v>-178.36271313175129</v>
      </c>
      <c r="T65">
        <v>191.95651025349301</v>
      </c>
    </row>
    <row r="66" spans="1:20" x14ac:dyDescent="0.35">
      <c r="A66" s="1">
        <v>64</v>
      </c>
      <c r="B66" t="s">
        <v>466</v>
      </c>
      <c r="C66">
        <v>32</v>
      </c>
      <c r="D66" t="s">
        <v>547</v>
      </c>
      <c r="E66">
        <v>39230</v>
      </c>
      <c r="F66">
        <v>330.60956674920328</v>
      </c>
      <c r="G66">
        <v>329.72300420632092</v>
      </c>
      <c r="H66">
        <v>0.21</v>
      </c>
      <c r="I66">
        <v>1959750</v>
      </c>
      <c r="J66">
        <v>1.005E-2</v>
      </c>
      <c r="K66">
        <v>181881472.1383476</v>
      </c>
      <c r="L66">
        <v>26.012672109347172</v>
      </c>
      <c r="M66">
        <v>2.525488039237093E-3</v>
      </c>
      <c r="N66">
        <v>4949.3251848948921</v>
      </c>
      <c r="O66">
        <v>742.78381268976534</v>
      </c>
      <c r="P66">
        <v>-340.79084354416869</v>
      </c>
      <c r="Q66">
        <v>54.263540131492483</v>
      </c>
      <c r="R66">
        <v>492.45721598045901</v>
      </c>
      <c r="S66">
        <v>-178.69124983052961</v>
      </c>
      <c r="T66">
        <v>196.96253215282849</v>
      </c>
    </row>
    <row r="67" spans="1:20" x14ac:dyDescent="0.35">
      <c r="A67" s="1">
        <v>65</v>
      </c>
      <c r="B67" t="s">
        <v>423</v>
      </c>
      <c r="C67">
        <v>32</v>
      </c>
      <c r="D67" t="s">
        <v>548</v>
      </c>
      <c r="E67">
        <v>38930</v>
      </c>
      <c r="F67">
        <v>330.60956674920328</v>
      </c>
      <c r="G67">
        <v>329.72300420632092</v>
      </c>
      <c r="H67">
        <v>0.21</v>
      </c>
      <c r="I67">
        <v>1959750</v>
      </c>
      <c r="J67">
        <v>1.005E-2</v>
      </c>
      <c r="K67">
        <v>181881472.1383476</v>
      </c>
      <c r="L67">
        <v>26.012672109347172</v>
      </c>
      <c r="M67">
        <v>2.525488039237093E-3</v>
      </c>
      <c r="N67">
        <v>4949.3251848948921</v>
      </c>
      <c r="O67">
        <v>742.78381268976534</v>
      </c>
      <c r="P67">
        <v>-340.79084354416869</v>
      </c>
      <c r="Q67">
        <v>54.263540131492483</v>
      </c>
      <c r="R67">
        <v>492.45721598045901</v>
      </c>
      <c r="S67">
        <v>-178.69124983052961</v>
      </c>
      <c r="T67">
        <v>196.96253215282849</v>
      </c>
    </row>
    <row r="68" spans="1:20" x14ac:dyDescent="0.35">
      <c r="A68" s="1">
        <v>66</v>
      </c>
      <c r="B68" t="s">
        <v>467</v>
      </c>
      <c r="C68">
        <v>33</v>
      </c>
      <c r="D68" t="s">
        <v>549</v>
      </c>
      <c r="E68">
        <v>39250</v>
      </c>
      <c r="F68">
        <v>351.05890754834252</v>
      </c>
      <c r="G68">
        <v>350.10968524230248</v>
      </c>
      <c r="H68">
        <v>0.21</v>
      </c>
      <c r="I68">
        <v>2018250</v>
      </c>
      <c r="J68">
        <v>1.035E-2</v>
      </c>
      <c r="K68">
        <v>180385697.35986909</v>
      </c>
      <c r="L68">
        <v>28.44553665172398</v>
      </c>
      <c r="M68">
        <v>2.5369459135590761E-3</v>
      </c>
      <c r="N68">
        <v>5120.1910900406037</v>
      </c>
      <c r="O68">
        <v>759.10825911259849</v>
      </c>
      <c r="P68">
        <v>-352.34389622818259</v>
      </c>
      <c r="Q68">
        <v>53.732109487159107</v>
      </c>
      <c r="R68">
        <v>492.22468665423128</v>
      </c>
      <c r="S68">
        <v>-179.01978652930779</v>
      </c>
      <c r="T68">
        <v>201.96931236817551</v>
      </c>
    </row>
    <row r="69" spans="1:20" x14ac:dyDescent="0.35">
      <c r="A69" s="1">
        <v>67</v>
      </c>
      <c r="B69" t="s">
        <v>421</v>
      </c>
      <c r="C69">
        <v>33</v>
      </c>
      <c r="D69" t="s">
        <v>550</v>
      </c>
      <c r="E69">
        <v>38930</v>
      </c>
      <c r="F69">
        <v>351.05890754834252</v>
      </c>
      <c r="G69">
        <v>350.10968524230248</v>
      </c>
      <c r="H69">
        <v>0.21</v>
      </c>
      <c r="I69">
        <v>2018250</v>
      </c>
      <c r="J69">
        <v>1.035E-2</v>
      </c>
      <c r="K69">
        <v>180385697.35986909</v>
      </c>
      <c r="L69">
        <v>28.44553665172398</v>
      </c>
      <c r="M69">
        <v>2.5369459135590761E-3</v>
      </c>
      <c r="N69">
        <v>5120.1910900406037</v>
      </c>
      <c r="O69">
        <v>759.10825911259849</v>
      </c>
      <c r="P69">
        <v>-352.34389622818259</v>
      </c>
      <c r="Q69">
        <v>53.732109487159107</v>
      </c>
      <c r="R69">
        <v>492.22468665423128</v>
      </c>
      <c r="S69">
        <v>-179.01978652930779</v>
      </c>
      <c r="T69">
        <v>201.96931236817551</v>
      </c>
    </row>
    <row r="70" spans="1:20" x14ac:dyDescent="0.35">
      <c r="A70" s="1">
        <v>68</v>
      </c>
      <c r="B70" t="s">
        <v>468</v>
      </c>
      <c r="C70">
        <v>34</v>
      </c>
      <c r="D70" t="s">
        <v>551</v>
      </c>
      <c r="E70">
        <v>39270</v>
      </c>
      <c r="F70">
        <v>371.54693406038189</v>
      </c>
      <c r="G70">
        <v>370.53105714395582</v>
      </c>
      <c r="H70">
        <v>0.21</v>
      </c>
      <c r="I70">
        <v>2018250</v>
      </c>
      <c r="J70">
        <v>1.035E-2</v>
      </c>
      <c r="K70">
        <v>179053492.2708801</v>
      </c>
      <c r="L70">
        <v>30.104722065303552</v>
      </c>
      <c r="M70">
        <v>2.5600925116017279E-3</v>
      </c>
      <c r="N70">
        <v>5166.9067115401876</v>
      </c>
      <c r="O70">
        <v>775.43256626764537</v>
      </c>
      <c r="P70">
        <v>-363.89652905888192</v>
      </c>
      <c r="Q70">
        <v>53.189274956505507</v>
      </c>
      <c r="R70">
        <v>491.99215732800371</v>
      </c>
      <c r="S70">
        <v>-179.34832322808609</v>
      </c>
      <c r="T70">
        <v>206.97685089953401</v>
      </c>
    </row>
    <row r="71" spans="1:20" x14ac:dyDescent="0.35">
      <c r="A71" s="1">
        <v>69</v>
      </c>
      <c r="B71" t="s">
        <v>419</v>
      </c>
      <c r="C71">
        <v>34</v>
      </c>
      <c r="D71" t="s">
        <v>552</v>
      </c>
      <c r="E71">
        <v>38930</v>
      </c>
      <c r="F71">
        <v>371.54693406038189</v>
      </c>
      <c r="G71">
        <v>370.53105714395582</v>
      </c>
      <c r="H71">
        <v>0.21</v>
      </c>
      <c r="I71">
        <v>2018250</v>
      </c>
      <c r="J71">
        <v>1.035E-2</v>
      </c>
      <c r="K71">
        <v>179053492.2708801</v>
      </c>
      <c r="L71">
        <v>30.104722065303552</v>
      </c>
      <c r="M71">
        <v>2.5600925116017279E-3</v>
      </c>
      <c r="N71">
        <v>5166.9067115401876</v>
      </c>
      <c r="O71">
        <v>775.43256626764537</v>
      </c>
      <c r="P71">
        <v>-363.89652905888192</v>
      </c>
      <c r="Q71">
        <v>53.189274956505507</v>
      </c>
      <c r="R71">
        <v>491.99215732800371</v>
      </c>
      <c r="S71">
        <v>-179.34832322808609</v>
      </c>
      <c r="T71">
        <v>206.97685089953401</v>
      </c>
    </row>
    <row r="72" spans="1:20" x14ac:dyDescent="0.35">
      <c r="A72" s="1">
        <v>70</v>
      </c>
      <c r="B72" t="s">
        <v>469</v>
      </c>
      <c r="C72">
        <v>35</v>
      </c>
      <c r="D72" t="s">
        <v>553</v>
      </c>
      <c r="E72">
        <v>39290</v>
      </c>
      <c r="F72">
        <v>392.05122490915289</v>
      </c>
      <c r="G72">
        <v>390.96804832848977</v>
      </c>
      <c r="H72">
        <v>0.21</v>
      </c>
      <c r="I72">
        <v>2018250</v>
      </c>
      <c r="J72">
        <v>1.035E-2</v>
      </c>
      <c r="K72">
        <v>177767245.13587141</v>
      </c>
      <c r="L72">
        <v>31.765176506568981</v>
      </c>
      <c r="M72">
        <v>2.5858307574600121E-3</v>
      </c>
      <c r="N72">
        <v>5218.8529262436696</v>
      </c>
      <c r="O72">
        <v>791.74480638801697</v>
      </c>
      <c r="P72">
        <v>-375.4333145436712</v>
      </c>
      <c r="Q72">
        <v>52.63501069895387</v>
      </c>
      <c r="R72">
        <v>491.75962800177598</v>
      </c>
      <c r="S72">
        <v>-179.67685992686441</v>
      </c>
      <c r="T72">
        <v>211.985147746904</v>
      </c>
    </row>
    <row r="73" spans="1:20" x14ac:dyDescent="0.35">
      <c r="A73" s="1">
        <v>71</v>
      </c>
      <c r="B73" t="s">
        <v>417</v>
      </c>
      <c r="C73">
        <v>35</v>
      </c>
      <c r="D73" t="s">
        <v>554</v>
      </c>
      <c r="E73">
        <v>38930</v>
      </c>
      <c r="F73">
        <v>392.05122490915289</v>
      </c>
      <c r="G73">
        <v>390.96804832848977</v>
      </c>
      <c r="H73">
        <v>0.21</v>
      </c>
      <c r="I73">
        <v>2018250</v>
      </c>
      <c r="J73">
        <v>1.035E-2</v>
      </c>
      <c r="K73">
        <v>177767245.13587141</v>
      </c>
      <c r="L73">
        <v>31.765176506568981</v>
      </c>
      <c r="M73">
        <v>2.5858307574600121E-3</v>
      </c>
      <c r="N73">
        <v>5218.8529262436696</v>
      </c>
      <c r="O73">
        <v>791.74480638801697</v>
      </c>
      <c r="P73">
        <v>-375.4333145436712</v>
      </c>
      <c r="Q73">
        <v>52.63501069895387</v>
      </c>
      <c r="R73">
        <v>491.75962800177598</v>
      </c>
      <c r="S73">
        <v>-179.67685992686441</v>
      </c>
      <c r="T73">
        <v>211.985147746904</v>
      </c>
    </row>
    <row r="74" spans="1:20" x14ac:dyDescent="0.35">
      <c r="A74" s="1">
        <v>72</v>
      </c>
      <c r="B74" t="s">
        <v>416</v>
      </c>
      <c r="C74">
        <v>36</v>
      </c>
      <c r="D74" t="s">
        <v>555</v>
      </c>
      <c r="E74">
        <v>38680</v>
      </c>
      <c r="F74">
        <v>288.91825350153232</v>
      </c>
      <c r="G74">
        <v>288.13858943035621</v>
      </c>
      <c r="H74">
        <v>0.21</v>
      </c>
      <c r="I74">
        <v>2018250</v>
      </c>
      <c r="J74">
        <v>1.035E-2</v>
      </c>
      <c r="K74">
        <v>186942907.7797296</v>
      </c>
      <c r="L74">
        <v>23.41054004474287</v>
      </c>
      <c r="M74">
        <v>2.6541886916974732E-3</v>
      </c>
      <c r="N74">
        <v>5356.8163270184241</v>
      </c>
      <c r="O74">
        <v>277.67563286219638</v>
      </c>
      <c r="P74">
        <v>-45.93087799311666</v>
      </c>
      <c r="Q74">
        <v>64.39816120728311</v>
      </c>
      <c r="R74">
        <v>487.91695440838299</v>
      </c>
      <c r="S74">
        <v>-178.18224972529339</v>
      </c>
      <c r="T74">
        <v>211.985147746904</v>
      </c>
    </row>
    <row r="75" spans="1:20" x14ac:dyDescent="0.35">
      <c r="A75" s="1">
        <v>73</v>
      </c>
      <c r="B75" t="s">
        <v>417</v>
      </c>
      <c r="C75">
        <v>36</v>
      </c>
      <c r="D75" t="s">
        <v>556</v>
      </c>
      <c r="E75">
        <v>38930</v>
      </c>
      <c r="F75">
        <v>288.91825350153232</v>
      </c>
      <c r="G75">
        <v>288.13858943035621</v>
      </c>
      <c r="H75">
        <v>0.21</v>
      </c>
      <c r="I75">
        <v>2018250</v>
      </c>
      <c r="J75">
        <v>1.035E-2</v>
      </c>
      <c r="K75">
        <v>186942907.7797296</v>
      </c>
      <c r="L75">
        <v>23.41054004474287</v>
      </c>
      <c r="M75">
        <v>2.6541886916974732E-3</v>
      </c>
      <c r="N75">
        <v>5356.8163270184241</v>
      </c>
      <c r="O75">
        <v>277.67563286219638</v>
      </c>
      <c r="P75">
        <v>-45.93087799311666</v>
      </c>
      <c r="Q75">
        <v>64.39816120728311</v>
      </c>
      <c r="R75">
        <v>487.91695440838299</v>
      </c>
      <c r="S75">
        <v>-178.18224972529339</v>
      </c>
      <c r="T75">
        <v>211.985147746904</v>
      </c>
    </row>
    <row r="76" spans="1:20" x14ac:dyDescent="0.35">
      <c r="A76" s="1">
        <v>74</v>
      </c>
      <c r="B76" t="s">
        <v>418</v>
      </c>
      <c r="C76">
        <v>37</v>
      </c>
      <c r="D76" t="s">
        <v>557</v>
      </c>
      <c r="E76">
        <v>38690</v>
      </c>
      <c r="F76">
        <v>277.81270937899779</v>
      </c>
      <c r="G76">
        <v>277.06562278328693</v>
      </c>
      <c r="H76">
        <v>0.21</v>
      </c>
      <c r="I76">
        <v>2018250</v>
      </c>
      <c r="J76">
        <v>1.035E-2</v>
      </c>
      <c r="K76">
        <v>187391300.64393741</v>
      </c>
      <c r="L76">
        <v>22.510889187085098</v>
      </c>
      <c r="M76">
        <v>2.63427269113088E-3</v>
      </c>
      <c r="N76">
        <v>5316.6208588748996</v>
      </c>
      <c r="O76">
        <v>285.83874560664532</v>
      </c>
      <c r="P76">
        <v>-51.707911973932013</v>
      </c>
      <c r="Q76">
        <v>64.290992452555329</v>
      </c>
      <c r="R76">
        <v>487.68442508215543</v>
      </c>
      <c r="S76">
        <v>-178.51078642407171</v>
      </c>
      <c r="T76">
        <v>206.97685089953401</v>
      </c>
    </row>
    <row r="77" spans="1:20" x14ac:dyDescent="0.35">
      <c r="A77" s="1">
        <v>75</v>
      </c>
      <c r="B77" t="s">
        <v>419</v>
      </c>
      <c r="C77">
        <v>37</v>
      </c>
      <c r="D77" t="s">
        <v>558</v>
      </c>
      <c r="E77">
        <v>38930</v>
      </c>
      <c r="F77">
        <v>277.81270937899779</v>
      </c>
      <c r="G77">
        <v>277.06562278328693</v>
      </c>
      <c r="H77">
        <v>0.21</v>
      </c>
      <c r="I77">
        <v>2018250</v>
      </c>
      <c r="J77">
        <v>1.035E-2</v>
      </c>
      <c r="K77">
        <v>187391300.64393741</v>
      </c>
      <c r="L77">
        <v>22.510889187085098</v>
      </c>
      <c r="M77">
        <v>2.63427269113088E-3</v>
      </c>
      <c r="N77">
        <v>5316.6208588748996</v>
      </c>
      <c r="O77">
        <v>285.83874560664532</v>
      </c>
      <c r="P77">
        <v>-51.707911973932013</v>
      </c>
      <c r="Q77">
        <v>64.290992452555329</v>
      </c>
      <c r="R77">
        <v>487.68442508215543</v>
      </c>
      <c r="S77">
        <v>-178.51078642407171</v>
      </c>
      <c r="T77">
        <v>206.97685089953401</v>
      </c>
    </row>
    <row r="78" spans="1:20" x14ac:dyDescent="0.35">
      <c r="A78" s="1">
        <v>76</v>
      </c>
      <c r="B78" t="s">
        <v>420</v>
      </c>
      <c r="C78">
        <v>38</v>
      </c>
      <c r="D78" t="s">
        <v>559</v>
      </c>
      <c r="E78">
        <v>38700</v>
      </c>
      <c r="F78">
        <v>266.71311865994761</v>
      </c>
      <c r="G78">
        <v>265.97943230330509</v>
      </c>
      <c r="H78">
        <v>0.21</v>
      </c>
      <c r="I78">
        <v>2018250</v>
      </c>
      <c r="J78">
        <v>1.035E-2</v>
      </c>
      <c r="K78">
        <v>188412885.5110392</v>
      </c>
      <c r="L78">
        <v>21.610163926062778</v>
      </c>
      <c r="M78">
        <v>2.6909337008953192E-3</v>
      </c>
      <c r="N78">
        <v>5430.9769418319765</v>
      </c>
      <c r="O78">
        <v>294.00091195188497</v>
      </c>
      <c r="P78">
        <v>-57.48450961900987</v>
      </c>
      <c r="Q78">
        <v>64.181019070045608</v>
      </c>
      <c r="R78">
        <v>487.45189575592781</v>
      </c>
      <c r="S78">
        <v>-178.83932312284989</v>
      </c>
      <c r="T78">
        <v>201.96931236817551</v>
      </c>
    </row>
    <row r="79" spans="1:20" x14ac:dyDescent="0.35">
      <c r="A79" s="1">
        <v>77</v>
      </c>
      <c r="B79" t="s">
        <v>421</v>
      </c>
      <c r="C79">
        <v>38</v>
      </c>
      <c r="D79" t="s">
        <v>560</v>
      </c>
      <c r="E79">
        <v>38930</v>
      </c>
      <c r="F79">
        <v>266.71311865994761</v>
      </c>
      <c r="G79">
        <v>265.97943230330509</v>
      </c>
      <c r="H79">
        <v>0.21</v>
      </c>
      <c r="I79">
        <v>2018250</v>
      </c>
      <c r="J79">
        <v>1.035E-2</v>
      </c>
      <c r="K79">
        <v>188412885.5110392</v>
      </c>
      <c r="L79">
        <v>21.610163926062778</v>
      </c>
      <c r="M79">
        <v>2.6909337008953192E-3</v>
      </c>
      <c r="N79">
        <v>5430.9769418319765</v>
      </c>
      <c r="O79">
        <v>294.00091195188497</v>
      </c>
      <c r="P79">
        <v>-57.48450961900987</v>
      </c>
      <c r="Q79">
        <v>64.181019070045608</v>
      </c>
      <c r="R79">
        <v>487.45189575592781</v>
      </c>
      <c r="S79">
        <v>-178.83932312284989</v>
      </c>
      <c r="T79">
        <v>201.96931236817551</v>
      </c>
    </row>
    <row r="80" spans="1:20" x14ac:dyDescent="0.35">
      <c r="A80" s="1">
        <v>78</v>
      </c>
      <c r="B80" t="s">
        <v>422</v>
      </c>
      <c r="C80">
        <v>39</v>
      </c>
      <c r="D80" t="s">
        <v>561</v>
      </c>
      <c r="E80">
        <v>38710</v>
      </c>
      <c r="F80">
        <v>255.61931022756369</v>
      </c>
      <c r="G80">
        <v>254.91800045721399</v>
      </c>
      <c r="H80">
        <v>0.21</v>
      </c>
      <c r="I80">
        <v>1959750</v>
      </c>
      <c r="J80">
        <v>1.005E-2</v>
      </c>
      <c r="K80">
        <v>188907108.95342341</v>
      </c>
      <c r="L80">
        <v>20.111118351070761</v>
      </c>
      <c r="M80">
        <v>2.6828746022151679E-3</v>
      </c>
      <c r="N80">
        <v>5257.7635016911754</v>
      </c>
      <c r="O80">
        <v>302.16294847750697</v>
      </c>
      <c r="P80">
        <v>-63.260789880228117</v>
      </c>
      <c r="Q80">
        <v>64.068194148841016</v>
      </c>
      <c r="R80">
        <v>487.21936642970007</v>
      </c>
      <c r="S80">
        <v>-179.16785982162821</v>
      </c>
      <c r="T80">
        <v>196.96253215282849</v>
      </c>
    </row>
    <row r="81" spans="1:20" x14ac:dyDescent="0.35">
      <c r="A81" s="1">
        <v>79</v>
      </c>
      <c r="B81" t="s">
        <v>423</v>
      </c>
      <c r="C81">
        <v>39</v>
      </c>
      <c r="D81" t="s">
        <v>562</v>
      </c>
      <c r="E81">
        <v>38930</v>
      </c>
      <c r="F81">
        <v>255.61931022756369</v>
      </c>
      <c r="G81">
        <v>254.91800045721399</v>
      </c>
      <c r="H81">
        <v>0.21</v>
      </c>
      <c r="I81">
        <v>1959750</v>
      </c>
      <c r="J81">
        <v>1.005E-2</v>
      </c>
      <c r="K81">
        <v>188907108.95342341</v>
      </c>
      <c r="L81">
        <v>20.111118351070761</v>
      </c>
      <c r="M81">
        <v>2.6828746022151679E-3</v>
      </c>
      <c r="N81">
        <v>5257.7635016911754</v>
      </c>
      <c r="O81">
        <v>302.16294847750697</v>
      </c>
      <c r="P81">
        <v>-63.260789880228117</v>
      </c>
      <c r="Q81">
        <v>64.068194148841016</v>
      </c>
      <c r="R81">
        <v>487.21936642970007</v>
      </c>
      <c r="S81">
        <v>-179.16785982162821</v>
      </c>
      <c r="T81">
        <v>196.96253215282849</v>
      </c>
    </row>
    <row r="82" spans="1:20" x14ac:dyDescent="0.35">
      <c r="A82" s="1">
        <v>80</v>
      </c>
      <c r="B82" t="s">
        <v>424</v>
      </c>
      <c r="C82">
        <v>40</v>
      </c>
      <c r="D82" t="s">
        <v>563</v>
      </c>
      <c r="E82">
        <v>38720</v>
      </c>
      <c r="F82">
        <v>244.53019207588119</v>
      </c>
      <c r="G82">
        <v>243.8619844440604</v>
      </c>
      <c r="H82">
        <v>0.21</v>
      </c>
      <c r="I82">
        <v>1842750</v>
      </c>
      <c r="J82">
        <v>9.4500000000000001E-3</v>
      </c>
      <c r="K82">
        <v>189362954.38350731</v>
      </c>
      <c r="L82">
        <v>18.09029166102151</v>
      </c>
      <c r="M82">
        <v>2.6706892107201518E-3</v>
      </c>
      <c r="N82">
        <v>4921.41254305456</v>
      </c>
      <c r="O82">
        <v>310.32635599432348</v>
      </c>
      <c r="P82">
        <v>-69.038018831719825</v>
      </c>
      <c r="Q82">
        <v>63.952463249756278</v>
      </c>
      <c r="R82">
        <v>486.98683710347251</v>
      </c>
      <c r="S82">
        <v>-179.49639652040651</v>
      </c>
      <c r="T82">
        <v>191.95651025349301</v>
      </c>
    </row>
    <row r="83" spans="1:20" x14ac:dyDescent="0.35">
      <c r="A83" s="1">
        <v>81</v>
      </c>
      <c r="B83" t="s">
        <v>425</v>
      </c>
      <c r="C83">
        <v>40</v>
      </c>
      <c r="D83" t="s">
        <v>564</v>
      </c>
      <c r="E83">
        <v>38930</v>
      </c>
      <c r="F83">
        <v>244.53019207588119</v>
      </c>
      <c r="G83">
        <v>243.8619844440604</v>
      </c>
      <c r="H83">
        <v>0.21</v>
      </c>
      <c r="I83">
        <v>1842750</v>
      </c>
      <c r="J83">
        <v>9.4500000000000001E-3</v>
      </c>
      <c r="K83">
        <v>189362954.38350731</v>
      </c>
      <c r="L83">
        <v>18.09029166102151</v>
      </c>
      <c r="M83">
        <v>2.6706892107201518E-3</v>
      </c>
      <c r="N83">
        <v>4921.41254305456</v>
      </c>
      <c r="O83">
        <v>310.32635599432348</v>
      </c>
      <c r="P83">
        <v>-69.038018831719825</v>
      </c>
      <c r="Q83">
        <v>63.952463249756278</v>
      </c>
      <c r="R83">
        <v>486.98683710347251</v>
      </c>
      <c r="S83">
        <v>-179.49639652040651</v>
      </c>
      <c r="T83">
        <v>191.95651025349301</v>
      </c>
    </row>
    <row r="84" spans="1:20" x14ac:dyDescent="0.35">
      <c r="A84" s="1">
        <v>82</v>
      </c>
      <c r="B84" t="s">
        <v>426</v>
      </c>
      <c r="C84">
        <v>41</v>
      </c>
      <c r="D84" t="s">
        <v>565</v>
      </c>
      <c r="E84">
        <v>38730</v>
      </c>
      <c r="F84">
        <v>233.45721255736959</v>
      </c>
      <c r="G84">
        <v>232.82556109391831</v>
      </c>
      <c r="H84">
        <v>0.19</v>
      </c>
      <c r="I84">
        <v>1755000</v>
      </c>
      <c r="J84">
        <v>8.9999999999999993E-3</v>
      </c>
      <c r="K84">
        <v>189507158.4448925</v>
      </c>
      <c r="L84">
        <v>16.44912589128533</v>
      </c>
      <c r="M84">
        <v>2.6075615436722348E-3</v>
      </c>
      <c r="N84">
        <v>4576.2705091447724</v>
      </c>
      <c r="O84">
        <v>318.48882719714157</v>
      </c>
      <c r="P84">
        <v>-74.814882394806574</v>
      </c>
      <c r="Q84">
        <v>63.833977861847941</v>
      </c>
      <c r="R84">
        <v>486.7533128401459</v>
      </c>
      <c r="S84">
        <v>-179.82633894875559</v>
      </c>
      <c r="T84">
        <v>186.9677545389651</v>
      </c>
    </row>
    <row r="85" spans="1:20" x14ac:dyDescent="0.35">
      <c r="A85" s="1">
        <v>83</v>
      </c>
      <c r="B85" t="s">
        <v>470</v>
      </c>
      <c r="C85">
        <v>41</v>
      </c>
      <c r="D85" t="s">
        <v>566</v>
      </c>
      <c r="E85">
        <v>38930</v>
      </c>
      <c r="F85">
        <v>233.45721255736959</v>
      </c>
      <c r="G85">
        <v>232.82556109391831</v>
      </c>
      <c r="H85">
        <v>0.19</v>
      </c>
      <c r="I85">
        <v>1755000</v>
      </c>
      <c r="J85">
        <v>8.9999999999999993E-3</v>
      </c>
      <c r="K85">
        <v>189507158.4448925</v>
      </c>
      <c r="L85">
        <v>16.44912589128533</v>
      </c>
      <c r="M85">
        <v>2.6075615436722348E-3</v>
      </c>
      <c r="N85">
        <v>4576.2705091447724</v>
      </c>
      <c r="O85">
        <v>318.48882719714157</v>
      </c>
      <c r="P85">
        <v>-74.814882394806574</v>
      </c>
      <c r="Q85">
        <v>63.833977861847941</v>
      </c>
      <c r="R85">
        <v>486.7533128401459</v>
      </c>
      <c r="S85">
        <v>-179.82633894875559</v>
      </c>
      <c r="T85">
        <v>186.9677545389651</v>
      </c>
    </row>
    <row r="86" spans="1:20" x14ac:dyDescent="0.35">
      <c r="A86" s="1">
        <v>84</v>
      </c>
      <c r="B86" t="s">
        <v>428</v>
      </c>
      <c r="C86">
        <v>42</v>
      </c>
      <c r="D86" t="s">
        <v>567</v>
      </c>
      <c r="E86">
        <v>38740</v>
      </c>
      <c r="F86">
        <v>222.39289482312751</v>
      </c>
      <c r="G86">
        <v>221.7922923363945</v>
      </c>
      <c r="H86">
        <v>0.19</v>
      </c>
      <c r="I86">
        <v>1755000</v>
      </c>
      <c r="J86">
        <v>8.9999999999999993E-3</v>
      </c>
      <c r="K86">
        <v>190103684.76531059</v>
      </c>
      <c r="L86">
        <v>15.669625453566271</v>
      </c>
      <c r="M86">
        <v>2.6203210857708979E-3</v>
      </c>
      <c r="N86">
        <v>4598.6635055279257</v>
      </c>
      <c r="O86">
        <v>326.65039127160702</v>
      </c>
      <c r="P86">
        <v>-80.590727456215134</v>
      </c>
      <c r="Q86">
        <v>63.712485883893173</v>
      </c>
      <c r="R86">
        <v>486.57384778579637</v>
      </c>
      <c r="S86">
        <v>-180.07990204747759</v>
      </c>
      <c r="T86">
        <v>181.97064358776629</v>
      </c>
    </row>
    <row r="87" spans="1:20" x14ac:dyDescent="0.35">
      <c r="A87" s="1">
        <v>85</v>
      </c>
      <c r="B87" t="s">
        <v>471</v>
      </c>
      <c r="C87">
        <v>42</v>
      </c>
      <c r="D87" t="s">
        <v>568</v>
      </c>
      <c r="E87">
        <v>38930</v>
      </c>
      <c r="F87">
        <v>222.39289482312751</v>
      </c>
      <c r="G87">
        <v>221.7922923363945</v>
      </c>
      <c r="H87">
        <v>0.19</v>
      </c>
      <c r="I87">
        <v>1755000</v>
      </c>
      <c r="J87">
        <v>8.9999999999999993E-3</v>
      </c>
      <c r="K87">
        <v>190103684.76531059</v>
      </c>
      <c r="L87">
        <v>15.669625453566271</v>
      </c>
      <c r="M87">
        <v>2.6203210857708979E-3</v>
      </c>
      <c r="N87">
        <v>4598.6635055279257</v>
      </c>
      <c r="O87">
        <v>326.65039127160702</v>
      </c>
      <c r="P87">
        <v>-80.590727456215134</v>
      </c>
      <c r="Q87">
        <v>63.712485883893173</v>
      </c>
      <c r="R87">
        <v>486.57384778579637</v>
      </c>
      <c r="S87">
        <v>-180.07990204747759</v>
      </c>
      <c r="T87">
        <v>181.97064358776629</v>
      </c>
    </row>
    <row r="88" spans="1:20" x14ac:dyDescent="0.35">
      <c r="A88" s="1">
        <v>86</v>
      </c>
      <c r="B88" t="s">
        <v>430</v>
      </c>
      <c r="C88">
        <v>43</v>
      </c>
      <c r="D88" t="s">
        <v>569</v>
      </c>
      <c r="E88">
        <v>38750</v>
      </c>
      <c r="F88">
        <v>211.3350209452131</v>
      </c>
      <c r="G88">
        <v>210.7652499312274</v>
      </c>
      <c r="H88">
        <v>0.19</v>
      </c>
      <c r="I88">
        <v>1667250</v>
      </c>
      <c r="J88">
        <v>8.5500000000000003E-3</v>
      </c>
      <c r="K88">
        <v>190721136.55697769</v>
      </c>
      <c r="L88">
        <v>14.146036662259149</v>
      </c>
      <c r="M88">
        <v>2.6456924914253369E-3</v>
      </c>
      <c r="N88">
        <v>4411.030806328893</v>
      </c>
      <c r="O88">
        <v>334.81356229859779</v>
      </c>
      <c r="P88">
        <v>-86.367675208886055</v>
      </c>
      <c r="Q88">
        <v>63.588349621352158</v>
      </c>
      <c r="R88">
        <v>486.38918687465667</v>
      </c>
      <c r="S88">
        <v>-180.34080628318611</v>
      </c>
      <c r="T88">
        <v>176.9742912031185</v>
      </c>
    </row>
    <row r="89" spans="1:20" x14ac:dyDescent="0.35">
      <c r="A89" s="1">
        <v>87</v>
      </c>
      <c r="B89" t="s">
        <v>472</v>
      </c>
      <c r="C89">
        <v>43</v>
      </c>
      <c r="D89" t="s">
        <v>570</v>
      </c>
      <c r="E89">
        <v>38930</v>
      </c>
      <c r="F89">
        <v>211.3350209452131</v>
      </c>
      <c r="G89">
        <v>210.7652499312274</v>
      </c>
      <c r="H89">
        <v>0.19</v>
      </c>
      <c r="I89">
        <v>1667250</v>
      </c>
      <c r="J89">
        <v>8.5500000000000003E-3</v>
      </c>
      <c r="K89">
        <v>190721136.55697769</v>
      </c>
      <c r="L89">
        <v>14.146036662259149</v>
      </c>
      <c r="M89">
        <v>2.6456924914253369E-3</v>
      </c>
      <c r="N89">
        <v>4411.030806328893</v>
      </c>
      <c r="O89">
        <v>334.81356229859779</v>
      </c>
      <c r="P89">
        <v>-86.367675208886055</v>
      </c>
      <c r="Q89">
        <v>63.588349621352158</v>
      </c>
      <c r="R89">
        <v>486.38918687465667</v>
      </c>
      <c r="S89">
        <v>-180.34080628318611</v>
      </c>
      <c r="T89">
        <v>176.9742912031185</v>
      </c>
    </row>
    <row r="90" spans="1:20" x14ac:dyDescent="0.35">
      <c r="A90" s="1">
        <v>88</v>
      </c>
      <c r="B90" t="s">
        <v>432</v>
      </c>
      <c r="C90">
        <v>44</v>
      </c>
      <c r="D90" t="s">
        <v>571</v>
      </c>
      <c r="E90">
        <v>38760</v>
      </c>
      <c r="F90">
        <v>200.2874807148558</v>
      </c>
      <c r="G90">
        <v>199.75143261553811</v>
      </c>
      <c r="H90">
        <v>0.18</v>
      </c>
      <c r="I90">
        <v>1579500</v>
      </c>
      <c r="J90">
        <v>8.0999999999999996E-3</v>
      </c>
      <c r="K90">
        <v>191212926.9461486</v>
      </c>
      <c r="L90">
        <v>12.701194842858991</v>
      </c>
      <c r="M90">
        <v>2.653861949375144E-3</v>
      </c>
      <c r="N90">
        <v>4191.7749490380393</v>
      </c>
      <c r="O90">
        <v>342.975713513112</v>
      </c>
      <c r="P90">
        <v>-92.144372826197298</v>
      </c>
      <c r="Q90">
        <v>63.461089211739271</v>
      </c>
      <c r="R90">
        <v>486.19902062125328</v>
      </c>
      <c r="S90">
        <v>-180.60948892260089</v>
      </c>
      <c r="T90">
        <v>171.97874890895449</v>
      </c>
    </row>
    <row r="91" spans="1:20" x14ac:dyDescent="0.35">
      <c r="A91" s="1">
        <v>89</v>
      </c>
      <c r="B91" t="s">
        <v>473</v>
      </c>
      <c r="C91">
        <v>44</v>
      </c>
      <c r="D91" t="s">
        <v>572</v>
      </c>
      <c r="E91">
        <v>38930</v>
      </c>
      <c r="F91">
        <v>200.2874807148558</v>
      </c>
      <c r="G91">
        <v>199.75143261553811</v>
      </c>
      <c r="H91">
        <v>0.18</v>
      </c>
      <c r="I91">
        <v>1579500</v>
      </c>
      <c r="J91">
        <v>8.0999999999999996E-3</v>
      </c>
      <c r="K91">
        <v>191212926.9461486</v>
      </c>
      <c r="L91">
        <v>12.701194842858991</v>
      </c>
      <c r="M91">
        <v>2.653861949375144E-3</v>
      </c>
      <c r="N91">
        <v>4191.7749490380393</v>
      </c>
      <c r="O91">
        <v>342.975713513112</v>
      </c>
      <c r="P91">
        <v>-92.144372826197298</v>
      </c>
      <c r="Q91">
        <v>63.461089211739271</v>
      </c>
      <c r="R91">
        <v>486.19902062125328</v>
      </c>
      <c r="S91">
        <v>-180.60948892260089</v>
      </c>
      <c r="T91">
        <v>171.97874890895449</v>
      </c>
    </row>
    <row r="92" spans="1:20" x14ac:dyDescent="0.35">
      <c r="A92" s="1">
        <v>90</v>
      </c>
      <c r="B92" t="s">
        <v>434</v>
      </c>
      <c r="C92">
        <v>45</v>
      </c>
      <c r="D92" t="s">
        <v>573</v>
      </c>
      <c r="E92">
        <v>38770</v>
      </c>
      <c r="F92">
        <v>189.25138079528321</v>
      </c>
      <c r="G92">
        <v>188.74080650783671</v>
      </c>
      <c r="H92">
        <v>0.18</v>
      </c>
      <c r="I92">
        <v>1491750</v>
      </c>
      <c r="J92">
        <v>7.6499999999999997E-3</v>
      </c>
      <c r="K92">
        <v>191779885.23819169</v>
      </c>
      <c r="L92">
        <v>11.334357282811871</v>
      </c>
      <c r="M92">
        <v>2.6918667490867581E-3</v>
      </c>
      <c r="N92">
        <v>4015.5922229501712</v>
      </c>
      <c r="O92">
        <v>351.13719207375811</v>
      </c>
      <c r="P92">
        <v>-97.920272476211011</v>
      </c>
      <c r="Q92">
        <v>63.331225596625963</v>
      </c>
      <c r="R92">
        <v>486.00301097010771</v>
      </c>
      <c r="S92">
        <v>-180.8864275985124</v>
      </c>
      <c r="T92">
        <v>166.9840747159848</v>
      </c>
    </row>
    <row r="93" spans="1:20" x14ac:dyDescent="0.35">
      <c r="A93" s="1">
        <v>91</v>
      </c>
      <c r="B93" t="s">
        <v>474</v>
      </c>
      <c r="C93">
        <v>45</v>
      </c>
      <c r="D93" t="s">
        <v>574</v>
      </c>
      <c r="E93">
        <v>38930</v>
      </c>
      <c r="F93">
        <v>189.25138079528321</v>
      </c>
      <c r="G93">
        <v>188.74080650783671</v>
      </c>
      <c r="H93">
        <v>0.18</v>
      </c>
      <c r="I93">
        <v>1491750</v>
      </c>
      <c r="J93">
        <v>7.6499999999999997E-3</v>
      </c>
      <c r="K93">
        <v>191779885.23819169</v>
      </c>
      <c r="L93">
        <v>11.334357282811871</v>
      </c>
      <c r="M93">
        <v>2.6918667490867581E-3</v>
      </c>
      <c r="N93">
        <v>4015.5922229501712</v>
      </c>
      <c r="O93">
        <v>351.13719207375811</v>
      </c>
      <c r="P93">
        <v>-97.920272476211011</v>
      </c>
      <c r="Q93">
        <v>63.331225596625963</v>
      </c>
      <c r="R93">
        <v>486.00301097010771</v>
      </c>
      <c r="S93">
        <v>-180.8864275985124</v>
      </c>
      <c r="T93">
        <v>166.9840747159848</v>
      </c>
    </row>
    <row r="94" spans="1:20" x14ac:dyDescent="0.35">
      <c r="A94" s="1">
        <v>92</v>
      </c>
      <c r="B94" t="s">
        <v>436</v>
      </c>
      <c r="C94">
        <v>46</v>
      </c>
      <c r="D94" t="s">
        <v>575</v>
      </c>
      <c r="E94">
        <v>38780</v>
      </c>
      <c r="F94">
        <v>178.22613449811439</v>
      </c>
      <c r="G94">
        <v>177.75041947146761</v>
      </c>
      <c r="H94">
        <v>0.18</v>
      </c>
      <c r="I94">
        <v>1404000</v>
      </c>
      <c r="J94">
        <v>7.1999999999999998E-3</v>
      </c>
      <c r="K94">
        <v>192079357.9602204</v>
      </c>
      <c r="L94">
        <v>10.04645370852735</v>
      </c>
      <c r="M94">
        <v>2.6639015552759591E-3</v>
      </c>
      <c r="N94">
        <v>3740.1177836074471</v>
      </c>
      <c r="O94">
        <v>359.30038533084883</v>
      </c>
      <c r="P94">
        <v>-103.6974243406266</v>
      </c>
      <c r="Q94">
        <v>63.198275659207347</v>
      </c>
      <c r="R94">
        <v>485.80078781882457</v>
      </c>
      <c r="S94">
        <v>-181.17214522225001</v>
      </c>
      <c r="T94">
        <v>161.99033410944219</v>
      </c>
    </row>
    <row r="95" spans="1:20" x14ac:dyDescent="0.35">
      <c r="A95" s="1">
        <v>93</v>
      </c>
      <c r="B95" t="s">
        <v>475</v>
      </c>
      <c r="C95">
        <v>46</v>
      </c>
      <c r="D95" t="s">
        <v>576</v>
      </c>
      <c r="E95">
        <v>38930</v>
      </c>
      <c r="F95">
        <v>178.22613449811439</v>
      </c>
      <c r="G95">
        <v>177.75041947146761</v>
      </c>
      <c r="H95">
        <v>0.18</v>
      </c>
      <c r="I95">
        <v>1404000</v>
      </c>
      <c r="J95">
        <v>7.1999999999999998E-3</v>
      </c>
      <c r="K95">
        <v>192079357.9602204</v>
      </c>
      <c r="L95">
        <v>10.04645370852735</v>
      </c>
      <c r="M95">
        <v>2.6639015552759591E-3</v>
      </c>
      <c r="N95">
        <v>3740.1177836074471</v>
      </c>
      <c r="O95">
        <v>359.30038533084883</v>
      </c>
      <c r="P95">
        <v>-103.6974243406266</v>
      </c>
      <c r="Q95">
        <v>63.198275659207347</v>
      </c>
      <c r="R95">
        <v>485.80078781882457</v>
      </c>
      <c r="S95">
        <v>-181.17214522225001</v>
      </c>
      <c r="T95">
        <v>161.99033410944219</v>
      </c>
    </row>
    <row r="96" spans="1:20" x14ac:dyDescent="0.35">
      <c r="A96" s="1">
        <v>94</v>
      </c>
      <c r="B96" t="s">
        <v>438</v>
      </c>
      <c r="C96">
        <v>47</v>
      </c>
      <c r="D96" t="s">
        <v>577</v>
      </c>
      <c r="E96">
        <v>38790</v>
      </c>
      <c r="F96">
        <v>167.21659995768911</v>
      </c>
      <c r="G96">
        <v>166.76797214522441</v>
      </c>
      <c r="H96">
        <v>0.18</v>
      </c>
      <c r="I96">
        <v>1374750</v>
      </c>
      <c r="J96">
        <v>7.0499999999999998E-3</v>
      </c>
      <c r="K96">
        <v>192463338.10172069</v>
      </c>
      <c r="L96">
        <v>9.2293564984470819</v>
      </c>
      <c r="M96">
        <v>2.6668796609144018E-3</v>
      </c>
      <c r="N96">
        <v>3666.2928138420748</v>
      </c>
      <c r="O96">
        <v>367.4623792471798</v>
      </c>
      <c r="P96">
        <v>-109.4740150759749</v>
      </c>
      <c r="Q96">
        <v>63.062644693297223</v>
      </c>
      <c r="R96">
        <v>485.59194484607031</v>
      </c>
      <c r="S96">
        <v>-181.46721587826079</v>
      </c>
      <c r="T96">
        <v>156.99760129130169</v>
      </c>
    </row>
    <row r="97" spans="1:20" x14ac:dyDescent="0.35">
      <c r="A97" s="1">
        <v>95</v>
      </c>
      <c r="B97" t="s">
        <v>476</v>
      </c>
      <c r="C97">
        <v>47</v>
      </c>
      <c r="D97" t="s">
        <v>578</v>
      </c>
      <c r="E97">
        <v>38930</v>
      </c>
      <c r="F97">
        <v>167.21659995768911</v>
      </c>
      <c r="G97">
        <v>166.76797214522441</v>
      </c>
      <c r="H97">
        <v>0.18</v>
      </c>
      <c r="I97">
        <v>1374750</v>
      </c>
      <c r="J97">
        <v>7.0499999999999998E-3</v>
      </c>
      <c r="K97">
        <v>192463338.10172069</v>
      </c>
      <c r="L97">
        <v>9.2293564984470819</v>
      </c>
      <c r="M97">
        <v>2.6668796609144018E-3</v>
      </c>
      <c r="N97">
        <v>3666.2928138420748</v>
      </c>
      <c r="O97">
        <v>367.4623792471798</v>
      </c>
      <c r="P97">
        <v>-109.4740150759749</v>
      </c>
      <c r="Q97">
        <v>63.062644693297223</v>
      </c>
      <c r="R97">
        <v>485.59194484607031</v>
      </c>
      <c r="S97">
        <v>-181.46721587826079</v>
      </c>
      <c r="T97">
        <v>156.99760129130169</v>
      </c>
    </row>
    <row r="98" spans="1:20" x14ac:dyDescent="0.35">
      <c r="A98" s="1">
        <v>96</v>
      </c>
      <c r="B98" t="s">
        <v>440</v>
      </c>
      <c r="C98">
        <v>48</v>
      </c>
      <c r="D98" t="s">
        <v>579</v>
      </c>
      <c r="E98">
        <v>38810</v>
      </c>
      <c r="F98">
        <v>148.2261329779387</v>
      </c>
      <c r="G98">
        <v>147.88193673018171</v>
      </c>
      <c r="H98">
        <v>0.15</v>
      </c>
      <c r="I98">
        <v>1199250</v>
      </c>
      <c r="J98">
        <v>6.1500000000000001E-3</v>
      </c>
      <c r="K98">
        <v>192056051.09723121</v>
      </c>
      <c r="L98">
        <v>7.1393702004913493</v>
      </c>
      <c r="M98">
        <v>2.285561365805005E-3</v>
      </c>
      <c r="N98">
        <v>2740.9594679416518</v>
      </c>
      <c r="O98">
        <v>383.78735087848219</v>
      </c>
      <c r="P98">
        <v>-121.0275108168815</v>
      </c>
      <c r="Q98">
        <v>62.782646160273408</v>
      </c>
      <c r="R98">
        <v>485.37603463975779</v>
      </c>
      <c r="S98">
        <v>-181.7722717074125</v>
      </c>
      <c r="T98">
        <v>152.005960678382</v>
      </c>
    </row>
    <row r="99" spans="1:20" x14ac:dyDescent="0.35">
      <c r="A99" s="1">
        <v>97</v>
      </c>
      <c r="B99" t="s">
        <v>477</v>
      </c>
      <c r="C99">
        <v>48</v>
      </c>
      <c r="D99" t="s">
        <v>580</v>
      </c>
      <c r="E99">
        <v>38930</v>
      </c>
      <c r="F99">
        <v>148.2261329779387</v>
      </c>
      <c r="G99">
        <v>147.88193673018171</v>
      </c>
      <c r="H99">
        <v>0.15</v>
      </c>
      <c r="I99">
        <v>1199250</v>
      </c>
      <c r="J99">
        <v>6.1500000000000001E-3</v>
      </c>
      <c r="K99">
        <v>192056051.09723121</v>
      </c>
      <c r="L99">
        <v>7.1393702004913493</v>
      </c>
      <c r="M99">
        <v>2.285561365805005E-3</v>
      </c>
      <c r="N99">
        <v>2740.9594679416518</v>
      </c>
      <c r="O99">
        <v>383.78735087848219</v>
      </c>
      <c r="P99">
        <v>-121.0275108168815</v>
      </c>
      <c r="Q99">
        <v>62.782646160273408</v>
      </c>
      <c r="R99">
        <v>485.37603463975779</v>
      </c>
      <c r="S99">
        <v>-181.7722717074125</v>
      </c>
      <c r="T99">
        <v>152.005960678382</v>
      </c>
    </row>
    <row r="100" spans="1:20" x14ac:dyDescent="0.35">
      <c r="A100" s="1">
        <v>98</v>
      </c>
      <c r="B100" t="s">
        <v>442</v>
      </c>
      <c r="C100">
        <v>49</v>
      </c>
      <c r="D100" t="s">
        <v>581</v>
      </c>
      <c r="E100">
        <v>38830</v>
      </c>
      <c r="F100">
        <v>129.71915600415181</v>
      </c>
      <c r="G100">
        <v>129.40048453353151</v>
      </c>
      <c r="H100">
        <v>0.15</v>
      </c>
      <c r="I100">
        <v>1111500</v>
      </c>
      <c r="J100">
        <v>5.7000000000000002E-3</v>
      </c>
      <c r="K100">
        <v>193280905.2641592</v>
      </c>
      <c r="L100">
        <v>5.7900246804528663</v>
      </c>
      <c r="M100">
        <v>2.4227446287283269E-3</v>
      </c>
      <c r="N100">
        <v>2692.8806548315351</v>
      </c>
      <c r="O100">
        <v>400.1127932817526</v>
      </c>
      <c r="P100">
        <v>-132.58100088103441</v>
      </c>
      <c r="Q100">
        <v>62.491234368050151</v>
      </c>
      <c r="R100">
        <v>485.15256298014373</v>
      </c>
      <c r="S100">
        <v>-182.08801098430791</v>
      </c>
      <c r="T100">
        <v>147.0155087199098</v>
      </c>
    </row>
    <row r="101" spans="1:20" x14ac:dyDescent="0.35">
      <c r="A101" s="1">
        <v>99</v>
      </c>
      <c r="B101" t="s">
        <v>478</v>
      </c>
      <c r="C101">
        <v>49</v>
      </c>
      <c r="D101" t="s">
        <v>582</v>
      </c>
      <c r="E101">
        <v>38930</v>
      </c>
      <c r="F101">
        <v>129.71915600415181</v>
      </c>
      <c r="G101">
        <v>129.40048453353151</v>
      </c>
      <c r="H101">
        <v>0.15</v>
      </c>
      <c r="I101">
        <v>1111500</v>
      </c>
      <c r="J101">
        <v>5.7000000000000002E-3</v>
      </c>
      <c r="K101">
        <v>193280905.2641592</v>
      </c>
      <c r="L101">
        <v>5.7900246804528663</v>
      </c>
      <c r="M101">
        <v>2.4227446287283269E-3</v>
      </c>
      <c r="N101">
        <v>2692.8806548315351</v>
      </c>
      <c r="O101">
        <v>400.1127932817526</v>
      </c>
      <c r="P101">
        <v>-132.58100088103441</v>
      </c>
      <c r="Q101">
        <v>62.491234368050151</v>
      </c>
      <c r="R101">
        <v>485.15256298014373</v>
      </c>
      <c r="S101">
        <v>-182.08801098430791</v>
      </c>
      <c r="T101">
        <v>147.0155087199098</v>
      </c>
    </row>
    <row r="102" spans="1:20" x14ac:dyDescent="0.35">
      <c r="A102" s="1">
        <v>100</v>
      </c>
      <c r="B102" t="s">
        <v>444</v>
      </c>
      <c r="C102">
        <v>50</v>
      </c>
      <c r="D102" t="s">
        <v>583</v>
      </c>
      <c r="E102">
        <v>38850</v>
      </c>
      <c r="F102">
        <v>111.9359506434195</v>
      </c>
      <c r="G102">
        <v>111.6458897733951</v>
      </c>
      <c r="H102">
        <v>0.15</v>
      </c>
      <c r="I102">
        <v>994500.00000000012</v>
      </c>
      <c r="J102">
        <v>5.1000000000000004E-3</v>
      </c>
      <c r="K102">
        <v>194126573.47592399</v>
      </c>
      <c r="L102">
        <v>4.4697431970778734</v>
      </c>
      <c r="M102">
        <v>2.614494180908678E-3</v>
      </c>
      <c r="N102">
        <v>2600.1144629136811</v>
      </c>
      <c r="O102">
        <v>416.43679988204258</v>
      </c>
      <c r="P102">
        <v>-144.13368975454489</v>
      </c>
      <c r="Q102">
        <v>62.188400100339123</v>
      </c>
      <c r="R102">
        <v>484.92098209620212</v>
      </c>
      <c r="S102">
        <v>-182.41520764523941</v>
      </c>
      <c r="T102">
        <v>142.02635611681211</v>
      </c>
    </row>
    <row r="103" spans="1:20" x14ac:dyDescent="0.35">
      <c r="A103" s="1">
        <v>101</v>
      </c>
      <c r="B103" t="s">
        <v>479</v>
      </c>
      <c r="C103">
        <v>50</v>
      </c>
      <c r="D103" t="s">
        <v>584</v>
      </c>
      <c r="E103">
        <v>38930</v>
      </c>
      <c r="F103">
        <v>111.9359506434195</v>
      </c>
      <c r="G103">
        <v>111.6458897733951</v>
      </c>
      <c r="H103">
        <v>0.15</v>
      </c>
      <c r="I103">
        <v>994500.00000000012</v>
      </c>
      <c r="J103">
        <v>5.1000000000000004E-3</v>
      </c>
      <c r="K103">
        <v>194126573.47592399</v>
      </c>
      <c r="L103">
        <v>4.4697431970778734</v>
      </c>
      <c r="M103">
        <v>2.614494180908678E-3</v>
      </c>
      <c r="N103">
        <v>2600.1144629136811</v>
      </c>
      <c r="O103">
        <v>416.43679988204258</v>
      </c>
      <c r="P103">
        <v>-144.13368975454489</v>
      </c>
      <c r="Q103">
        <v>62.188400100339123</v>
      </c>
      <c r="R103">
        <v>484.92098209620212</v>
      </c>
      <c r="S103">
        <v>-182.41520764523941</v>
      </c>
      <c r="T103">
        <v>142.02635611681211</v>
      </c>
    </row>
    <row r="104" spans="1:20" x14ac:dyDescent="0.35">
      <c r="A104" s="1">
        <v>102</v>
      </c>
      <c r="B104" t="s">
        <v>446</v>
      </c>
      <c r="C104">
        <v>51</v>
      </c>
      <c r="D104" t="s">
        <v>585</v>
      </c>
      <c r="E104">
        <v>38870</v>
      </c>
      <c r="F104">
        <v>95.277918980876493</v>
      </c>
      <c r="G104">
        <v>95.027377602024188</v>
      </c>
      <c r="H104">
        <v>0.14000000000000001</v>
      </c>
      <c r="I104">
        <v>877499.99999999988</v>
      </c>
      <c r="J104">
        <v>4.4999999999999997E-3</v>
      </c>
      <c r="K104">
        <v>194592444.1785869</v>
      </c>
      <c r="L104">
        <v>3.3568421137915041</v>
      </c>
      <c r="M104">
        <v>2.7755342530697488E-3</v>
      </c>
      <c r="N104">
        <v>2435.5313070687039</v>
      </c>
      <c r="O104">
        <v>432.76210590102858</v>
      </c>
      <c r="P104">
        <v>-155.68733351031361</v>
      </c>
      <c r="Q104">
        <v>61.874146381170583</v>
      </c>
      <c r="R104">
        <v>484.68068266658008</v>
      </c>
      <c r="S104">
        <v>-182.75472258990069</v>
      </c>
      <c r="T104">
        <v>137.03863055009339</v>
      </c>
    </row>
    <row r="105" spans="1:20" x14ac:dyDescent="0.35">
      <c r="A105" s="1">
        <v>103</v>
      </c>
      <c r="B105" t="s">
        <v>480</v>
      </c>
      <c r="C105">
        <v>51</v>
      </c>
      <c r="D105" t="s">
        <v>586</v>
      </c>
      <c r="E105">
        <v>38930</v>
      </c>
      <c r="F105">
        <v>95.277918980876493</v>
      </c>
      <c r="G105">
        <v>95.027377602024188</v>
      </c>
      <c r="H105">
        <v>0.14000000000000001</v>
      </c>
      <c r="I105">
        <v>877499.99999999988</v>
      </c>
      <c r="J105">
        <v>4.4999999999999997E-3</v>
      </c>
      <c r="K105">
        <v>194592444.1785869</v>
      </c>
      <c r="L105">
        <v>3.3568421137915041</v>
      </c>
      <c r="M105">
        <v>2.7755342530697488E-3</v>
      </c>
      <c r="N105">
        <v>2435.5313070687039</v>
      </c>
      <c r="O105">
        <v>432.76210590102858</v>
      </c>
      <c r="P105">
        <v>-155.68733351031361</v>
      </c>
      <c r="Q105">
        <v>61.874146381170583</v>
      </c>
      <c r="R105">
        <v>484.68068266658008</v>
      </c>
      <c r="S105">
        <v>-182.75472258990069</v>
      </c>
      <c r="T105">
        <v>137.03863055009339</v>
      </c>
    </row>
    <row r="106" spans="1:20" x14ac:dyDescent="0.35">
      <c r="A106" s="1">
        <v>104</v>
      </c>
      <c r="B106" t="s">
        <v>448</v>
      </c>
      <c r="C106">
        <v>52</v>
      </c>
      <c r="D106" t="s">
        <v>587</v>
      </c>
      <c r="E106">
        <v>38890</v>
      </c>
      <c r="F106">
        <v>80.447428557970355</v>
      </c>
      <c r="G106">
        <v>80.253444795375771</v>
      </c>
      <c r="H106">
        <v>0.14000000000000001</v>
      </c>
      <c r="I106">
        <v>819000</v>
      </c>
      <c r="J106">
        <v>4.1999999999999997E-3</v>
      </c>
      <c r="K106">
        <v>194818648.47112539</v>
      </c>
      <c r="L106">
        <v>2.6459560749035389</v>
      </c>
      <c r="M106">
        <v>2.7616788151735619E-3</v>
      </c>
      <c r="N106">
        <v>2261.8149496271471</v>
      </c>
      <c r="O106">
        <v>449.08686296945081</v>
      </c>
      <c r="P106">
        <v>-167.24034477813231</v>
      </c>
      <c r="Q106">
        <v>61.548475271874317</v>
      </c>
      <c r="R106">
        <v>484.4309842749629</v>
      </c>
      <c r="S106">
        <v>-183.1075171668387</v>
      </c>
      <c r="T106">
        <v>132.05248005967391</v>
      </c>
    </row>
    <row r="107" spans="1:20" x14ac:dyDescent="0.35">
      <c r="A107" s="1">
        <v>105</v>
      </c>
      <c r="B107" t="s">
        <v>481</v>
      </c>
      <c r="C107">
        <v>52</v>
      </c>
      <c r="D107" t="s">
        <v>588</v>
      </c>
      <c r="E107">
        <v>38930</v>
      </c>
      <c r="F107">
        <v>80.447428557970355</v>
      </c>
      <c r="G107">
        <v>80.253444795375771</v>
      </c>
      <c r="H107">
        <v>0.14000000000000001</v>
      </c>
      <c r="I107">
        <v>819000</v>
      </c>
      <c r="J107">
        <v>4.1999999999999997E-3</v>
      </c>
      <c r="K107">
        <v>194818648.47112539</v>
      </c>
      <c r="L107">
        <v>2.6459560749035389</v>
      </c>
      <c r="M107">
        <v>2.7616788151735619E-3</v>
      </c>
      <c r="N107">
        <v>2261.8149496271471</v>
      </c>
      <c r="O107">
        <v>449.08686296945081</v>
      </c>
      <c r="P107">
        <v>-167.24034477813231</v>
      </c>
      <c r="Q107">
        <v>61.548475271874317</v>
      </c>
      <c r="R107">
        <v>484.4309842749629</v>
      </c>
      <c r="S107">
        <v>-183.1075171668387</v>
      </c>
      <c r="T107">
        <v>132.05248005967391</v>
      </c>
    </row>
    <row r="108" spans="1:20" x14ac:dyDescent="0.35">
      <c r="A108" s="1">
        <v>106</v>
      </c>
      <c r="B108" t="s">
        <v>450</v>
      </c>
      <c r="C108">
        <v>53</v>
      </c>
      <c r="D108" t="s">
        <v>589</v>
      </c>
      <c r="E108">
        <v>38910</v>
      </c>
      <c r="F108">
        <v>68.636285331624379</v>
      </c>
      <c r="G108">
        <v>68.460521743783545</v>
      </c>
      <c r="H108">
        <v>0.14000000000000001</v>
      </c>
      <c r="I108">
        <v>760500</v>
      </c>
      <c r="J108">
        <v>3.8999999999999998E-3</v>
      </c>
      <c r="K108">
        <v>194971449.52031279</v>
      </c>
      <c r="L108">
        <v>2.0959188731859331</v>
      </c>
      <c r="M108">
        <v>3.2187823994887141E-3</v>
      </c>
      <c r="N108">
        <v>2447.8840148111672</v>
      </c>
      <c r="O108">
        <v>465.41150675185457</v>
      </c>
      <c r="P108">
        <v>-178.7936441359272</v>
      </c>
      <c r="Q108">
        <v>61.211381098435638</v>
      </c>
      <c r="R108">
        <v>484.17112394864432</v>
      </c>
      <c r="S108">
        <v>-183.47466936711029</v>
      </c>
      <c r="T108">
        <v>127.0680772616892</v>
      </c>
    </row>
    <row r="109" spans="1:20" x14ac:dyDescent="0.35">
      <c r="A109" s="1">
        <v>107</v>
      </c>
      <c r="B109" t="s">
        <v>482</v>
      </c>
      <c r="C109">
        <v>53</v>
      </c>
      <c r="D109" t="s">
        <v>590</v>
      </c>
      <c r="E109">
        <v>38930</v>
      </c>
      <c r="F109">
        <v>68.636285331624379</v>
      </c>
      <c r="G109">
        <v>68.460521743783545</v>
      </c>
      <c r="H109">
        <v>0.14000000000000001</v>
      </c>
      <c r="I109">
        <v>760500</v>
      </c>
      <c r="J109">
        <v>3.8999999999999998E-3</v>
      </c>
      <c r="K109">
        <v>194971449.52031279</v>
      </c>
      <c r="L109">
        <v>2.0959188731859331</v>
      </c>
      <c r="M109">
        <v>3.2187823994887141E-3</v>
      </c>
      <c r="N109">
        <v>2447.8840148111672</v>
      </c>
      <c r="O109">
        <v>465.41150675185457</v>
      </c>
      <c r="P109">
        <v>-178.7936441359272</v>
      </c>
      <c r="Q109">
        <v>61.211381098435638</v>
      </c>
      <c r="R109">
        <v>484.17112394864432</v>
      </c>
      <c r="S109">
        <v>-183.47466936711029</v>
      </c>
      <c r="T109">
        <v>127.0680772616892</v>
      </c>
    </row>
    <row r="110" spans="1:20" x14ac:dyDescent="0.35">
      <c r="A110" s="1">
        <v>108</v>
      </c>
      <c r="B110" t="s">
        <v>452</v>
      </c>
      <c r="C110">
        <v>54</v>
      </c>
      <c r="D110" t="s">
        <v>591</v>
      </c>
      <c r="E110">
        <v>38950</v>
      </c>
      <c r="F110">
        <v>69.30744692483168</v>
      </c>
      <c r="G110">
        <v>69.127789731154664</v>
      </c>
      <c r="H110">
        <v>0.14000000000000001</v>
      </c>
      <c r="I110">
        <v>760500</v>
      </c>
      <c r="J110">
        <v>3.8999999999999998E-3</v>
      </c>
      <c r="K110">
        <v>194970705.18684399</v>
      </c>
      <c r="L110">
        <v>2.1163472826193002</v>
      </c>
      <c r="M110">
        <v>3.1877768705091511E-3</v>
      </c>
      <c r="N110">
        <v>2424.3043100222089</v>
      </c>
      <c r="O110">
        <v>498.06171529868442</v>
      </c>
      <c r="P110">
        <v>-201.90074513537991</v>
      </c>
      <c r="Q110">
        <v>60.502938552626119</v>
      </c>
      <c r="R110">
        <v>487.43608493029171</v>
      </c>
      <c r="S110">
        <v>-185.78551981409311</v>
      </c>
      <c r="T110">
        <v>127.0680772616892</v>
      </c>
    </row>
    <row r="111" spans="1:20" x14ac:dyDescent="0.35">
      <c r="A111" s="1">
        <v>109</v>
      </c>
      <c r="B111" t="s">
        <v>482</v>
      </c>
      <c r="C111">
        <v>54</v>
      </c>
      <c r="D111" t="s">
        <v>592</v>
      </c>
      <c r="E111">
        <v>38930</v>
      </c>
      <c r="F111">
        <v>69.30744692483168</v>
      </c>
      <c r="G111">
        <v>69.127789731154664</v>
      </c>
      <c r="H111">
        <v>0.14000000000000001</v>
      </c>
      <c r="I111">
        <v>760500</v>
      </c>
      <c r="J111">
        <v>3.8999999999999998E-3</v>
      </c>
      <c r="K111">
        <v>194970705.18684399</v>
      </c>
      <c r="L111">
        <v>2.1163472826193002</v>
      </c>
      <c r="M111">
        <v>3.1877768705091511E-3</v>
      </c>
      <c r="N111">
        <v>2424.3043100222089</v>
      </c>
      <c r="O111">
        <v>498.06171529868442</v>
      </c>
      <c r="P111">
        <v>-201.90074513537991</v>
      </c>
      <c r="Q111">
        <v>60.502938552626119</v>
      </c>
      <c r="R111">
        <v>487.43608493029171</v>
      </c>
      <c r="S111">
        <v>-185.78551981409311</v>
      </c>
      <c r="T111">
        <v>127.0680772616892</v>
      </c>
    </row>
    <row r="112" spans="1:20" x14ac:dyDescent="0.35">
      <c r="A112" s="1">
        <v>110</v>
      </c>
      <c r="B112" t="s">
        <v>453</v>
      </c>
      <c r="C112">
        <v>55</v>
      </c>
      <c r="D112" t="s">
        <v>593</v>
      </c>
      <c r="E112">
        <v>38970</v>
      </c>
      <c r="F112">
        <v>81.67592769188019</v>
      </c>
      <c r="G112">
        <v>81.460569110862224</v>
      </c>
      <c r="H112">
        <v>0.14000000000000001</v>
      </c>
      <c r="I112">
        <v>819000</v>
      </c>
      <c r="J112">
        <v>4.1999999999999997E-3</v>
      </c>
      <c r="K112">
        <v>194838627.64636901</v>
      </c>
      <c r="L112">
        <v>2.685754963585127</v>
      </c>
      <c r="M112">
        <v>2.8696669236059412E-3</v>
      </c>
      <c r="N112">
        <v>2350.2572104332662</v>
      </c>
      <c r="O112">
        <v>514.38632713200877</v>
      </c>
      <c r="P112">
        <v>-213.45348001557511</v>
      </c>
      <c r="Q112">
        <v>60.131598861681823</v>
      </c>
      <c r="R112">
        <v>487.69594525661029</v>
      </c>
      <c r="S112">
        <v>-185.41836761382149</v>
      </c>
      <c r="T112">
        <v>132.05248005967391</v>
      </c>
    </row>
    <row r="113" spans="1:20" x14ac:dyDescent="0.35">
      <c r="A113" s="1">
        <v>111</v>
      </c>
      <c r="B113" t="s">
        <v>481</v>
      </c>
      <c r="C113">
        <v>55</v>
      </c>
      <c r="D113" t="s">
        <v>594</v>
      </c>
      <c r="E113">
        <v>38930</v>
      </c>
      <c r="F113">
        <v>81.67592769188019</v>
      </c>
      <c r="G113">
        <v>81.460569110862224</v>
      </c>
      <c r="H113">
        <v>0.14000000000000001</v>
      </c>
      <c r="I113">
        <v>819000</v>
      </c>
      <c r="J113">
        <v>4.1999999999999997E-3</v>
      </c>
      <c r="K113">
        <v>194838627.64636901</v>
      </c>
      <c r="L113">
        <v>2.685754963585127</v>
      </c>
      <c r="M113">
        <v>2.8696669236059412E-3</v>
      </c>
      <c r="N113">
        <v>2350.2572104332662</v>
      </c>
      <c r="O113">
        <v>514.38632713200877</v>
      </c>
      <c r="P113">
        <v>-213.45348001557511</v>
      </c>
      <c r="Q113">
        <v>60.131598861681823</v>
      </c>
      <c r="R113">
        <v>487.69594525661029</v>
      </c>
      <c r="S113">
        <v>-185.41836761382149</v>
      </c>
      <c r="T113">
        <v>132.05248005967391</v>
      </c>
    </row>
    <row r="114" spans="1:20" x14ac:dyDescent="0.35">
      <c r="A114" s="1">
        <v>112</v>
      </c>
      <c r="B114" t="s">
        <v>454</v>
      </c>
      <c r="C114">
        <v>56</v>
      </c>
      <c r="D114" t="s">
        <v>595</v>
      </c>
      <c r="E114">
        <v>38990</v>
      </c>
      <c r="F114">
        <v>96.942017754547692</v>
      </c>
      <c r="G114">
        <v>96.695848335486602</v>
      </c>
      <c r="H114">
        <v>0.14000000000000001</v>
      </c>
      <c r="I114">
        <v>877499.99999999988</v>
      </c>
      <c r="J114">
        <v>4.4999999999999997E-3</v>
      </c>
      <c r="K114">
        <v>194457130.41983321</v>
      </c>
      <c r="L114">
        <v>3.4157808424510638</v>
      </c>
      <c r="M114">
        <v>2.5209713865753428E-3</v>
      </c>
      <c r="N114">
        <v>2212.1523917198629</v>
      </c>
      <c r="O114">
        <v>530.70999840142576</v>
      </c>
      <c r="P114">
        <v>-225.006108317046</v>
      </c>
      <c r="Q114">
        <v>59.748796739948943</v>
      </c>
      <c r="R114">
        <v>487.94564364822747</v>
      </c>
      <c r="S114">
        <v>-185.06557303688339</v>
      </c>
      <c r="T114">
        <v>137.03863055009339</v>
      </c>
    </row>
    <row r="115" spans="1:20" x14ac:dyDescent="0.35">
      <c r="A115" s="1">
        <v>113</v>
      </c>
      <c r="B115" t="s">
        <v>480</v>
      </c>
      <c r="C115">
        <v>56</v>
      </c>
      <c r="D115" t="s">
        <v>596</v>
      </c>
      <c r="E115">
        <v>38930</v>
      </c>
      <c r="F115">
        <v>96.942017754547692</v>
      </c>
      <c r="G115">
        <v>96.695848335486602</v>
      </c>
      <c r="H115">
        <v>0.14000000000000001</v>
      </c>
      <c r="I115">
        <v>877499.99999999988</v>
      </c>
      <c r="J115">
        <v>4.4999999999999997E-3</v>
      </c>
      <c r="K115">
        <v>194457130.41983321</v>
      </c>
      <c r="L115">
        <v>3.4157808424510638</v>
      </c>
      <c r="M115">
        <v>2.5209713865753428E-3</v>
      </c>
      <c r="N115">
        <v>2212.1523917198629</v>
      </c>
      <c r="O115">
        <v>530.70999840142576</v>
      </c>
      <c r="P115">
        <v>-225.006108317046</v>
      </c>
      <c r="Q115">
        <v>59.748796739948943</v>
      </c>
      <c r="R115">
        <v>487.94564364822747</v>
      </c>
      <c r="S115">
        <v>-185.06557303688339</v>
      </c>
      <c r="T115">
        <v>137.03863055009339</v>
      </c>
    </row>
    <row r="116" spans="1:20" x14ac:dyDescent="0.35">
      <c r="A116" s="1">
        <v>114</v>
      </c>
      <c r="B116" t="s">
        <v>455</v>
      </c>
      <c r="C116">
        <v>57</v>
      </c>
      <c r="D116" t="s">
        <v>597</v>
      </c>
      <c r="E116">
        <v>39010</v>
      </c>
      <c r="F116">
        <v>113.9500489314006</v>
      </c>
      <c r="G116">
        <v>113.6478774675563</v>
      </c>
      <c r="H116">
        <v>0.15</v>
      </c>
      <c r="I116">
        <v>994500.00000000012</v>
      </c>
      <c r="J116">
        <v>5.1000000000000004E-3</v>
      </c>
      <c r="K116">
        <v>193947282.05981421</v>
      </c>
      <c r="L116">
        <v>4.5498927744136184</v>
      </c>
      <c r="M116">
        <v>2.4552407394010092E-3</v>
      </c>
      <c r="N116">
        <v>2441.7369153343029</v>
      </c>
      <c r="O116">
        <v>547.03520578739153</v>
      </c>
      <c r="P116">
        <v>-236.5598526222438</v>
      </c>
      <c r="Q116">
        <v>59.354500720725873</v>
      </c>
      <c r="R116">
        <v>488.18594307784952</v>
      </c>
      <c r="S116">
        <v>-184.72605809222219</v>
      </c>
      <c r="T116">
        <v>142.02635611681211</v>
      </c>
    </row>
    <row r="117" spans="1:20" x14ac:dyDescent="0.35">
      <c r="A117" s="1">
        <v>115</v>
      </c>
      <c r="B117" t="s">
        <v>479</v>
      </c>
      <c r="C117">
        <v>57</v>
      </c>
      <c r="D117" t="s">
        <v>598</v>
      </c>
      <c r="E117">
        <v>38930</v>
      </c>
      <c r="F117">
        <v>113.9500489314006</v>
      </c>
      <c r="G117">
        <v>113.6478774675563</v>
      </c>
      <c r="H117">
        <v>0.15</v>
      </c>
      <c r="I117">
        <v>994500.00000000012</v>
      </c>
      <c r="J117">
        <v>5.1000000000000004E-3</v>
      </c>
      <c r="K117">
        <v>193947282.05981421</v>
      </c>
      <c r="L117">
        <v>4.5498927744136184</v>
      </c>
      <c r="M117">
        <v>2.4552407394010092E-3</v>
      </c>
      <c r="N117">
        <v>2441.7369153343029</v>
      </c>
      <c r="O117">
        <v>547.03520578739153</v>
      </c>
      <c r="P117">
        <v>-236.5598526222438</v>
      </c>
      <c r="Q117">
        <v>59.354500720725873</v>
      </c>
      <c r="R117">
        <v>488.18594307784952</v>
      </c>
      <c r="S117">
        <v>-184.72605809222219</v>
      </c>
      <c r="T117">
        <v>142.02635611681211</v>
      </c>
    </row>
    <row r="118" spans="1:20" x14ac:dyDescent="0.35">
      <c r="A118" s="1">
        <v>116</v>
      </c>
      <c r="B118" t="s">
        <v>456</v>
      </c>
      <c r="C118">
        <v>58</v>
      </c>
      <c r="D118" t="s">
        <v>599</v>
      </c>
      <c r="E118">
        <v>39030</v>
      </c>
      <c r="F118">
        <v>132.02916531740081</v>
      </c>
      <c r="G118">
        <v>131.68061506107861</v>
      </c>
      <c r="H118">
        <v>0.16500000000000001</v>
      </c>
      <c r="I118">
        <v>1111500</v>
      </c>
      <c r="J118">
        <v>5.7000000000000002E-3</v>
      </c>
      <c r="K118">
        <v>193029427.65005219</v>
      </c>
      <c r="L118">
        <v>5.8920491209079628</v>
      </c>
      <c r="M118">
        <v>2.3134172351136312E-3</v>
      </c>
      <c r="N118">
        <v>2571.3632568288008</v>
      </c>
      <c r="O118">
        <v>563.36023414600845</v>
      </c>
      <c r="P118">
        <v>-248.1134062204722</v>
      </c>
      <c r="Q118">
        <v>58.948787042755548</v>
      </c>
      <c r="R118">
        <v>488.41752396179112</v>
      </c>
      <c r="S118">
        <v>-184.3988614312907</v>
      </c>
      <c r="T118">
        <v>147.0155087199098</v>
      </c>
    </row>
    <row r="119" spans="1:20" x14ac:dyDescent="0.35">
      <c r="A119" s="1">
        <v>117</v>
      </c>
      <c r="B119" t="s">
        <v>478</v>
      </c>
      <c r="C119">
        <v>58</v>
      </c>
      <c r="D119" t="s">
        <v>600</v>
      </c>
      <c r="E119">
        <v>38930</v>
      </c>
      <c r="F119">
        <v>132.02916531740081</v>
      </c>
      <c r="G119">
        <v>131.68061506107861</v>
      </c>
      <c r="H119">
        <v>0.16500000000000001</v>
      </c>
      <c r="I119">
        <v>1111500</v>
      </c>
      <c r="J119">
        <v>5.7000000000000002E-3</v>
      </c>
      <c r="K119">
        <v>193029427.65005219</v>
      </c>
      <c r="L119">
        <v>5.8920491209079628</v>
      </c>
      <c r="M119">
        <v>2.3134172351136312E-3</v>
      </c>
      <c r="N119">
        <v>2571.3632568288008</v>
      </c>
      <c r="O119">
        <v>563.36023414600845</v>
      </c>
      <c r="P119">
        <v>-248.1134062204722</v>
      </c>
      <c r="Q119">
        <v>58.948787042755548</v>
      </c>
      <c r="R119">
        <v>488.41752396179112</v>
      </c>
      <c r="S119">
        <v>-184.3988614312907</v>
      </c>
      <c r="T119">
        <v>147.0155087199098</v>
      </c>
    </row>
    <row r="120" spans="1:20" x14ac:dyDescent="0.35">
      <c r="A120" s="1">
        <v>118</v>
      </c>
      <c r="B120" t="s">
        <v>457</v>
      </c>
      <c r="C120">
        <v>59</v>
      </c>
      <c r="D120" t="s">
        <v>601</v>
      </c>
      <c r="E120">
        <v>39050</v>
      </c>
      <c r="F120">
        <v>150.79618572770329</v>
      </c>
      <c r="G120">
        <v>150.39536326200229</v>
      </c>
      <c r="H120">
        <v>0.16500000000000001</v>
      </c>
      <c r="I120">
        <v>1199250</v>
      </c>
      <c r="J120">
        <v>6.1500000000000001E-3</v>
      </c>
      <c r="K120">
        <v>193599733.44344169</v>
      </c>
      <c r="L120">
        <v>7.2607121498813161</v>
      </c>
      <c r="M120">
        <v>2.935221256227374E-3</v>
      </c>
      <c r="N120">
        <v>3520.0640915306781</v>
      </c>
      <c r="O120">
        <v>579.68570634764137</v>
      </c>
      <c r="P120">
        <v>-259.66689072348032</v>
      </c>
      <c r="Q120">
        <v>58.531663635318147</v>
      </c>
      <c r="R120">
        <v>488.64099562140518</v>
      </c>
      <c r="S120">
        <v>-184.08312215439531</v>
      </c>
      <c r="T120">
        <v>152.005960678382</v>
      </c>
    </row>
    <row r="121" spans="1:20" x14ac:dyDescent="0.35">
      <c r="A121" s="1">
        <v>119</v>
      </c>
      <c r="B121" t="s">
        <v>477</v>
      </c>
      <c r="C121">
        <v>59</v>
      </c>
      <c r="D121" t="s">
        <v>602</v>
      </c>
      <c r="E121">
        <v>38930</v>
      </c>
      <c r="F121">
        <v>150.79618572770329</v>
      </c>
      <c r="G121">
        <v>150.39536326200229</v>
      </c>
      <c r="H121">
        <v>0.16500000000000001</v>
      </c>
      <c r="I121">
        <v>1199250</v>
      </c>
      <c r="J121">
        <v>6.1500000000000001E-3</v>
      </c>
      <c r="K121">
        <v>193599733.44344169</v>
      </c>
      <c r="L121">
        <v>7.2607121498813161</v>
      </c>
      <c r="M121">
        <v>2.935221256227374E-3</v>
      </c>
      <c r="N121">
        <v>3520.0640915306781</v>
      </c>
      <c r="O121">
        <v>579.68570634764137</v>
      </c>
      <c r="P121">
        <v>-259.66689072348032</v>
      </c>
      <c r="Q121">
        <v>58.531663635318147</v>
      </c>
      <c r="R121">
        <v>488.64099562140518</v>
      </c>
      <c r="S121">
        <v>-184.08312215439531</v>
      </c>
      <c r="T121">
        <v>152.005960678382</v>
      </c>
    </row>
    <row r="122" spans="1:20" x14ac:dyDescent="0.35">
      <c r="A122" s="1">
        <v>120</v>
      </c>
      <c r="B122" t="s">
        <v>458</v>
      </c>
      <c r="C122">
        <v>60</v>
      </c>
      <c r="D122" t="s">
        <v>603</v>
      </c>
      <c r="E122">
        <v>39070</v>
      </c>
      <c r="F122">
        <v>170.02305767003321</v>
      </c>
      <c r="G122">
        <v>169.59425337129571</v>
      </c>
      <c r="H122">
        <v>0.18</v>
      </c>
      <c r="I122">
        <v>1374750</v>
      </c>
      <c r="J122">
        <v>7.0499999999999998E-3</v>
      </c>
      <c r="K122">
        <v>192371209.703814</v>
      </c>
      <c r="L122">
        <v>9.3857699672009307</v>
      </c>
      <c r="M122">
        <v>2.6344792807143562E-3</v>
      </c>
      <c r="N122">
        <v>3621.7503911620611</v>
      </c>
      <c r="O122">
        <v>596.00970175539578</v>
      </c>
      <c r="P122">
        <v>-271.21946885351821</v>
      </c>
      <c r="Q122">
        <v>58.103114143447598</v>
      </c>
      <c r="R122">
        <v>488.8569058277177</v>
      </c>
      <c r="S122">
        <v>-183.7780663252436</v>
      </c>
      <c r="T122">
        <v>156.99760129130169</v>
      </c>
    </row>
    <row r="123" spans="1:20" x14ac:dyDescent="0.35">
      <c r="A123" s="1">
        <v>121</v>
      </c>
      <c r="B123" t="s">
        <v>476</v>
      </c>
      <c r="C123">
        <v>60</v>
      </c>
      <c r="D123" t="s">
        <v>604</v>
      </c>
      <c r="E123">
        <v>38930</v>
      </c>
      <c r="F123">
        <v>170.02305767003321</v>
      </c>
      <c r="G123">
        <v>169.59425337129571</v>
      </c>
      <c r="H123">
        <v>0.18</v>
      </c>
      <c r="I123">
        <v>1374750</v>
      </c>
      <c r="J123">
        <v>7.0499999999999998E-3</v>
      </c>
      <c r="K123">
        <v>192371209.703814</v>
      </c>
      <c r="L123">
        <v>9.3857699672009307</v>
      </c>
      <c r="M123">
        <v>2.6344792807143562E-3</v>
      </c>
      <c r="N123">
        <v>3621.7503911620611</v>
      </c>
      <c r="O123">
        <v>596.00970175539578</v>
      </c>
      <c r="P123">
        <v>-271.21946885351821</v>
      </c>
      <c r="Q123">
        <v>58.103114143447598</v>
      </c>
      <c r="R123">
        <v>488.8569058277177</v>
      </c>
      <c r="S123">
        <v>-183.7780663252436</v>
      </c>
      <c r="T123">
        <v>156.99760129130169</v>
      </c>
    </row>
    <row r="124" spans="1:20" x14ac:dyDescent="0.35">
      <c r="A124" s="1">
        <v>122</v>
      </c>
      <c r="B124" t="s">
        <v>459</v>
      </c>
      <c r="C124">
        <v>61</v>
      </c>
      <c r="D124" t="s">
        <v>605</v>
      </c>
      <c r="E124">
        <v>39090</v>
      </c>
      <c r="F124">
        <v>189.57317054184111</v>
      </c>
      <c r="G124">
        <v>189.09088772251391</v>
      </c>
      <c r="H124">
        <v>0.18</v>
      </c>
      <c r="I124">
        <v>1404000</v>
      </c>
      <c r="J124">
        <v>7.1999999999999998E-3</v>
      </c>
      <c r="K124">
        <v>191265571.71719491</v>
      </c>
      <c r="L124">
        <v>10.687416974076481</v>
      </c>
      <c r="M124">
        <v>2.5592216961563721E-3</v>
      </c>
      <c r="N124">
        <v>3593.147261403547</v>
      </c>
      <c r="O124">
        <v>612.33496787448428</v>
      </c>
      <c r="P124">
        <v>-282.77309815601927</v>
      </c>
      <c r="Q124">
        <v>57.663146059861717</v>
      </c>
      <c r="R124">
        <v>489.06574880047202</v>
      </c>
      <c r="S124">
        <v>-183.48299566923271</v>
      </c>
      <c r="T124">
        <v>161.99033410944219</v>
      </c>
    </row>
    <row r="125" spans="1:20" x14ac:dyDescent="0.35">
      <c r="A125" s="1">
        <v>123</v>
      </c>
      <c r="B125" t="s">
        <v>475</v>
      </c>
      <c r="C125">
        <v>61</v>
      </c>
      <c r="D125" t="s">
        <v>606</v>
      </c>
      <c r="E125">
        <v>38930</v>
      </c>
      <c r="F125">
        <v>189.57317054184111</v>
      </c>
      <c r="G125">
        <v>189.09088772251391</v>
      </c>
      <c r="H125">
        <v>0.18</v>
      </c>
      <c r="I125">
        <v>1404000</v>
      </c>
      <c r="J125">
        <v>7.1999999999999998E-3</v>
      </c>
      <c r="K125">
        <v>191265571.71719491</v>
      </c>
      <c r="L125">
        <v>10.687416974076481</v>
      </c>
      <c r="M125">
        <v>2.5592216961563721E-3</v>
      </c>
      <c r="N125">
        <v>3593.147261403547</v>
      </c>
      <c r="O125">
        <v>612.33496787448428</v>
      </c>
      <c r="P125">
        <v>-282.77309815601927</v>
      </c>
      <c r="Q125">
        <v>57.663146059861717</v>
      </c>
      <c r="R125">
        <v>489.06574880047202</v>
      </c>
      <c r="S125">
        <v>-183.48299566923271</v>
      </c>
      <c r="T125">
        <v>161.99033410944219</v>
      </c>
    </row>
    <row r="126" spans="1:20" x14ac:dyDescent="0.35">
      <c r="A126" s="1">
        <v>124</v>
      </c>
      <c r="B126" t="s">
        <v>460</v>
      </c>
      <c r="C126">
        <v>62</v>
      </c>
      <c r="D126" t="s">
        <v>607</v>
      </c>
      <c r="E126">
        <v>39110</v>
      </c>
      <c r="F126">
        <v>209.3554196200491</v>
      </c>
      <c r="G126">
        <v>208.8220449571196</v>
      </c>
      <c r="H126">
        <v>0.18</v>
      </c>
      <c r="I126">
        <v>1491750</v>
      </c>
      <c r="J126">
        <v>7.6499999999999997E-3</v>
      </c>
      <c r="K126">
        <v>189980878.31932259</v>
      </c>
      <c r="L126">
        <v>12.540285854787429</v>
      </c>
      <c r="M126">
        <v>2.504704325931134E-3</v>
      </c>
      <c r="N126">
        <v>3736.3926782077701</v>
      </c>
      <c r="O126">
        <v>628.65979277981444</v>
      </c>
      <c r="P126">
        <v>-294.32626409798382</v>
      </c>
      <c r="Q126">
        <v>57.211762772258169</v>
      </c>
      <c r="R126">
        <v>489.26797195175499</v>
      </c>
      <c r="S126">
        <v>-183.19727804549521</v>
      </c>
      <c r="T126">
        <v>166.9840747159848</v>
      </c>
    </row>
    <row r="127" spans="1:20" x14ac:dyDescent="0.35">
      <c r="A127" s="1">
        <v>125</v>
      </c>
      <c r="B127" t="s">
        <v>474</v>
      </c>
      <c r="C127">
        <v>62</v>
      </c>
      <c r="D127" t="s">
        <v>608</v>
      </c>
      <c r="E127">
        <v>38930</v>
      </c>
      <c r="F127">
        <v>209.3554196200491</v>
      </c>
      <c r="G127">
        <v>208.8220449571196</v>
      </c>
      <c r="H127">
        <v>0.18</v>
      </c>
      <c r="I127">
        <v>1491750</v>
      </c>
      <c r="J127">
        <v>7.6499999999999997E-3</v>
      </c>
      <c r="K127">
        <v>189980878.31932259</v>
      </c>
      <c r="L127">
        <v>12.540285854787429</v>
      </c>
      <c r="M127">
        <v>2.504704325931134E-3</v>
      </c>
      <c r="N127">
        <v>3736.3926782077701</v>
      </c>
      <c r="O127">
        <v>628.65979277981444</v>
      </c>
      <c r="P127">
        <v>-294.32626409798382</v>
      </c>
      <c r="Q127">
        <v>57.211762772258169</v>
      </c>
      <c r="R127">
        <v>489.26797195175499</v>
      </c>
      <c r="S127">
        <v>-183.19727804549521</v>
      </c>
      <c r="T127">
        <v>166.9840747159848</v>
      </c>
    </row>
    <row r="128" spans="1:20" x14ac:dyDescent="0.35">
      <c r="A128" s="1">
        <v>126</v>
      </c>
      <c r="B128" t="s">
        <v>461</v>
      </c>
      <c r="C128">
        <v>63</v>
      </c>
      <c r="D128" t="s">
        <v>609</v>
      </c>
      <c r="E128">
        <v>39130</v>
      </c>
      <c r="F128">
        <v>229.31086391109881</v>
      </c>
      <c r="G128">
        <v>228.70929311986359</v>
      </c>
      <c r="H128">
        <v>0.18</v>
      </c>
      <c r="I128">
        <v>1579500</v>
      </c>
      <c r="J128">
        <v>8.0999999999999996E-3</v>
      </c>
      <c r="K128">
        <v>189079886.26300389</v>
      </c>
      <c r="L128">
        <v>14.542480403026531</v>
      </c>
      <c r="M128">
        <v>2.5405950702832082E-3</v>
      </c>
      <c r="N128">
        <v>4012.869913512327</v>
      </c>
      <c r="O128">
        <v>644.98439990694328</v>
      </c>
      <c r="P128">
        <v>-305.87954413527001</v>
      </c>
      <c r="Q128">
        <v>56.748953449706477</v>
      </c>
      <c r="R128">
        <v>489.46398160290067</v>
      </c>
      <c r="S128">
        <v>-182.92033936958359</v>
      </c>
      <c r="T128">
        <v>171.97874890895449</v>
      </c>
    </row>
    <row r="129" spans="1:20" x14ac:dyDescent="0.35">
      <c r="A129" s="1">
        <v>127</v>
      </c>
      <c r="B129" t="s">
        <v>473</v>
      </c>
      <c r="C129">
        <v>63</v>
      </c>
      <c r="D129" t="s">
        <v>610</v>
      </c>
      <c r="E129">
        <v>38930</v>
      </c>
      <c r="F129">
        <v>229.31086391109881</v>
      </c>
      <c r="G129">
        <v>228.70929311986359</v>
      </c>
      <c r="H129">
        <v>0.18</v>
      </c>
      <c r="I129">
        <v>1579500</v>
      </c>
      <c r="J129">
        <v>8.0999999999999996E-3</v>
      </c>
      <c r="K129">
        <v>189079886.26300389</v>
      </c>
      <c r="L129">
        <v>14.542480403026531</v>
      </c>
      <c r="M129">
        <v>2.5405950702832082E-3</v>
      </c>
      <c r="N129">
        <v>4012.869913512327</v>
      </c>
      <c r="O129">
        <v>644.98439990694328</v>
      </c>
      <c r="P129">
        <v>-305.87954413527001</v>
      </c>
      <c r="Q129">
        <v>56.748953449706477</v>
      </c>
      <c r="R129">
        <v>489.46398160290067</v>
      </c>
      <c r="S129">
        <v>-182.92033936958359</v>
      </c>
      <c r="T129">
        <v>171.97874890895449</v>
      </c>
    </row>
    <row r="130" spans="1:20" x14ac:dyDescent="0.35">
      <c r="A130" s="1">
        <v>128</v>
      </c>
      <c r="B130" t="s">
        <v>462</v>
      </c>
      <c r="C130">
        <v>64</v>
      </c>
      <c r="D130" t="s">
        <v>611</v>
      </c>
      <c r="E130">
        <v>39150</v>
      </c>
      <c r="F130">
        <v>249.3984573490537</v>
      </c>
      <c r="G130">
        <v>248.74487978779749</v>
      </c>
      <c r="H130">
        <v>0.18</v>
      </c>
      <c r="I130">
        <v>1667250</v>
      </c>
      <c r="J130">
        <v>8.5500000000000003E-3</v>
      </c>
      <c r="K130">
        <v>187621192.373723</v>
      </c>
      <c r="L130">
        <v>16.695134469157502</v>
      </c>
      <c r="M130">
        <v>2.5103913506996588E-3</v>
      </c>
      <c r="N130">
        <v>4185.4499794540079</v>
      </c>
      <c r="O130">
        <v>661.30876687467071</v>
      </c>
      <c r="P130">
        <v>-317.43258083828403</v>
      </c>
      <c r="Q130">
        <v>56.27472701869533</v>
      </c>
      <c r="R130">
        <v>489.65414785630412</v>
      </c>
      <c r="S130">
        <v>-182.6516567301689</v>
      </c>
      <c r="T130">
        <v>176.9742912031185</v>
      </c>
    </row>
    <row r="131" spans="1:20" x14ac:dyDescent="0.35">
      <c r="A131" s="1">
        <v>129</v>
      </c>
      <c r="B131" t="s">
        <v>472</v>
      </c>
      <c r="C131">
        <v>64</v>
      </c>
      <c r="D131" t="s">
        <v>612</v>
      </c>
      <c r="E131">
        <v>38930</v>
      </c>
      <c r="F131">
        <v>249.3984573490537</v>
      </c>
      <c r="G131">
        <v>248.74487978779749</v>
      </c>
      <c r="H131">
        <v>0.18</v>
      </c>
      <c r="I131">
        <v>1667250</v>
      </c>
      <c r="J131">
        <v>8.5500000000000003E-3</v>
      </c>
      <c r="K131">
        <v>187621192.373723</v>
      </c>
      <c r="L131">
        <v>16.695134469157502</v>
      </c>
      <c r="M131">
        <v>2.5103913506996588E-3</v>
      </c>
      <c r="N131">
        <v>4185.4499794540079</v>
      </c>
      <c r="O131">
        <v>661.30876687467071</v>
      </c>
      <c r="P131">
        <v>-317.43258083828403</v>
      </c>
      <c r="Q131">
        <v>56.27472701869533</v>
      </c>
      <c r="R131">
        <v>489.65414785630412</v>
      </c>
      <c r="S131">
        <v>-182.6516567301689</v>
      </c>
      <c r="T131">
        <v>176.9742912031185</v>
      </c>
    </row>
    <row r="132" spans="1:20" x14ac:dyDescent="0.35">
      <c r="A132" s="1">
        <v>130</v>
      </c>
      <c r="B132" t="s">
        <v>463</v>
      </c>
      <c r="C132">
        <v>65</v>
      </c>
      <c r="D132" t="s">
        <v>613</v>
      </c>
      <c r="E132">
        <v>39170</v>
      </c>
      <c r="F132">
        <v>269.59114607548457</v>
      </c>
      <c r="G132">
        <v>268.8870556024624</v>
      </c>
      <c r="H132">
        <v>0.19</v>
      </c>
      <c r="I132">
        <v>1755000</v>
      </c>
      <c r="J132">
        <v>8.9999999999999993E-3</v>
      </c>
      <c r="K132">
        <v>185955852.29114991</v>
      </c>
      <c r="L132">
        <v>18.996870478313969</v>
      </c>
      <c r="M132">
        <v>2.4795207406222279E-3</v>
      </c>
      <c r="N132">
        <v>4351.5588997920086</v>
      </c>
      <c r="O132">
        <v>677.63459339863573</v>
      </c>
      <c r="P132">
        <v>-328.98660191079551</v>
      </c>
      <c r="Q132">
        <v>55.78908292634695</v>
      </c>
      <c r="R132">
        <v>489.83880876744382</v>
      </c>
      <c r="S132">
        <v>-182.3907524944604</v>
      </c>
      <c r="T132">
        <v>181.97064358776629</v>
      </c>
    </row>
    <row r="133" spans="1:20" x14ac:dyDescent="0.35">
      <c r="A133" s="1">
        <v>131</v>
      </c>
      <c r="B133" t="s">
        <v>471</v>
      </c>
      <c r="C133">
        <v>65</v>
      </c>
      <c r="D133" t="s">
        <v>614</v>
      </c>
      <c r="E133">
        <v>38930</v>
      </c>
      <c r="F133">
        <v>269.59114607548457</v>
      </c>
      <c r="G133">
        <v>268.8870556024624</v>
      </c>
      <c r="H133">
        <v>0.19</v>
      </c>
      <c r="I133">
        <v>1755000</v>
      </c>
      <c r="J133">
        <v>8.9999999999999993E-3</v>
      </c>
      <c r="K133">
        <v>185955852.29114991</v>
      </c>
      <c r="L133">
        <v>18.996870478313969</v>
      </c>
      <c r="M133">
        <v>2.4795207406222279E-3</v>
      </c>
      <c r="N133">
        <v>4351.5588997920086</v>
      </c>
      <c r="O133">
        <v>677.63459339863573</v>
      </c>
      <c r="P133">
        <v>-328.98660191079551</v>
      </c>
      <c r="Q133">
        <v>55.78908292634695</v>
      </c>
      <c r="R133">
        <v>489.83880876744382</v>
      </c>
      <c r="S133">
        <v>-182.3907524944604</v>
      </c>
      <c r="T133">
        <v>181.97064358776629</v>
      </c>
    </row>
    <row r="134" spans="1:20" x14ac:dyDescent="0.35">
      <c r="A134" s="1">
        <v>132</v>
      </c>
      <c r="B134" t="s">
        <v>464</v>
      </c>
      <c r="C134">
        <v>66</v>
      </c>
      <c r="D134" t="s">
        <v>615</v>
      </c>
      <c r="E134">
        <v>39190</v>
      </c>
      <c r="F134">
        <v>289.86477549900059</v>
      </c>
      <c r="G134">
        <v>289.08373080807149</v>
      </c>
      <c r="H134">
        <v>0.19</v>
      </c>
      <c r="I134">
        <v>1755000</v>
      </c>
      <c r="J134">
        <v>8.9999999999999993E-3</v>
      </c>
      <c r="K134">
        <v>185143804.6250104</v>
      </c>
      <c r="L134">
        <v>20.423765581590249</v>
      </c>
      <c r="M134">
        <v>2.5387359917220858E-3</v>
      </c>
      <c r="N134">
        <v>4455.4816654722617</v>
      </c>
      <c r="O134">
        <v>693.9591080490045</v>
      </c>
      <c r="P134">
        <v>-340.53929835723528</v>
      </c>
      <c r="Q134">
        <v>55.292031315793601</v>
      </c>
      <c r="R134">
        <v>490.01827382179329</v>
      </c>
      <c r="S134">
        <v>-182.13718939573829</v>
      </c>
      <c r="T134">
        <v>186.9677545389651</v>
      </c>
    </row>
    <row r="135" spans="1:20" x14ac:dyDescent="0.35">
      <c r="A135" s="1">
        <v>133</v>
      </c>
      <c r="B135" t="s">
        <v>470</v>
      </c>
      <c r="C135">
        <v>66</v>
      </c>
      <c r="D135" t="s">
        <v>616</v>
      </c>
      <c r="E135">
        <v>38930</v>
      </c>
      <c r="F135">
        <v>289.86477549900059</v>
      </c>
      <c r="G135">
        <v>289.08373080807149</v>
      </c>
      <c r="H135">
        <v>0.19</v>
      </c>
      <c r="I135">
        <v>1755000</v>
      </c>
      <c r="J135">
        <v>8.9999999999999993E-3</v>
      </c>
      <c r="K135">
        <v>185143804.6250104</v>
      </c>
      <c r="L135">
        <v>20.423765581590249</v>
      </c>
      <c r="M135">
        <v>2.5387359917220858E-3</v>
      </c>
      <c r="N135">
        <v>4455.4816654722617</v>
      </c>
      <c r="O135">
        <v>693.9591080490045</v>
      </c>
      <c r="P135">
        <v>-340.53929835723528</v>
      </c>
      <c r="Q135">
        <v>55.292031315793601</v>
      </c>
      <c r="R135">
        <v>490.01827382179329</v>
      </c>
      <c r="S135">
        <v>-182.13718939573829</v>
      </c>
      <c r="T135">
        <v>186.9677545389651</v>
      </c>
    </row>
    <row r="136" spans="1:20" x14ac:dyDescent="0.35">
      <c r="A136" s="1">
        <v>134</v>
      </c>
      <c r="B136" t="s">
        <v>465</v>
      </c>
      <c r="C136">
        <v>67</v>
      </c>
      <c r="D136" t="s">
        <v>617</v>
      </c>
      <c r="E136">
        <v>39210</v>
      </c>
      <c r="F136">
        <v>310.20470297411367</v>
      </c>
      <c r="G136">
        <v>309.38108405630919</v>
      </c>
      <c r="H136">
        <v>0.19</v>
      </c>
      <c r="I136">
        <v>1842750</v>
      </c>
      <c r="J136">
        <v>9.4500000000000001E-3</v>
      </c>
      <c r="K136">
        <v>183315859.68372101</v>
      </c>
      <c r="L136">
        <v>22.950662268007161</v>
      </c>
      <c r="M136">
        <v>2.512735561566593E-3</v>
      </c>
      <c r="N136">
        <v>4630.3434560768401</v>
      </c>
      <c r="O136">
        <v>710.28282336865163</v>
      </c>
      <c r="P136">
        <v>-352.09195977278898</v>
      </c>
      <c r="Q136">
        <v>54.783545553015593</v>
      </c>
      <c r="R136">
        <v>490.25179808511979</v>
      </c>
      <c r="S136">
        <v>-181.8072469673892</v>
      </c>
      <c r="T136">
        <v>191.95651025349301</v>
      </c>
    </row>
    <row r="137" spans="1:20" x14ac:dyDescent="0.35">
      <c r="A137" s="1">
        <v>135</v>
      </c>
      <c r="B137" t="s">
        <v>425</v>
      </c>
      <c r="C137">
        <v>67</v>
      </c>
      <c r="D137" t="s">
        <v>618</v>
      </c>
      <c r="E137">
        <v>38930</v>
      </c>
      <c r="F137">
        <v>310.20470297411367</v>
      </c>
      <c r="G137">
        <v>309.38108405630919</v>
      </c>
      <c r="H137">
        <v>0.19</v>
      </c>
      <c r="I137">
        <v>1842750</v>
      </c>
      <c r="J137">
        <v>9.4500000000000001E-3</v>
      </c>
      <c r="K137">
        <v>183315859.68372101</v>
      </c>
      <c r="L137">
        <v>22.950662268007161</v>
      </c>
      <c r="M137">
        <v>2.512735561566593E-3</v>
      </c>
      <c r="N137">
        <v>4630.3434560768401</v>
      </c>
      <c r="O137">
        <v>710.28282336865163</v>
      </c>
      <c r="P137">
        <v>-352.09195977278898</v>
      </c>
      <c r="Q137">
        <v>54.783545553015593</v>
      </c>
      <c r="R137">
        <v>490.25179808511979</v>
      </c>
      <c r="S137">
        <v>-181.8072469673892</v>
      </c>
      <c r="T137">
        <v>191.95651025349301</v>
      </c>
    </row>
    <row r="138" spans="1:20" x14ac:dyDescent="0.35">
      <c r="A138" s="1">
        <v>136</v>
      </c>
      <c r="B138" t="s">
        <v>466</v>
      </c>
      <c r="C138">
        <v>68</v>
      </c>
      <c r="D138" t="s">
        <v>619</v>
      </c>
      <c r="E138">
        <v>39230</v>
      </c>
      <c r="F138">
        <v>330.60884689355993</v>
      </c>
      <c r="G138">
        <v>329.72228628104227</v>
      </c>
      <c r="H138">
        <v>0.21</v>
      </c>
      <c r="I138">
        <v>1959750</v>
      </c>
      <c r="J138">
        <v>1.005E-2</v>
      </c>
      <c r="K138">
        <v>181879939.05594379</v>
      </c>
      <c r="L138">
        <v>26.012615470427129</v>
      </c>
      <c r="M138">
        <v>2.5253780668271939E-3</v>
      </c>
      <c r="N138">
        <v>4949.1096664645929</v>
      </c>
      <c r="O138">
        <v>726.60802385068428</v>
      </c>
      <c r="P138">
        <v>-363.6456866946578</v>
      </c>
      <c r="Q138">
        <v>54.263540131492483</v>
      </c>
      <c r="R138">
        <v>490.48432741134752</v>
      </c>
      <c r="S138">
        <v>-181.478710268611</v>
      </c>
      <c r="T138">
        <v>196.96253215282849</v>
      </c>
    </row>
    <row r="139" spans="1:20" x14ac:dyDescent="0.35">
      <c r="A139" s="1">
        <v>137</v>
      </c>
      <c r="B139" t="s">
        <v>423</v>
      </c>
      <c r="C139">
        <v>68</v>
      </c>
      <c r="D139" t="s">
        <v>620</v>
      </c>
      <c r="E139">
        <v>38930</v>
      </c>
      <c r="F139">
        <v>330.60884689355993</v>
      </c>
      <c r="G139">
        <v>329.72228628104227</v>
      </c>
      <c r="H139">
        <v>0.21</v>
      </c>
      <c r="I139">
        <v>1959750</v>
      </c>
      <c r="J139">
        <v>1.005E-2</v>
      </c>
      <c r="K139">
        <v>181879939.05594379</v>
      </c>
      <c r="L139">
        <v>26.012615470427129</v>
      </c>
      <c r="M139">
        <v>2.5253780668271939E-3</v>
      </c>
      <c r="N139">
        <v>4949.1096664645929</v>
      </c>
      <c r="O139">
        <v>726.60802385068428</v>
      </c>
      <c r="P139">
        <v>-363.6456866946578</v>
      </c>
      <c r="Q139">
        <v>54.263540131492483</v>
      </c>
      <c r="R139">
        <v>490.48432741134752</v>
      </c>
      <c r="S139">
        <v>-181.478710268611</v>
      </c>
      <c r="T139">
        <v>196.96253215282849</v>
      </c>
    </row>
    <row r="140" spans="1:20" x14ac:dyDescent="0.35">
      <c r="A140" s="1">
        <v>138</v>
      </c>
      <c r="B140" t="s">
        <v>467</v>
      </c>
      <c r="C140">
        <v>69</v>
      </c>
      <c r="D140" t="s">
        <v>621</v>
      </c>
      <c r="E140">
        <v>39250</v>
      </c>
      <c r="F140">
        <v>351.0589110863059</v>
      </c>
      <c r="G140">
        <v>350.10968877069968</v>
      </c>
      <c r="H140">
        <v>0.21</v>
      </c>
      <c r="I140">
        <v>2018250</v>
      </c>
      <c r="J140">
        <v>1.035E-2</v>
      </c>
      <c r="K140">
        <v>180384358.5167326</v>
      </c>
      <c r="L140">
        <v>28.445536938397421</v>
      </c>
      <c r="M140">
        <v>2.5368621912822751E-3</v>
      </c>
      <c r="N140">
        <v>5120.0221175554516</v>
      </c>
      <c r="O140">
        <v>742.93314942719633</v>
      </c>
      <c r="P140">
        <v>-375.19922004267301</v>
      </c>
      <c r="Q140">
        <v>53.732109487159107</v>
      </c>
      <c r="R140">
        <v>490.71685673757509</v>
      </c>
      <c r="S140">
        <v>-181.1501735698327</v>
      </c>
      <c r="T140">
        <v>201.96931236817551</v>
      </c>
    </row>
    <row r="141" spans="1:20" x14ac:dyDescent="0.35">
      <c r="A141" s="1">
        <v>139</v>
      </c>
      <c r="B141" t="s">
        <v>421</v>
      </c>
      <c r="C141">
        <v>69</v>
      </c>
      <c r="D141" t="s">
        <v>622</v>
      </c>
      <c r="E141">
        <v>38930</v>
      </c>
      <c r="F141">
        <v>351.0589110863059</v>
      </c>
      <c r="G141">
        <v>350.10968877069968</v>
      </c>
      <c r="H141">
        <v>0.21</v>
      </c>
      <c r="I141">
        <v>2018250</v>
      </c>
      <c r="J141">
        <v>1.035E-2</v>
      </c>
      <c r="K141">
        <v>180384358.5167326</v>
      </c>
      <c r="L141">
        <v>28.445536938397421</v>
      </c>
      <c r="M141">
        <v>2.5368621912822751E-3</v>
      </c>
      <c r="N141">
        <v>5120.0221175554516</v>
      </c>
      <c r="O141">
        <v>742.93314942719633</v>
      </c>
      <c r="P141">
        <v>-375.19922004267301</v>
      </c>
      <c r="Q141">
        <v>53.732109487159107</v>
      </c>
      <c r="R141">
        <v>490.71685673757509</v>
      </c>
      <c r="S141">
        <v>-181.1501735698327</v>
      </c>
      <c r="T141">
        <v>201.96931236817551</v>
      </c>
    </row>
    <row r="142" spans="1:20" x14ac:dyDescent="0.35">
      <c r="A142" s="1">
        <v>140</v>
      </c>
      <c r="B142" t="s">
        <v>468</v>
      </c>
      <c r="C142">
        <v>70</v>
      </c>
      <c r="D142" t="s">
        <v>623</v>
      </c>
      <c r="E142">
        <v>39270</v>
      </c>
      <c r="F142">
        <v>371.54829823143848</v>
      </c>
      <c r="G142">
        <v>370.53241758512053</v>
      </c>
      <c r="H142">
        <v>0.21</v>
      </c>
      <c r="I142">
        <v>2018250</v>
      </c>
      <c r="J142">
        <v>1.035E-2</v>
      </c>
      <c r="K142">
        <v>179053533.56557351</v>
      </c>
      <c r="L142">
        <v>30.10483259774708</v>
      </c>
      <c r="M142">
        <v>2.5601024802212641E-3</v>
      </c>
      <c r="N142">
        <v>5166.9268307065659</v>
      </c>
      <c r="O142">
        <v>759.25871833707538</v>
      </c>
      <c r="P142">
        <v>-386.75274578691437</v>
      </c>
      <c r="Q142">
        <v>53.189274956505507</v>
      </c>
      <c r="R142">
        <v>490.94938606380271</v>
      </c>
      <c r="S142">
        <v>-180.82163687105441</v>
      </c>
      <c r="T142">
        <v>206.97685089953401</v>
      </c>
    </row>
    <row r="143" spans="1:20" x14ac:dyDescent="0.35">
      <c r="A143" s="1">
        <v>141</v>
      </c>
      <c r="B143" t="s">
        <v>419</v>
      </c>
      <c r="C143">
        <v>70</v>
      </c>
      <c r="D143" t="s">
        <v>624</v>
      </c>
      <c r="E143">
        <v>38930</v>
      </c>
      <c r="F143">
        <v>371.54829823143848</v>
      </c>
      <c r="G143">
        <v>370.53241758512053</v>
      </c>
      <c r="H143">
        <v>0.21</v>
      </c>
      <c r="I143">
        <v>2018250</v>
      </c>
      <c r="J143">
        <v>1.035E-2</v>
      </c>
      <c r="K143">
        <v>179053533.56557351</v>
      </c>
      <c r="L143">
        <v>30.10483259774708</v>
      </c>
      <c r="M143">
        <v>2.5601024802212641E-3</v>
      </c>
      <c r="N143">
        <v>5166.9268307065659</v>
      </c>
      <c r="O143">
        <v>759.25871833707538</v>
      </c>
      <c r="P143">
        <v>-386.75274578691437</v>
      </c>
      <c r="Q143">
        <v>53.189274956505507</v>
      </c>
      <c r="R143">
        <v>490.94938606380271</v>
      </c>
      <c r="S143">
        <v>-180.82163687105441</v>
      </c>
      <c r="T143">
        <v>206.97685089953401</v>
      </c>
    </row>
    <row r="144" spans="1:20" x14ac:dyDescent="0.35">
      <c r="A144" s="1">
        <v>142</v>
      </c>
      <c r="B144" t="s">
        <v>469</v>
      </c>
      <c r="C144">
        <v>71</v>
      </c>
      <c r="D144" t="s">
        <v>625</v>
      </c>
      <c r="E144">
        <v>39290</v>
      </c>
      <c r="F144">
        <v>392.08823781365697</v>
      </c>
      <c r="G144">
        <v>391.00495897209328</v>
      </c>
      <c r="H144">
        <v>0.21</v>
      </c>
      <c r="I144">
        <v>2018250</v>
      </c>
      <c r="J144">
        <v>1.035E-2</v>
      </c>
      <c r="K144">
        <v>177778427.17203549</v>
      </c>
      <c r="L144">
        <v>31.768175404085149</v>
      </c>
      <c r="M144">
        <v>2.586639526610781E-3</v>
      </c>
      <c r="N144">
        <v>5220.4852245822076</v>
      </c>
      <c r="O144">
        <v>775.60324987141621</v>
      </c>
      <c r="P144">
        <v>-398.31234759188777</v>
      </c>
      <c r="Q144">
        <v>52.63501069895387</v>
      </c>
      <c r="R144">
        <v>491.18191539003038</v>
      </c>
      <c r="S144">
        <v>-180.4931001722762</v>
      </c>
      <c r="T144">
        <v>211.985147746904</v>
      </c>
    </row>
    <row r="145" spans="1:20" x14ac:dyDescent="0.35">
      <c r="A145" s="1">
        <v>143</v>
      </c>
      <c r="B145" t="s">
        <v>417</v>
      </c>
      <c r="C145">
        <v>71</v>
      </c>
      <c r="D145" t="s">
        <v>626</v>
      </c>
      <c r="E145">
        <v>38930</v>
      </c>
      <c r="F145">
        <v>392.08823781365697</v>
      </c>
      <c r="G145">
        <v>391.00495897209328</v>
      </c>
      <c r="H145">
        <v>0.21</v>
      </c>
      <c r="I145">
        <v>2018250</v>
      </c>
      <c r="J145">
        <v>1.035E-2</v>
      </c>
      <c r="K145">
        <v>177778427.17203549</v>
      </c>
      <c r="L145">
        <v>31.768175404085149</v>
      </c>
      <c r="M145">
        <v>2.586639526610781E-3</v>
      </c>
      <c r="N145">
        <v>5220.4852245822076</v>
      </c>
      <c r="O145">
        <v>775.60324987141621</v>
      </c>
      <c r="P145">
        <v>-398.31234759188777</v>
      </c>
      <c r="Q145">
        <v>52.63501069895387</v>
      </c>
      <c r="R145">
        <v>491.18191539003038</v>
      </c>
      <c r="S145">
        <v>-180.4931001722762</v>
      </c>
      <c r="T145">
        <v>211.985147746904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1"/>
  <sheetViews>
    <sheetView workbookViewId="0"/>
  </sheetViews>
  <sheetFormatPr defaultRowHeight="14.5" x14ac:dyDescent="0.35"/>
  <sheetData>
    <row r="1" spans="1:32" x14ac:dyDescent="0.35">
      <c r="A1" s="1"/>
      <c r="B1" s="338" t="s">
        <v>627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 t="s">
        <v>628</v>
      </c>
      <c r="S1" s="338"/>
      <c r="T1" s="338"/>
      <c r="U1" s="338"/>
      <c r="V1" s="338"/>
      <c r="W1" s="338" t="s">
        <v>629</v>
      </c>
      <c r="X1" s="338"/>
      <c r="Y1" s="338" t="s">
        <v>630</v>
      </c>
      <c r="Z1" s="338"/>
      <c r="AA1" s="338" t="s">
        <v>631</v>
      </c>
      <c r="AB1" s="338"/>
      <c r="AC1" s="338"/>
      <c r="AD1" s="338"/>
      <c r="AE1" s="338"/>
      <c r="AF1" s="338"/>
    </row>
    <row r="2" spans="1:32" x14ac:dyDescent="0.35">
      <c r="A2" s="1"/>
      <c r="B2" s="1" t="s">
        <v>632</v>
      </c>
      <c r="C2" s="1" t="s">
        <v>633</v>
      </c>
      <c r="D2" s="1" t="s">
        <v>634</v>
      </c>
      <c r="E2" s="1" t="s">
        <v>635</v>
      </c>
      <c r="F2" s="1" t="s">
        <v>636</v>
      </c>
      <c r="G2" s="1" t="s">
        <v>637</v>
      </c>
      <c r="H2" s="1" t="s">
        <v>638</v>
      </c>
      <c r="I2" s="1" t="s">
        <v>639</v>
      </c>
      <c r="J2" s="1" t="s">
        <v>640</v>
      </c>
      <c r="K2" s="1" t="s">
        <v>641</v>
      </c>
      <c r="L2" s="1" t="s">
        <v>642</v>
      </c>
      <c r="M2" s="1" t="s">
        <v>643</v>
      </c>
      <c r="N2" s="1" t="s">
        <v>644</v>
      </c>
      <c r="O2" s="1" t="s">
        <v>645</v>
      </c>
      <c r="P2" s="1" t="s">
        <v>646</v>
      </c>
      <c r="Q2" s="1" t="s">
        <v>647</v>
      </c>
      <c r="R2" s="1" t="s">
        <v>636</v>
      </c>
      <c r="S2" s="1" t="s">
        <v>641</v>
      </c>
      <c r="T2" s="1" t="s">
        <v>637</v>
      </c>
      <c r="U2" s="1" t="s">
        <v>638</v>
      </c>
      <c r="V2" s="1" t="s">
        <v>639</v>
      </c>
      <c r="W2" s="1" t="s">
        <v>636</v>
      </c>
      <c r="X2" s="1" t="s">
        <v>641</v>
      </c>
      <c r="Y2" s="1" t="s">
        <v>636</v>
      </c>
      <c r="Z2" s="1" t="s">
        <v>641</v>
      </c>
      <c r="AA2" s="1" t="s">
        <v>636</v>
      </c>
      <c r="AB2" s="1" t="s">
        <v>648</v>
      </c>
      <c r="AC2" s="1" t="s">
        <v>641</v>
      </c>
      <c r="AD2" s="1" t="s">
        <v>649</v>
      </c>
      <c r="AE2" s="1" t="s">
        <v>650</v>
      </c>
      <c r="AF2" s="1" t="s">
        <v>651</v>
      </c>
    </row>
    <row r="4" spans="1:32" x14ac:dyDescent="0.35">
      <c r="A4" s="1" t="s">
        <v>652</v>
      </c>
      <c r="B4" t="s">
        <v>690</v>
      </c>
      <c r="C4">
        <v>800.02157194754807</v>
      </c>
      <c r="D4">
        <v>-398.4335278507611</v>
      </c>
      <c r="E4">
        <v>-34.976721143916187</v>
      </c>
      <c r="F4">
        <v>985</v>
      </c>
      <c r="G4">
        <v>252160</v>
      </c>
      <c r="H4">
        <v>33135</v>
      </c>
      <c r="I4">
        <v>252160</v>
      </c>
      <c r="J4">
        <v>3.5</v>
      </c>
      <c r="K4">
        <v>-0.75</v>
      </c>
      <c r="L4">
        <v>5.0001540000000002</v>
      </c>
      <c r="M4">
        <v>3803.02675</v>
      </c>
      <c r="N4">
        <v>-2.5000770000000001</v>
      </c>
      <c r="O4">
        <v>7458.9502483124998</v>
      </c>
      <c r="P4">
        <v>1565995.5897185439</v>
      </c>
      <c r="Q4">
        <v>129895.5897185441</v>
      </c>
      <c r="R4">
        <v>1289.017797427472</v>
      </c>
      <c r="S4">
        <v>-4.6381303490815213</v>
      </c>
      <c r="T4">
        <v>115604.4784609417</v>
      </c>
      <c r="U4">
        <v>9611.155160800532</v>
      </c>
      <c r="V4">
        <v>125167.56636998329</v>
      </c>
      <c r="W4">
        <v>409.0266473130128</v>
      </c>
      <c r="X4">
        <v>26.283133205835561</v>
      </c>
      <c r="Y4">
        <v>1128.759103434601</v>
      </c>
      <c r="Z4">
        <v>51.01376569794391</v>
      </c>
      <c r="AA4">
        <v>3811.8035481750858</v>
      </c>
      <c r="AB4">
        <v>99.769215449902205</v>
      </c>
      <c r="AC4">
        <v>16.16436181524681</v>
      </c>
      <c r="AD4">
        <v>7458.9502483124998</v>
      </c>
      <c r="AE4">
        <v>868514.95222138532</v>
      </c>
      <c r="AF4">
        <v>-567585.04777861468</v>
      </c>
    </row>
    <row r="5" spans="1:32" x14ac:dyDescent="0.35">
      <c r="A5" s="1" t="s">
        <v>653</v>
      </c>
      <c r="B5" t="s">
        <v>691</v>
      </c>
      <c r="C5">
        <v>903.34046763633808</v>
      </c>
      <c r="D5">
        <v>-468.78918506250079</v>
      </c>
      <c r="E5">
        <v>-33.540555167884577</v>
      </c>
      <c r="F5">
        <v>600</v>
      </c>
      <c r="G5">
        <v>252160</v>
      </c>
      <c r="H5">
        <v>33135</v>
      </c>
      <c r="I5">
        <v>252160</v>
      </c>
      <c r="J5">
        <v>3.5</v>
      </c>
      <c r="K5">
        <v>-0.75</v>
      </c>
      <c r="L5">
        <v>5.0001540000000002</v>
      </c>
      <c r="M5">
        <v>3803.02675</v>
      </c>
      <c r="N5">
        <v>-2.5000770000000001</v>
      </c>
      <c r="O5">
        <v>7458.9502483124998</v>
      </c>
      <c r="P5">
        <v>1568827.259906044</v>
      </c>
      <c r="Q5">
        <v>132727.25990604411</v>
      </c>
      <c r="R5">
        <v>117.9927766830606</v>
      </c>
      <c r="S5">
        <v>-4.9669000357447093</v>
      </c>
      <c r="T5">
        <v>10599.03233235034</v>
      </c>
      <c r="U5">
        <v>896.7252338692598</v>
      </c>
      <c r="V5">
        <v>11495.720699133341</v>
      </c>
      <c r="W5">
        <v>375.68924935844598</v>
      </c>
      <c r="X5">
        <v>24.424859710016051</v>
      </c>
      <c r="Y5">
        <v>2703.1047543526402</v>
      </c>
      <c r="Z5">
        <v>47.316974159554903</v>
      </c>
      <c r="AA5">
        <v>3796.7867803941472</v>
      </c>
      <c r="AB5">
        <v>99.835920964640792</v>
      </c>
      <c r="AC5">
        <v>35.831044660761208</v>
      </c>
      <c r="AD5">
        <v>7458.9502483124998</v>
      </c>
      <c r="AE5">
        <v>141462.5230182076</v>
      </c>
      <c r="AF5">
        <v>-1294637.4769817919</v>
      </c>
    </row>
    <row r="6" spans="1:32" x14ac:dyDescent="0.35">
      <c r="A6" s="1" t="s">
        <v>654</v>
      </c>
      <c r="B6" t="s">
        <v>690</v>
      </c>
      <c r="C6">
        <v>1008.385875050173</v>
      </c>
      <c r="D6">
        <v>-536.53922984337282</v>
      </c>
      <c r="E6">
        <v>-32.111213331526223</v>
      </c>
      <c r="F6">
        <v>985</v>
      </c>
      <c r="G6">
        <v>252160</v>
      </c>
      <c r="H6">
        <v>33135</v>
      </c>
      <c r="I6">
        <v>252160</v>
      </c>
      <c r="J6">
        <v>3.5</v>
      </c>
      <c r="K6">
        <v>-0.75</v>
      </c>
      <c r="L6">
        <v>5.0001540000000002</v>
      </c>
      <c r="M6">
        <v>3803.02675</v>
      </c>
      <c r="N6">
        <v>-2.5000770000000001</v>
      </c>
      <c r="O6">
        <v>7458.9502483124998</v>
      </c>
      <c r="P6">
        <v>1565995.5897185439</v>
      </c>
      <c r="Q6">
        <v>129895.5897185441</v>
      </c>
      <c r="R6">
        <v>196.6473015580828</v>
      </c>
      <c r="S6">
        <v>-4.9448174815381698</v>
      </c>
      <c r="T6">
        <v>17632.566926661759</v>
      </c>
      <c r="U6">
        <v>1462.657518317068</v>
      </c>
      <c r="V6">
        <v>19095.053783099051</v>
      </c>
      <c r="W6">
        <v>342.02924140369942</v>
      </c>
      <c r="X6">
        <v>22.550443709672841</v>
      </c>
      <c r="Y6">
        <v>2279.6941823379252</v>
      </c>
      <c r="Z6">
        <v>43.559489551516798</v>
      </c>
      <c r="AA6">
        <v>3803.3707252997069</v>
      </c>
      <c r="AB6">
        <v>99.99095522271287</v>
      </c>
      <c r="AC6">
        <v>27.687043589157081</v>
      </c>
      <c r="AD6">
        <v>7458.9502483124998</v>
      </c>
      <c r="AE6">
        <v>440074.97274742019</v>
      </c>
      <c r="AF6">
        <v>-996025.02725257981</v>
      </c>
    </row>
    <row r="7" spans="1:32" x14ac:dyDescent="0.35">
      <c r="A7" s="1" t="s">
        <v>655</v>
      </c>
      <c r="B7" t="s">
        <v>690</v>
      </c>
      <c r="C7">
        <v>1115.0905260937261</v>
      </c>
      <c r="D7">
        <v>-601.64371329650055</v>
      </c>
      <c r="E7">
        <v>-30.679610024158929</v>
      </c>
      <c r="F7">
        <v>985</v>
      </c>
      <c r="G7">
        <v>252160</v>
      </c>
      <c r="H7">
        <v>33135</v>
      </c>
      <c r="I7">
        <v>252160</v>
      </c>
      <c r="J7">
        <v>3.5</v>
      </c>
      <c r="K7">
        <v>-0.75</v>
      </c>
      <c r="L7">
        <v>5.0001540000000002</v>
      </c>
      <c r="M7">
        <v>3803.02675</v>
      </c>
      <c r="N7">
        <v>-2.5000770000000001</v>
      </c>
      <c r="O7">
        <v>7458.9502483124998</v>
      </c>
      <c r="P7">
        <v>1565995.5897185439</v>
      </c>
      <c r="Q7">
        <v>129895.5897185441</v>
      </c>
      <c r="R7">
        <v>106.4807603327006</v>
      </c>
      <c r="S7">
        <v>-4.9701320777090761</v>
      </c>
      <c r="T7">
        <v>9547.6657754701537</v>
      </c>
      <c r="U7">
        <v>791.96847034910343</v>
      </c>
      <c r="V7">
        <v>10339.60715101725</v>
      </c>
      <c r="W7">
        <v>308.36924396550921</v>
      </c>
      <c r="X7">
        <v>20.675566794533161</v>
      </c>
      <c r="Y7">
        <v>2403.571815485469</v>
      </c>
      <c r="Z7">
        <v>39.809666717299237</v>
      </c>
      <c r="AA7">
        <v>3803.421819783679</v>
      </c>
      <c r="AB7">
        <v>99.989611701161991</v>
      </c>
      <c r="AC7">
        <v>26.500644193523399</v>
      </c>
      <c r="AD7">
        <v>7458.9502483124998</v>
      </c>
      <c r="AE7">
        <v>484312.40504196839</v>
      </c>
      <c r="AF7">
        <v>-951787.59495803155</v>
      </c>
    </row>
    <row r="8" spans="1:32" x14ac:dyDescent="0.35">
      <c r="A8" s="1" t="s">
        <v>656</v>
      </c>
      <c r="B8" t="s">
        <v>690</v>
      </c>
      <c r="C8">
        <v>1223.388196543149</v>
      </c>
      <c r="D8">
        <v>-664.06166397421077</v>
      </c>
      <c r="E8">
        <v>-29.243988007620992</v>
      </c>
      <c r="F8">
        <v>985</v>
      </c>
      <c r="G8">
        <v>252160</v>
      </c>
      <c r="H8">
        <v>33135</v>
      </c>
      <c r="I8">
        <v>252160</v>
      </c>
      <c r="J8">
        <v>3.5</v>
      </c>
      <c r="K8">
        <v>-0.75</v>
      </c>
      <c r="L8">
        <v>5.0001540000000002</v>
      </c>
      <c r="M8">
        <v>3803.02675</v>
      </c>
      <c r="N8">
        <v>-2.5000770000000001</v>
      </c>
      <c r="O8">
        <v>7458.9502483124998</v>
      </c>
      <c r="P8">
        <v>1565995.5897185439</v>
      </c>
      <c r="Q8">
        <v>129895.5897185441</v>
      </c>
      <c r="R8">
        <v>171.46317992781869</v>
      </c>
      <c r="S8">
        <v>-4.9518880185724736</v>
      </c>
      <c r="T8">
        <v>15374.39092227764</v>
      </c>
      <c r="U8">
        <v>1275.320839281256</v>
      </c>
      <c r="V8">
        <v>16649.59862963506</v>
      </c>
      <c r="W8">
        <v>274.70920233985282</v>
      </c>
      <c r="X8">
        <v>18.800801339271722</v>
      </c>
      <c r="Y8">
        <v>2373.4767961572688</v>
      </c>
      <c r="Z8">
        <v>36.058516790268712</v>
      </c>
      <c r="AA8">
        <v>3804.6491784249411</v>
      </c>
      <c r="AB8">
        <v>99.957338495582732</v>
      </c>
      <c r="AC8">
        <v>23.434746647366751</v>
      </c>
      <c r="AD8">
        <v>7458.9502483124998</v>
      </c>
      <c r="AE8">
        <v>598384.71886249771</v>
      </c>
      <c r="AF8">
        <v>-837715.28113750229</v>
      </c>
    </row>
    <row r="9" spans="1:32" x14ac:dyDescent="0.35">
      <c r="A9" s="1" t="s">
        <v>657</v>
      </c>
      <c r="B9" t="s">
        <v>690</v>
      </c>
      <c r="C9">
        <v>1333.212052979311</v>
      </c>
      <c r="D9">
        <v>-723.75443976456359</v>
      </c>
      <c r="E9">
        <v>-27.813453501978891</v>
      </c>
      <c r="F9">
        <v>985</v>
      </c>
      <c r="G9">
        <v>252160</v>
      </c>
      <c r="H9">
        <v>33135</v>
      </c>
      <c r="I9">
        <v>252160</v>
      </c>
      <c r="J9">
        <v>3.5</v>
      </c>
      <c r="K9">
        <v>-0.75</v>
      </c>
      <c r="L9">
        <v>5.0001540000000002</v>
      </c>
      <c r="M9">
        <v>3803.02675</v>
      </c>
      <c r="N9">
        <v>-2.5000770000000001</v>
      </c>
      <c r="O9">
        <v>7458.9502483124998</v>
      </c>
      <c r="P9">
        <v>1565995.5897185439</v>
      </c>
      <c r="Q9">
        <v>129895.5897185441</v>
      </c>
      <c r="R9">
        <v>209.74806478525349</v>
      </c>
      <c r="S9">
        <v>-4.9411393929021923</v>
      </c>
      <c r="T9">
        <v>18807.271825997981</v>
      </c>
      <c r="U9">
        <v>1560.11318572852</v>
      </c>
      <c r="V9">
        <v>20367.177918240472</v>
      </c>
      <c r="W9">
        <v>241.049247978343</v>
      </c>
      <c r="X9">
        <v>16.926022321982369</v>
      </c>
      <c r="Y9">
        <v>2361.717934159331</v>
      </c>
      <c r="Z9">
        <v>32.318330456172539</v>
      </c>
      <c r="AA9">
        <v>3797.515246922927</v>
      </c>
      <c r="AB9">
        <v>99.855075879309226</v>
      </c>
      <c r="AC9">
        <v>20.706076487942369</v>
      </c>
      <c r="AD9">
        <v>7458.9502483124998</v>
      </c>
      <c r="AE9">
        <v>701642.35346298805</v>
      </c>
      <c r="AF9">
        <v>-734457.64653701195</v>
      </c>
    </row>
    <row r="10" spans="1:32" x14ac:dyDescent="0.35">
      <c r="A10" s="1" t="s">
        <v>658</v>
      </c>
      <c r="B10" t="s">
        <v>690</v>
      </c>
      <c r="C10">
        <v>1444.4931630615449</v>
      </c>
      <c r="D10">
        <v>-780.68479076914093</v>
      </c>
      <c r="E10">
        <v>-26.380666264012088</v>
      </c>
      <c r="F10">
        <v>985</v>
      </c>
      <c r="G10">
        <v>252160</v>
      </c>
      <c r="H10">
        <v>33135</v>
      </c>
      <c r="I10">
        <v>252160</v>
      </c>
      <c r="J10">
        <v>3.5</v>
      </c>
      <c r="K10">
        <v>-0.75</v>
      </c>
      <c r="L10">
        <v>5.0001540000000002</v>
      </c>
      <c r="M10">
        <v>3803.02675</v>
      </c>
      <c r="N10">
        <v>-2.5000770000000001</v>
      </c>
      <c r="O10">
        <v>7458.9502483124998</v>
      </c>
      <c r="P10">
        <v>1565995.5897185439</v>
      </c>
      <c r="Q10">
        <v>129895.5897185441</v>
      </c>
      <c r="R10">
        <v>281.17869822711748</v>
      </c>
      <c r="S10">
        <v>-4.9210849734330786</v>
      </c>
      <c r="T10">
        <v>25212.28227743911</v>
      </c>
      <c r="U10">
        <v>2091.5272919156469</v>
      </c>
      <c r="V10">
        <v>27303.310662123338</v>
      </c>
      <c r="W10">
        <v>148.29615015670399</v>
      </c>
      <c r="X10">
        <v>15.050748324579001</v>
      </c>
      <c r="Y10">
        <v>2393.9808018495469</v>
      </c>
      <c r="Z10">
        <v>28.605388629958011</v>
      </c>
      <c r="AA10">
        <v>3808.4556502333689</v>
      </c>
      <c r="AB10">
        <v>99.857247908304373</v>
      </c>
      <c r="AC10">
        <v>18.00999441129882</v>
      </c>
      <c r="AD10">
        <v>7458.9502483124998</v>
      </c>
      <c r="AE10">
        <v>800114.61528185965</v>
      </c>
      <c r="AF10">
        <v>-635985.38471814035</v>
      </c>
    </row>
    <row r="11" spans="1:32" x14ac:dyDescent="0.35">
      <c r="A11" s="1" t="s">
        <v>659</v>
      </c>
      <c r="B11" t="s">
        <v>690</v>
      </c>
      <c r="C11">
        <v>1557.161515056024</v>
      </c>
      <c r="D11">
        <v>-834.81450096011974</v>
      </c>
      <c r="E11">
        <v>-24.947260889908449</v>
      </c>
      <c r="F11">
        <v>985</v>
      </c>
      <c r="G11">
        <v>252160</v>
      </c>
      <c r="H11">
        <v>33135</v>
      </c>
      <c r="I11">
        <v>252160</v>
      </c>
      <c r="J11">
        <v>3.5</v>
      </c>
      <c r="K11">
        <v>-0.75</v>
      </c>
      <c r="L11">
        <v>5.0001540000000002</v>
      </c>
      <c r="M11">
        <v>3803.02675</v>
      </c>
      <c r="N11">
        <v>-2.5000770000000001</v>
      </c>
      <c r="O11">
        <v>7458.9502483124998</v>
      </c>
      <c r="P11">
        <v>1565995.5897185439</v>
      </c>
      <c r="Q11">
        <v>129895.5897185441</v>
      </c>
      <c r="R11">
        <v>324.05181907845599</v>
      </c>
      <c r="S11">
        <v>-4.9090481832203414</v>
      </c>
      <c r="T11">
        <v>29056.655134733159</v>
      </c>
      <c r="U11">
        <v>2410.5302370556042</v>
      </c>
      <c r="V11">
        <v>31466.42168383145</v>
      </c>
      <c r="W11">
        <v>124.2271389545454</v>
      </c>
      <c r="X11">
        <v>13.176042738703041</v>
      </c>
      <c r="Y11">
        <v>2368.2382847729232</v>
      </c>
      <c r="Z11">
        <v>24.86509177847978</v>
      </c>
      <c r="AA11">
        <v>3801.517242805925</v>
      </c>
      <c r="AB11">
        <v>99.960307741877571</v>
      </c>
      <c r="AC11">
        <v>15.30803221076294</v>
      </c>
      <c r="AD11">
        <v>7458.9502483124998</v>
      </c>
      <c r="AE11">
        <v>902069.6145397129</v>
      </c>
      <c r="AF11">
        <v>-534030.3854602871</v>
      </c>
    </row>
    <row r="12" spans="1:32" x14ac:dyDescent="0.35">
      <c r="A12" s="1" t="s">
        <v>660</v>
      </c>
      <c r="B12" t="s">
        <v>690</v>
      </c>
      <c r="C12">
        <v>1671.147611209755</v>
      </c>
      <c r="D12">
        <v>-886.11118195557401</v>
      </c>
      <c r="E12">
        <v>-23.51724173584768</v>
      </c>
      <c r="F12">
        <v>985</v>
      </c>
      <c r="G12">
        <v>252160</v>
      </c>
      <c r="H12">
        <v>33135</v>
      </c>
      <c r="I12">
        <v>252160</v>
      </c>
      <c r="J12">
        <v>3.5</v>
      </c>
      <c r="K12">
        <v>-0.75</v>
      </c>
      <c r="L12">
        <v>5.0001540000000002</v>
      </c>
      <c r="M12">
        <v>3803.02675</v>
      </c>
      <c r="N12">
        <v>-2.5000770000000001</v>
      </c>
      <c r="O12">
        <v>7458.9502483124998</v>
      </c>
      <c r="P12">
        <v>1565995.5897185439</v>
      </c>
      <c r="Q12">
        <v>129895.5897185441</v>
      </c>
      <c r="R12">
        <v>338.52659075627042</v>
      </c>
      <c r="S12">
        <v>-4.9049843365349721</v>
      </c>
      <c r="T12">
        <v>30354.596482152359</v>
      </c>
      <c r="U12">
        <v>2518.2404199368052</v>
      </c>
      <c r="V12">
        <v>32871.966237435758</v>
      </c>
      <c r="W12">
        <v>101.9363356002992</v>
      </c>
      <c r="X12">
        <v>11.439817746701319</v>
      </c>
      <c r="Y12">
        <v>2377.2989307325538</v>
      </c>
      <c r="Z12">
        <v>21.390995491942359</v>
      </c>
      <c r="AA12">
        <v>3802.7618570891241</v>
      </c>
      <c r="AB12">
        <v>99.993034681891828</v>
      </c>
      <c r="AC12">
        <v>13.048333829706459</v>
      </c>
      <c r="AD12">
        <v>7458.9502483124998</v>
      </c>
      <c r="AE12">
        <v>986152.24564186309</v>
      </c>
      <c r="AF12">
        <v>-449947.75435813691</v>
      </c>
    </row>
    <row r="13" spans="1:32" x14ac:dyDescent="0.35">
      <c r="A13" s="1" t="s">
        <v>661</v>
      </c>
      <c r="B13" t="s">
        <v>690</v>
      </c>
      <c r="C13">
        <v>1786.379476416193</v>
      </c>
      <c r="D13">
        <v>-934.54453749707397</v>
      </c>
      <c r="E13">
        <v>-22.079140435798038</v>
      </c>
      <c r="F13">
        <v>985</v>
      </c>
      <c r="G13">
        <v>252160</v>
      </c>
      <c r="H13">
        <v>33135</v>
      </c>
      <c r="I13">
        <v>252160</v>
      </c>
      <c r="J13">
        <v>3.5</v>
      </c>
      <c r="K13">
        <v>-0.75</v>
      </c>
      <c r="L13">
        <v>5.0001540000000002</v>
      </c>
      <c r="M13">
        <v>3803.02675</v>
      </c>
      <c r="N13">
        <v>-2.5000770000000001</v>
      </c>
      <c r="O13">
        <v>7458.9502483124998</v>
      </c>
      <c r="P13">
        <v>1565995.5897185439</v>
      </c>
      <c r="Q13">
        <v>129895.5897185441</v>
      </c>
      <c r="R13">
        <v>358.12634991662549</v>
      </c>
      <c r="S13">
        <v>-4.8994816303043853</v>
      </c>
      <c r="T13">
        <v>32112.099059893098</v>
      </c>
      <c r="U13">
        <v>2664.0944902368901</v>
      </c>
      <c r="V13">
        <v>34775.162733586127</v>
      </c>
      <c r="W13">
        <v>85.103016958099559</v>
      </c>
      <c r="X13">
        <v>10.12867611166428</v>
      </c>
      <c r="Y13">
        <v>2374.895916295704</v>
      </c>
      <c r="Z13">
        <v>18.76823063298292</v>
      </c>
      <c r="AA13">
        <v>3803.1252831704301</v>
      </c>
      <c r="AB13">
        <v>99.997409085528261</v>
      </c>
      <c r="AC13">
        <v>11.29102738175358</v>
      </c>
      <c r="AD13">
        <v>7458.9502483124998</v>
      </c>
      <c r="AE13">
        <v>1051646.099644175</v>
      </c>
      <c r="AF13">
        <v>-384453.90035582503</v>
      </c>
    </row>
    <row r="14" spans="1:32" x14ac:dyDescent="0.35">
      <c r="A14" s="1" t="s">
        <v>662</v>
      </c>
      <c r="B14" t="s">
        <v>692</v>
      </c>
      <c r="C14">
        <v>1902.785458570447</v>
      </c>
      <c r="D14">
        <v>-980.08365840142369</v>
      </c>
      <c r="E14">
        <v>-20.648983184691641</v>
      </c>
      <c r="F14">
        <v>1540</v>
      </c>
      <c r="G14">
        <v>415000</v>
      </c>
      <c r="H14">
        <v>63800</v>
      </c>
      <c r="I14">
        <v>430000</v>
      </c>
      <c r="J14">
        <v>3.5</v>
      </c>
      <c r="K14">
        <v>-2</v>
      </c>
      <c r="L14">
        <v>7.5004999999999997</v>
      </c>
      <c r="M14">
        <v>5704.7297500000004</v>
      </c>
      <c r="N14">
        <v>-3.7502499999999999</v>
      </c>
      <c r="O14">
        <v>7460</v>
      </c>
      <c r="P14">
        <v>1559600.5840826409</v>
      </c>
      <c r="Q14">
        <v>129900.5840826413</v>
      </c>
      <c r="R14">
        <v>1715.588598916202</v>
      </c>
      <c r="S14">
        <v>-7.0176441313873807</v>
      </c>
      <c r="T14">
        <v>153236.0351486599</v>
      </c>
      <c r="U14">
        <v>12815.09874521615</v>
      </c>
      <c r="V14">
        <v>165937.8443648885</v>
      </c>
      <c r="W14">
        <v>73.842216027883921</v>
      </c>
      <c r="X14">
        <v>9.2515742356473911</v>
      </c>
      <c r="Y14">
        <v>2375.3959168279198</v>
      </c>
      <c r="Z14">
        <v>17.014026900023151</v>
      </c>
      <c r="AA14">
        <v>5704.8267317720056</v>
      </c>
      <c r="AB14">
        <v>99.998299976050447</v>
      </c>
      <c r="AC14">
        <v>4.5538309450624199</v>
      </c>
      <c r="AD14">
        <v>7460</v>
      </c>
      <c r="AE14">
        <v>1095030.3570980721</v>
      </c>
      <c r="AF14">
        <v>-334669.64290192822</v>
      </c>
    </row>
    <row r="15" spans="1:32" x14ac:dyDescent="0.35">
      <c r="A15" s="1" t="s">
        <v>663</v>
      </c>
      <c r="B15" t="s">
        <v>690</v>
      </c>
      <c r="C15">
        <v>2020.293134962981</v>
      </c>
      <c r="D15">
        <v>-1022.699544651423</v>
      </c>
      <c r="E15">
        <v>-19.21778972359683</v>
      </c>
      <c r="F15">
        <v>985</v>
      </c>
      <c r="G15">
        <v>252160</v>
      </c>
      <c r="H15">
        <v>33135</v>
      </c>
      <c r="I15">
        <v>252160</v>
      </c>
      <c r="J15">
        <v>3.5</v>
      </c>
      <c r="K15">
        <v>-0.75</v>
      </c>
      <c r="L15">
        <v>5.0001540000000002</v>
      </c>
      <c r="M15">
        <v>3803.02675</v>
      </c>
      <c r="N15">
        <v>-2.5000770000000001</v>
      </c>
      <c r="O15">
        <v>7458.9502483124998</v>
      </c>
      <c r="P15">
        <v>1565995.5897185439</v>
      </c>
      <c r="Q15">
        <v>129895.5897185441</v>
      </c>
      <c r="R15">
        <v>374.98825696024232</v>
      </c>
      <c r="S15">
        <v>-4.8947475863710199</v>
      </c>
      <c r="T15">
        <v>33624.106924794112</v>
      </c>
      <c r="U15">
        <v>2789.5818832733048</v>
      </c>
      <c r="V15">
        <v>36412.505424446172</v>
      </c>
      <c r="W15">
        <v>68.151651204194522</v>
      </c>
      <c r="X15">
        <v>8.8083371007217881</v>
      </c>
      <c r="Y15">
        <v>2374.8436963741929</v>
      </c>
      <c r="Z15">
        <v>16.12773609652978</v>
      </c>
      <c r="AA15">
        <v>3802.9836045386301</v>
      </c>
      <c r="AB15">
        <v>99.998865496768602</v>
      </c>
      <c r="AC15">
        <v>9.5522190036212695</v>
      </c>
      <c r="AD15">
        <v>7458.9502483124998</v>
      </c>
      <c r="AE15">
        <v>1116509.827087193</v>
      </c>
      <c r="AF15">
        <v>-319590.1729128072</v>
      </c>
    </row>
    <row r="16" spans="1:32" x14ac:dyDescent="0.35">
      <c r="A16" s="1" t="s">
        <v>664</v>
      </c>
      <c r="B16" t="s">
        <v>690</v>
      </c>
      <c r="C16">
        <v>2138.8290411995372</v>
      </c>
      <c r="D16">
        <v>-1062.3659035780281</v>
      </c>
      <c r="E16">
        <v>-17.78556086015573</v>
      </c>
      <c r="F16">
        <v>985</v>
      </c>
      <c r="G16">
        <v>252160</v>
      </c>
      <c r="H16">
        <v>33135</v>
      </c>
      <c r="I16">
        <v>252160</v>
      </c>
      <c r="J16">
        <v>3.5</v>
      </c>
      <c r="K16">
        <v>-0.75</v>
      </c>
      <c r="L16">
        <v>5.0001540000000002</v>
      </c>
      <c r="M16">
        <v>3803.02675</v>
      </c>
      <c r="N16">
        <v>-2.5000770000000001</v>
      </c>
      <c r="O16">
        <v>7458.9502483124998</v>
      </c>
      <c r="P16">
        <v>1565995.5897185439</v>
      </c>
      <c r="Q16">
        <v>129895.5897185441</v>
      </c>
      <c r="R16">
        <v>375.52586862049827</v>
      </c>
      <c r="S16">
        <v>-4.8945966498718354</v>
      </c>
      <c r="T16">
        <v>33672.314699791263</v>
      </c>
      <c r="U16">
        <v>2793.5829400783769</v>
      </c>
      <c r="V16">
        <v>36464.709159181781</v>
      </c>
      <c r="W16">
        <v>67.393200000011674</v>
      </c>
      <c r="X16">
        <v>8.7492613343933918</v>
      </c>
      <c r="Y16">
        <v>2375.142707105063</v>
      </c>
      <c r="Z16">
        <v>16.009481759910141</v>
      </c>
      <c r="AA16">
        <v>3803.0617757255718</v>
      </c>
      <c r="AB16">
        <v>99.999079003965122</v>
      </c>
      <c r="AC16">
        <v>9.4759562248177343</v>
      </c>
      <c r="AD16">
        <v>7458.9502483124998</v>
      </c>
      <c r="AE16">
        <v>1119346.747271447</v>
      </c>
      <c r="AF16">
        <v>-316753.25272855238</v>
      </c>
    </row>
    <row r="17" spans="1:32" x14ac:dyDescent="0.35">
      <c r="A17" s="1" t="s">
        <v>665</v>
      </c>
      <c r="B17" t="s">
        <v>690</v>
      </c>
      <c r="C17">
        <v>2258.3196543492172</v>
      </c>
      <c r="D17">
        <v>-1099.056370403245</v>
      </c>
      <c r="E17">
        <v>-16.351880304001419</v>
      </c>
      <c r="F17">
        <v>985</v>
      </c>
      <c r="G17">
        <v>252160</v>
      </c>
      <c r="H17">
        <v>33135</v>
      </c>
      <c r="I17">
        <v>252160</v>
      </c>
      <c r="J17">
        <v>3.5</v>
      </c>
      <c r="K17">
        <v>-0.75</v>
      </c>
      <c r="L17">
        <v>5.0001540000000002</v>
      </c>
      <c r="M17">
        <v>3803.02675</v>
      </c>
      <c r="N17">
        <v>-2.5000770000000001</v>
      </c>
      <c r="O17">
        <v>7458.9502483124998</v>
      </c>
      <c r="P17">
        <v>1565995.5897185439</v>
      </c>
      <c r="Q17">
        <v>129895.5897185441</v>
      </c>
      <c r="R17">
        <v>375.7134591675761</v>
      </c>
      <c r="S17">
        <v>-4.8945439831189557</v>
      </c>
      <c r="T17">
        <v>33689.135993818047</v>
      </c>
      <c r="U17">
        <v>2794.979043278377</v>
      </c>
      <c r="V17">
        <v>36482.92477443441</v>
      </c>
      <c r="W17">
        <v>67.393200000000022</v>
      </c>
      <c r="X17">
        <v>8.7492614036196557</v>
      </c>
      <c r="Y17">
        <v>2374.9161733707128</v>
      </c>
      <c r="Z17">
        <v>16.00953295618487</v>
      </c>
      <c r="AA17">
        <v>3803.0228325382891</v>
      </c>
      <c r="AB17">
        <v>99.999896990950404</v>
      </c>
      <c r="AC17">
        <v>9.4748953674795082</v>
      </c>
      <c r="AD17">
        <v>7458.9502483124998</v>
      </c>
      <c r="AE17">
        <v>1119389.9307430959</v>
      </c>
      <c r="AF17">
        <v>-316710.0692569036</v>
      </c>
    </row>
    <row r="18" spans="1:32" x14ac:dyDescent="0.35">
      <c r="A18" s="1" t="s">
        <v>666</v>
      </c>
      <c r="B18" t="s">
        <v>690</v>
      </c>
      <c r="C18">
        <v>2378.6903170171231</v>
      </c>
      <c r="D18">
        <v>-1132.747769440851</v>
      </c>
      <c r="E18">
        <v>-14.920419658453961</v>
      </c>
      <c r="F18">
        <v>985</v>
      </c>
      <c r="G18">
        <v>252160</v>
      </c>
      <c r="H18">
        <v>33135</v>
      </c>
      <c r="I18">
        <v>252160</v>
      </c>
      <c r="J18">
        <v>3.5</v>
      </c>
      <c r="K18">
        <v>-0.75</v>
      </c>
      <c r="L18">
        <v>5.0001540000000002</v>
      </c>
      <c r="M18">
        <v>3803.02675</v>
      </c>
      <c r="N18">
        <v>-2.5000770000000001</v>
      </c>
      <c r="O18">
        <v>7458.9502483124998</v>
      </c>
      <c r="P18">
        <v>1565995.5897185439</v>
      </c>
      <c r="Q18">
        <v>129895.5897185441</v>
      </c>
      <c r="R18">
        <v>375.60735620667458</v>
      </c>
      <c r="S18">
        <v>-4.8945737719249944</v>
      </c>
      <c r="T18">
        <v>33679.62171311069</v>
      </c>
      <c r="U18">
        <v>2794.1893941939202</v>
      </c>
      <c r="V18">
        <v>36472.62185276243</v>
      </c>
      <c r="W18">
        <v>67.393200000000007</v>
      </c>
      <c r="X18">
        <v>8.7492613698961552</v>
      </c>
      <c r="Y18">
        <v>2375.026546522095</v>
      </c>
      <c r="Z18">
        <v>16.009527082395191</v>
      </c>
      <c r="AA18">
        <v>3803.027102728769</v>
      </c>
      <c r="AB18">
        <v>99.999990725051575</v>
      </c>
      <c r="AC18">
        <v>9.475479309421436</v>
      </c>
      <c r="AD18">
        <v>7458.9502483124998</v>
      </c>
      <c r="AE18">
        <v>1119367.755881005</v>
      </c>
      <c r="AF18">
        <v>-316732.24411899562</v>
      </c>
    </row>
    <row r="19" spans="1:32" x14ac:dyDescent="0.35">
      <c r="A19" s="1" t="s">
        <v>667</v>
      </c>
      <c r="B19" t="s">
        <v>690</v>
      </c>
      <c r="C19">
        <v>2499.8656317308928</v>
      </c>
      <c r="D19">
        <v>-1163.4195026890891</v>
      </c>
      <c r="E19">
        <v>-13.48595636568475</v>
      </c>
      <c r="F19">
        <v>985</v>
      </c>
      <c r="G19">
        <v>252160</v>
      </c>
      <c r="H19">
        <v>33135</v>
      </c>
      <c r="I19">
        <v>252160</v>
      </c>
      <c r="J19">
        <v>3.5</v>
      </c>
      <c r="K19">
        <v>-0.75</v>
      </c>
      <c r="L19">
        <v>5.0001540000000002</v>
      </c>
      <c r="M19">
        <v>3803.02675</v>
      </c>
      <c r="N19">
        <v>-2.5000770000000001</v>
      </c>
      <c r="O19">
        <v>7458.9502483124998</v>
      </c>
      <c r="P19">
        <v>1565995.5897185439</v>
      </c>
      <c r="Q19">
        <v>129895.5897185441</v>
      </c>
      <c r="R19">
        <v>375.65267482543402</v>
      </c>
      <c r="S19">
        <v>-4.8945610485520303</v>
      </c>
      <c r="T19">
        <v>33683.685445666189</v>
      </c>
      <c r="U19">
        <v>2794.5266684962771</v>
      </c>
      <c r="V19">
        <v>36477.022429102559</v>
      </c>
      <c r="W19">
        <v>67.393199999999979</v>
      </c>
      <c r="X19">
        <v>8.7492613863450082</v>
      </c>
      <c r="Y19">
        <v>2374.972730251216</v>
      </c>
      <c r="Z19">
        <v>16.009538119432008</v>
      </c>
      <c r="AA19">
        <v>3803.0186050766501</v>
      </c>
      <c r="AB19">
        <v>99.99978583050067</v>
      </c>
      <c r="AC19">
        <v>9.4752237556616841</v>
      </c>
      <c r="AD19">
        <v>7458.9502483124998</v>
      </c>
      <c r="AE19">
        <v>1119378.0763507229</v>
      </c>
      <c r="AF19">
        <v>-316721.92364927701</v>
      </c>
    </row>
    <row r="20" spans="1:32" x14ac:dyDescent="0.35">
      <c r="A20" s="1" t="s">
        <v>668</v>
      </c>
      <c r="B20" t="s">
        <v>690</v>
      </c>
      <c r="C20">
        <v>2621.769819394427</v>
      </c>
      <c r="D20">
        <v>-1191.052541439572</v>
      </c>
      <c r="E20">
        <v>-12.05513856830545</v>
      </c>
      <c r="F20">
        <v>985</v>
      </c>
      <c r="G20">
        <v>252160</v>
      </c>
      <c r="H20">
        <v>33135</v>
      </c>
      <c r="I20">
        <v>252160</v>
      </c>
      <c r="J20">
        <v>3.5</v>
      </c>
      <c r="K20">
        <v>-0.75</v>
      </c>
      <c r="L20">
        <v>5.0001540000000002</v>
      </c>
      <c r="M20">
        <v>3803.02675</v>
      </c>
      <c r="N20">
        <v>-2.5000770000000001</v>
      </c>
      <c r="O20">
        <v>7458.9502483124998</v>
      </c>
      <c r="P20">
        <v>1565995.5897185439</v>
      </c>
      <c r="Q20">
        <v>129895.5897185441</v>
      </c>
      <c r="R20">
        <v>375.5686314942551</v>
      </c>
      <c r="S20">
        <v>-4.8945846440339098</v>
      </c>
      <c r="T20">
        <v>33676.149257925499</v>
      </c>
      <c r="U20">
        <v>2793.9011936958059</v>
      </c>
      <c r="V20">
        <v>36468.861564873783</v>
      </c>
      <c r="W20">
        <v>67.39320000000005</v>
      </c>
      <c r="X20">
        <v>8.7492613564892547</v>
      </c>
      <c r="Y20">
        <v>2375.0704417214001</v>
      </c>
      <c r="Z20">
        <v>16.00951996096936</v>
      </c>
      <c r="AA20">
        <v>3803.0322732156551</v>
      </c>
      <c r="AB20">
        <v>99.999854767898881</v>
      </c>
      <c r="AC20">
        <v>9.4756955293818859</v>
      </c>
      <c r="AD20">
        <v>7458.9502483124998</v>
      </c>
      <c r="AE20">
        <v>1119359.2115005371</v>
      </c>
      <c r="AF20">
        <v>-316740.78849946283</v>
      </c>
    </row>
    <row r="21" spans="1:32" x14ac:dyDescent="0.35">
      <c r="A21" s="1" t="s">
        <v>669</v>
      </c>
      <c r="B21" t="s">
        <v>692</v>
      </c>
      <c r="C21">
        <v>2744.3266953307352</v>
      </c>
      <c r="D21">
        <v>-1215.62958029272</v>
      </c>
      <c r="E21">
        <v>-10.62366795705845</v>
      </c>
      <c r="F21">
        <v>1540</v>
      </c>
      <c r="G21">
        <v>415000</v>
      </c>
      <c r="H21">
        <v>63800</v>
      </c>
      <c r="I21">
        <v>430000</v>
      </c>
      <c r="J21">
        <v>3.5</v>
      </c>
      <c r="K21">
        <v>-2</v>
      </c>
      <c r="L21">
        <v>7.5004999999999997</v>
      </c>
      <c r="M21">
        <v>5704.7297500000004</v>
      </c>
      <c r="N21">
        <v>-3.7502499999999999</v>
      </c>
      <c r="O21">
        <v>7460</v>
      </c>
      <c r="P21">
        <v>1559600.5840826409</v>
      </c>
      <c r="Q21">
        <v>129900.5840826413</v>
      </c>
      <c r="R21">
        <v>1722.4727810910449</v>
      </c>
      <c r="S21">
        <v>-7.015711643277097</v>
      </c>
      <c r="T21">
        <v>153851.38628163829</v>
      </c>
      <c r="U21">
        <v>12866.979528733151</v>
      </c>
      <c r="V21">
        <v>166603.70700295351</v>
      </c>
      <c r="W21">
        <v>67.393200000000022</v>
      </c>
      <c r="X21">
        <v>8.749261403248628</v>
      </c>
      <c r="Y21">
        <v>2374.9174129930079</v>
      </c>
      <c r="Z21">
        <v>16.009456707122279</v>
      </c>
      <c r="AA21">
        <v>5704.7833940840537</v>
      </c>
      <c r="AB21">
        <v>99.999059655997641</v>
      </c>
      <c r="AC21">
        <v>4.1099554995707237</v>
      </c>
      <c r="AD21">
        <v>7460</v>
      </c>
      <c r="AE21">
        <v>1119864.8217339891</v>
      </c>
      <c r="AF21">
        <v>-309835.17826601089</v>
      </c>
    </row>
    <row r="22" spans="1:32" x14ac:dyDescent="0.35">
      <c r="A22" s="1" t="s">
        <v>670</v>
      </c>
      <c r="B22" t="s">
        <v>690</v>
      </c>
      <c r="C22">
        <v>2867.4596282917291</v>
      </c>
      <c r="D22">
        <v>-1237.1354191830319</v>
      </c>
      <c r="E22">
        <v>-9.1899881698838666</v>
      </c>
      <c r="F22">
        <v>985</v>
      </c>
      <c r="G22">
        <v>252160</v>
      </c>
      <c r="H22">
        <v>33135</v>
      </c>
      <c r="I22">
        <v>252160</v>
      </c>
      <c r="J22">
        <v>3.5</v>
      </c>
      <c r="K22">
        <v>-0.75</v>
      </c>
      <c r="L22">
        <v>5.0001540000000002</v>
      </c>
      <c r="M22">
        <v>3803.02675</v>
      </c>
      <c r="N22">
        <v>-2.5000770000000001</v>
      </c>
      <c r="O22">
        <v>7458.9502483124998</v>
      </c>
      <c r="P22">
        <v>1565995.5897185439</v>
      </c>
      <c r="Q22">
        <v>129895.5897185441</v>
      </c>
      <c r="R22">
        <v>375.56836473929047</v>
      </c>
      <c r="S22">
        <v>-4.8945847189263709</v>
      </c>
      <c r="T22">
        <v>33676.125337937541</v>
      </c>
      <c r="U22">
        <v>2793.8992084284209</v>
      </c>
      <c r="V22">
        <v>36468.835662151723</v>
      </c>
      <c r="W22">
        <v>67.393200000000022</v>
      </c>
      <c r="X22">
        <v>8.7492613563064552</v>
      </c>
      <c r="Y22">
        <v>2375.071051433335</v>
      </c>
      <c r="Z22">
        <v>16.00951935088602</v>
      </c>
      <c r="AA22">
        <v>3803.0326161726248</v>
      </c>
      <c r="AB22">
        <v>99.999845749898398</v>
      </c>
      <c r="AC22">
        <v>9.4756971964628978</v>
      </c>
      <c r="AD22">
        <v>7458.9502483124998</v>
      </c>
      <c r="AE22">
        <v>1119359.117457516</v>
      </c>
      <c r="AF22">
        <v>-316740.88254248339</v>
      </c>
    </row>
    <row r="23" spans="1:32" x14ac:dyDescent="0.35">
      <c r="A23" s="1" t="s">
        <v>671</v>
      </c>
      <c r="B23" t="s">
        <v>690</v>
      </c>
      <c r="C23">
        <v>2991.091671301826</v>
      </c>
      <c r="D23">
        <v>-1255.5565820722611</v>
      </c>
      <c r="E23">
        <v>-7.7574456892799466</v>
      </c>
      <c r="F23">
        <v>985</v>
      </c>
      <c r="G23">
        <v>252160</v>
      </c>
      <c r="H23">
        <v>33135</v>
      </c>
      <c r="I23">
        <v>252160</v>
      </c>
      <c r="J23">
        <v>3.5</v>
      </c>
      <c r="K23">
        <v>-0.75</v>
      </c>
      <c r="L23">
        <v>5.0001540000000002</v>
      </c>
      <c r="M23">
        <v>3803.02675</v>
      </c>
      <c r="N23">
        <v>-2.5000770000000001</v>
      </c>
      <c r="O23">
        <v>7458.9502483124998</v>
      </c>
      <c r="P23">
        <v>1565995.5897185439</v>
      </c>
      <c r="Q23">
        <v>129895.5897185441</v>
      </c>
      <c r="R23">
        <v>375.64408846154703</v>
      </c>
      <c r="S23">
        <v>-4.8945634592060427</v>
      </c>
      <c r="T23">
        <v>33682.915504136698</v>
      </c>
      <c r="U23">
        <v>2794.4627662823559</v>
      </c>
      <c r="V23">
        <v>36476.18866693585</v>
      </c>
      <c r="W23">
        <v>67.393200000000007</v>
      </c>
      <c r="X23">
        <v>8.7492613839330993</v>
      </c>
      <c r="Y23">
        <v>2374.9806473547051</v>
      </c>
      <c r="Z23">
        <v>16.009538659938801</v>
      </c>
      <c r="AA23">
        <v>3803.0179358162509</v>
      </c>
      <c r="AB23">
        <v>99.999768232402047</v>
      </c>
      <c r="AC23">
        <v>9.4752699019144817</v>
      </c>
      <c r="AD23">
        <v>7458.9502483124998</v>
      </c>
      <c r="AE23">
        <v>1119376.4175202281</v>
      </c>
      <c r="AF23">
        <v>-316723.58247977193</v>
      </c>
    </row>
    <row r="24" spans="1:32" x14ac:dyDescent="0.35">
      <c r="A24" s="1" t="s">
        <v>672</v>
      </c>
      <c r="B24" t="s">
        <v>690</v>
      </c>
      <c r="C24">
        <v>3115.1455671135332</v>
      </c>
      <c r="D24">
        <v>-1270.881500389544</v>
      </c>
      <c r="E24">
        <v>-6.3262834097011851</v>
      </c>
      <c r="F24">
        <v>985</v>
      </c>
      <c r="G24">
        <v>252160</v>
      </c>
      <c r="H24">
        <v>33135</v>
      </c>
      <c r="I24">
        <v>252160</v>
      </c>
      <c r="J24">
        <v>3.5</v>
      </c>
      <c r="K24">
        <v>-0.75</v>
      </c>
      <c r="L24">
        <v>5.0001540000000002</v>
      </c>
      <c r="M24">
        <v>3803.02675</v>
      </c>
      <c r="N24">
        <v>-2.5000770000000001</v>
      </c>
      <c r="O24">
        <v>7458.9502483124998</v>
      </c>
      <c r="P24">
        <v>1565995.5897185439</v>
      </c>
      <c r="Q24">
        <v>129895.5897185441</v>
      </c>
      <c r="R24">
        <v>375.61571358681789</v>
      </c>
      <c r="S24">
        <v>-4.8945714255590307</v>
      </c>
      <c r="T24">
        <v>33680.371121599303</v>
      </c>
      <c r="U24">
        <v>2794.2515922365242</v>
      </c>
      <c r="V24">
        <v>36473.433379908027</v>
      </c>
      <c r="W24">
        <v>67.393200000000022</v>
      </c>
      <c r="X24">
        <v>8.7492613721311088</v>
      </c>
      <c r="Y24">
        <v>2375.0192712969788</v>
      </c>
      <c r="Z24">
        <v>16.0095251305512</v>
      </c>
      <c r="AA24">
        <v>3803.0281848837972</v>
      </c>
      <c r="AB24">
        <v>99.999962269952533</v>
      </c>
      <c r="AC24">
        <v>9.4754342435315841</v>
      </c>
      <c r="AD24">
        <v>7458.9502483124998</v>
      </c>
      <c r="AE24">
        <v>1119369.336055073</v>
      </c>
      <c r="AF24">
        <v>-316730.66394492699</v>
      </c>
    </row>
    <row r="25" spans="1:32" x14ac:dyDescent="0.35">
      <c r="A25" s="1" t="s">
        <v>673</v>
      </c>
      <c r="B25" t="s">
        <v>690</v>
      </c>
      <c r="C25">
        <v>3239.5437705078548</v>
      </c>
      <c r="D25">
        <v>-1283.100734301272</v>
      </c>
      <c r="E25">
        <v>-4.8933035169104881</v>
      </c>
      <c r="F25">
        <v>985</v>
      </c>
      <c r="G25">
        <v>252160</v>
      </c>
      <c r="H25">
        <v>33135</v>
      </c>
      <c r="I25">
        <v>252160</v>
      </c>
      <c r="J25">
        <v>3.5</v>
      </c>
      <c r="K25">
        <v>-0.75</v>
      </c>
      <c r="L25">
        <v>5.0001540000000002</v>
      </c>
      <c r="M25">
        <v>3803.02675</v>
      </c>
      <c r="N25">
        <v>-2.5000770000000001</v>
      </c>
      <c r="O25">
        <v>7458.9502483124998</v>
      </c>
      <c r="P25">
        <v>1565995.5897185439</v>
      </c>
      <c r="Q25">
        <v>129895.5897185441</v>
      </c>
      <c r="R25">
        <v>375.64333233953749</v>
      </c>
      <c r="S25">
        <v>-4.894563671490145</v>
      </c>
      <c r="T25">
        <v>33682.847702475447</v>
      </c>
      <c r="U25">
        <v>2794.4571390028391</v>
      </c>
      <c r="V25">
        <v>36476.115245178597</v>
      </c>
      <c r="W25">
        <v>67.393200000000007</v>
      </c>
      <c r="X25">
        <v>8.7492613782636806</v>
      </c>
      <c r="Y25">
        <v>2374.9992041615328</v>
      </c>
      <c r="Z25">
        <v>16.009515193099151</v>
      </c>
      <c r="AA25">
        <v>3803.03573650107</v>
      </c>
      <c r="AB25">
        <v>99.999763701344691</v>
      </c>
      <c r="AC25">
        <v>9.4752899665851764</v>
      </c>
      <c r="AD25">
        <v>7458.9502483124998</v>
      </c>
      <c r="AE25">
        <v>1119374.0151562211</v>
      </c>
      <c r="AF25">
        <v>-316725.98484377947</v>
      </c>
    </row>
    <row r="26" spans="1:32" x14ac:dyDescent="0.35">
      <c r="A26" s="1" t="s">
        <v>674</v>
      </c>
      <c r="B26" t="s">
        <v>690</v>
      </c>
      <c r="C26">
        <v>3364.208535971055</v>
      </c>
      <c r="D26">
        <v>-1292.2067283810879</v>
      </c>
      <c r="E26">
        <v>-3.4613535122058972</v>
      </c>
      <c r="F26">
        <v>985</v>
      </c>
      <c r="G26">
        <v>252160</v>
      </c>
      <c r="H26">
        <v>33135</v>
      </c>
      <c r="I26">
        <v>252160</v>
      </c>
      <c r="J26">
        <v>3.5</v>
      </c>
      <c r="K26">
        <v>-0.75</v>
      </c>
      <c r="L26">
        <v>5.0001540000000002</v>
      </c>
      <c r="M26">
        <v>3803.02675</v>
      </c>
      <c r="N26">
        <v>-2.5000770000000001</v>
      </c>
      <c r="O26">
        <v>7458.9502483124998</v>
      </c>
      <c r="P26">
        <v>1565995.5897185439</v>
      </c>
      <c r="Q26">
        <v>129895.5897185441</v>
      </c>
      <c r="R26">
        <v>375.63445609917869</v>
      </c>
      <c r="S26">
        <v>-4.8945661635280704</v>
      </c>
      <c r="T26">
        <v>33682.051767647907</v>
      </c>
      <c r="U26">
        <v>2794.3910794461531</v>
      </c>
      <c r="V26">
        <v>36475.253335120848</v>
      </c>
      <c r="W26">
        <v>67.393200000000022</v>
      </c>
      <c r="X26">
        <v>8.7492613799354935</v>
      </c>
      <c r="Y26">
        <v>2374.9937343345609</v>
      </c>
      <c r="Z26">
        <v>16.009534042317309</v>
      </c>
      <c r="AA26">
        <v>3803.0213904337402</v>
      </c>
      <c r="AB26">
        <v>99.999859071034422</v>
      </c>
      <c r="AC26">
        <v>9.4753256329598514</v>
      </c>
      <c r="AD26">
        <v>7458.9502483124998</v>
      </c>
      <c r="AE26">
        <v>1119374.018031158</v>
      </c>
      <c r="AF26">
        <v>-316725.9819688421</v>
      </c>
    </row>
    <row r="27" spans="1:32" x14ac:dyDescent="0.35">
      <c r="A27" s="1" t="s">
        <v>675</v>
      </c>
      <c r="B27" t="s">
        <v>690</v>
      </c>
      <c r="C27">
        <v>3489.0619728776901</v>
      </c>
      <c r="D27">
        <v>-1298.1935605694489</v>
      </c>
      <c r="E27">
        <v>-2.0294796601529872</v>
      </c>
      <c r="F27">
        <v>985</v>
      </c>
      <c r="G27">
        <v>252160</v>
      </c>
      <c r="H27">
        <v>33135</v>
      </c>
      <c r="I27">
        <v>252160</v>
      </c>
      <c r="J27">
        <v>3.5</v>
      </c>
      <c r="K27">
        <v>-0.75</v>
      </c>
      <c r="L27">
        <v>5.0001540000000002</v>
      </c>
      <c r="M27">
        <v>3803.02675</v>
      </c>
      <c r="N27">
        <v>-2.5000770000000001</v>
      </c>
      <c r="O27">
        <v>7458.9502483124998</v>
      </c>
      <c r="P27">
        <v>1565995.5897185439</v>
      </c>
      <c r="Q27">
        <v>129895.5897185441</v>
      </c>
      <c r="R27">
        <v>375.57056888416741</v>
      </c>
      <c r="S27">
        <v>-4.8945841001043924</v>
      </c>
      <c r="T27">
        <v>33676.322984189457</v>
      </c>
      <c r="U27">
        <v>2793.9156123103789</v>
      </c>
      <c r="V27">
        <v>36469.049691353423</v>
      </c>
      <c r="W27">
        <v>67.393200000000022</v>
      </c>
      <c r="X27">
        <v>8.7492613585522054</v>
      </c>
      <c r="Y27">
        <v>2375.0637114145611</v>
      </c>
      <c r="Z27">
        <v>16.009525981226851</v>
      </c>
      <c r="AA27">
        <v>3803.0274802987278</v>
      </c>
      <c r="AB27">
        <v>99.999980796907934</v>
      </c>
      <c r="AC27">
        <v>9.4756804591355213</v>
      </c>
      <c r="AD27">
        <v>7458.9502483124998</v>
      </c>
      <c r="AE27">
        <v>1119360.2189257529</v>
      </c>
      <c r="AF27">
        <v>-316739.78107424721</v>
      </c>
    </row>
    <row r="28" spans="1:32" x14ac:dyDescent="0.35">
      <c r="A28" s="1" t="s">
        <v>676</v>
      </c>
      <c r="B28" t="s">
        <v>692</v>
      </c>
      <c r="C28">
        <v>3614.0260516090789</v>
      </c>
      <c r="D28">
        <v>-1301.05756687142</v>
      </c>
      <c r="E28">
        <v>-0.5968427220974597</v>
      </c>
      <c r="F28">
        <v>1540</v>
      </c>
      <c r="G28">
        <v>415000</v>
      </c>
      <c r="H28">
        <v>63800</v>
      </c>
      <c r="I28">
        <v>430000</v>
      </c>
      <c r="J28">
        <v>3.5</v>
      </c>
      <c r="K28">
        <v>-2</v>
      </c>
      <c r="L28">
        <v>7.5004999999999997</v>
      </c>
      <c r="M28">
        <v>5704.7297500000004</v>
      </c>
      <c r="N28">
        <v>-3.7502499999999999</v>
      </c>
      <c r="O28">
        <v>7460</v>
      </c>
      <c r="P28">
        <v>1559600.5840826409</v>
      </c>
      <c r="Q28">
        <v>129900.5840826413</v>
      </c>
      <c r="R28">
        <v>1722.4498089253941</v>
      </c>
      <c r="S28">
        <v>-7.0157180918915962</v>
      </c>
      <c r="T28">
        <v>153849.33287709189</v>
      </c>
      <c r="U28">
        <v>12866.8063960736</v>
      </c>
      <c r="V28">
        <v>166601.4850532093</v>
      </c>
      <c r="W28">
        <v>67.393200000000022</v>
      </c>
      <c r="X28">
        <v>8.7492613996936441</v>
      </c>
      <c r="Y28">
        <v>2374.9290647740172</v>
      </c>
      <c r="Z28">
        <v>16.00947137686482</v>
      </c>
      <c r="AA28">
        <v>5704.7720736994106</v>
      </c>
      <c r="AB28">
        <v>99.999258094576504</v>
      </c>
      <c r="AC28">
        <v>4.1100287650735199</v>
      </c>
      <c r="AD28">
        <v>7460</v>
      </c>
      <c r="AE28">
        <v>1119861.1791841059</v>
      </c>
      <c r="AF28">
        <v>-309838.82081589359</v>
      </c>
    </row>
    <row r="29" spans="1:32" x14ac:dyDescent="0.35">
      <c r="A29" s="1" t="s">
        <v>677</v>
      </c>
      <c r="B29" t="s">
        <v>690</v>
      </c>
      <c r="C29">
        <v>3739.0226748816349</v>
      </c>
      <c r="D29">
        <v>-1300.797063462913</v>
      </c>
      <c r="E29">
        <v>0.83608111794246021</v>
      </c>
      <c r="F29">
        <v>985</v>
      </c>
      <c r="G29">
        <v>252160</v>
      </c>
      <c r="H29">
        <v>33135</v>
      </c>
      <c r="I29">
        <v>252160</v>
      </c>
      <c r="J29">
        <v>3.5</v>
      </c>
      <c r="K29">
        <v>-0.75</v>
      </c>
      <c r="L29">
        <v>5.0001540000000002</v>
      </c>
      <c r="M29">
        <v>3803.02675</v>
      </c>
      <c r="N29">
        <v>-2.5000770000000001</v>
      </c>
      <c r="O29">
        <v>7458.9502483124998</v>
      </c>
      <c r="P29">
        <v>1565995.5897185439</v>
      </c>
      <c r="Q29">
        <v>129895.5897185441</v>
      </c>
      <c r="R29">
        <v>375.56786214745841</v>
      </c>
      <c r="S29">
        <v>-4.8945848600309221</v>
      </c>
      <c r="T29">
        <v>33676.080270395527</v>
      </c>
      <c r="U29">
        <v>2793.8954679950511</v>
      </c>
      <c r="V29">
        <v>36468.786858949286</v>
      </c>
      <c r="W29">
        <v>67.393200000000007</v>
      </c>
      <c r="X29">
        <v>8.7492613574378471</v>
      </c>
      <c r="Y29">
        <v>2375.0673599832721</v>
      </c>
      <c r="Z29">
        <v>16.009524714945151</v>
      </c>
      <c r="AA29">
        <v>3803.0284221307311</v>
      </c>
      <c r="AB29">
        <v>99.999956031581135</v>
      </c>
      <c r="AC29">
        <v>9.4756960895008291</v>
      </c>
      <c r="AD29">
        <v>7458.9502483124998</v>
      </c>
      <c r="AE29">
        <v>1119359.548472329</v>
      </c>
      <c r="AF29">
        <v>-316740.45152767078</v>
      </c>
    </row>
    <row r="30" spans="1:32" x14ac:dyDescent="0.35">
      <c r="A30" s="1" t="s">
        <v>678</v>
      </c>
      <c r="B30" t="s">
        <v>690</v>
      </c>
      <c r="C30">
        <v>3863.9737269449702</v>
      </c>
      <c r="D30">
        <v>-1297.41208434643</v>
      </c>
      <c r="E30">
        <v>2.2682446294717722</v>
      </c>
      <c r="F30">
        <v>985</v>
      </c>
      <c r="G30">
        <v>252160</v>
      </c>
      <c r="H30">
        <v>33135</v>
      </c>
      <c r="I30">
        <v>252160</v>
      </c>
      <c r="J30">
        <v>3.5</v>
      </c>
      <c r="K30">
        <v>-0.75</v>
      </c>
      <c r="L30">
        <v>5.0001540000000002</v>
      </c>
      <c r="M30">
        <v>3803.02675</v>
      </c>
      <c r="N30">
        <v>-2.5000770000000001</v>
      </c>
      <c r="O30">
        <v>7458.9502483124998</v>
      </c>
      <c r="P30">
        <v>1565995.5897185439</v>
      </c>
      <c r="Q30">
        <v>129895.5897185441</v>
      </c>
      <c r="R30">
        <v>375.64269178111152</v>
      </c>
      <c r="S30">
        <v>-4.8945638513293366</v>
      </c>
      <c r="T30">
        <v>33682.790263431409</v>
      </c>
      <c r="U30">
        <v>2794.452371781073</v>
      </c>
      <c r="V30">
        <v>36476.053044998393</v>
      </c>
      <c r="W30">
        <v>67.393200000000007</v>
      </c>
      <c r="X30">
        <v>8.7492613826992951</v>
      </c>
      <c r="Y30">
        <v>2374.9846939616118</v>
      </c>
      <c r="Z30">
        <v>16.009535049246509</v>
      </c>
      <c r="AA30">
        <v>3803.0205857427241</v>
      </c>
      <c r="AB30">
        <v>99.99983791180864</v>
      </c>
      <c r="AC30">
        <v>9.4752798384796453</v>
      </c>
      <c r="AD30">
        <v>7458.9502483124998</v>
      </c>
      <c r="AE30">
        <v>1119375.8007042001</v>
      </c>
      <c r="AF30">
        <v>-316724.19929579989</v>
      </c>
    </row>
    <row r="31" spans="1:32" x14ac:dyDescent="0.35">
      <c r="A31" s="1" t="s">
        <v>679</v>
      </c>
      <c r="B31" t="s">
        <v>690</v>
      </c>
      <c r="C31">
        <v>3988.8011262010532</v>
      </c>
      <c r="D31">
        <v>-1290.9048077642601</v>
      </c>
      <c r="E31">
        <v>3.7007958396921419</v>
      </c>
      <c r="F31">
        <v>985</v>
      </c>
      <c r="G31">
        <v>252160</v>
      </c>
      <c r="H31">
        <v>33135</v>
      </c>
      <c r="I31">
        <v>252160</v>
      </c>
      <c r="J31">
        <v>3.5</v>
      </c>
      <c r="K31">
        <v>-0.75</v>
      </c>
      <c r="L31">
        <v>5.0001540000000002</v>
      </c>
      <c r="M31">
        <v>3803.02675</v>
      </c>
      <c r="N31">
        <v>-2.5000770000000001</v>
      </c>
      <c r="O31">
        <v>7458.9502483124998</v>
      </c>
      <c r="P31">
        <v>1565995.5897185439</v>
      </c>
      <c r="Q31">
        <v>129895.5897185441</v>
      </c>
      <c r="R31">
        <v>375.62256319489649</v>
      </c>
      <c r="S31">
        <v>-4.8945695025057558</v>
      </c>
      <c r="T31">
        <v>33680.98532776926</v>
      </c>
      <c r="U31">
        <v>2794.3025690042191</v>
      </c>
      <c r="V31">
        <v>36474.09849777956</v>
      </c>
      <c r="W31">
        <v>67.393200000000022</v>
      </c>
      <c r="X31">
        <v>8.7492613736056413</v>
      </c>
      <c r="Y31">
        <v>2375.014454595886</v>
      </c>
      <c r="Z31">
        <v>16.00952234112739</v>
      </c>
      <c r="AA31">
        <v>3803.0302177907829</v>
      </c>
      <c r="AB31">
        <v>99.999908814977871</v>
      </c>
      <c r="AC31">
        <v>9.4753985340730331</v>
      </c>
      <c r="AD31">
        <v>7458.9502483124998</v>
      </c>
      <c r="AE31">
        <v>1119370.4789365139</v>
      </c>
      <c r="AF31">
        <v>-316729.52106348629</v>
      </c>
    </row>
    <row r="32" spans="1:32" x14ac:dyDescent="0.35">
      <c r="A32" s="1" t="s">
        <v>680</v>
      </c>
      <c r="B32" t="s">
        <v>690</v>
      </c>
      <c r="C32">
        <v>4113.4268599573343</v>
      </c>
      <c r="D32">
        <v>-1281.2792516646871</v>
      </c>
      <c r="E32">
        <v>5.132482765539411</v>
      </c>
      <c r="F32">
        <v>985</v>
      </c>
      <c r="G32">
        <v>252160</v>
      </c>
      <c r="H32">
        <v>33135</v>
      </c>
      <c r="I32">
        <v>252160</v>
      </c>
      <c r="J32">
        <v>3.5</v>
      </c>
      <c r="K32">
        <v>-0.75</v>
      </c>
      <c r="L32">
        <v>5.0001540000000002</v>
      </c>
      <c r="M32">
        <v>3803.02675</v>
      </c>
      <c r="N32">
        <v>-2.5000770000000001</v>
      </c>
      <c r="O32">
        <v>7458.9502483124998</v>
      </c>
      <c r="P32">
        <v>1565995.5897185439</v>
      </c>
      <c r="Q32">
        <v>129895.5897185441</v>
      </c>
      <c r="R32">
        <v>375.6344968675557</v>
      </c>
      <c r="S32">
        <v>-4.8945661520821941</v>
      </c>
      <c r="T32">
        <v>33682.055423359081</v>
      </c>
      <c r="U32">
        <v>2794.3913828562409</v>
      </c>
      <c r="V32">
        <v>36475.257293854818</v>
      </c>
      <c r="W32">
        <v>67.393200000000022</v>
      </c>
      <c r="X32">
        <v>8.7492613755840374</v>
      </c>
      <c r="Y32">
        <v>2375.0079830655209</v>
      </c>
      <c r="Z32">
        <v>16.00951512592902</v>
      </c>
      <c r="AA32">
        <v>3803.0356799330771</v>
      </c>
      <c r="AB32">
        <v>99.999765188791343</v>
      </c>
      <c r="AC32">
        <v>9.4753381481654682</v>
      </c>
      <c r="AD32">
        <v>7458.9502483124998</v>
      </c>
      <c r="AE32">
        <v>1119372.2234786099</v>
      </c>
      <c r="AF32">
        <v>-316727.7765213903</v>
      </c>
    </row>
    <row r="33" spans="1:32" x14ac:dyDescent="0.35">
      <c r="A33" s="1" t="s">
        <v>681</v>
      </c>
      <c r="B33" t="s">
        <v>690</v>
      </c>
      <c r="C33">
        <v>4237.7730586428688</v>
      </c>
      <c r="D33">
        <v>-1268.541565214457</v>
      </c>
      <c r="E33">
        <v>6.5657662298039856</v>
      </c>
      <c r="F33">
        <v>985</v>
      </c>
      <c r="G33">
        <v>252160</v>
      </c>
      <c r="H33">
        <v>33135</v>
      </c>
      <c r="I33">
        <v>252160</v>
      </c>
      <c r="J33">
        <v>3.5</v>
      </c>
      <c r="K33">
        <v>-0.75</v>
      </c>
      <c r="L33">
        <v>5.0001540000000002</v>
      </c>
      <c r="M33">
        <v>3803.02675</v>
      </c>
      <c r="N33">
        <v>-2.5000770000000001</v>
      </c>
      <c r="O33">
        <v>7458.9502483124998</v>
      </c>
      <c r="P33">
        <v>1565995.5897185439</v>
      </c>
      <c r="Q33">
        <v>129895.5897185441</v>
      </c>
      <c r="R33">
        <v>375.63819540951471</v>
      </c>
      <c r="S33">
        <v>-4.8945651137026038</v>
      </c>
      <c r="T33">
        <v>33682.387072597412</v>
      </c>
      <c r="U33">
        <v>2794.4189084785999</v>
      </c>
      <c r="V33">
        <v>36475.616433578907</v>
      </c>
      <c r="W33">
        <v>67.393200000000022</v>
      </c>
      <c r="X33">
        <v>8.7492613765035578</v>
      </c>
      <c r="Y33">
        <v>2375.004978101093</v>
      </c>
      <c r="Z33">
        <v>16.009514158725811</v>
      </c>
      <c r="AA33">
        <v>3803.036373510608</v>
      </c>
      <c r="AB33">
        <v>99.999746951277444</v>
      </c>
      <c r="AC33">
        <v>9.4753185086849356</v>
      </c>
      <c r="AD33">
        <v>7458.9502483124998</v>
      </c>
      <c r="AE33">
        <v>1119372.8914858091</v>
      </c>
      <c r="AF33">
        <v>-316727.10851419083</v>
      </c>
    </row>
    <row r="34" spans="1:32" x14ac:dyDescent="0.35">
      <c r="A34" s="1" t="s">
        <v>682</v>
      </c>
      <c r="B34" t="s">
        <v>690</v>
      </c>
      <c r="C34">
        <v>4361.7619775359144</v>
      </c>
      <c r="D34">
        <v>-1252.6993762420771</v>
      </c>
      <c r="E34">
        <v>7.9971827421830497</v>
      </c>
      <c r="F34">
        <v>985</v>
      </c>
      <c r="G34">
        <v>252160</v>
      </c>
      <c r="H34">
        <v>33135</v>
      </c>
      <c r="I34">
        <v>252160</v>
      </c>
      <c r="J34">
        <v>3.5</v>
      </c>
      <c r="K34">
        <v>-0.75</v>
      </c>
      <c r="L34">
        <v>5.0001540000000002</v>
      </c>
      <c r="M34">
        <v>3803.02675</v>
      </c>
      <c r="N34">
        <v>-2.5000770000000001</v>
      </c>
      <c r="O34">
        <v>7458.9502483124998</v>
      </c>
      <c r="P34">
        <v>1565995.5897185439</v>
      </c>
      <c r="Q34">
        <v>129895.5897185441</v>
      </c>
      <c r="R34">
        <v>375.61312614774488</v>
      </c>
      <c r="S34">
        <v>-4.8945721519922998</v>
      </c>
      <c r="T34">
        <v>33680.139105252863</v>
      </c>
      <c r="U34">
        <v>2794.2323357656551</v>
      </c>
      <c r="V34">
        <v>36473.182131668829</v>
      </c>
      <c r="W34">
        <v>67.393200000000007</v>
      </c>
      <c r="X34">
        <v>8.7492613690297638</v>
      </c>
      <c r="Y34">
        <v>2375.0294422425859</v>
      </c>
      <c r="Z34">
        <v>16.009514851623909</v>
      </c>
      <c r="AA34">
        <v>3803.0357683903312</v>
      </c>
      <c r="AB34">
        <v>99.999762862821527</v>
      </c>
      <c r="AC34">
        <v>9.4754550042028267</v>
      </c>
      <c r="AD34">
        <v>7458.9502483124998</v>
      </c>
      <c r="AE34">
        <v>1119367.857108373</v>
      </c>
      <c r="AF34">
        <v>-316732.14289162698</v>
      </c>
    </row>
    <row r="35" spans="1:32" x14ac:dyDescent="0.35">
      <c r="A35" s="1" t="s">
        <v>683</v>
      </c>
      <c r="B35" t="s">
        <v>690</v>
      </c>
      <c r="C35">
        <v>4485.3161768673745</v>
      </c>
      <c r="D35">
        <v>-1233.76294369631</v>
      </c>
      <c r="E35">
        <v>9.4299353396174368</v>
      </c>
      <c r="F35">
        <v>985</v>
      </c>
      <c r="G35">
        <v>252160</v>
      </c>
      <c r="H35">
        <v>33135</v>
      </c>
      <c r="I35">
        <v>252160</v>
      </c>
      <c r="J35">
        <v>3.5</v>
      </c>
      <c r="K35">
        <v>-0.75</v>
      </c>
      <c r="L35">
        <v>5.0001540000000002</v>
      </c>
      <c r="M35">
        <v>3803.02675</v>
      </c>
      <c r="N35">
        <v>-2.5000770000000001</v>
      </c>
      <c r="O35">
        <v>7458.9502483124998</v>
      </c>
      <c r="P35">
        <v>1565995.5897185439</v>
      </c>
      <c r="Q35">
        <v>129895.5897185441</v>
      </c>
      <c r="R35">
        <v>375.69368822103922</v>
      </c>
      <c r="S35">
        <v>-4.8945495338866873</v>
      </c>
      <c r="T35">
        <v>33687.363127765173</v>
      </c>
      <c r="U35">
        <v>2794.8319021242619</v>
      </c>
      <c r="V35">
        <v>36481.004955120981</v>
      </c>
      <c r="W35">
        <v>67.393200000000007</v>
      </c>
      <c r="X35">
        <v>8.74926139376295</v>
      </c>
      <c r="Y35">
        <v>2374.948513661283</v>
      </c>
      <c r="Z35">
        <v>16.009515243139418</v>
      </c>
      <c r="AA35">
        <v>3803.0354018823232</v>
      </c>
      <c r="AB35">
        <v>99.999772500092917</v>
      </c>
      <c r="AC35">
        <v>9.4750140295018763</v>
      </c>
      <c r="AD35">
        <v>7458.9502483124998</v>
      </c>
      <c r="AE35">
        <v>1119384.337333045</v>
      </c>
      <c r="AF35">
        <v>-316715.66266695468</v>
      </c>
    </row>
    <row r="36" spans="1:32" x14ac:dyDescent="0.35">
      <c r="A36" s="1" t="s">
        <v>684</v>
      </c>
      <c r="B36" t="s">
        <v>690</v>
      </c>
      <c r="C36">
        <v>4608.3584531063298</v>
      </c>
      <c r="D36">
        <v>-1211.744088797632</v>
      </c>
      <c r="E36">
        <v>10.86278740370895</v>
      </c>
      <c r="F36">
        <v>985</v>
      </c>
      <c r="G36">
        <v>252160</v>
      </c>
      <c r="H36">
        <v>33135</v>
      </c>
      <c r="I36">
        <v>252160</v>
      </c>
      <c r="J36">
        <v>3.5</v>
      </c>
      <c r="K36">
        <v>-0.75</v>
      </c>
      <c r="L36">
        <v>5.0001540000000002</v>
      </c>
      <c r="M36">
        <v>3803.02675</v>
      </c>
      <c r="N36">
        <v>-2.5000770000000001</v>
      </c>
      <c r="O36">
        <v>7458.9502483124998</v>
      </c>
      <c r="P36">
        <v>1565995.5897185439</v>
      </c>
      <c r="Q36">
        <v>129895.5897185441</v>
      </c>
      <c r="R36">
        <v>375.42044036837081</v>
      </c>
      <c r="S36">
        <v>-4.8946262492508437</v>
      </c>
      <c r="T36">
        <v>33662.86092089818</v>
      </c>
      <c r="U36">
        <v>2792.7983128719789</v>
      </c>
      <c r="V36">
        <v>36454.471753793143</v>
      </c>
      <c r="W36">
        <v>67.393200000000007</v>
      </c>
      <c r="X36">
        <v>8.7492613103231704</v>
      </c>
      <c r="Y36">
        <v>2375.2215845449059</v>
      </c>
      <c r="Z36">
        <v>16.009515082196639</v>
      </c>
      <c r="AA36">
        <v>3803.035224913277</v>
      </c>
      <c r="AB36">
        <v>99.999777153466567</v>
      </c>
      <c r="AC36">
        <v>9.4765080061963012</v>
      </c>
      <c r="AD36">
        <v>7458.9502483124998</v>
      </c>
      <c r="AE36">
        <v>1119328.6358629931</v>
      </c>
      <c r="AF36">
        <v>-316771.36413700698</v>
      </c>
    </row>
    <row r="37" spans="1:32" x14ac:dyDescent="0.35">
      <c r="A37" s="1" t="s">
        <v>685</v>
      </c>
      <c r="B37" t="s">
        <v>690</v>
      </c>
      <c r="C37">
        <v>4730.8118991253614</v>
      </c>
      <c r="D37">
        <v>-1186.6564569101331</v>
      </c>
      <c r="E37">
        <v>12.29530170851382</v>
      </c>
      <c r="F37">
        <v>985</v>
      </c>
      <c r="G37">
        <v>252160</v>
      </c>
      <c r="H37">
        <v>33135</v>
      </c>
      <c r="I37">
        <v>252160</v>
      </c>
      <c r="J37">
        <v>3.5</v>
      </c>
      <c r="K37">
        <v>-0.75</v>
      </c>
      <c r="L37">
        <v>5.0001540000000002</v>
      </c>
      <c r="M37">
        <v>3803.02675</v>
      </c>
      <c r="N37">
        <v>-2.5000770000000001</v>
      </c>
      <c r="O37">
        <v>7458.9502483124998</v>
      </c>
      <c r="P37">
        <v>1565995.5897185439</v>
      </c>
      <c r="Q37">
        <v>129895.5897185441</v>
      </c>
      <c r="R37">
        <v>376.31126190548349</v>
      </c>
      <c r="S37">
        <v>-4.8943761477479377</v>
      </c>
      <c r="T37">
        <v>33742.741129553309</v>
      </c>
      <c r="U37">
        <v>2799.4280703895301</v>
      </c>
      <c r="V37">
        <v>36540.973246707283</v>
      </c>
      <c r="W37">
        <v>67.393199999999979</v>
      </c>
      <c r="X37">
        <v>8.7492615786743499</v>
      </c>
      <c r="Y37">
        <v>2374.343439680918</v>
      </c>
      <c r="Z37">
        <v>16.009498574648951</v>
      </c>
      <c r="AA37">
        <v>3803.0479015864012</v>
      </c>
      <c r="AB37">
        <v>99.999443822308081</v>
      </c>
      <c r="AC37">
        <v>9.4716476669404308</v>
      </c>
      <c r="AD37">
        <v>7458.9502483124998</v>
      </c>
      <c r="AE37">
        <v>1119508.724913063</v>
      </c>
      <c r="AF37">
        <v>-316591.27508693642</v>
      </c>
    </row>
    <row r="38" spans="1:32" x14ac:dyDescent="0.35">
      <c r="A38" s="1" t="s">
        <v>686</v>
      </c>
      <c r="B38" t="s">
        <v>690</v>
      </c>
      <c r="C38">
        <v>4852.6000910158364</v>
      </c>
      <c r="D38">
        <v>-1158.5161077607829</v>
      </c>
      <c r="E38">
        <v>13.726378513882869</v>
      </c>
      <c r="F38">
        <v>985</v>
      </c>
      <c r="G38">
        <v>252160</v>
      </c>
      <c r="H38">
        <v>33135</v>
      </c>
      <c r="I38">
        <v>252160</v>
      </c>
      <c r="J38">
        <v>3.5</v>
      </c>
      <c r="K38">
        <v>-0.75</v>
      </c>
      <c r="L38">
        <v>5.0001540000000002</v>
      </c>
      <c r="M38">
        <v>3803.02675</v>
      </c>
      <c r="N38">
        <v>-2.5000770000000001</v>
      </c>
      <c r="O38">
        <v>7458.9502483124998</v>
      </c>
      <c r="P38">
        <v>1565995.5897185439</v>
      </c>
      <c r="Q38">
        <v>129895.5897185441</v>
      </c>
      <c r="R38">
        <v>373.2701445896945</v>
      </c>
      <c r="S38">
        <v>-4.8952299528924099</v>
      </c>
      <c r="T38">
        <v>33470.043398222908</v>
      </c>
      <c r="U38">
        <v>2776.7952578596191</v>
      </c>
      <c r="V38">
        <v>36245.671464045619</v>
      </c>
      <c r="W38">
        <v>67.39319999896307</v>
      </c>
      <c r="X38">
        <v>8.7492606711477912</v>
      </c>
      <c r="Y38">
        <v>2377.3130797528661</v>
      </c>
      <c r="Z38">
        <v>16.009590078827021</v>
      </c>
      <c r="AA38">
        <v>3802.9764243415229</v>
      </c>
      <c r="AB38">
        <v>99.998676694596583</v>
      </c>
      <c r="AC38">
        <v>9.4882143225651792</v>
      </c>
      <c r="AD38">
        <v>7458.9502483124998</v>
      </c>
      <c r="AE38">
        <v>1118897.519631651</v>
      </c>
      <c r="AF38">
        <v>-317202.480368349</v>
      </c>
    </row>
    <row r="39" spans="1:32" x14ac:dyDescent="0.35">
      <c r="A39" s="1" t="s">
        <v>687</v>
      </c>
      <c r="B39" t="s">
        <v>690</v>
      </c>
      <c r="C39">
        <v>4973.6468138711634</v>
      </c>
      <c r="D39">
        <v>-1127.340062993999</v>
      </c>
      <c r="E39">
        <v>15.15920649527532</v>
      </c>
      <c r="F39">
        <v>985</v>
      </c>
      <c r="G39">
        <v>252160</v>
      </c>
      <c r="H39">
        <v>33135</v>
      </c>
      <c r="I39">
        <v>252160</v>
      </c>
      <c r="J39">
        <v>3.5</v>
      </c>
      <c r="K39">
        <v>-0.75</v>
      </c>
      <c r="L39">
        <v>5.0001540000000002</v>
      </c>
      <c r="M39">
        <v>3803.02675</v>
      </c>
      <c r="N39">
        <v>-2.5000770000000001</v>
      </c>
      <c r="O39">
        <v>7458.9502483124998</v>
      </c>
      <c r="P39">
        <v>1565995.5897185439</v>
      </c>
      <c r="Q39">
        <v>129895.5897185441</v>
      </c>
      <c r="R39">
        <v>384.90298386700408</v>
      </c>
      <c r="S39">
        <v>-4.8919639894360758</v>
      </c>
      <c r="T39">
        <v>34513.164205418681</v>
      </c>
      <c r="U39">
        <v>2863.3712470713481</v>
      </c>
      <c r="V39">
        <v>37375.255698817149</v>
      </c>
      <c r="W39">
        <v>66.204698407453023</v>
      </c>
      <c r="X39">
        <v>8.6566915127829223</v>
      </c>
      <c r="Y39">
        <v>2367.0401451997618</v>
      </c>
      <c r="Z39">
        <v>15.8242254812808</v>
      </c>
      <c r="AA39">
        <v>3803.147827474219</v>
      </c>
      <c r="AB39">
        <v>99.996816286548082</v>
      </c>
      <c r="AC39">
        <v>9.3101847999178204</v>
      </c>
      <c r="AD39">
        <v>7458.9502483124998</v>
      </c>
      <c r="AE39">
        <v>1125521.3849191461</v>
      </c>
      <c r="AF39">
        <v>-310578.61508085439</v>
      </c>
    </row>
    <row r="40" spans="1:32" x14ac:dyDescent="0.35">
      <c r="A40" s="1" t="s">
        <v>688</v>
      </c>
      <c r="B40" t="s">
        <v>690</v>
      </c>
      <c r="C40">
        <v>5093.8758282944564</v>
      </c>
      <c r="D40">
        <v>-1093.1458182136021</v>
      </c>
      <c r="E40">
        <v>16.593257940978258</v>
      </c>
      <c r="F40">
        <v>985</v>
      </c>
      <c r="G40">
        <v>252160</v>
      </c>
      <c r="H40">
        <v>33135</v>
      </c>
      <c r="I40">
        <v>252160</v>
      </c>
      <c r="J40">
        <v>3.5</v>
      </c>
      <c r="K40">
        <v>-0.75</v>
      </c>
      <c r="L40">
        <v>5.0001540000000002</v>
      </c>
      <c r="M40">
        <v>3803.02675</v>
      </c>
      <c r="N40">
        <v>-2.5000770000000001</v>
      </c>
      <c r="O40">
        <v>7458.9502483124998</v>
      </c>
      <c r="P40">
        <v>1565995.5897185439</v>
      </c>
      <c r="Q40">
        <v>129895.5897185441</v>
      </c>
      <c r="R40">
        <v>355.99214625421803</v>
      </c>
      <c r="S40">
        <v>-4.9000808160236788</v>
      </c>
      <c r="T40">
        <v>31920.725429376831</v>
      </c>
      <c r="U40">
        <v>2648.212105248308</v>
      </c>
      <c r="V40">
        <v>34567.925037493347</v>
      </c>
      <c r="W40">
        <v>59.210089141947222</v>
      </c>
      <c r="X40">
        <v>8.1118721875222022</v>
      </c>
      <c r="Y40">
        <v>2402.7424783700189</v>
      </c>
      <c r="Z40">
        <v>14.734853496976161</v>
      </c>
      <c r="AA40">
        <v>3802.9447137661841</v>
      </c>
      <c r="AB40">
        <v>99.997842869924199</v>
      </c>
      <c r="AC40">
        <v>8.782989318159494</v>
      </c>
      <c r="AD40">
        <v>7458.9502483124998</v>
      </c>
      <c r="AE40">
        <v>1145201.2357550061</v>
      </c>
      <c r="AF40">
        <v>-290898.76424499362</v>
      </c>
    </row>
    <row r="41" spans="1:32" x14ac:dyDescent="0.35">
      <c r="A41" s="1" t="s">
        <v>689</v>
      </c>
      <c r="B41" t="s">
        <v>690</v>
      </c>
      <c r="C41">
        <v>5213.211872463191</v>
      </c>
      <c r="D41">
        <v>-1055.9548641863321</v>
      </c>
      <c r="E41">
        <v>18.024131268991852</v>
      </c>
      <c r="F41">
        <v>985</v>
      </c>
      <c r="G41">
        <v>252160</v>
      </c>
      <c r="H41">
        <v>33135</v>
      </c>
      <c r="I41">
        <v>252160</v>
      </c>
      <c r="J41">
        <v>3.5</v>
      </c>
      <c r="K41">
        <v>-0.75</v>
      </c>
      <c r="L41">
        <v>5.0001540000000002</v>
      </c>
      <c r="M41">
        <v>3803.02675</v>
      </c>
      <c r="N41">
        <v>-2.5000770000000001</v>
      </c>
      <c r="O41">
        <v>7458.9502483124998</v>
      </c>
      <c r="P41">
        <v>1565995.5897185439</v>
      </c>
      <c r="Q41">
        <v>129895.5897185441</v>
      </c>
      <c r="R41">
        <v>470.25485592080202</v>
      </c>
      <c r="S41">
        <v>-4.8680011297753953</v>
      </c>
      <c r="T41">
        <v>42166.81082831743</v>
      </c>
      <c r="U41">
        <v>3498.7062633147848</v>
      </c>
      <c r="V41">
        <v>45663.183244439097</v>
      </c>
      <c r="W41">
        <v>45.948334154034647</v>
      </c>
      <c r="X41">
        <v>7.0789373585032704</v>
      </c>
      <c r="Y41">
        <v>2301.1342527343322</v>
      </c>
      <c r="Z41">
        <v>12.6697822554341</v>
      </c>
      <c r="AA41">
        <v>3802.3374428091679</v>
      </c>
      <c r="AB41">
        <v>99.981874774064337</v>
      </c>
      <c r="AC41">
        <v>6.9568218312631744</v>
      </c>
      <c r="AD41">
        <v>7458.9502483124998</v>
      </c>
      <c r="AE41">
        <v>1213348.0257947729</v>
      </c>
      <c r="AF41">
        <v>-222751.97420522681</v>
      </c>
    </row>
  </sheetData>
  <mergeCells count="5">
    <mergeCell ref="B1:Q1"/>
    <mergeCell ref="R1:V1"/>
    <mergeCell ref="W1:X1"/>
    <mergeCell ref="Y1:Z1"/>
    <mergeCell ref="AA1:A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695</v>
      </c>
      <c r="B1" s="1" t="s">
        <v>693</v>
      </c>
      <c r="C1" s="1" t="s">
        <v>694</v>
      </c>
    </row>
    <row r="2" spans="1:3" x14ac:dyDescent="0.35">
      <c r="A2" s="1" t="s">
        <v>696</v>
      </c>
      <c r="B2" t="s">
        <v>662</v>
      </c>
      <c r="C2">
        <v>542</v>
      </c>
    </row>
    <row r="3" spans="1:3" x14ac:dyDescent="0.35">
      <c r="A3" s="1" t="s">
        <v>697</v>
      </c>
      <c r="B3" t="s">
        <v>669</v>
      </c>
      <c r="C3">
        <v>628</v>
      </c>
    </row>
    <row r="4" spans="1:3" x14ac:dyDescent="0.35">
      <c r="A4" s="1" t="s">
        <v>698</v>
      </c>
      <c r="B4" t="s">
        <v>676</v>
      </c>
      <c r="C4">
        <v>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E5BE-019A-4346-A28A-7E1762FD2DE0}">
  <dimension ref="A1:H15"/>
  <sheetViews>
    <sheetView zoomScale="175" zoomScaleNormal="175" workbookViewId="0">
      <selection activeCell="C6" sqref="C6"/>
    </sheetView>
  </sheetViews>
  <sheetFormatPr defaultRowHeight="14.5" x14ac:dyDescent="0.35"/>
  <cols>
    <col min="1" max="1" width="19.54296875" bestFit="1" customWidth="1"/>
  </cols>
  <sheetData>
    <row r="1" spans="1:8" x14ac:dyDescent="0.35">
      <c r="A1" s="277" t="s">
        <v>991</v>
      </c>
      <c r="B1" s="277"/>
    </row>
    <row r="3" spans="1:8" ht="43.5" x14ac:dyDescent="0.35">
      <c r="A3" s="279" t="s">
        <v>960</v>
      </c>
      <c r="B3" s="279" t="s">
        <v>961</v>
      </c>
      <c r="C3" s="281" t="s">
        <v>992</v>
      </c>
      <c r="D3" s="281" t="s">
        <v>993</v>
      </c>
      <c r="E3" s="281" t="s">
        <v>994</v>
      </c>
      <c r="F3" s="281" t="s">
        <v>995</v>
      </c>
      <c r="G3" s="279" t="s">
        <v>996</v>
      </c>
      <c r="H3" s="282"/>
    </row>
    <row r="4" spans="1:8" x14ac:dyDescent="0.35">
      <c r="A4" s="287" t="s">
        <v>997</v>
      </c>
      <c r="B4" s="282" t="s">
        <v>976</v>
      </c>
      <c r="C4" s="317">
        <v>26</v>
      </c>
      <c r="D4" s="282">
        <v>77</v>
      </c>
      <c r="E4" s="317">
        <v>26</v>
      </c>
      <c r="F4" s="317">
        <v>26</v>
      </c>
      <c r="G4" s="282">
        <v>77</v>
      </c>
      <c r="H4" s="282"/>
    </row>
    <row r="5" spans="1:8" x14ac:dyDescent="0.35">
      <c r="A5" s="287" t="s">
        <v>998</v>
      </c>
      <c r="B5" s="282" t="s">
        <v>999</v>
      </c>
      <c r="C5" s="318">
        <v>2.6503567787971458</v>
      </c>
      <c r="D5" s="303">
        <v>7.8491335372069315</v>
      </c>
      <c r="E5" s="318">
        <v>2.6503567787971458</v>
      </c>
      <c r="F5" s="318">
        <v>2.6503567787971458</v>
      </c>
      <c r="G5" s="303">
        <v>7.8491335372069315</v>
      </c>
      <c r="H5" s="285"/>
    </row>
    <row r="6" spans="1:8" ht="29" x14ac:dyDescent="0.35">
      <c r="A6" s="287" t="s">
        <v>764</v>
      </c>
      <c r="B6" s="282" t="s">
        <v>1000</v>
      </c>
      <c r="C6" s="319" t="s">
        <v>1001</v>
      </c>
      <c r="D6" s="320">
        <v>210000</v>
      </c>
      <c r="E6" s="319" t="s">
        <v>1002</v>
      </c>
      <c r="F6" s="319" t="s">
        <v>1002</v>
      </c>
      <c r="G6" s="320">
        <v>195000</v>
      </c>
      <c r="H6" s="282"/>
    </row>
    <row r="7" spans="1:8" x14ac:dyDescent="0.35">
      <c r="A7" s="287" t="s">
        <v>1003</v>
      </c>
      <c r="B7" s="282" t="s">
        <v>721</v>
      </c>
      <c r="C7" s="321">
        <v>0.2</v>
      </c>
      <c r="D7" s="282">
        <v>0.3</v>
      </c>
      <c r="E7" s="321">
        <v>0.2</v>
      </c>
      <c r="F7" s="321">
        <v>0.2</v>
      </c>
      <c r="G7" s="282" t="s">
        <v>721</v>
      </c>
      <c r="H7" s="282"/>
    </row>
    <row r="8" spans="1:8" x14ac:dyDescent="0.35">
      <c r="A8" s="287" t="s">
        <v>1004</v>
      </c>
      <c r="B8" s="282" t="s">
        <v>1005</v>
      </c>
      <c r="C8" s="322">
        <v>1.0000000000000001E-5</v>
      </c>
      <c r="D8" s="320">
        <v>1.2E-5</v>
      </c>
      <c r="E8" s="322">
        <v>1.0000000000000001E-5</v>
      </c>
      <c r="F8" s="322">
        <v>1.0000000000000001E-5</v>
      </c>
      <c r="G8" s="320">
        <v>1.2E-5</v>
      </c>
      <c r="H8" s="282"/>
    </row>
    <row r="9" spans="1:8" x14ac:dyDescent="0.35">
      <c r="A9" s="282"/>
      <c r="B9" s="282"/>
      <c r="C9" s="282"/>
      <c r="D9" s="282"/>
      <c r="E9" s="282"/>
      <c r="F9" s="282"/>
      <c r="G9" s="282"/>
      <c r="H9" s="282"/>
    </row>
    <row r="10" spans="1:8" x14ac:dyDescent="0.35">
      <c r="A10" s="282"/>
      <c r="B10" s="282"/>
      <c r="C10" s="282"/>
      <c r="D10" s="282"/>
      <c r="E10" s="282"/>
      <c r="F10" s="282"/>
      <c r="G10" s="282"/>
      <c r="H10" s="282"/>
    </row>
    <row r="11" spans="1:8" x14ac:dyDescent="0.35">
      <c r="A11" s="282"/>
      <c r="B11" s="282"/>
      <c r="C11" s="282"/>
      <c r="D11" s="282"/>
      <c r="E11" s="282"/>
      <c r="F11" s="282"/>
      <c r="G11" s="282"/>
      <c r="H11" s="282"/>
    </row>
    <row r="12" spans="1:8" x14ac:dyDescent="0.35">
      <c r="A12" s="282"/>
      <c r="B12" s="282"/>
      <c r="C12" s="282"/>
      <c r="D12" s="282"/>
      <c r="E12" s="282"/>
      <c r="F12" s="282"/>
      <c r="G12" s="282"/>
      <c r="H12" s="282"/>
    </row>
    <row r="13" spans="1:8" x14ac:dyDescent="0.35">
      <c r="A13" s="282"/>
      <c r="B13" s="282"/>
      <c r="C13" s="282"/>
      <c r="D13" s="282"/>
      <c r="E13" s="282"/>
      <c r="F13" s="282"/>
      <c r="G13" s="282"/>
      <c r="H13" s="282"/>
    </row>
    <row r="14" spans="1:8" x14ac:dyDescent="0.35">
      <c r="A14" s="282"/>
      <c r="B14" s="282"/>
      <c r="C14" s="282"/>
      <c r="D14" s="282"/>
      <c r="E14" s="282"/>
      <c r="F14" s="282"/>
      <c r="G14" s="282"/>
      <c r="H14" s="282"/>
    </row>
    <row r="15" spans="1:8" x14ac:dyDescent="0.35">
      <c r="A15" s="282"/>
      <c r="B15" s="282"/>
      <c r="C15" s="282"/>
      <c r="D15" s="282"/>
      <c r="E15" s="282"/>
      <c r="F15" s="282"/>
      <c r="G15" s="282"/>
      <c r="H15" s="2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2EAB-6082-4406-95E1-4379047BD798}">
  <dimension ref="A1:O36"/>
  <sheetViews>
    <sheetView workbookViewId="0">
      <selection activeCell="E10" sqref="E10"/>
    </sheetView>
  </sheetViews>
  <sheetFormatPr defaultRowHeight="14.5" x14ac:dyDescent="0.35"/>
  <sheetData>
    <row r="1" spans="1:15" x14ac:dyDescent="0.35">
      <c r="A1" s="298" t="s">
        <v>972</v>
      </c>
      <c r="B1" s="279"/>
      <c r="C1" s="279"/>
      <c r="D1" s="279"/>
      <c r="E1" s="299" t="s">
        <v>973</v>
      </c>
      <c r="F1" s="300">
        <v>43497</v>
      </c>
    </row>
    <row r="2" spans="1:15" x14ac:dyDescent="0.35">
      <c r="A2" s="277" t="s">
        <v>974</v>
      </c>
      <c r="B2" s="277"/>
      <c r="D2" s="278"/>
    </row>
    <row r="4" spans="1:15" x14ac:dyDescent="0.35">
      <c r="A4" s="298" t="s">
        <v>975</v>
      </c>
      <c r="B4" s="279"/>
      <c r="C4" s="279" t="s">
        <v>885</v>
      </c>
      <c r="D4" s="279" t="s">
        <v>976</v>
      </c>
      <c r="E4" s="279" t="s">
        <v>967</v>
      </c>
      <c r="F4" s="279" t="s">
        <v>966</v>
      </c>
      <c r="G4" s="282"/>
      <c r="H4" s="282"/>
      <c r="I4" s="282"/>
      <c r="J4" s="282"/>
      <c r="K4" s="282"/>
      <c r="L4" s="282"/>
      <c r="M4" s="282"/>
      <c r="N4" s="282"/>
      <c r="O4" s="282"/>
    </row>
    <row r="5" spans="1:15" x14ac:dyDescent="0.35">
      <c r="A5" s="301" t="s">
        <v>977</v>
      </c>
      <c r="B5" s="293"/>
      <c r="C5" s="302">
        <v>1.482</v>
      </c>
      <c r="D5" s="282">
        <v>77</v>
      </c>
      <c r="E5" s="285">
        <v>114.114</v>
      </c>
      <c r="F5" s="303">
        <v>11.632415902140673</v>
      </c>
      <c r="G5" s="282"/>
      <c r="H5" s="282"/>
      <c r="I5" s="282"/>
      <c r="J5" s="282"/>
      <c r="K5" s="282"/>
      <c r="L5" s="282"/>
      <c r="M5" s="282"/>
      <c r="N5" s="282"/>
      <c r="O5" s="282"/>
    </row>
    <row r="6" spans="1:15" x14ac:dyDescent="0.35">
      <c r="A6" s="301" t="s">
        <v>978</v>
      </c>
      <c r="B6" s="293"/>
      <c r="C6" s="282" t="s">
        <v>721</v>
      </c>
      <c r="D6" s="282" t="s">
        <v>721</v>
      </c>
      <c r="E6" s="285">
        <v>9.0252000000000017</v>
      </c>
      <c r="F6" s="304">
        <v>0.92</v>
      </c>
      <c r="G6" s="282"/>
      <c r="H6" s="282"/>
      <c r="I6" s="282"/>
      <c r="J6" s="282"/>
      <c r="K6" s="282"/>
      <c r="L6" s="282"/>
      <c r="M6" s="282"/>
      <c r="N6" s="282"/>
      <c r="O6" s="282"/>
    </row>
    <row r="7" spans="1:15" x14ac:dyDescent="0.35">
      <c r="A7" s="301" t="s">
        <v>979</v>
      </c>
      <c r="B7" s="293"/>
      <c r="C7" s="282" t="s">
        <v>721</v>
      </c>
      <c r="D7" s="282" t="s">
        <v>721</v>
      </c>
      <c r="E7" s="285">
        <v>11.772</v>
      </c>
      <c r="F7" s="305">
        <v>1.2</v>
      </c>
      <c r="G7" s="303"/>
      <c r="H7" s="282"/>
      <c r="I7" s="282"/>
      <c r="J7" s="282"/>
      <c r="K7" s="282"/>
      <c r="L7" s="282"/>
      <c r="M7" s="282"/>
      <c r="N7" s="282"/>
      <c r="O7" s="282"/>
    </row>
    <row r="8" spans="1:15" x14ac:dyDescent="0.35">
      <c r="A8" s="301" t="s">
        <v>980</v>
      </c>
      <c r="B8" s="293"/>
      <c r="C8" s="282" t="s">
        <v>721</v>
      </c>
      <c r="D8" s="282" t="s">
        <v>721</v>
      </c>
      <c r="E8" s="306">
        <v>45</v>
      </c>
      <c r="F8" s="303">
        <v>4.5871559633027523</v>
      </c>
      <c r="G8" s="282"/>
      <c r="H8" s="282"/>
      <c r="I8" s="282"/>
      <c r="J8" s="282"/>
      <c r="K8" s="282"/>
      <c r="L8" s="282"/>
      <c r="M8" s="282"/>
      <c r="N8" s="282"/>
      <c r="O8" s="282"/>
    </row>
    <row r="9" spans="1:15" x14ac:dyDescent="0.35">
      <c r="A9" s="301" t="s">
        <v>981</v>
      </c>
      <c r="B9" s="293"/>
      <c r="C9" s="282" t="s">
        <v>721</v>
      </c>
      <c r="D9" s="282" t="s">
        <v>721</v>
      </c>
      <c r="E9" s="306">
        <v>3</v>
      </c>
      <c r="F9" s="303">
        <v>0.3058103975535168</v>
      </c>
      <c r="G9" s="282"/>
      <c r="H9" s="282"/>
      <c r="I9" s="282"/>
      <c r="J9" s="282"/>
      <c r="K9" s="282"/>
      <c r="L9" s="282"/>
      <c r="M9" s="282"/>
      <c r="N9" s="282"/>
      <c r="O9" s="282"/>
    </row>
    <row r="10" spans="1:15" x14ac:dyDescent="0.35">
      <c r="A10" s="307" t="s">
        <v>982</v>
      </c>
      <c r="B10" s="279"/>
      <c r="C10" s="289" t="s">
        <v>721</v>
      </c>
      <c r="D10" s="289" t="s">
        <v>721</v>
      </c>
      <c r="E10" s="291">
        <v>3.4335</v>
      </c>
      <c r="F10" s="308">
        <v>0.35</v>
      </c>
      <c r="G10" s="309"/>
      <c r="H10" s="297"/>
      <c r="I10" s="282"/>
      <c r="J10" s="282"/>
      <c r="K10" s="282"/>
      <c r="L10" s="282"/>
      <c r="M10" s="282"/>
      <c r="N10" s="282"/>
      <c r="O10" s="282"/>
    </row>
    <row r="11" spans="1:15" x14ac:dyDescent="0.35">
      <c r="A11" s="307" t="s">
        <v>983</v>
      </c>
      <c r="B11" s="279"/>
      <c r="C11" s="279"/>
      <c r="D11" s="279"/>
      <c r="E11" s="291">
        <v>125.88600000000001</v>
      </c>
      <c r="F11" s="310">
        <v>12.832415902140673</v>
      </c>
      <c r="G11" s="309"/>
      <c r="H11" s="297"/>
      <c r="I11" s="282"/>
      <c r="J11" s="282"/>
      <c r="K11" s="282"/>
      <c r="L11" s="282"/>
      <c r="M11" s="282"/>
      <c r="N11" s="282"/>
      <c r="O11" s="282"/>
    </row>
    <row r="12" spans="1:15" x14ac:dyDescent="0.35">
      <c r="A12" s="307" t="s">
        <v>984</v>
      </c>
      <c r="B12" s="279"/>
      <c r="C12" s="279"/>
      <c r="D12" s="279"/>
      <c r="E12" s="291">
        <v>60.458700000000007</v>
      </c>
      <c r="F12" s="310">
        <v>6.1629663608562684</v>
      </c>
      <c r="G12" s="309"/>
      <c r="H12" s="297"/>
      <c r="I12" s="282"/>
      <c r="J12" s="282"/>
      <c r="K12" s="282"/>
      <c r="L12" s="282"/>
      <c r="M12" s="282"/>
      <c r="N12" s="282"/>
      <c r="O12" s="282"/>
    </row>
    <row r="13" spans="1:15" x14ac:dyDescent="0.35">
      <c r="A13" s="311" t="s">
        <v>985</v>
      </c>
      <c r="B13" s="312"/>
      <c r="C13" s="312"/>
      <c r="D13" s="312"/>
      <c r="E13" s="313">
        <v>186.34470000000002</v>
      </c>
      <c r="F13" s="314">
        <v>18.995382262996944</v>
      </c>
      <c r="G13" s="297" t="s">
        <v>986</v>
      </c>
      <c r="H13" s="282"/>
      <c r="I13" s="282"/>
      <c r="J13" s="282"/>
      <c r="K13" s="282"/>
      <c r="L13" s="282"/>
      <c r="M13" s="282"/>
      <c r="N13" s="282"/>
      <c r="O13" s="282"/>
    </row>
    <row r="14" spans="1:15" x14ac:dyDescent="0.35">
      <c r="A14" s="315"/>
    </row>
    <row r="15" spans="1:15" x14ac:dyDescent="0.35">
      <c r="A15" s="298" t="s">
        <v>987</v>
      </c>
      <c r="B15" s="279"/>
      <c r="C15" s="279" t="s">
        <v>885</v>
      </c>
      <c r="D15" s="279" t="s">
        <v>976</v>
      </c>
      <c r="E15" s="279" t="s">
        <v>967</v>
      </c>
      <c r="F15" s="279" t="s">
        <v>966</v>
      </c>
    </row>
    <row r="16" spans="1:15" x14ac:dyDescent="0.35">
      <c r="A16" s="301" t="s">
        <v>977</v>
      </c>
      <c r="B16" s="293"/>
      <c r="C16" s="302">
        <v>27.95</v>
      </c>
      <c r="D16" s="282">
        <v>26</v>
      </c>
      <c r="E16" s="285">
        <v>726.69999999999993</v>
      </c>
      <c r="F16" s="303">
        <v>74.07747196738022</v>
      </c>
    </row>
    <row r="17" spans="1:8" x14ac:dyDescent="0.35">
      <c r="A17" s="301" t="s">
        <v>978</v>
      </c>
      <c r="B17" s="293"/>
      <c r="C17" s="282" t="s">
        <v>721</v>
      </c>
      <c r="D17" s="282" t="s">
        <v>721</v>
      </c>
      <c r="E17" s="285">
        <v>0</v>
      </c>
      <c r="F17" s="305">
        <v>0</v>
      </c>
    </row>
    <row r="18" spans="1:8" x14ac:dyDescent="0.35">
      <c r="A18" s="301" t="s">
        <v>979</v>
      </c>
      <c r="B18" s="293"/>
      <c r="C18" s="282" t="s">
        <v>721</v>
      </c>
      <c r="D18" s="282" t="s">
        <v>721</v>
      </c>
      <c r="E18" s="285">
        <v>0</v>
      </c>
      <c r="F18" s="305">
        <v>0</v>
      </c>
    </row>
    <row r="19" spans="1:8" x14ac:dyDescent="0.35">
      <c r="A19" s="301" t="s">
        <v>980</v>
      </c>
      <c r="B19" s="293"/>
      <c r="C19" s="282" t="s">
        <v>721</v>
      </c>
      <c r="D19" s="282" t="s">
        <v>721</v>
      </c>
      <c r="E19" s="306">
        <v>45</v>
      </c>
      <c r="F19" s="303">
        <v>4.5871559633027523</v>
      </c>
    </row>
    <row r="20" spans="1:8" x14ac:dyDescent="0.35">
      <c r="A20" s="301" t="s">
        <v>981</v>
      </c>
      <c r="B20" s="293"/>
      <c r="C20" s="282" t="s">
        <v>721</v>
      </c>
      <c r="D20" s="282" t="s">
        <v>721</v>
      </c>
      <c r="E20" s="306">
        <v>3</v>
      </c>
      <c r="F20" s="303">
        <v>0.3058103975535168</v>
      </c>
    </row>
    <row r="21" spans="1:8" x14ac:dyDescent="0.35">
      <c r="A21" s="307" t="s">
        <v>982</v>
      </c>
      <c r="B21" s="279"/>
      <c r="C21" s="289" t="s">
        <v>721</v>
      </c>
      <c r="D21" s="289" t="s">
        <v>721</v>
      </c>
      <c r="E21" s="291">
        <v>1.2753000000000001</v>
      </c>
      <c r="F21" s="316">
        <v>0.13</v>
      </c>
      <c r="G21" s="309"/>
      <c r="H21" s="297"/>
    </row>
    <row r="22" spans="1:8" x14ac:dyDescent="0.35">
      <c r="A22" s="307" t="s">
        <v>988</v>
      </c>
      <c r="B22" s="279"/>
      <c r="C22" s="279"/>
      <c r="D22" s="279"/>
      <c r="E22" s="291">
        <v>726.69999999999993</v>
      </c>
      <c r="F22" s="291">
        <v>74.07747196738022</v>
      </c>
      <c r="G22" s="309"/>
      <c r="H22" s="297"/>
    </row>
    <row r="23" spans="1:8" x14ac:dyDescent="0.35">
      <c r="A23" s="307" t="s">
        <v>984</v>
      </c>
      <c r="B23" s="279"/>
      <c r="C23" s="279"/>
      <c r="D23" s="279"/>
      <c r="E23" s="291">
        <v>49.275300000000001</v>
      </c>
      <c r="F23" s="310">
        <v>5.0229663608562687</v>
      </c>
      <c r="G23" s="309"/>
      <c r="H23" s="297"/>
    </row>
    <row r="24" spans="1:8" x14ac:dyDescent="0.35">
      <c r="A24" s="311" t="s">
        <v>985</v>
      </c>
      <c r="B24" s="312"/>
      <c r="C24" s="312"/>
      <c r="D24" s="312"/>
      <c r="E24" s="313">
        <v>775.97529999999995</v>
      </c>
      <c r="F24" s="314">
        <v>79.100438328236478</v>
      </c>
      <c r="G24" s="297" t="s">
        <v>989</v>
      </c>
    </row>
    <row r="25" spans="1:8" x14ac:dyDescent="0.35">
      <c r="A25" s="315"/>
    </row>
    <row r="26" spans="1:8" x14ac:dyDescent="0.35">
      <c r="A26" s="298" t="s">
        <v>990</v>
      </c>
      <c r="B26" s="279"/>
      <c r="C26" s="279" t="s">
        <v>885</v>
      </c>
      <c r="D26" s="279" t="s">
        <v>976</v>
      </c>
      <c r="E26" s="279" t="s">
        <v>967</v>
      </c>
      <c r="F26" s="279" t="s">
        <v>966</v>
      </c>
      <c r="G26" s="282"/>
    </row>
    <row r="27" spans="1:8" x14ac:dyDescent="0.35">
      <c r="A27" s="301" t="s">
        <v>977</v>
      </c>
      <c r="B27" s="293"/>
      <c r="C27" s="302">
        <v>1.383</v>
      </c>
      <c r="D27" s="282">
        <v>77</v>
      </c>
      <c r="E27" s="285">
        <v>106.491</v>
      </c>
      <c r="F27" s="303">
        <v>10.855351681957186</v>
      </c>
      <c r="G27" s="282"/>
    </row>
    <row r="28" spans="1:8" x14ac:dyDescent="0.35">
      <c r="A28" s="301" t="s">
        <v>978</v>
      </c>
      <c r="B28" s="293"/>
      <c r="C28" s="282" t="s">
        <v>721</v>
      </c>
      <c r="D28" s="282" t="s">
        <v>721</v>
      </c>
      <c r="E28" s="285">
        <v>0</v>
      </c>
      <c r="F28" s="302">
        <v>0</v>
      </c>
      <c r="G28" s="282"/>
    </row>
    <row r="29" spans="1:8" x14ac:dyDescent="0.35">
      <c r="A29" s="301" t="s">
        <v>979</v>
      </c>
      <c r="B29" s="293"/>
      <c r="C29" s="282" t="s">
        <v>721</v>
      </c>
      <c r="D29" s="282" t="s">
        <v>721</v>
      </c>
      <c r="E29" s="285">
        <v>13.734</v>
      </c>
      <c r="F29" s="305">
        <v>1.4</v>
      </c>
      <c r="G29" s="303"/>
    </row>
    <row r="30" spans="1:8" x14ac:dyDescent="0.35">
      <c r="A30" s="301" t="s">
        <v>980</v>
      </c>
      <c r="B30" s="293"/>
      <c r="C30" s="282" t="s">
        <v>721</v>
      </c>
      <c r="D30" s="282" t="s">
        <v>721</v>
      </c>
      <c r="E30" s="306">
        <v>45</v>
      </c>
      <c r="F30" s="303">
        <v>4.5871559633027523</v>
      </c>
      <c r="G30" s="282"/>
    </row>
    <row r="31" spans="1:8" x14ac:dyDescent="0.35">
      <c r="A31" s="301" t="s">
        <v>981</v>
      </c>
      <c r="B31" s="293"/>
      <c r="C31" s="282" t="s">
        <v>721</v>
      </c>
      <c r="D31" s="282" t="s">
        <v>721</v>
      </c>
      <c r="E31" s="306">
        <v>3</v>
      </c>
      <c r="F31" s="303">
        <v>0.3058103975535168</v>
      </c>
      <c r="G31" s="282"/>
    </row>
    <row r="32" spans="1:8" x14ac:dyDescent="0.35">
      <c r="A32" s="307" t="s">
        <v>982</v>
      </c>
      <c r="B32" s="279"/>
      <c r="C32" s="289" t="s">
        <v>721</v>
      </c>
      <c r="D32" s="289" t="s">
        <v>721</v>
      </c>
      <c r="E32" s="291">
        <v>18.148500000000002</v>
      </c>
      <c r="F32" s="308">
        <v>1.85</v>
      </c>
      <c r="G32" s="309"/>
    </row>
    <row r="33" spans="1:7" x14ac:dyDescent="0.35">
      <c r="A33" s="307" t="s">
        <v>983</v>
      </c>
      <c r="B33" s="279"/>
      <c r="C33" s="279"/>
      <c r="D33" s="279"/>
      <c r="E33" s="291">
        <v>120.22499999999999</v>
      </c>
      <c r="F33" s="310">
        <v>12.255351681957187</v>
      </c>
      <c r="G33" s="309"/>
    </row>
    <row r="34" spans="1:7" x14ac:dyDescent="0.35">
      <c r="A34" s="307" t="s">
        <v>984</v>
      </c>
      <c r="B34" s="279"/>
      <c r="C34" s="279"/>
      <c r="D34" s="279"/>
      <c r="E34" s="291">
        <v>66.148499999999999</v>
      </c>
      <c r="F34" s="310">
        <v>6.7429663608562684</v>
      </c>
      <c r="G34" s="309"/>
    </row>
    <row r="35" spans="1:7" x14ac:dyDescent="0.35">
      <c r="A35" s="311" t="s">
        <v>985</v>
      </c>
      <c r="B35" s="312"/>
      <c r="C35" s="312"/>
      <c r="D35" s="312"/>
      <c r="E35" s="313">
        <v>186.37350000000001</v>
      </c>
      <c r="F35" s="314">
        <v>18.998318042813459</v>
      </c>
      <c r="G35" s="297" t="s">
        <v>986</v>
      </c>
    </row>
    <row r="36" spans="1:7" x14ac:dyDescent="0.35">
      <c r="A36" s="3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D9C4-D36A-480D-B6CD-7F28F5C25BDE}">
  <dimension ref="A1:F15"/>
  <sheetViews>
    <sheetView workbookViewId="0">
      <selection activeCell="C8" sqref="C8:D8"/>
    </sheetView>
  </sheetViews>
  <sheetFormatPr defaultRowHeight="14.5" x14ac:dyDescent="0.35"/>
  <sheetData>
    <row r="1" spans="1:6" x14ac:dyDescent="0.35">
      <c r="A1" s="277" t="s">
        <v>959</v>
      </c>
      <c r="B1" s="277"/>
      <c r="D1" s="278">
        <v>43490</v>
      </c>
    </row>
    <row r="3" spans="1:6" ht="58" x14ac:dyDescent="0.35">
      <c r="A3" s="279" t="s">
        <v>960</v>
      </c>
      <c r="B3" s="279" t="s">
        <v>961</v>
      </c>
      <c r="C3" s="280" t="s">
        <v>962</v>
      </c>
      <c r="D3" s="281" t="s">
        <v>963</v>
      </c>
      <c r="E3" s="281" t="s">
        <v>964</v>
      </c>
      <c r="F3" s="282"/>
    </row>
    <row r="4" spans="1:6" ht="43.5" x14ac:dyDescent="0.35">
      <c r="A4" s="283" t="s">
        <v>965</v>
      </c>
      <c r="B4" s="282" t="s">
        <v>966</v>
      </c>
      <c r="C4" s="284">
        <v>14</v>
      </c>
      <c r="D4" s="285">
        <v>14</v>
      </c>
      <c r="E4" s="285">
        <v>74.099999999999994</v>
      </c>
      <c r="F4" s="282"/>
    </row>
    <row r="5" spans="1:6" x14ac:dyDescent="0.35">
      <c r="A5" s="283"/>
      <c r="B5" s="282" t="s">
        <v>967</v>
      </c>
      <c r="C5" s="286">
        <v>137.34</v>
      </c>
      <c r="D5" s="285">
        <v>137.34</v>
      </c>
      <c r="E5" s="285">
        <v>726.92099999999994</v>
      </c>
      <c r="F5" s="282"/>
    </row>
    <row r="6" spans="1:6" x14ac:dyDescent="0.35">
      <c r="A6" s="287" t="s">
        <v>968</v>
      </c>
      <c r="B6" s="282" t="s">
        <v>966</v>
      </c>
      <c r="C6" s="286">
        <v>5</v>
      </c>
      <c r="D6" s="285">
        <v>5</v>
      </c>
      <c r="E6" s="285">
        <v>5</v>
      </c>
      <c r="F6" s="285"/>
    </row>
    <row r="7" spans="1:6" x14ac:dyDescent="0.35">
      <c r="A7" s="288"/>
      <c r="B7" s="289" t="s">
        <v>967</v>
      </c>
      <c r="C7" s="290">
        <v>49.050000000000004</v>
      </c>
      <c r="D7" s="291">
        <v>49.050000000000004</v>
      </c>
      <c r="E7" s="291">
        <v>49.050000000000004</v>
      </c>
      <c r="F7" s="282"/>
    </row>
    <row r="8" spans="1:6" x14ac:dyDescent="0.35">
      <c r="A8" s="292" t="s">
        <v>969</v>
      </c>
      <c r="B8" s="293" t="s">
        <v>966</v>
      </c>
      <c r="C8" s="294">
        <v>19</v>
      </c>
      <c r="D8" s="295">
        <v>19</v>
      </c>
      <c r="E8" s="295">
        <v>79.099999999999994</v>
      </c>
      <c r="F8" s="282"/>
    </row>
    <row r="9" spans="1:6" x14ac:dyDescent="0.35">
      <c r="A9" s="296"/>
      <c r="B9" s="293" t="s">
        <v>967</v>
      </c>
      <c r="C9" s="294">
        <v>186.39000000000001</v>
      </c>
      <c r="D9" s="295">
        <v>186.39000000000001</v>
      </c>
      <c r="E9" s="295">
        <v>775.971</v>
      </c>
      <c r="F9" s="282"/>
    </row>
    <row r="10" spans="1:6" x14ac:dyDescent="0.35">
      <c r="A10" s="297" t="s">
        <v>970</v>
      </c>
      <c r="B10" s="282"/>
      <c r="C10" s="282"/>
      <c r="D10" s="282"/>
      <c r="E10" s="282"/>
      <c r="F10" s="282"/>
    </row>
    <row r="11" spans="1:6" x14ac:dyDescent="0.35">
      <c r="A11" s="297" t="s">
        <v>971</v>
      </c>
      <c r="B11" s="282"/>
      <c r="C11" s="282"/>
      <c r="D11" s="282"/>
      <c r="E11" s="282"/>
      <c r="F11" s="282"/>
    </row>
    <row r="12" spans="1:6" x14ac:dyDescent="0.35">
      <c r="A12" s="282"/>
      <c r="B12" s="282"/>
      <c r="C12" s="282"/>
      <c r="D12" s="282"/>
      <c r="E12" s="282"/>
      <c r="F12" s="282"/>
    </row>
    <row r="13" spans="1:6" x14ac:dyDescent="0.35">
      <c r="A13" s="282"/>
      <c r="B13" s="282"/>
      <c r="C13" s="282"/>
      <c r="D13" s="282"/>
      <c r="E13" s="282"/>
      <c r="F13" s="282"/>
    </row>
    <row r="14" spans="1:6" x14ac:dyDescent="0.35">
      <c r="A14" s="282"/>
      <c r="B14" s="282"/>
      <c r="C14" s="282"/>
      <c r="D14" s="282"/>
      <c r="E14" s="282"/>
      <c r="F14" s="282"/>
    </row>
    <row r="15" spans="1:6" x14ac:dyDescent="0.35">
      <c r="A15" s="282"/>
      <c r="B15" s="282"/>
      <c r="C15" s="282"/>
      <c r="D15" s="282"/>
      <c r="E15" s="282"/>
      <c r="F15" s="2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848C-D09B-4224-A72F-3D317D5D9395}">
  <dimension ref="A1"/>
  <sheetViews>
    <sheetView zoomScale="40" zoomScaleNormal="40" workbookViewId="0">
      <selection activeCell="AC53" sqref="AC5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1AC-1D97-4FB3-AEC1-4892B6D49449}">
  <sheetPr>
    <tabColor rgb="FF92D050"/>
    <pageSetUpPr fitToPage="1"/>
  </sheetPr>
  <dimension ref="B1:Z153"/>
  <sheetViews>
    <sheetView zoomScale="70" zoomScaleNormal="70" zoomScalePageLayoutView="70" workbookViewId="0">
      <selection activeCell="D2" sqref="D2"/>
    </sheetView>
  </sheetViews>
  <sheetFormatPr defaultColWidth="12.54296875" defaultRowHeight="15.5" x14ac:dyDescent="0.35"/>
  <cols>
    <col min="1" max="1" width="12.54296875" style="9"/>
    <col min="2" max="2" width="30.81640625" style="9" bestFit="1" customWidth="1"/>
    <col min="3" max="3" width="34.81640625" style="9" customWidth="1"/>
    <col min="4" max="4" width="21.1796875" style="9" customWidth="1"/>
    <col min="5" max="5" width="21.26953125" style="9" bestFit="1" customWidth="1"/>
    <col min="6" max="6" width="29.54296875" style="9" customWidth="1"/>
    <col min="7" max="7" width="26.7265625" style="9" customWidth="1"/>
    <col min="8" max="8" width="21.26953125" style="9" customWidth="1"/>
    <col min="9" max="9" width="18.26953125" style="9" bestFit="1" customWidth="1"/>
    <col min="10" max="10" width="15.1796875" style="9" customWidth="1"/>
    <col min="11" max="11" width="17.453125" style="9" bestFit="1" customWidth="1"/>
    <col min="12" max="12" width="12.54296875" style="9"/>
    <col min="13" max="13" width="15" style="9" customWidth="1"/>
    <col min="14" max="15" width="12.54296875" style="9"/>
    <col min="16" max="16" width="14.81640625" style="9" bestFit="1" customWidth="1"/>
    <col min="17" max="16384" width="12.54296875" style="9"/>
  </cols>
  <sheetData>
    <row r="1" spans="2:9" ht="16" thickBot="1" x14ac:dyDescent="0.4"/>
    <row r="2" spans="2:9" x14ac:dyDescent="0.35">
      <c r="B2" s="3" t="s">
        <v>699</v>
      </c>
      <c r="C2" s="4" t="s">
        <v>952</v>
      </c>
      <c r="D2" s="5" t="s">
        <v>953</v>
      </c>
      <c r="E2" s="5"/>
      <c r="F2" s="5" t="s">
        <v>702</v>
      </c>
      <c r="G2" s="6">
        <v>43622</v>
      </c>
      <c r="H2" s="7" t="s">
        <v>891</v>
      </c>
    </row>
    <row r="3" spans="2:9" x14ac:dyDescent="0.35">
      <c r="B3" s="8"/>
      <c r="C3" s="9" t="s">
        <v>105</v>
      </c>
      <c r="F3" s="9" t="s">
        <v>704</v>
      </c>
      <c r="G3" s="31"/>
      <c r="H3" s="37"/>
    </row>
    <row r="4" spans="2:9" x14ac:dyDescent="0.35">
      <c r="B4" s="8" t="s">
        <v>706</v>
      </c>
      <c r="C4" s="9">
        <v>27</v>
      </c>
      <c r="D4" s="9" t="s">
        <v>707</v>
      </c>
      <c r="E4" s="9" t="s">
        <v>708</v>
      </c>
      <c r="G4" s="31" t="s">
        <v>709</v>
      </c>
      <c r="H4" s="37">
        <f>C4+(E8+G8)/1000</f>
        <v>27.06</v>
      </c>
    </row>
    <row r="5" spans="2:9" x14ac:dyDescent="0.35">
      <c r="B5" s="8" t="s">
        <v>710</v>
      </c>
      <c r="C5" s="9">
        <v>3.5</v>
      </c>
      <c r="D5" s="9" t="s">
        <v>707</v>
      </c>
      <c r="E5" s="9" t="s">
        <v>711</v>
      </c>
      <c r="G5" s="31" t="s">
        <v>712</v>
      </c>
      <c r="H5" s="37">
        <f>C5+C8/1000</f>
        <v>3.52</v>
      </c>
    </row>
    <row r="6" spans="2:9" ht="16" thickBot="1" x14ac:dyDescent="0.4">
      <c r="B6" s="8"/>
      <c r="H6" s="10"/>
    </row>
    <row r="7" spans="2:9" x14ac:dyDescent="0.35">
      <c r="B7" s="3"/>
      <c r="C7" s="26" t="s">
        <v>713</v>
      </c>
      <c r="D7" s="26" t="s">
        <v>714</v>
      </c>
      <c r="E7" s="26" t="s">
        <v>715</v>
      </c>
      <c r="F7" s="26" t="s">
        <v>716</v>
      </c>
      <c r="G7" s="26" t="s">
        <v>717</v>
      </c>
      <c r="H7" s="26" t="s">
        <v>718</v>
      </c>
    </row>
    <row r="8" spans="2:9" x14ac:dyDescent="0.35">
      <c r="B8" s="8" t="s">
        <v>719</v>
      </c>
      <c r="C8" s="21">
        <v>20</v>
      </c>
      <c r="D8" s="21">
        <v>20</v>
      </c>
      <c r="E8" s="21">
        <v>30</v>
      </c>
      <c r="F8" s="21">
        <v>20</v>
      </c>
      <c r="G8" s="21">
        <v>30</v>
      </c>
      <c r="H8" s="21">
        <v>20</v>
      </c>
    </row>
    <row r="9" spans="2:9" x14ac:dyDescent="0.35">
      <c r="B9" s="8" t="s">
        <v>720</v>
      </c>
      <c r="C9" s="50">
        <v>6.15</v>
      </c>
      <c r="D9" s="50">
        <v>5.5</v>
      </c>
      <c r="E9" s="248" t="s">
        <v>721</v>
      </c>
      <c r="F9" s="50">
        <v>11.65</v>
      </c>
      <c r="G9" s="248" t="s">
        <v>721</v>
      </c>
      <c r="H9" s="50">
        <v>5.5</v>
      </c>
    </row>
    <row r="10" spans="2:9" x14ac:dyDescent="0.35">
      <c r="B10" s="8" t="s">
        <v>722</v>
      </c>
      <c r="C10" s="50">
        <v>9.85</v>
      </c>
      <c r="D10" s="50">
        <v>1.54</v>
      </c>
      <c r="E10" s="248" t="s">
        <v>721</v>
      </c>
      <c r="F10" s="50">
        <v>15.35</v>
      </c>
      <c r="G10" s="248" t="s">
        <v>721</v>
      </c>
      <c r="H10" s="50">
        <v>1.54</v>
      </c>
    </row>
    <row r="11" spans="2:9" x14ac:dyDescent="0.35">
      <c r="B11" s="8" t="s">
        <v>723</v>
      </c>
      <c r="C11" s="50">
        <v>16</v>
      </c>
      <c r="D11" s="50">
        <f>SQRT(D9^2+D10^2)</f>
        <v>5.7115321937287549</v>
      </c>
      <c r="E11" s="50">
        <v>1.595</v>
      </c>
      <c r="F11" s="50">
        <f>SQRT(F9^2+(C5-D10-E11)^2)+SQRT(H20^2+(C5-H20-G11)^2)</f>
        <v>13.671716408698352</v>
      </c>
      <c r="G11" s="50">
        <v>1.484</v>
      </c>
      <c r="H11" s="50">
        <f>SQRT(H9^2+H20^2)</f>
        <v>5.5</v>
      </c>
    </row>
    <row r="12" spans="2:9" x14ac:dyDescent="0.35">
      <c r="B12" s="8" t="s">
        <v>724</v>
      </c>
      <c r="C12" s="18" t="s">
        <v>954</v>
      </c>
      <c r="D12" s="18" t="s">
        <v>955</v>
      </c>
      <c r="E12" s="18" t="s">
        <v>956</v>
      </c>
      <c r="F12" s="18" t="s">
        <v>957</v>
      </c>
      <c r="G12" s="18" t="s">
        <v>956</v>
      </c>
      <c r="H12" s="18" t="s">
        <v>955</v>
      </c>
    </row>
    <row r="13" spans="2:9" x14ac:dyDescent="0.35">
      <c r="B13" s="8" t="s">
        <v>729</v>
      </c>
      <c r="C13" s="21">
        <v>10</v>
      </c>
      <c r="D13" s="21">
        <v>10</v>
      </c>
      <c r="E13" s="21">
        <v>12</v>
      </c>
      <c r="F13" s="21">
        <v>10</v>
      </c>
      <c r="G13" s="21">
        <v>12</v>
      </c>
      <c r="H13" s="27">
        <v>10</v>
      </c>
      <c r="I13" s="2"/>
    </row>
    <row r="14" spans="2:9" x14ac:dyDescent="0.35">
      <c r="B14" s="8" t="s">
        <v>730</v>
      </c>
      <c r="C14" s="50">
        <v>0.75</v>
      </c>
      <c r="D14" s="50">
        <v>0.75</v>
      </c>
      <c r="E14" s="21" t="s">
        <v>950</v>
      </c>
      <c r="F14" s="50">
        <v>0.6</v>
      </c>
      <c r="G14" s="21" t="s">
        <v>950</v>
      </c>
      <c r="H14" s="50">
        <v>0.75</v>
      </c>
    </row>
    <row r="15" spans="2:9" x14ac:dyDescent="0.35">
      <c r="B15" s="8" t="s">
        <v>731</v>
      </c>
      <c r="C15" s="18" t="s">
        <v>958</v>
      </c>
      <c r="D15" s="21"/>
      <c r="E15" s="21"/>
      <c r="F15" s="21"/>
      <c r="G15" s="21"/>
      <c r="H15" s="27"/>
    </row>
    <row r="16" spans="2:9" x14ac:dyDescent="0.35">
      <c r="B16" s="17" t="s">
        <v>733</v>
      </c>
      <c r="C16" s="18">
        <v>320</v>
      </c>
      <c r="D16" s="21"/>
      <c r="E16" s="21"/>
      <c r="F16" s="21"/>
      <c r="G16" s="21"/>
      <c r="H16" s="27"/>
    </row>
    <row r="17" spans="2:21" x14ac:dyDescent="0.35">
      <c r="B17" s="17" t="s">
        <v>734</v>
      </c>
      <c r="C17" s="21">
        <v>12</v>
      </c>
      <c r="D17" s="21"/>
      <c r="E17" s="21"/>
      <c r="F17" s="21"/>
      <c r="G17" s="21"/>
      <c r="H17" s="27"/>
    </row>
    <row r="18" spans="2:21" x14ac:dyDescent="0.35">
      <c r="B18" s="17" t="s">
        <v>735</v>
      </c>
      <c r="C18" s="18">
        <v>14</v>
      </c>
      <c r="D18" s="21"/>
      <c r="E18" s="21"/>
      <c r="F18" s="21"/>
      <c r="G18" s="21"/>
      <c r="H18" s="27"/>
    </row>
    <row r="19" spans="2:21" x14ac:dyDescent="0.35">
      <c r="B19" s="17" t="s">
        <v>736</v>
      </c>
      <c r="C19" s="18">
        <v>46</v>
      </c>
      <c r="D19" s="21"/>
      <c r="E19" s="21"/>
      <c r="F19" s="21"/>
      <c r="G19" s="21"/>
      <c r="H19" s="27"/>
    </row>
    <row r="20" spans="2:21" x14ac:dyDescent="0.35">
      <c r="B20" s="17" t="s">
        <v>737</v>
      </c>
      <c r="C20" s="21">
        <v>48.6</v>
      </c>
      <c r="D20" s="21"/>
      <c r="E20" s="21"/>
      <c r="F20" s="21"/>
      <c r="G20" s="21"/>
      <c r="H20" s="21"/>
    </row>
    <row r="21" spans="2:21" ht="16" thickBot="1" x14ac:dyDescent="0.4">
      <c r="B21" s="22" t="s">
        <v>738</v>
      </c>
      <c r="C21" s="29">
        <v>0.6</v>
      </c>
      <c r="D21" s="23"/>
      <c r="E21" s="23"/>
      <c r="F21" s="23"/>
      <c r="G21" s="23"/>
      <c r="H21" s="24"/>
    </row>
    <row r="25" spans="2:21" x14ac:dyDescent="0.35">
      <c r="B25" s="9" t="s">
        <v>757</v>
      </c>
      <c r="C25" s="31"/>
    </row>
    <row r="26" spans="2:21" ht="16" thickBot="1" x14ac:dyDescent="0.4">
      <c r="B26" s="9" t="s">
        <v>758</v>
      </c>
      <c r="C26" s="32">
        <v>-1.823</v>
      </c>
      <c r="D26" s="9" t="s">
        <v>759</v>
      </c>
    </row>
    <row r="27" spans="2:21" x14ac:dyDescent="0.35">
      <c r="B27" s="9" t="s">
        <v>760</v>
      </c>
      <c r="C27" s="32">
        <v>1.887</v>
      </c>
      <c r="D27" s="9" t="s">
        <v>759</v>
      </c>
      <c r="G27" s="3" t="s">
        <v>761</v>
      </c>
      <c r="H27" s="156">
        <f>77/9.81</f>
        <v>7.8491335372069315</v>
      </c>
      <c r="I27" s="157" t="s">
        <v>762</v>
      </c>
    </row>
    <row r="28" spans="2:21" x14ac:dyDescent="0.35">
      <c r="B28" s="9" t="s">
        <v>763</v>
      </c>
      <c r="C28" s="32">
        <v>1.887</v>
      </c>
      <c r="D28" s="9" t="s">
        <v>759</v>
      </c>
      <c r="G28" s="8" t="s">
        <v>764</v>
      </c>
      <c r="H28" s="158">
        <f>210000</f>
        <v>210000</v>
      </c>
      <c r="I28" s="10" t="s">
        <v>765</v>
      </c>
    </row>
    <row r="29" spans="2:21" x14ac:dyDescent="0.35">
      <c r="B29" s="9" t="s">
        <v>766</v>
      </c>
      <c r="C29" s="32">
        <v>1.887</v>
      </c>
      <c r="D29" s="9" t="s">
        <v>759</v>
      </c>
      <c r="G29" s="8" t="s">
        <v>767</v>
      </c>
      <c r="H29" s="9">
        <v>0.3</v>
      </c>
      <c r="I29" s="10"/>
    </row>
    <row r="30" spans="2:21" x14ac:dyDescent="0.35">
      <c r="C30" s="31"/>
      <c r="G30" s="159" t="s">
        <v>768</v>
      </c>
      <c r="H30" s="160">
        <v>80770</v>
      </c>
      <c r="I30" s="161" t="s">
        <v>765</v>
      </c>
    </row>
    <row r="31" spans="2:21" ht="16" thickBot="1" x14ac:dyDescent="0.4">
      <c r="C31" s="31"/>
      <c r="F31" s="2" t="s">
        <v>771</v>
      </c>
      <c r="T31" s="162">
        <f>C60</f>
        <v>-15.379999999999999</v>
      </c>
      <c r="U31" s="162">
        <f>D60</f>
        <v>3.0430000000000001</v>
      </c>
    </row>
    <row r="32" spans="2:21" ht="16" thickBot="1" x14ac:dyDescent="0.4">
      <c r="B32" s="163" t="s">
        <v>769</v>
      </c>
      <c r="C32" s="163"/>
      <c r="D32" s="43">
        <v>80.45</v>
      </c>
      <c r="E32" s="165" t="s">
        <v>770</v>
      </c>
      <c r="T32" s="162">
        <f t="shared" ref="T32:U37" si="0">C61</f>
        <v>-15.379999999999999</v>
      </c>
      <c r="U32" s="162">
        <f t="shared" si="0"/>
        <v>1.56</v>
      </c>
    </row>
    <row r="33" spans="2:21" x14ac:dyDescent="0.35">
      <c r="D33" s="56"/>
      <c r="T33" s="162">
        <f t="shared" si="0"/>
        <v>-9.85</v>
      </c>
      <c r="U33" s="162">
        <f t="shared" si="0"/>
        <v>0</v>
      </c>
    </row>
    <row r="34" spans="2:21" ht="16" thickBot="1" x14ac:dyDescent="0.4">
      <c r="B34" s="9" t="s">
        <v>772</v>
      </c>
      <c r="D34" s="56"/>
      <c r="G34" s="166" t="s">
        <v>773</v>
      </c>
      <c r="T34" s="162">
        <f t="shared" si="0"/>
        <v>6.15</v>
      </c>
      <c r="U34" s="162">
        <f t="shared" si="0"/>
        <v>0</v>
      </c>
    </row>
    <row r="35" spans="2:21" x14ac:dyDescent="0.35">
      <c r="B35" s="167" t="s">
        <v>774</v>
      </c>
      <c r="C35" s="167"/>
      <c r="D35" s="48">
        <v>1.7968999999999999</v>
      </c>
      <c r="E35" s="157" t="s">
        <v>770</v>
      </c>
      <c r="G35" s="3" t="s">
        <v>775</v>
      </c>
      <c r="H35" s="168">
        <f>D35*H28*1000</f>
        <v>377349000</v>
      </c>
      <c r="I35" s="157" t="s">
        <v>776</v>
      </c>
      <c r="T35" s="162">
        <f t="shared" si="0"/>
        <v>11.68</v>
      </c>
      <c r="U35" s="162">
        <f t="shared" si="0"/>
        <v>1.56</v>
      </c>
    </row>
    <row r="36" spans="2:21" x14ac:dyDescent="0.35">
      <c r="B36" s="12" t="s">
        <v>777</v>
      </c>
      <c r="C36" s="12"/>
      <c r="D36" s="50">
        <f>H5-D37</f>
        <v>1.633</v>
      </c>
      <c r="E36" s="10" t="s">
        <v>759</v>
      </c>
      <c r="G36" s="8" t="s">
        <v>778</v>
      </c>
      <c r="H36" s="169">
        <f>D41*H28*1000</f>
        <v>764295000</v>
      </c>
      <c r="I36" s="10" t="s">
        <v>779</v>
      </c>
      <c r="T36" s="162">
        <f t="shared" si="0"/>
        <v>11.68</v>
      </c>
      <c r="U36" s="162">
        <f t="shared" si="0"/>
        <v>3.1539999999999999</v>
      </c>
    </row>
    <row r="37" spans="2:21" x14ac:dyDescent="0.35">
      <c r="B37" s="12" t="s">
        <v>780</v>
      </c>
      <c r="C37" s="12"/>
      <c r="D37" s="50">
        <f>C28</f>
        <v>1.887</v>
      </c>
      <c r="E37" s="10" t="s">
        <v>759</v>
      </c>
      <c r="G37" s="8" t="s">
        <v>781</v>
      </c>
      <c r="H37" s="169">
        <f>H28*D44*1000</f>
        <v>25901400000</v>
      </c>
      <c r="I37" s="10" t="s">
        <v>779</v>
      </c>
      <c r="T37" s="162">
        <f t="shared" si="0"/>
        <v>0</v>
      </c>
      <c r="U37" s="162">
        <f t="shared" si="0"/>
        <v>3.52</v>
      </c>
    </row>
    <row r="38" spans="2:21" x14ac:dyDescent="0.35">
      <c r="B38" s="12" t="s">
        <v>782</v>
      </c>
      <c r="C38" s="12"/>
      <c r="D38" s="50">
        <v>9.6633999999999993</v>
      </c>
      <c r="E38" s="10" t="s">
        <v>783</v>
      </c>
      <c r="G38" s="8" t="s">
        <v>784</v>
      </c>
      <c r="H38" s="169">
        <f>H30*D38*1000</f>
        <v>780512818</v>
      </c>
      <c r="I38" s="10" t="s">
        <v>779</v>
      </c>
      <c r="T38" s="162">
        <f>T31</f>
        <v>-15.379999999999999</v>
      </c>
      <c r="U38" s="162">
        <f>U31</f>
        <v>3.0430000000000001</v>
      </c>
    </row>
    <row r="39" spans="2:21" x14ac:dyDescent="0.35">
      <c r="B39" s="12" t="s">
        <v>785</v>
      </c>
      <c r="C39" s="12"/>
      <c r="D39" s="52">
        <v>3.4174000000000003E-2</v>
      </c>
      <c r="E39" s="10" t="s">
        <v>770</v>
      </c>
      <c r="G39" s="8" t="s">
        <v>786</v>
      </c>
      <c r="H39" s="169">
        <f>H30*D39*1000</f>
        <v>2760233.9800000004</v>
      </c>
      <c r="I39" s="10" t="s">
        <v>776</v>
      </c>
      <c r="T39" s="162"/>
      <c r="U39" s="162"/>
    </row>
    <row r="40" spans="2:21" ht="16" thickBot="1" x14ac:dyDescent="0.4">
      <c r="B40" s="12" t="s">
        <v>787</v>
      </c>
      <c r="C40" s="12"/>
      <c r="D40" s="52">
        <v>1.0057</v>
      </c>
      <c r="E40" s="10" t="s">
        <v>770</v>
      </c>
      <c r="G40" s="22" t="s">
        <v>788</v>
      </c>
      <c r="H40" s="54">
        <f>H30*D40*1000</f>
        <v>81230389.000000015</v>
      </c>
      <c r="I40" s="170" t="s">
        <v>776</v>
      </c>
      <c r="T40" s="162"/>
      <c r="U40" s="162"/>
    </row>
    <row r="41" spans="2:21" x14ac:dyDescent="0.35">
      <c r="B41" s="171" t="s">
        <v>789</v>
      </c>
      <c r="C41" s="171"/>
      <c r="D41" s="59">
        <v>3.6395</v>
      </c>
      <c r="E41" s="172" t="s">
        <v>783</v>
      </c>
      <c r="F41" s="173" t="s">
        <v>790</v>
      </c>
      <c r="O41" s="174">
        <f>$D$35</f>
        <v>1.7968999999999999</v>
      </c>
      <c r="P41" s="174">
        <f>-I63</f>
        <v>-15.469710272168568</v>
      </c>
      <c r="Q41" s="174">
        <f>F62</f>
        <v>-1.9287228404875463</v>
      </c>
      <c r="R41" s="174">
        <f>J63</f>
        <v>3.218</v>
      </c>
      <c r="T41" s="162"/>
      <c r="U41" s="162"/>
    </row>
    <row r="42" spans="2:21" x14ac:dyDescent="0.35">
      <c r="B42" s="12" t="s">
        <v>897</v>
      </c>
      <c r="C42" s="12"/>
      <c r="D42" s="50">
        <v>3.6395</v>
      </c>
      <c r="E42" s="10" t="s">
        <v>783</v>
      </c>
      <c r="O42" s="174"/>
      <c r="P42" s="174"/>
      <c r="Q42" s="174"/>
      <c r="R42" s="174"/>
      <c r="T42" s="162"/>
      <c r="U42" s="162"/>
    </row>
    <row r="43" spans="2:21" x14ac:dyDescent="0.35">
      <c r="B43" s="12" t="s">
        <v>792</v>
      </c>
      <c r="C43" s="12"/>
      <c r="D43" s="50">
        <v>3.6934999999999998</v>
      </c>
      <c r="E43" s="10" t="s">
        <v>783</v>
      </c>
      <c r="O43" s="174"/>
      <c r="P43" s="174"/>
      <c r="Q43" s="174"/>
      <c r="R43" s="174"/>
      <c r="T43" s="162"/>
      <c r="U43" s="162"/>
    </row>
    <row r="44" spans="2:21" x14ac:dyDescent="0.35">
      <c r="B44" s="12" t="s">
        <v>793</v>
      </c>
      <c r="C44" s="12"/>
      <c r="D44" s="50">
        <v>123.34</v>
      </c>
      <c r="E44" s="10" t="s">
        <v>783</v>
      </c>
      <c r="O44" s="174">
        <f t="shared" ref="O44:O46" si="1">$D$35</f>
        <v>1.7968999999999999</v>
      </c>
      <c r="P44" s="174">
        <f>-I65</f>
        <v>-9.1342664593053389</v>
      </c>
      <c r="Q44" s="174">
        <f>F65</f>
        <v>2.8725335438042623</v>
      </c>
      <c r="R44" s="174">
        <f>J65</f>
        <v>3.218</v>
      </c>
    </row>
    <row r="45" spans="2:21" x14ac:dyDescent="0.35">
      <c r="B45" s="12" t="s">
        <v>794</v>
      </c>
      <c r="C45" s="12"/>
      <c r="D45" s="50">
        <f>D53*(D43+D44)/D35</f>
        <v>1343.2224942957316</v>
      </c>
      <c r="E45" s="10" t="s">
        <v>795</v>
      </c>
      <c r="H45" s="175">
        <f>D53*(D41+D44)/D35</f>
        <v>1342.6515109355003</v>
      </c>
      <c r="O45" s="174">
        <f t="shared" si="1"/>
        <v>1.7968999999999999</v>
      </c>
      <c r="P45" s="174">
        <f>-I60</f>
        <v>9.0978830124658856</v>
      </c>
      <c r="Q45" s="174">
        <f>F60</f>
        <v>3.1483564013840826</v>
      </c>
      <c r="R45" s="174">
        <f>J60</f>
        <v>3.218</v>
      </c>
      <c r="T45" s="162"/>
      <c r="U45" s="162"/>
    </row>
    <row r="46" spans="2:21" x14ac:dyDescent="0.35">
      <c r="B46" s="12" t="s">
        <v>796</v>
      </c>
      <c r="C46" s="12"/>
      <c r="D46" s="176">
        <f>D35*H27</f>
        <v>14.104108053007135</v>
      </c>
      <c r="E46" s="10" t="s">
        <v>797</v>
      </c>
      <c r="H46" s="175">
        <f>D45*20</f>
        <v>26864.449885914633</v>
      </c>
      <c r="O46" s="174">
        <f t="shared" si="1"/>
        <v>1.7968999999999999</v>
      </c>
      <c r="P46" s="174">
        <f>-I62</f>
        <v>15.365640961754082</v>
      </c>
      <c r="Q46" s="174">
        <f>F62</f>
        <v>-1.9287228404875463</v>
      </c>
      <c r="R46" s="174">
        <f>J62</f>
        <v>3.218</v>
      </c>
      <c r="T46" s="162"/>
      <c r="U46" s="162"/>
    </row>
    <row r="47" spans="2:21" x14ac:dyDescent="0.35">
      <c r="B47" s="12" t="s">
        <v>898</v>
      </c>
      <c r="C47" s="12"/>
      <c r="D47" s="176">
        <v>2</v>
      </c>
      <c r="E47" s="10" t="s">
        <v>797</v>
      </c>
      <c r="F47" s="9" t="s">
        <v>799</v>
      </c>
      <c r="H47" s="175">
        <f>(D41+D44)/D35*D53</f>
        <v>1342.6515109355</v>
      </c>
      <c r="T47" s="162"/>
      <c r="U47" s="162"/>
    </row>
    <row r="48" spans="2:21" x14ac:dyDescent="0.35">
      <c r="B48" s="12" t="s">
        <v>800</v>
      </c>
      <c r="C48" s="12"/>
      <c r="D48" s="176">
        <f>D46+D47</f>
        <v>16.104108053007135</v>
      </c>
      <c r="E48" s="10" t="s">
        <v>797</v>
      </c>
      <c r="H48" s="175"/>
      <c r="T48" s="162"/>
      <c r="U48" s="162"/>
    </row>
    <row r="49" spans="2:21" x14ac:dyDescent="0.35">
      <c r="B49" s="12" t="s">
        <v>801</v>
      </c>
      <c r="C49" s="12"/>
      <c r="D49" s="176">
        <f>(6*1+2*0.5)/9.81</f>
        <v>0.7135575942915392</v>
      </c>
      <c r="E49" s="10" t="s">
        <v>797</v>
      </c>
      <c r="F49" s="9" t="s">
        <v>802</v>
      </c>
      <c r="T49" s="162"/>
      <c r="U49" s="162"/>
    </row>
    <row r="50" spans="2:21" x14ac:dyDescent="0.35">
      <c r="B50" s="12" t="s">
        <v>803</v>
      </c>
      <c r="C50" s="12"/>
      <c r="D50" s="176">
        <f>(2*19.6+1.5*4.1)/9.81</f>
        <v>4.6228338430173288</v>
      </c>
      <c r="E50" s="10" t="s">
        <v>797</v>
      </c>
      <c r="F50" s="9" t="s">
        <v>804</v>
      </c>
      <c r="P50" s="32"/>
      <c r="T50" s="162"/>
      <c r="U50" s="162"/>
    </row>
    <row r="51" spans="2:21" x14ac:dyDescent="0.35">
      <c r="B51" s="12" t="s">
        <v>805</v>
      </c>
      <c r="C51" s="12"/>
      <c r="D51" s="176">
        <f>SUM(D48:D50)</f>
        <v>21.440499490316004</v>
      </c>
      <c r="E51" s="10" t="s">
        <v>797</v>
      </c>
      <c r="O51" s="158"/>
      <c r="Q51" s="162"/>
      <c r="T51" s="162"/>
      <c r="U51" s="162"/>
    </row>
    <row r="52" spans="2:21" x14ac:dyDescent="0.35">
      <c r="B52" s="12" t="s">
        <v>806</v>
      </c>
      <c r="C52" s="12"/>
      <c r="D52" s="176">
        <f>D53-D51</f>
        <v>-2.4404994903160038</v>
      </c>
      <c r="E52" s="10" t="s">
        <v>797</v>
      </c>
      <c r="L52" s="32"/>
      <c r="T52" s="162"/>
      <c r="U52" s="162"/>
    </row>
    <row r="53" spans="2:21" ht="16" thickBot="1" x14ac:dyDescent="0.4">
      <c r="B53" s="23" t="s">
        <v>807</v>
      </c>
      <c r="C53" s="12"/>
      <c r="D53" s="177">
        <v>19</v>
      </c>
      <c r="E53" s="170" t="s">
        <v>797</v>
      </c>
      <c r="L53" s="32"/>
      <c r="T53" s="162"/>
      <c r="U53" s="162"/>
    </row>
    <row r="54" spans="2:21" x14ac:dyDescent="0.35">
      <c r="C54" s="167" t="s">
        <v>808</v>
      </c>
      <c r="D54" s="162"/>
      <c r="L54" s="32"/>
      <c r="T54" s="162"/>
      <c r="U54" s="162"/>
    </row>
    <row r="55" spans="2:21" x14ac:dyDescent="0.35">
      <c r="C55" s="12" t="s">
        <v>809</v>
      </c>
      <c r="D55" s="56"/>
    </row>
    <row r="56" spans="2:21" x14ac:dyDescent="0.35">
      <c r="C56" s="12" t="s">
        <v>810</v>
      </c>
      <c r="D56" s="56"/>
    </row>
    <row r="57" spans="2:21" ht="16" thickBot="1" x14ac:dyDescent="0.4">
      <c r="B57" s="9" t="s">
        <v>811</v>
      </c>
      <c r="C57" s="23" t="s">
        <v>812</v>
      </c>
      <c r="J57" s="9" t="s">
        <v>813</v>
      </c>
    </row>
    <row r="58" spans="2:21" ht="16" thickBot="1" x14ac:dyDescent="0.4">
      <c r="C58" s="331" t="s">
        <v>814</v>
      </c>
      <c r="D58" s="332"/>
      <c r="E58" s="167" t="s">
        <v>815</v>
      </c>
      <c r="F58" s="163" t="s">
        <v>811</v>
      </c>
      <c r="G58" s="178"/>
      <c r="H58" s="178"/>
      <c r="I58" s="178"/>
      <c r="J58" s="165"/>
      <c r="K58" s="163" t="s">
        <v>816</v>
      </c>
      <c r="L58" s="165"/>
    </row>
    <row r="59" spans="2:21" ht="16" thickBot="1" x14ac:dyDescent="0.4">
      <c r="B59" s="163"/>
      <c r="C59" s="163" t="s">
        <v>817</v>
      </c>
      <c r="D59" s="165" t="s">
        <v>818</v>
      </c>
      <c r="E59" s="179" t="s">
        <v>819</v>
      </c>
      <c r="F59" s="22" t="s">
        <v>899</v>
      </c>
      <c r="G59" s="167" t="s">
        <v>900</v>
      </c>
      <c r="H59" s="10" t="s">
        <v>822</v>
      </c>
      <c r="I59" s="180" t="s">
        <v>823</v>
      </c>
      <c r="J59" s="170" t="s">
        <v>824</v>
      </c>
      <c r="K59" s="8" t="s">
        <v>825</v>
      </c>
      <c r="L59" s="10" t="s">
        <v>826</v>
      </c>
    </row>
    <row r="60" spans="2:21" x14ac:dyDescent="0.35">
      <c r="B60" s="181" t="s">
        <v>827</v>
      </c>
      <c r="C60" s="73">
        <f>-15.35-G8/1000</f>
        <v>-15.379999999999999</v>
      </c>
      <c r="D60" s="74">
        <f>3.023+C8/1000</f>
        <v>3.0430000000000001</v>
      </c>
      <c r="E60" s="11">
        <f>MIN(F8,G8)/1000</f>
        <v>0.02</v>
      </c>
      <c r="F60" s="184">
        <f t="shared" ref="F60:F66" si="2">$D$41/(D60-$C$27)</f>
        <v>3.1483564013840826</v>
      </c>
      <c r="G60" s="185">
        <f>$D$42/(D60-$C$29)</f>
        <v>3.1483564013840826</v>
      </c>
      <c r="H60" s="186">
        <f>$D$43/(D60-$C$28)</f>
        <v>3.1950692041522486</v>
      </c>
      <c r="I60" s="187">
        <f t="shared" ref="I60:I66" si="3">$D$44/(C60-$C$26)</f>
        <v>-9.0978830124658856</v>
      </c>
      <c r="J60" s="187">
        <f t="shared" ref="J60:J66" si="4">2*$D$32*E60</f>
        <v>3.218</v>
      </c>
      <c r="K60" s="188">
        <f>IF(F118&lt;0,MIN(F118:F119)/($E$60*1000),MAXA(F118:F119)/($E$60*1000))</f>
        <v>-1.64E-4</v>
      </c>
      <c r="L60" s="189">
        <f>IF(I118&lt;0,MIN(I118:I119)/($E$60*1000),MAXA(I118:I119)/($E$60*1000))</f>
        <v>7.4700000000000001E-3</v>
      </c>
      <c r="M60" s="190"/>
      <c r="N60" s="191"/>
      <c r="O60" s="192"/>
      <c r="P60" s="162"/>
      <c r="Q60" s="192"/>
      <c r="R60" s="162"/>
      <c r="S60" s="162"/>
      <c r="T60" s="162"/>
    </row>
    <row r="61" spans="2:21" x14ac:dyDescent="0.35">
      <c r="B61" s="8" t="s">
        <v>828</v>
      </c>
      <c r="C61" s="81">
        <f>-15.35-G8/1000</f>
        <v>-15.379999999999999</v>
      </c>
      <c r="D61" s="82">
        <f>1.54+C8/1000</f>
        <v>1.56</v>
      </c>
      <c r="E61" s="12">
        <f>MIN(H8,G8)/1000</f>
        <v>0.02</v>
      </c>
      <c r="F61" s="195">
        <f t="shared" si="2"/>
        <v>-11.129969418960245</v>
      </c>
      <c r="G61" s="196">
        <f t="shared" ref="G61:G66" si="5">$D$42/(D61-$C$29)</f>
        <v>-11.129969418960245</v>
      </c>
      <c r="H61" s="197">
        <f t="shared" ref="H61:H66" si="6">$D$43/(D61-$C$28)</f>
        <v>-11.295107033639145</v>
      </c>
      <c r="I61" s="56">
        <f t="shared" si="3"/>
        <v>-9.0978830124658856</v>
      </c>
      <c r="J61" s="56">
        <f t="shared" si="4"/>
        <v>3.218</v>
      </c>
      <c r="K61" s="198">
        <f>IF(F120&lt;0,MIN(F120:F121)/(1000*$E$61),MAXA(F120:F121)/(1000*$E$61))</f>
        <v>1.3574999999999999E-4</v>
      </c>
      <c r="L61" s="199">
        <f>IF(I120&lt;0,MIN(I120:I121)/(1000*$E$61),MAXA(I120:I121)/(1000*$E$61))</f>
        <v>9.1350000000000008E-3</v>
      </c>
      <c r="M61" s="190"/>
      <c r="N61" s="191"/>
      <c r="O61" s="192"/>
      <c r="P61" s="162"/>
      <c r="Q61" s="56"/>
      <c r="R61" s="162"/>
      <c r="S61" s="162"/>
      <c r="T61" s="162"/>
    </row>
    <row r="62" spans="2:21" x14ac:dyDescent="0.35">
      <c r="B62" s="200" t="s">
        <v>829</v>
      </c>
      <c r="C62" s="87">
        <v>-9.85</v>
      </c>
      <c r="D62" s="88">
        <v>0</v>
      </c>
      <c r="E62" s="203">
        <f>MIN(H8,C8)/1000</f>
        <v>0.02</v>
      </c>
      <c r="F62" s="204">
        <f t="shared" si="2"/>
        <v>-1.9287228404875463</v>
      </c>
      <c r="G62" s="196">
        <f t="shared" si="5"/>
        <v>-1.9287228404875463</v>
      </c>
      <c r="H62" s="197">
        <f t="shared" si="6"/>
        <v>-1.9573396926338102</v>
      </c>
      <c r="I62" s="192">
        <f t="shared" si="3"/>
        <v>-15.365640961754082</v>
      </c>
      <c r="J62" s="192">
        <f t="shared" si="4"/>
        <v>3.218</v>
      </c>
      <c r="K62" s="198">
        <f>IF(F122&lt;0,MIN(F122:F123)/(1000*$E$62),MAXA(F122:F123)/(1000*$E$62))</f>
        <v>8.7699999999999996E-4</v>
      </c>
      <c r="L62" s="199">
        <f>IF(I122&lt;0,MIN(I122:I123)/(1000*$E$62),MAXA(I122:I123)/(1000*$E$62))</f>
        <v>5.8700000000000002E-3</v>
      </c>
      <c r="M62" s="190"/>
      <c r="N62" s="191"/>
      <c r="O62" s="192"/>
      <c r="P62" s="162"/>
      <c r="Q62" s="192"/>
      <c r="R62" s="162"/>
      <c r="S62" s="162"/>
      <c r="T62" s="162"/>
    </row>
    <row r="63" spans="2:21" x14ac:dyDescent="0.35">
      <c r="B63" s="200" t="s">
        <v>830</v>
      </c>
      <c r="C63" s="87">
        <v>6.15</v>
      </c>
      <c r="D63" s="88">
        <v>0</v>
      </c>
      <c r="E63" s="203">
        <f>MIN(C8,D8)/1000</f>
        <v>0.02</v>
      </c>
      <c r="F63" s="204">
        <f t="shared" si="2"/>
        <v>-1.9287228404875463</v>
      </c>
      <c r="G63" s="196">
        <f t="shared" si="5"/>
        <v>-1.9287228404875463</v>
      </c>
      <c r="H63" s="197">
        <f t="shared" si="6"/>
        <v>-1.9573396926338102</v>
      </c>
      <c r="I63" s="192">
        <f t="shared" si="3"/>
        <v>15.469710272168568</v>
      </c>
      <c r="J63" s="192">
        <f t="shared" si="4"/>
        <v>3.218</v>
      </c>
      <c r="K63" s="198">
        <f>IF(F124&lt;0,MIN(F124:F125)/(1000*$E$63),MAXA(F124:F125)/(1000*$E$63))</f>
        <v>8.8599999999999996E-4</v>
      </c>
      <c r="L63" s="199">
        <f>IF(I124&lt;0,MIN(I124:I125)/(1000*$E$63),MAXA(I124:I125)/(1000*$E$63))</f>
        <v>-5.8500000000000002E-3</v>
      </c>
      <c r="M63" s="190"/>
      <c r="N63" s="191"/>
      <c r="O63" s="192"/>
      <c r="P63" s="162"/>
      <c r="Q63" s="192"/>
      <c r="R63" s="162"/>
      <c r="S63" s="162"/>
      <c r="T63" s="162"/>
    </row>
    <row r="64" spans="2:21" x14ac:dyDescent="0.35">
      <c r="B64" s="8" t="s">
        <v>831</v>
      </c>
      <c r="C64" s="81">
        <f>11.65+E8/1000</f>
        <v>11.68</v>
      </c>
      <c r="D64" s="82">
        <f>1.54+C8/1000</f>
        <v>1.56</v>
      </c>
      <c r="E64" s="12">
        <f>MIN(D8,E8)/1000</f>
        <v>0.02</v>
      </c>
      <c r="F64" s="195">
        <f t="shared" si="2"/>
        <v>-11.129969418960245</v>
      </c>
      <c r="G64" s="196">
        <f t="shared" si="5"/>
        <v>-11.129969418960245</v>
      </c>
      <c r="H64" s="197">
        <f t="shared" si="6"/>
        <v>-11.295107033639145</v>
      </c>
      <c r="I64" s="56">
        <f t="shared" si="3"/>
        <v>9.1342664593053389</v>
      </c>
      <c r="J64" s="56">
        <f t="shared" si="4"/>
        <v>3.218</v>
      </c>
      <c r="K64" s="198">
        <f>IF(F126&lt;0,MIN(F126:F127)/(1000*$E$64),MAXA(F126:F127)/(1000*$E$64))</f>
        <v>1.4715E-4</v>
      </c>
      <c r="L64" s="199">
        <f>IF(I126&lt;0,MIN(I126:I127)/(1000*$E$64),MAXA(I126:I127)/(1000*$E$64))</f>
        <v>-9.2849999999999999E-3</v>
      </c>
      <c r="M64" s="190"/>
      <c r="N64" s="191"/>
      <c r="O64" s="192"/>
      <c r="P64" s="162"/>
      <c r="Q64" s="56"/>
      <c r="R64" s="162"/>
      <c r="S64" s="162"/>
      <c r="T64" s="162"/>
    </row>
    <row r="65" spans="2:20" x14ac:dyDescent="0.35">
      <c r="B65" s="200" t="s">
        <v>832</v>
      </c>
      <c r="C65" s="87">
        <f>11.65+E8/1000</f>
        <v>11.68</v>
      </c>
      <c r="D65" s="88">
        <f>3.134+C8/1000</f>
        <v>3.1539999999999999</v>
      </c>
      <c r="E65" s="203">
        <f>MIN(E8,F8)/1000</f>
        <v>0.02</v>
      </c>
      <c r="F65" s="204">
        <f t="shared" si="2"/>
        <v>2.8725335438042623</v>
      </c>
      <c r="G65" s="196">
        <f t="shared" si="5"/>
        <v>2.8725335438042623</v>
      </c>
      <c r="H65" s="197">
        <f t="shared" si="6"/>
        <v>2.9151539068666139</v>
      </c>
      <c r="I65" s="192">
        <f t="shared" si="3"/>
        <v>9.1342664593053389</v>
      </c>
      <c r="J65" s="192">
        <f t="shared" si="4"/>
        <v>3.218</v>
      </c>
      <c r="K65" s="198">
        <f>IF(F128&lt;0,MIN(F128:F129)/(1000*$E$65),MAXA(F128:F129)/(1000*$E$65))</f>
        <v>-1.6650000000000001E-4</v>
      </c>
      <c r="L65" s="199">
        <f>IF(I128&lt;0,MIN(I128:I129)/(1000*$E$65),MAXA(I128:I129)/(1000*$E$65))</f>
        <v>-7.454999999999999E-3</v>
      </c>
      <c r="M65" s="190"/>
      <c r="N65" s="191"/>
      <c r="O65" s="192"/>
      <c r="P65" s="162"/>
      <c r="Q65" s="192"/>
      <c r="R65" s="162"/>
      <c r="S65" s="162"/>
      <c r="T65" s="162"/>
    </row>
    <row r="66" spans="2:20" x14ac:dyDescent="0.35">
      <c r="B66" s="8" t="s">
        <v>833</v>
      </c>
      <c r="C66" s="81">
        <v>0</v>
      </c>
      <c r="D66" s="82">
        <f>3.5+C8/1000</f>
        <v>3.52</v>
      </c>
      <c r="E66" s="12">
        <f>F8/1000</f>
        <v>0.02</v>
      </c>
      <c r="F66" s="195">
        <f t="shared" si="2"/>
        <v>2.2287201469687692</v>
      </c>
      <c r="G66" s="196">
        <f t="shared" si="5"/>
        <v>2.2287201469687692</v>
      </c>
      <c r="H66" s="197">
        <f t="shared" si="6"/>
        <v>2.2617881200244945</v>
      </c>
      <c r="I66" s="56">
        <f t="shared" si="3"/>
        <v>67.657707076247945</v>
      </c>
      <c r="J66" s="56">
        <f t="shared" si="4"/>
        <v>3.218</v>
      </c>
      <c r="K66" s="198">
        <f>F130/(1000*$E$66)</f>
        <v>-1.33E-3</v>
      </c>
      <c r="L66" s="199">
        <f>I130/(1000*$E$66)</f>
        <v>-1.1299999999999999E-3</v>
      </c>
      <c r="M66" s="190"/>
      <c r="N66" s="191"/>
      <c r="O66" s="192"/>
      <c r="P66" s="162"/>
      <c r="Q66" s="56"/>
      <c r="R66" s="162"/>
      <c r="S66" s="162"/>
      <c r="T66" s="162"/>
    </row>
    <row r="67" spans="2:20" x14ac:dyDescent="0.35">
      <c r="B67" s="8"/>
      <c r="C67" s="205"/>
      <c r="D67" s="93"/>
      <c r="E67" s="12"/>
      <c r="F67" s="195"/>
      <c r="G67" s="207"/>
      <c r="H67" s="197"/>
      <c r="I67" s="56"/>
      <c r="J67" s="56"/>
      <c r="K67" s="8"/>
      <c r="L67" s="10"/>
      <c r="M67" s="162"/>
      <c r="N67" s="162"/>
    </row>
    <row r="68" spans="2:20" ht="16" thickBot="1" x14ac:dyDescent="0.4">
      <c r="B68" s="22"/>
      <c r="C68" s="208"/>
      <c r="D68" s="209"/>
      <c r="E68" s="23"/>
      <c r="F68" s="210"/>
      <c r="G68" s="211"/>
      <c r="H68" s="212"/>
      <c r="I68" s="213"/>
      <c r="J68" s="213"/>
      <c r="K68" s="22"/>
      <c r="L68" s="170"/>
      <c r="M68" s="162"/>
      <c r="N68" s="162"/>
    </row>
    <row r="69" spans="2:20" x14ac:dyDescent="0.35">
      <c r="C69" s="9" t="s">
        <v>834</v>
      </c>
      <c r="F69" s="9" t="s">
        <v>835</v>
      </c>
      <c r="G69" s="173" t="s">
        <v>836</v>
      </c>
      <c r="H69" s="9" t="s">
        <v>837</v>
      </c>
      <c r="M69" s="162"/>
      <c r="N69" s="162"/>
    </row>
    <row r="70" spans="2:20" x14ac:dyDescent="0.35">
      <c r="G70" s="173" t="s">
        <v>838</v>
      </c>
      <c r="M70" s="162"/>
      <c r="N70" s="162"/>
    </row>
    <row r="71" spans="2:20" x14ac:dyDescent="0.35">
      <c r="B71" s="166" t="s">
        <v>839</v>
      </c>
      <c r="M71" s="162"/>
      <c r="N71" s="162"/>
    </row>
    <row r="72" spans="2:20" ht="16" thickBot="1" x14ac:dyDescent="0.4">
      <c r="B72" s="166" t="s">
        <v>840</v>
      </c>
      <c r="F72" s="9" t="s">
        <v>841</v>
      </c>
      <c r="M72" s="162"/>
      <c r="N72" s="162"/>
    </row>
    <row r="73" spans="2:20" ht="18.5" x14ac:dyDescent="0.45">
      <c r="B73" s="214" t="s">
        <v>842</v>
      </c>
      <c r="C73" s="25">
        <v>1.5209999999999999</v>
      </c>
      <c r="D73" s="157" t="s">
        <v>770</v>
      </c>
      <c r="F73" s="9" t="s">
        <v>843</v>
      </c>
      <c r="J73" s="215">
        <f>C73/C74</f>
        <v>0.8464577884133786</v>
      </c>
      <c r="K73" s="9" t="s">
        <v>844</v>
      </c>
      <c r="M73" s="162"/>
      <c r="N73" s="162"/>
    </row>
    <row r="74" spans="2:20" ht="18.5" x14ac:dyDescent="0.45">
      <c r="B74" s="216" t="s">
        <v>845</v>
      </c>
      <c r="C74" s="50">
        <f>D35</f>
        <v>1.7968999999999999</v>
      </c>
      <c r="D74" s="10" t="s">
        <v>770</v>
      </c>
      <c r="F74" s="9" t="s">
        <v>846</v>
      </c>
      <c r="J74" s="162"/>
      <c r="M74" s="162"/>
      <c r="N74" s="162"/>
    </row>
    <row r="75" spans="2:20" ht="18.5" x14ac:dyDescent="0.45">
      <c r="B75" s="216" t="s">
        <v>847</v>
      </c>
      <c r="C75" s="21">
        <v>-5.0000000000000001E-3</v>
      </c>
      <c r="D75" s="10" t="s">
        <v>759</v>
      </c>
      <c r="J75" s="162"/>
      <c r="M75" s="162"/>
      <c r="N75" s="162"/>
    </row>
    <row r="76" spans="2:20" ht="18.5" x14ac:dyDescent="0.45">
      <c r="B76" s="216" t="s">
        <v>848</v>
      </c>
      <c r="C76" s="21">
        <v>0</v>
      </c>
      <c r="D76" s="10" t="s">
        <v>759</v>
      </c>
      <c r="J76" s="162"/>
      <c r="M76" s="162"/>
      <c r="N76" s="162"/>
    </row>
    <row r="77" spans="2:20" ht="18.5" x14ac:dyDescent="0.45">
      <c r="B77" s="216" t="s">
        <v>849</v>
      </c>
      <c r="C77" s="21">
        <v>0</v>
      </c>
      <c r="D77" s="10" t="s">
        <v>759</v>
      </c>
      <c r="J77" s="162"/>
      <c r="M77" s="162"/>
      <c r="N77" s="162"/>
    </row>
    <row r="78" spans="2:20" ht="18.5" x14ac:dyDescent="0.45">
      <c r="B78" s="216" t="s">
        <v>850</v>
      </c>
      <c r="C78" s="21">
        <v>0</v>
      </c>
      <c r="D78" s="10" t="s">
        <v>759</v>
      </c>
      <c r="J78" s="162"/>
      <c r="M78" s="162"/>
      <c r="N78" s="162"/>
    </row>
    <row r="79" spans="2:20" ht="21" x14ac:dyDescent="0.45">
      <c r="B79" s="216" t="s">
        <v>901</v>
      </c>
      <c r="C79" s="50">
        <f>3.306/1.999</f>
        <v>1.6538269134567283</v>
      </c>
      <c r="D79" s="10" t="s">
        <v>852</v>
      </c>
      <c r="E79" s="9" t="s">
        <v>902</v>
      </c>
      <c r="F79" s="9" t="s">
        <v>853</v>
      </c>
      <c r="J79" s="215">
        <f>ABS(C79)/ABS(G62)</f>
        <v>0.85747256098168601</v>
      </c>
      <c r="K79" s="9" t="s">
        <v>854</v>
      </c>
      <c r="M79" s="162"/>
      <c r="N79" s="162"/>
    </row>
    <row r="80" spans="2:20" ht="21" x14ac:dyDescent="0.45">
      <c r="B80" s="216" t="s">
        <v>903</v>
      </c>
      <c r="C80" s="50">
        <f>-3.353/1.75</f>
        <v>-1.9160000000000001</v>
      </c>
      <c r="D80" s="10" t="s">
        <v>852</v>
      </c>
      <c r="E80" s="9" t="s">
        <v>904</v>
      </c>
      <c r="F80" s="9" t="s">
        <v>853</v>
      </c>
      <c r="J80" s="215">
        <f>ABS(C80)/ABS(G66)</f>
        <v>0.85968622063470257</v>
      </c>
      <c r="K80" s="9" t="s">
        <v>854</v>
      </c>
      <c r="M80" s="162"/>
      <c r="N80" s="162"/>
    </row>
    <row r="81" spans="2:17" ht="21" x14ac:dyDescent="0.45">
      <c r="B81" s="216" t="s">
        <v>905</v>
      </c>
      <c r="C81" s="50">
        <f>114.041/14.077</f>
        <v>8.101228955033033</v>
      </c>
      <c r="D81" s="10" t="s">
        <v>852</v>
      </c>
      <c r="F81" s="9" t="s">
        <v>843</v>
      </c>
      <c r="J81" s="215">
        <f>ABS(C81)/(MAXA(ABS(I65),ABS(I61)))</f>
        <v>0.88690525847098312</v>
      </c>
      <c r="K81" s="9" t="s">
        <v>857</v>
      </c>
      <c r="M81" s="217"/>
      <c r="N81" s="162"/>
    </row>
    <row r="82" spans="2:17" ht="21.5" thickBot="1" x14ac:dyDescent="0.5">
      <c r="B82" s="218" t="s">
        <v>906</v>
      </c>
      <c r="C82" s="219">
        <f>-C81</f>
        <v>-8.101228955033033</v>
      </c>
      <c r="D82" s="170" t="s">
        <v>852</v>
      </c>
      <c r="F82" s="9" t="s">
        <v>843</v>
      </c>
      <c r="J82" s="215">
        <f>ABS(C82)/(MAXA(ABS(I65),ABS(I61)))</f>
        <v>0.88690525847098312</v>
      </c>
      <c r="K82" s="9" t="s">
        <v>857</v>
      </c>
      <c r="M82" s="162"/>
      <c r="N82" s="162"/>
    </row>
    <row r="83" spans="2:17" x14ac:dyDescent="0.35">
      <c r="B83" s="2" t="s">
        <v>771</v>
      </c>
      <c r="C83" s="31"/>
      <c r="M83" s="162"/>
      <c r="N83" s="162"/>
    </row>
    <row r="84" spans="2:17" x14ac:dyDescent="0.35">
      <c r="B84" s="2"/>
      <c r="M84" s="162"/>
      <c r="N84" s="162"/>
    </row>
    <row r="85" spans="2:17" x14ac:dyDescent="0.35">
      <c r="B85" s="166" t="s">
        <v>859</v>
      </c>
      <c r="C85" s="32"/>
      <c r="J85" s="215"/>
    </row>
    <row r="86" spans="2:17" ht="16" thickBot="1" x14ac:dyDescent="0.4">
      <c r="B86" s="166" t="s">
        <v>840</v>
      </c>
    </row>
    <row r="87" spans="2:17" ht="16" thickBot="1" x14ac:dyDescent="0.4">
      <c r="B87" s="163" t="s">
        <v>860</v>
      </c>
      <c r="C87" s="5"/>
      <c r="D87" s="165"/>
    </row>
    <row r="88" spans="2:17" ht="18.5" x14ac:dyDescent="0.45">
      <c r="B88" s="214" t="s">
        <v>842</v>
      </c>
      <c r="C88" s="25">
        <f>C73</f>
        <v>1.5209999999999999</v>
      </c>
      <c r="D88" s="157" t="s">
        <v>770</v>
      </c>
      <c r="J88" s="215"/>
      <c r="M88" s="162"/>
      <c r="N88" s="162"/>
      <c r="P88" s="162"/>
      <c r="Q88" s="175"/>
    </row>
    <row r="89" spans="2:17" ht="18.5" x14ac:dyDescent="0.45">
      <c r="B89" s="216" t="s">
        <v>845</v>
      </c>
      <c r="C89" s="21">
        <f t="shared" ref="C89:C93" si="7">C74</f>
        <v>1.7968999999999999</v>
      </c>
      <c r="D89" s="10" t="s">
        <v>770</v>
      </c>
      <c r="J89" s="162"/>
      <c r="M89" s="162"/>
      <c r="N89" s="162"/>
      <c r="P89" s="162"/>
      <c r="Q89" s="175"/>
    </row>
    <row r="90" spans="2:17" ht="18.5" x14ac:dyDescent="0.45">
      <c r="B90" s="216" t="s">
        <v>847</v>
      </c>
      <c r="C90" s="21">
        <f t="shared" si="7"/>
        <v>-5.0000000000000001E-3</v>
      </c>
      <c r="D90" s="10" t="s">
        <v>759</v>
      </c>
      <c r="F90" s="2"/>
      <c r="J90" s="162"/>
      <c r="M90" s="162"/>
      <c r="N90" s="162"/>
      <c r="P90" s="162"/>
      <c r="Q90" s="175"/>
    </row>
    <row r="91" spans="2:17" ht="18.5" x14ac:dyDescent="0.45">
      <c r="B91" s="216" t="s">
        <v>848</v>
      </c>
      <c r="C91" s="21">
        <f t="shared" si="7"/>
        <v>0</v>
      </c>
      <c r="D91" s="10" t="s">
        <v>759</v>
      </c>
      <c r="J91" s="162"/>
      <c r="M91" s="162"/>
      <c r="N91" s="162"/>
      <c r="P91" s="162"/>
      <c r="Q91" s="175"/>
    </row>
    <row r="92" spans="2:17" ht="18.5" x14ac:dyDescent="0.45">
      <c r="B92" s="216" t="s">
        <v>849</v>
      </c>
      <c r="C92" s="21">
        <f t="shared" si="7"/>
        <v>0</v>
      </c>
      <c r="D92" s="10" t="s">
        <v>759</v>
      </c>
      <c r="J92" s="162"/>
      <c r="M92" s="162"/>
      <c r="N92" s="162"/>
    </row>
    <row r="93" spans="2:17" ht="19" thickBot="1" x14ac:dyDescent="0.5">
      <c r="B93" s="216" t="s">
        <v>850</v>
      </c>
      <c r="C93" s="29">
        <f t="shared" si="7"/>
        <v>0</v>
      </c>
      <c r="D93" s="10" t="s">
        <v>759</v>
      </c>
      <c r="J93" s="162"/>
    </row>
    <row r="94" spans="2:17" ht="16" thickBot="1" x14ac:dyDescent="0.4">
      <c r="B94" s="163" t="s">
        <v>861</v>
      </c>
      <c r="C94" s="71"/>
      <c r="D94" s="178"/>
      <c r="E94" s="178"/>
      <c r="F94" s="165"/>
      <c r="J94" s="162"/>
    </row>
    <row r="95" spans="2:17" ht="21.5" thickBot="1" x14ac:dyDescent="0.5">
      <c r="B95" s="17"/>
      <c r="C95" s="103" t="s">
        <v>851</v>
      </c>
      <c r="D95" s="103" t="s">
        <v>855</v>
      </c>
      <c r="E95" s="101" t="s">
        <v>856</v>
      </c>
      <c r="F95" s="105" t="s">
        <v>858</v>
      </c>
    </row>
    <row r="96" spans="2:17" x14ac:dyDescent="0.35">
      <c r="B96" s="72" t="s">
        <v>827</v>
      </c>
      <c r="C96" s="48">
        <f>-3.306/1.059</f>
        <v>-3.1218130311614734</v>
      </c>
      <c r="D96" s="220">
        <f>-3.353/1.29</f>
        <v>-2.5992248062015504</v>
      </c>
      <c r="E96" s="48">
        <f>-F100</f>
        <v>8.101228955033033</v>
      </c>
      <c r="F96" s="137">
        <f>114.041/12.983</f>
        <v>8.7838712162058066</v>
      </c>
      <c r="J96" s="192"/>
      <c r="K96" s="221"/>
      <c r="L96" s="221"/>
      <c r="M96" s="162"/>
      <c r="N96" s="191"/>
      <c r="O96" s="158"/>
      <c r="P96" s="162"/>
      <c r="Q96" s="162"/>
    </row>
    <row r="97" spans="2:23" x14ac:dyDescent="0.35">
      <c r="B97" s="17" t="s">
        <v>828</v>
      </c>
      <c r="C97" s="50">
        <f>3.306/0.452</f>
        <v>7.3141592920353977</v>
      </c>
      <c r="D97" s="92">
        <f>3.353/0.221</f>
        <v>15.171945701357467</v>
      </c>
      <c r="E97" s="50">
        <f>-F101</f>
        <v>8.101228955033033</v>
      </c>
      <c r="F97" s="137">
        <f>F96</f>
        <v>8.7838712162058066</v>
      </c>
      <c r="J97" s="56"/>
      <c r="K97" s="221"/>
      <c r="L97" s="221"/>
      <c r="M97" s="162"/>
      <c r="N97" s="191"/>
      <c r="O97" s="56"/>
      <c r="P97" s="162"/>
      <c r="Q97" s="162"/>
    </row>
    <row r="98" spans="2:23" x14ac:dyDescent="0.35">
      <c r="B98" s="86" t="s">
        <v>829</v>
      </c>
      <c r="C98" s="50">
        <f>3.306/1.999</f>
        <v>1.6538269134567283</v>
      </c>
      <c r="D98" s="92">
        <f>3.353/1.768</f>
        <v>1.8964932126696834</v>
      </c>
      <c r="E98" s="50">
        <f>-F99</f>
        <v>13.33812865497076</v>
      </c>
      <c r="F98" s="137">
        <f>114.041/7.456</f>
        <v>15.295198497854075</v>
      </c>
      <c r="J98" s="192"/>
      <c r="K98" s="221"/>
      <c r="L98" s="221"/>
      <c r="M98" s="162"/>
      <c r="N98" s="191"/>
      <c r="P98" s="162"/>
      <c r="Q98" s="162"/>
    </row>
    <row r="99" spans="2:23" x14ac:dyDescent="0.35">
      <c r="B99" s="86" t="s">
        <v>830</v>
      </c>
      <c r="C99" s="50">
        <f>C98</f>
        <v>1.6538269134567283</v>
      </c>
      <c r="D99" s="92">
        <f>D98</f>
        <v>1.8964932126696834</v>
      </c>
      <c r="E99" s="50">
        <f>-F98</f>
        <v>-15.295198497854075</v>
      </c>
      <c r="F99" s="137">
        <f>-114.041/8.55</f>
        <v>-13.33812865497076</v>
      </c>
      <c r="J99" s="192"/>
      <c r="K99" s="221"/>
      <c r="L99" s="221"/>
      <c r="M99" s="162"/>
      <c r="N99" s="191"/>
      <c r="P99" s="162"/>
      <c r="Q99" s="162"/>
    </row>
    <row r="100" spans="2:23" x14ac:dyDescent="0.35">
      <c r="B100" s="17" t="s">
        <v>831</v>
      </c>
      <c r="C100" s="50">
        <f>C97</f>
        <v>7.3141592920353977</v>
      </c>
      <c r="D100" s="92">
        <f>D97</f>
        <v>15.171945701357467</v>
      </c>
      <c r="E100" s="50">
        <f>-F96</f>
        <v>-8.7838712162058066</v>
      </c>
      <c r="F100" s="137">
        <f>-114.041/14.077</f>
        <v>-8.101228955033033</v>
      </c>
      <c r="J100" s="56"/>
      <c r="K100" s="221"/>
      <c r="L100" s="221"/>
      <c r="M100" s="162"/>
      <c r="N100" s="191"/>
      <c r="P100" s="162"/>
      <c r="Q100" s="162"/>
    </row>
    <row r="101" spans="2:23" x14ac:dyDescent="0.35">
      <c r="B101" s="86" t="s">
        <v>832</v>
      </c>
      <c r="C101" s="50">
        <f>-3.306/1.17</f>
        <v>-2.8256410256410258</v>
      </c>
      <c r="D101" s="92">
        <f>-3.353/1.401</f>
        <v>-2.393290506780871</v>
      </c>
      <c r="E101" s="50">
        <f>-F97</f>
        <v>-8.7838712162058066</v>
      </c>
      <c r="F101" s="137">
        <f>F100</f>
        <v>-8.101228955033033</v>
      </c>
      <c r="J101" s="192"/>
      <c r="K101" s="221"/>
      <c r="L101" s="221"/>
      <c r="M101" s="162"/>
      <c r="N101" s="191"/>
      <c r="P101" s="162"/>
      <c r="Q101" s="162"/>
    </row>
    <row r="102" spans="2:23" ht="16" thickBot="1" x14ac:dyDescent="0.4">
      <c r="B102" s="53" t="s">
        <v>833</v>
      </c>
      <c r="C102" s="219">
        <f>-3.306/1.521</f>
        <v>-2.1735700197238659</v>
      </c>
      <c r="D102" s="94">
        <f>-3.353/1.75</f>
        <v>-1.9160000000000001</v>
      </c>
      <c r="E102" s="219">
        <f>-114.041/1.303</f>
        <v>-87.521872601688415</v>
      </c>
      <c r="F102" s="143">
        <f>-114.041/2.397</f>
        <v>-47.576554025865669</v>
      </c>
      <c r="J102" s="56"/>
      <c r="K102" s="221"/>
      <c r="L102" s="221"/>
      <c r="M102" s="162"/>
      <c r="N102" s="191"/>
      <c r="P102" s="162"/>
      <c r="Q102" s="162"/>
    </row>
    <row r="103" spans="2:23" ht="18.5" x14ac:dyDescent="0.45">
      <c r="B103" s="114"/>
      <c r="C103" s="32" t="s">
        <v>862</v>
      </c>
      <c r="D103" s="31" t="s">
        <v>863</v>
      </c>
      <c r="E103" s="31" t="s">
        <v>864</v>
      </c>
      <c r="F103" s="31" t="s">
        <v>865</v>
      </c>
      <c r="J103" s="215"/>
    </row>
    <row r="104" spans="2:23" ht="18.5" x14ac:dyDescent="0.45">
      <c r="B104" s="222"/>
      <c r="C104" s="32"/>
      <c r="J104" s="215"/>
    </row>
    <row r="105" spans="2:23" ht="16" thickBot="1" x14ac:dyDescent="0.4">
      <c r="B105" s="223" t="s">
        <v>866</v>
      </c>
      <c r="C105" s="223"/>
      <c r="D105" s="270"/>
      <c r="E105" s="136"/>
      <c r="F105" s="32"/>
      <c r="G105" s="270"/>
      <c r="H105" s="136"/>
      <c r="I105" s="67"/>
    </row>
    <row r="106" spans="2:23" x14ac:dyDescent="0.35">
      <c r="B106" s="33"/>
      <c r="C106" s="271"/>
      <c r="D106" s="26" t="s">
        <v>713</v>
      </c>
      <c r="E106" s="26" t="s">
        <v>714</v>
      </c>
      <c r="F106" s="26" t="s">
        <v>715</v>
      </c>
      <c r="G106" s="26" t="s">
        <v>716</v>
      </c>
      <c r="H106" s="26" t="s">
        <v>717</v>
      </c>
      <c r="I106" s="26" t="s">
        <v>718</v>
      </c>
      <c r="J106" s="46"/>
      <c r="K106" s="46"/>
    </row>
    <row r="107" spans="2:23" x14ac:dyDescent="0.35">
      <c r="B107" s="86" t="s">
        <v>867</v>
      </c>
      <c r="C107" s="272"/>
      <c r="D107" s="18"/>
      <c r="E107" s="120"/>
      <c r="F107" s="120"/>
      <c r="G107" s="18"/>
      <c r="H107" s="120"/>
      <c r="I107" s="18"/>
      <c r="J107" s="12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2:23" x14ac:dyDescent="0.35">
      <c r="B108" s="121" t="s">
        <v>868</v>
      </c>
      <c r="C108" s="272"/>
      <c r="D108" s="21">
        <v>0.85899999999999999</v>
      </c>
      <c r="E108" s="50">
        <v>0.85899999999999999</v>
      </c>
      <c r="F108" s="50">
        <v>0.82399999999999995</v>
      </c>
      <c r="G108" s="21">
        <v>0.83599999999999997</v>
      </c>
      <c r="H108" s="50">
        <f>F108</f>
        <v>0.82399999999999995</v>
      </c>
      <c r="I108" s="50">
        <f>E108</f>
        <v>0.85899999999999999</v>
      </c>
      <c r="J108" s="5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2:23" ht="16" thickBot="1" x14ac:dyDescent="0.4">
      <c r="B109" s="17" t="s">
        <v>869</v>
      </c>
      <c r="C109" s="272"/>
      <c r="D109" s="248" t="s">
        <v>721</v>
      </c>
      <c r="E109" s="253" t="s">
        <v>721</v>
      </c>
      <c r="F109" s="226" t="s">
        <v>721</v>
      </c>
      <c r="G109" s="253" t="s">
        <v>721</v>
      </c>
      <c r="H109" s="226" t="s">
        <v>721</v>
      </c>
      <c r="I109" s="253" t="str">
        <f>E109</f>
        <v>-</v>
      </c>
      <c r="J109" s="227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2:23" x14ac:dyDescent="0.35">
      <c r="B110" s="86" t="s">
        <v>870</v>
      </c>
      <c r="C110" s="272"/>
      <c r="D110" s="18"/>
      <c r="E110" s="2"/>
      <c r="F110" s="2"/>
      <c r="G110" s="2"/>
      <c r="H110" s="2"/>
      <c r="I110" s="124"/>
      <c r="J110" s="4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2:23" ht="18" customHeight="1" x14ac:dyDescent="0.35">
      <c r="B111" s="121" t="s">
        <v>868</v>
      </c>
      <c r="C111" s="272"/>
      <c r="D111" s="18">
        <v>0.81200000000000006</v>
      </c>
      <c r="E111" s="2"/>
      <c r="F111" s="2"/>
      <c r="G111" s="2"/>
      <c r="H111" s="2"/>
      <c r="I111" s="124"/>
      <c r="J111" s="4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2:23" ht="16" thickBot="1" x14ac:dyDescent="0.4">
      <c r="B112" s="53" t="s">
        <v>869</v>
      </c>
      <c r="C112" s="273"/>
      <c r="D112" s="226" t="s">
        <v>721</v>
      </c>
      <c r="E112" s="2"/>
      <c r="F112" s="2"/>
      <c r="G112" s="2"/>
      <c r="H112" s="2"/>
      <c r="I112" s="124"/>
      <c r="J112" s="12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56"/>
      <c r="W112" s="256"/>
    </row>
    <row r="113" spans="2:26" ht="16" thickBot="1" x14ac:dyDescent="0.4">
      <c r="B113" s="2"/>
      <c r="C113" s="2"/>
      <c r="D113" s="2"/>
      <c r="E113" s="2"/>
      <c r="F113" s="2"/>
      <c r="G113" s="2"/>
      <c r="H113" s="2"/>
      <c r="I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57"/>
      <c r="W113" s="257"/>
    </row>
    <row r="114" spans="2:26" x14ac:dyDescent="0.35">
      <c r="B114" s="33"/>
      <c r="C114" s="25"/>
      <c r="D114" s="33" t="s">
        <v>871</v>
      </c>
      <c r="E114" s="126"/>
      <c r="F114" s="35"/>
      <c r="G114" s="33" t="s">
        <v>872</v>
      </c>
      <c r="H114" s="126"/>
      <c r="I114" s="3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24"/>
      <c r="W114" s="224"/>
    </row>
    <row r="115" spans="2:26" x14ac:dyDescent="0.35">
      <c r="B115" s="17"/>
      <c r="C115" s="21"/>
      <c r="D115" s="17">
        <v>1</v>
      </c>
      <c r="E115" s="31"/>
      <c r="F115" s="37"/>
      <c r="G115" s="17">
        <v>1</v>
      </c>
      <c r="H115" s="31"/>
      <c r="I115" s="37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24"/>
      <c r="W115" s="224"/>
    </row>
    <row r="116" spans="2:26" x14ac:dyDescent="0.35">
      <c r="B116" s="127"/>
      <c r="C116" s="128"/>
      <c r="D116" s="127" t="s">
        <v>873</v>
      </c>
      <c r="E116" s="129"/>
      <c r="F116" s="130" t="s">
        <v>874</v>
      </c>
      <c r="G116" s="127" t="s">
        <v>875</v>
      </c>
      <c r="H116" s="129"/>
      <c r="I116" s="131" t="s">
        <v>876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24"/>
      <c r="W116" s="224"/>
    </row>
    <row r="117" spans="2:26" ht="16" thickBot="1" x14ac:dyDescent="0.4">
      <c r="B117" s="127" t="s">
        <v>877</v>
      </c>
      <c r="C117" s="128" t="s">
        <v>878</v>
      </c>
      <c r="D117" s="132" t="s">
        <v>879</v>
      </c>
      <c r="E117" s="31" t="s">
        <v>880</v>
      </c>
      <c r="F117" s="37" t="s">
        <v>881</v>
      </c>
      <c r="G117" s="132" t="s">
        <v>879</v>
      </c>
      <c r="H117" s="31" t="s">
        <v>880</v>
      </c>
      <c r="I117" s="37" t="s">
        <v>881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24"/>
      <c r="W117" s="224"/>
      <c r="X117" s="237"/>
      <c r="Y117" s="237"/>
      <c r="Z117" s="237"/>
    </row>
    <row r="118" spans="2:26" ht="16" thickBot="1" x14ac:dyDescent="0.4">
      <c r="B118" s="133" t="s">
        <v>882</v>
      </c>
      <c r="C118" s="134">
        <f>F8</f>
        <v>20</v>
      </c>
      <c r="D118" s="135">
        <v>1.64E-4</v>
      </c>
      <c r="E118" s="136">
        <v>-1</v>
      </c>
      <c r="F118" s="137">
        <f t="shared" ref="F118:F130" si="8">C118*D118*E118</f>
        <v>-3.2799999999999999E-3</v>
      </c>
      <c r="G118" s="135">
        <v>7.3099999999999997E-3</v>
      </c>
      <c r="H118" s="136">
        <v>1</v>
      </c>
      <c r="I118" s="93">
        <f>C118*G118*H118</f>
        <v>0.1462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24"/>
      <c r="W118" s="224"/>
      <c r="X118" s="237"/>
      <c r="Y118" s="237"/>
      <c r="Z118" s="237"/>
    </row>
    <row r="119" spans="2:26" ht="16" thickBot="1" x14ac:dyDescent="0.4">
      <c r="B119" s="133" t="s">
        <v>882</v>
      </c>
      <c r="C119" s="134">
        <f>G8</f>
        <v>30</v>
      </c>
      <c r="D119" s="135">
        <v>1.0900000000000001E-4</v>
      </c>
      <c r="E119" s="136">
        <v>-1</v>
      </c>
      <c r="F119" s="137">
        <f t="shared" si="8"/>
        <v>-3.2700000000000003E-3</v>
      </c>
      <c r="G119" s="135">
        <v>4.9800000000000001E-3</v>
      </c>
      <c r="H119" s="136">
        <v>1</v>
      </c>
      <c r="I119" s="93">
        <f t="shared" ref="I119:I130" si="9">C119*G119*H119</f>
        <v>0.14940000000000001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24"/>
      <c r="W119" s="224"/>
      <c r="X119" s="237"/>
      <c r="Y119" s="237"/>
      <c r="Z119" s="237"/>
    </row>
    <row r="120" spans="2:26" ht="16" thickBot="1" x14ac:dyDescent="0.4">
      <c r="B120" s="133" t="s">
        <v>883</v>
      </c>
      <c r="C120" s="134">
        <f>G8</f>
        <v>30</v>
      </c>
      <c r="D120" s="276">
        <v>9.0500000000000004E-5</v>
      </c>
      <c r="E120" s="136">
        <v>1</v>
      </c>
      <c r="F120" s="137">
        <f t="shared" si="8"/>
        <v>2.715E-3</v>
      </c>
      <c r="G120" s="135">
        <v>6.0899999999999999E-3</v>
      </c>
      <c r="H120" s="136">
        <v>1</v>
      </c>
      <c r="I120" s="93">
        <f t="shared" si="9"/>
        <v>0.1827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24"/>
      <c r="W120" s="259"/>
      <c r="X120" s="237"/>
      <c r="Y120" s="237"/>
      <c r="Z120" s="237"/>
    </row>
    <row r="121" spans="2:26" ht="16" thickBot="1" x14ac:dyDescent="0.4">
      <c r="B121" s="133" t="s">
        <v>883</v>
      </c>
      <c r="C121" s="134">
        <f>H8</f>
        <v>20</v>
      </c>
      <c r="D121" s="135">
        <v>1.16E-4</v>
      </c>
      <c r="E121" s="136">
        <v>1</v>
      </c>
      <c r="F121" s="137">
        <f t="shared" si="8"/>
        <v>2.32E-3</v>
      </c>
      <c r="G121" s="135">
        <v>7.5599999999999999E-3</v>
      </c>
      <c r="H121" s="136">
        <v>1</v>
      </c>
      <c r="I121" s="93">
        <f t="shared" si="9"/>
        <v>0.1512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24"/>
      <c r="W121" s="224"/>
      <c r="X121" s="237"/>
      <c r="Y121" s="237"/>
      <c r="Z121" s="237"/>
    </row>
    <row r="122" spans="2:26" ht="16" thickBot="1" x14ac:dyDescent="0.4">
      <c r="B122" s="133" t="s">
        <v>884</v>
      </c>
      <c r="C122" s="134">
        <f>H8</f>
        <v>20</v>
      </c>
      <c r="D122" s="135">
        <v>8.7399999999999999E-4</v>
      </c>
      <c r="E122" s="136">
        <v>1</v>
      </c>
      <c r="F122" s="137">
        <f t="shared" si="8"/>
        <v>1.7479999999999999E-2</v>
      </c>
      <c r="G122" s="135">
        <v>5.8599999999999998E-3</v>
      </c>
      <c r="H122" s="136">
        <v>1</v>
      </c>
      <c r="I122" s="93">
        <f t="shared" si="9"/>
        <v>0.1172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24"/>
      <c r="W122" s="224"/>
      <c r="X122" s="237"/>
      <c r="Y122" s="237"/>
      <c r="Z122" s="237"/>
    </row>
    <row r="123" spans="2:26" ht="16" thickBot="1" x14ac:dyDescent="0.4">
      <c r="B123" s="133" t="s">
        <v>884</v>
      </c>
      <c r="C123" s="134">
        <f>C8</f>
        <v>20</v>
      </c>
      <c r="D123" s="135">
        <v>8.7699999999999996E-4</v>
      </c>
      <c r="E123" s="136">
        <v>1</v>
      </c>
      <c r="F123" s="137">
        <f t="shared" si="8"/>
        <v>1.754E-2</v>
      </c>
      <c r="G123" s="135">
        <v>5.8700000000000002E-3</v>
      </c>
      <c r="H123" s="136">
        <v>1</v>
      </c>
      <c r="I123" s="93">
        <f t="shared" si="9"/>
        <v>0.1174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24"/>
      <c r="W123" s="224"/>
      <c r="X123" s="237"/>
      <c r="Y123" s="237"/>
      <c r="Z123" s="242"/>
    </row>
    <row r="124" spans="2:26" ht="16" thickBot="1" x14ac:dyDescent="0.4">
      <c r="B124" s="133" t="s">
        <v>885</v>
      </c>
      <c r="C124" s="134">
        <f>C8</f>
        <v>20</v>
      </c>
      <c r="D124" s="135">
        <v>8.8599999999999996E-4</v>
      </c>
      <c r="E124" s="136">
        <v>1</v>
      </c>
      <c r="F124" s="137">
        <f t="shared" si="8"/>
        <v>1.772E-2</v>
      </c>
      <c r="G124" s="135">
        <v>5.8500000000000002E-3</v>
      </c>
      <c r="H124" s="136">
        <v>-1</v>
      </c>
      <c r="I124" s="93">
        <f t="shared" si="9"/>
        <v>-0.11700000000000001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24"/>
      <c r="W124" s="224"/>
      <c r="X124" s="237"/>
      <c r="Y124" s="237"/>
      <c r="Z124" s="242"/>
    </row>
    <row r="125" spans="2:26" ht="16" thickBot="1" x14ac:dyDescent="0.4">
      <c r="B125" s="133" t="s">
        <v>885</v>
      </c>
      <c r="C125" s="134">
        <f>D8</f>
        <v>20</v>
      </c>
      <c r="D125" s="135">
        <v>8.8000000000000003E-4</v>
      </c>
      <c r="E125" s="136">
        <v>1</v>
      </c>
      <c r="F125" s="137">
        <f t="shared" si="8"/>
        <v>1.7600000000000001E-2</v>
      </c>
      <c r="G125" s="135">
        <v>5.8300000000000001E-3</v>
      </c>
      <c r="H125" s="136">
        <v>-1</v>
      </c>
      <c r="I125" s="93">
        <f t="shared" si="9"/>
        <v>-0.11660000000000001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24"/>
      <c r="W125" s="224"/>
      <c r="X125" s="237"/>
      <c r="Y125" s="237"/>
      <c r="Z125" s="237"/>
    </row>
    <row r="126" spans="2:26" ht="16" thickBot="1" x14ac:dyDescent="0.4">
      <c r="B126" s="133" t="s">
        <v>886</v>
      </c>
      <c r="C126" s="134">
        <f>D8</f>
        <v>20</v>
      </c>
      <c r="D126" s="135">
        <v>1.2400000000000001E-4</v>
      </c>
      <c r="E126" s="136">
        <v>1</v>
      </c>
      <c r="F126" s="137">
        <f t="shared" si="8"/>
        <v>2.48E-3</v>
      </c>
      <c r="G126" s="135">
        <v>7.5799999999999999E-3</v>
      </c>
      <c r="H126" s="136">
        <v>-1</v>
      </c>
      <c r="I126" s="93">
        <f t="shared" si="9"/>
        <v>-0.15160000000000001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24"/>
      <c r="W126" s="224"/>
      <c r="X126" s="237"/>
      <c r="Y126" s="237"/>
      <c r="Z126" s="237"/>
    </row>
    <row r="127" spans="2:26" ht="16" thickBot="1" x14ac:dyDescent="0.4">
      <c r="B127" s="133" t="s">
        <v>886</v>
      </c>
      <c r="C127" s="134">
        <f>E8</f>
        <v>30</v>
      </c>
      <c r="D127" s="276">
        <v>9.8099999999999999E-5</v>
      </c>
      <c r="E127" s="136">
        <v>1</v>
      </c>
      <c r="F127" s="137">
        <f t="shared" si="8"/>
        <v>2.9429999999999999E-3</v>
      </c>
      <c r="G127" s="135">
        <v>6.1900000000000002E-3</v>
      </c>
      <c r="H127" s="136">
        <v>-1</v>
      </c>
      <c r="I127" s="93">
        <f t="shared" si="9"/>
        <v>-0.1857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37"/>
      <c r="W127" s="237"/>
      <c r="X127" s="237"/>
      <c r="Y127" s="237"/>
      <c r="Z127" s="237"/>
    </row>
    <row r="128" spans="2:26" ht="16" thickBot="1" x14ac:dyDescent="0.4">
      <c r="B128" s="133" t="s">
        <v>887</v>
      </c>
      <c r="C128" s="134">
        <f>E8</f>
        <v>30</v>
      </c>
      <c r="D128" s="135">
        <v>1.11E-4</v>
      </c>
      <c r="E128" s="136">
        <v>-1</v>
      </c>
      <c r="F128" s="137">
        <f t="shared" si="8"/>
        <v>-3.3300000000000001E-3</v>
      </c>
      <c r="G128" s="135">
        <v>4.9699999999999996E-3</v>
      </c>
      <c r="H128" s="136">
        <v>-1</v>
      </c>
      <c r="I128" s="93">
        <f t="shared" si="9"/>
        <v>-0.14909999999999998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37"/>
      <c r="W128" s="237"/>
      <c r="X128" s="237"/>
      <c r="Y128" s="237"/>
      <c r="Z128" s="237"/>
    </row>
    <row r="129" spans="2:26" ht="16" thickBot="1" x14ac:dyDescent="0.4">
      <c r="B129" s="133" t="s">
        <v>887</v>
      </c>
      <c r="C129" s="134">
        <f>F8</f>
        <v>20</v>
      </c>
      <c r="D129" s="135">
        <v>1.45E-4</v>
      </c>
      <c r="E129" s="136">
        <v>-1</v>
      </c>
      <c r="F129" s="137">
        <f t="shared" si="8"/>
        <v>-2.8999999999999998E-3</v>
      </c>
      <c r="G129" s="135">
        <v>6.3400000000000001E-3</v>
      </c>
      <c r="H129" s="136">
        <v>-1</v>
      </c>
      <c r="I129" s="93">
        <f t="shared" si="9"/>
        <v>-0.1268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42"/>
      <c r="W129" s="237"/>
      <c r="X129" s="237"/>
      <c r="Y129" s="237"/>
      <c r="Z129" s="237"/>
    </row>
    <row r="130" spans="2:26" ht="16" thickBot="1" x14ac:dyDescent="0.4">
      <c r="B130" s="139" t="s">
        <v>888</v>
      </c>
      <c r="C130" s="140">
        <f>F8</f>
        <v>20</v>
      </c>
      <c r="D130" s="141">
        <v>1.33E-3</v>
      </c>
      <c r="E130" s="142">
        <v>-1</v>
      </c>
      <c r="F130" s="143">
        <f t="shared" si="8"/>
        <v>-2.6599999999999999E-2</v>
      </c>
      <c r="G130" s="141">
        <v>1.1299999999999999E-3</v>
      </c>
      <c r="H130" s="142">
        <v>-1</v>
      </c>
      <c r="I130" s="93">
        <f t="shared" si="9"/>
        <v>-2.2599999999999999E-2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2:26" x14ac:dyDescent="0.35"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2:26" x14ac:dyDescent="0.35"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2:26" x14ac:dyDescent="0.35"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8" spans="2:26" ht="18.5" x14ac:dyDescent="0.35">
      <c r="K138" s="254"/>
    </row>
    <row r="139" spans="2:26" x14ac:dyDescent="0.35">
      <c r="K139" s="255"/>
      <c r="L139" s="256"/>
      <c r="M139" s="256"/>
      <c r="N139" s="256"/>
      <c r="O139" s="256"/>
      <c r="P139" s="256"/>
      <c r="Q139" s="256"/>
      <c r="R139" s="256"/>
      <c r="S139" s="256"/>
    </row>
    <row r="140" spans="2:26" x14ac:dyDescent="0.35">
      <c r="K140" s="255"/>
      <c r="L140" s="257"/>
      <c r="M140" s="257"/>
      <c r="N140" s="257"/>
      <c r="O140" s="257"/>
      <c r="P140" s="257"/>
      <c r="Q140" s="257"/>
      <c r="R140" s="257"/>
      <c r="S140" s="257"/>
    </row>
    <row r="141" spans="2:26" x14ac:dyDescent="0.35">
      <c r="K141" s="258"/>
      <c r="L141" s="224"/>
      <c r="M141" s="224"/>
      <c r="N141" s="224"/>
      <c r="O141" s="224"/>
      <c r="P141" s="224"/>
      <c r="Q141" s="224"/>
      <c r="R141" s="224"/>
      <c r="S141" s="224"/>
    </row>
    <row r="142" spans="2:26" x14ac:dyDescent="0.35">
      <c r="K142" s="258"/>
      <c r="L142" s="224"/>
      <c r="M142" s="224"/>
      <c r="N142" s="224"/>
      <c r="O142" s="224"/>
      <c r="P142" s="224"/>
      <c r="Q142" s="224"/>
      <c r="R142" s="224"/>
      <c r="S142" s="224"/>
    </row>
    <row r="143" spans="2:26" x14ac:dyDescent="0.35">
      <c r="K143" s="258"/>
      <c r="L143" s="224"/>
      <c r="M143" s="224"/>
      <c r="N143" s="224"/>
      <c r="O143" s="224"/>
      <c r="P143" s="224"/>
      <c r="Q143" s="224"/>
      <c r="R143" s="224"/>
      <c r="S143" s="224"/>
    </row>
    <row r="144" spans="2:26" x14ac:dyDescent="0.35">
      <c r="K144" s="258"/>
      <c r="L144" s="224"/>
      <c r="M144" s="224"/>
      <c r="N144" s="224"/>
      <c r="O144" s="224"/>
      <c r="P144" s="224"/>
      <c r="Q144" s="224"/>
      <c r="R144" s="224"/>
      <c r="S144" s="224"/>
    </row>
    <row r="145" spans="11:19" x14ac:dyDescent="0.35">
      <c r="K145" s="258"/>
      <c r="L145" s="224"/>
      <c r="M145" s="259"/>
      <c r="N145" s="224"/>
      <c r="O145" s="224"/>
      <c r="P145" s="224"/>
      <c r="Q145" s="224"/>
      <c r="R145" s="224"/>
      <c r="S145" s="259"/>
    </row>
    <row r="146" spans="11:19" x14ac:dyDescent="0.35">
      <c r="K146" s="258"/>
      <c r="L146" s="224"/>
      <c r="M146" s="259"/>
      <c r="N146" s="224"/>
      <c r="O146" s="224"/>
      <c r="P146" s="224"/>
      <c r="Q146" s="224"/>
      <c r="R146" s="224"/>
      <c r="S146" s="259"/>
    </row>
    <row r="147" spans="11:19" x14ac:dyDescent="0.35">
      <c r="K147" s="258"/>
      <c r="L147" s="224"/>
      <c r="M147" s="259"/>
      <c r="N147" s="224"/>
      <c r="O147" s="224"/>
      <c r="P147" s="224"/>
      <c r="Q147" s="224"/>
      <c r="R147" s="224"/>
      <c r="S147" s="259"/>
    </row>
    <row r="148" spans="11:19" x14ac:dyDescent="0.35">
      <c r="K148" s="258"/>
      <c r="L148" s="224"/>
      <c r="M148" s="259"/>
      <c r="N148" s="224"/>
      <c r="O148" s="224"/>
      <c r="P148" s="224"/>
      <c r="Q148" s="224"/>
      <c r="R148" s="224"/>
      <c r="S148" s="259"/>
    </row>
    <row r="149" spans="11:19" x14ac:dyDescent="0.35">
      <c r="K149" s="258"/>
      <c r="L149" s="224"/>
      <c r="M149" s="224"/>
      <c r="N149" s="224"/>
      <c r="O149" s="224"/>
      <c r="P149" s="224"/>
      <c r="Q149" s="224"/>
      <c r="R149" s="224"/>
      <c r="S149" s="224"/>
    </row>
    <row r="150" spans="11:19" x14ac:dyDescent="0.35">
      <c r="K150" s="258"/>
      <c r="L150" s="224"/>
      <c r="M150" s="224"/>
      <c r="N150" s="224"/>
      <c r="O150" s="224"/>
      <c r="P150" s="224"/>
      <c r="Q150" s="224"/>
      <c r="R150" s="224"/>
      <c r="S150" s="224"/>
    </row>
    <row r="151" spans="11:19" x14ac:dyDescent="0.35">
      <c r="K151" s="258"/>
      <c r="L151" s="224"/>
      <c r="M151" s="224"/>
      <c r="N151" s="224"/>
      <c r="O151" s="224"/>
      <c r="P151" s="224"/>
      <c r="Q151" s="224"/>
      <c r="R151" s="224"/>
      <c r="S151" s="224"/>
    </row>
    <row r="152" spans="11:19" x14ac:dyDescent="0.35">
      <c r="K152" s="258"/>
      <c r="L152" s="224"/>
      <c r="M152" s="224"/>
      <c r="N152" s="224"/>
      <c r="O152" s="224"/>
      <c r="P152" s="224"/>
      <c r="Q152" s="224"/>
      <c r="R152" s="224"/>
      <c r="S152" s="224"/>
    </row>
    <row r="153" spans="11:19" x14ac:dyDescent="0.35">
      <c r="K153" s="258"/>
      <c r="L153" s="224"/>
      <c r="M153" s="259"/>
      <c r="N153" s="224"/>
      <c r="O153" s="259"/>
      <c r="P153" s="224"/>
      <c r="Q153" s="224"/>
      <c r="R153" s="224"/>
      <c r="S153" s="224"/>
    </row>
  </sheetData>
  <mergeCells count="1">
    <mergeCell ref="C58:D58"/>
  </mergeCells>
  <pageMargins left="0.78740157499999996" right="0.78740157499999996" top="1" bottom="1" header="0.5" footer="0.5"/>
  <pageSetup paperSize="8" scale="40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554B-DA0C-434C-91D4-FA651A8687C7}">
  <sheetPr>
    <tabColor rgb="FF92D050"/>
    <pageSetUpPr fitToPage="1"/>
  </sheetPr>
  <dimension ref="B1:Z153"/>
  <sheetViews>
    <sheetView zoomScale="70" zoomScaleNormal="70" zoomScalePageLayoutView="70" workbookViewId="0">
      <selection activeCell="W45" sqref="W45"/>
    </sheetView>
  </sheetViews>
  <sheetFormatPr defaultColWidth="12.54296875" defaultRowHeight="15.5" x14ac:dyDescent="0.35"/>
  <cols>
    <col min="1" max="1" width="12.54296875" style="9"/>
    <col min="2" max="2" width="30.81640625" style="9" bestFit="1" customWidth="1"/>
    <col min="3" max="3" width="34.81640625" style="9" customWidth="1"/>
    <col min="4" max="4" width="21.1796875" style="9" customWidth="1"/>
    <col min="5" max="5" width="21.26953125" style="9" bestFit="1" customWidth="1"/>
    <col min="6" max="6" width="29.54296875" style="9" customWidth="1"/>
    <col min="7" max="7" width="26.7265625" style="9" customWidth="1"/>
    <col min="8" max="8" width="21.26953125" style="9" customWidth="1"/>
    <col min="9" max="9" width="18.26953125" style="9" bestFit="1" customWidth="1"/>
    <col min="10" max="10" width="15.1796875" style="9" customWidth="1"/>
    <col min="11" max="11" width="17.453125" style="9" bestFit="1" customWidth="1"/>
    <col min="12" max="12" width="12.54296875" style="9"/>
    <col min="13" max="13" width="15" style="9" customWidth="1"/>
    <col min="14" max="15" width="12.54296875" style="9"/>
    <col min="16" max="16" width="14.81640625" style="9" bestFit="1" customWidth="1"/>
    <col min="17" max="16384" width="12.54296875" style="9"/>
  </cols>
  <sheetData>
    <row r="1" spans="2:8" ht="16" thickBot="1" x14ac:dyDescent="0.4"/>
    <row r="2" spans="2:8" x14ac:dyDescent="0.35">
      <c r="B2" s="3" t="s">
        <v>699</v>
      </c>
      <c r="C2" s="4" t="s">
        <v>943</v>
      </c>
      <c r="D2" s="5" t="s">
        <v>944</v>
      </c>
      <c r="E2" s="5"/>
      <c r="F2" s="5" t="s">
        <v>702</v>
      </c>
      <c r="G2" s="6">
        <v>43621</v>
      </c>
      <c r="H2" s="7" t="s">
        <v>945</v>
      </c>
    </row>
    <row r="3" spans="2:8" x14ac:dyDescent="0.35">
      <c r="B3" s="8"/>
      <c r="C3" s="9" t="s">
        <v>104</v>
      </c>
      <c r="F3" s="9" t="s">
        <v>704</v>
      </c>
      <c r="G3" s="31"/>
      <c r="H3" s="37"/>
    </row>
    <row r="4" spans="2:8" x14ac:dyDescent="0.35">
      <c r="B4" s="8" t="s">
        <v>706</v>
      </c>
      <c r="C4" s="9">
        <v>27</v>
      </c>
      <c r="D4" s="9" t="s">
        <v>707</v>
      </c>
      <c r="E4" s="9" t="s">
        <v>708</v>
      </c>
      <c r="G4" s="31" t="s">
        <v>709</v>
      </c>
      <c r="H4" s="37">
        <f>C4+(E8+G8)/1000</f>
        <v>27.036999999999999</v>
      </c>
    </row>
    <row r="5" spans="2:8" x14ac:dyDescent="0.35">
      <c r="B5" s="8" t="s">
        <v>710</v>
      </c>
      <c r="C5" s="9">
        <v>3.5</v>
      </c>
      <c r="D5" s="9" t="s">
        <v>707</v>
      </c>
      <c r="E5" s="9" t="s">
        <v>711</v>
      </c>
      <c r="G5" s="31" t="s">
        <v>712</v>
      </c>
      <c r="H5" s="37">
        <f>C5+C8/1000</f>
        <v>3.512</v>
      </c>
    </row>
    <row r="6" spans="2:8" ht="16" thickBot="1" x14ac:dyDescent="0.4">
      <c r="B6" s="8"/>
      <c r="H6" s="10"/>
    </row>
    <row r="7" spans="2:8" x14ac:dyDescent="0.35">
      <c r="B7" s="3"/>
      <c r="C7" s="11" t="s">
        <v>713</v>
      </c>
      <c r="D7" s="11" t="s">
        <v>714</v>
      </c>
      <c r="E7" s="11" t="s">
        <v>715</v>
      </c>
      <c r="F7" s="11" t="s">
        <v>716</v>
      </c>
      <c r="G7" s="11" t="s">
        <v>717</v>
      </c>
      <c r="H7" s="11" t="s">
        <v>718</v>
      </c>
    </row>
    <row r="8" spans="2:8" x14ac:dyDescent="0.35">
      <c r="B8" s="8" t="s">
        <v>719</v>
      </c>
      <c r="C8" s="12">
        <v>12</v>
      </c>
      <c r="D8" s="12">
        <v>12</v>
      </c>
      <c r="E8" s="12">
        <v>25</v>
      </c>
      <c r="F8" s="12">
        <v>16</v>
      </c>
      <c r="G8" s="12">
        <v>12</v>
      </c>
      <c r="H8" s="12">
        <v>12</v>
      </c>
    </row>
    <row r="9" spans="2:8" x14ac:dyDescent="0.35">
      <c r="B9" s="8" t="s">
        <v>720</v>
      </c>
      <c r="C9" s="13">
        <v>6.15</v>
      </c>
      <c r="D9" s="13">
        <v>5.5</v>
      </c>
      <c r="E9" s="14" t="s">
        <v>721</v>
      </c>
      <c r="F9" s="13">
        <v>11.65</v>
      </c>
      <c r="G9" s="14" t="s">
        <v>721</v>
      </c>
      <c r="H9" s="13">
        <v>5.5</v>
      </c>
    </row>
    <row r="10" spans="2:8" x14ac:dyDescent="0.35">
      <c r="B10" s="8" t="s">
        <v>722</v>
      </c>
      <c r="C10" s="13">
        <v>9.85</v>
      </c>
      <c r="D10" s="13">
        <v>1.54</v>
      </c>
      <c r="E10" s="14" t="s">
        <v>721</v>
      </c>
      <c r="F10" s="13">
        <v>15.35</v>
      </c>
      <c r="G10" s="14" t="s">
        <v>721</v>
      </c>
      <c r="H10" s="13">
        <v>1.54</v>
      </c>
    </row>
    <row r="11" spans="2:8" x14ac:dyDescent="0.35">
      <c r="B11" s="8" t="s">
        <v>723</v>
      </c>
      <c r="C11" s="13">
        <v>16</v>
      </c>
      <c r="D11" s="13">
        <f>SQRT(D9^2+D10^2)</f>
        <v>5.7115321937287549</v>
      </c>
      <c r="E11" s="13">
        <v>1.595</v>
      </c>
      <c r="F11" s="13">
        <f>SQRT(F9^2+(C5-D10-E11)^2)+SQRT(H10^2+(C5-H10-G11)^2)</f>
        <v>13.267602260736268</v>
      </c>
      <c r="G11" s="13">
        <v>1.484</v>
      </c>
      <c r="H11" s="13">
        <f>SQRT(H9^2+H10^2)</f>
        <v>5.7115321937287549</v>
      </c>
    </row>
    <row r="12" spans="2:8" x14ac:dyDescent="0.35">
      <c r="B12" s="8" t="s">
        <v>724</v>
      </c>
      <c r="C12" s="15" t="s">
        <v>946</v>
      </c>
      <c r="D12" s="15" t="s">
        <v>947</v>
      </c>
      <c r="E12" s="15" t="s">
        <v>948</v>
      </c>
      <c r="F12" s="15" t="s">
        <v>949</v>
      </c>
      <c r="G12" s="15" t="s">
        <v>948</v>
      </c>
      <c r="H12" s="15" t="s">
        <v>947</v>
      </c>
    </row>
    <row r="13" spans="2:8" x14ac:dyDescent="0.35">
      <c r="B13" s="8" t="s">
        <v>729</v>
      </c>
      <c r="C13" s="12">
        <v>6</v>
      </c>
      <c r="D13" s="12">
        <v>6</v>
      </c>
      <c r="E13" s="12">
        <v>10</v>
      </c>
      <c r="F13" s="12">
        <v>8</v>
      </c>
      <c r="G13" s="12">
        <v>10</v>
      </c>
      <c r="H13" s="16">
        <v>6</v>
      </c>
    </row>
    <row r="14" spans="2:8" x14ac:dyDescent="0.35">
      <c r="B14" s="8" t="s">
        <v>730</v>
      </c>
      <c r="C14" s="13">
        <v>0.75</v>
      </c>
      <c r="D14" s="13">
        <v>0.75</v>
      </c>
      <c r="E14" s="12" t="s">
        <v>950</v>
      </c>
      <c r="F14" s="13">
        <v>0.6</v>
      </c>
      <c r="G14" s="12" t="s">
        <v>950</v>
      </c>
      <c r="H14" s="13">
        <v>0.75</v>
      </c>
    </row>
    <row r="15" spans="2:8" x14ac:dyDescent="0.35">
      <c r="B15" s="8" t="s">
        <v>731</v>
      </c>
      <c r="C15" s="15" t="s">
        <v>951</v>
      </c>
      <c r="D15" s="12"/>
      <c r="E15" s="12"/>
      <c r="F15" s="12"/>
      <c r="G15" s="12"/>
      <c r="H15" s="16"/>
    </row>
    <row r="16" spans="2:8" x14ac:dyDescent="0.35">
      <c r="B16" s="17" t="s">
        <v>733</v>
      </c>
      <c r="C16" s="18">
        <v>280</v>
      </c>
      <c r="D16" s="19"/>
      <c r="E16" s="19"/>
      <c r="F16" s="19"/>
      <c r="G16" s="19"/>
      <c r="H16" s="20"/>
    </row>
    <row r="17" spans="2:21" x14ac:dyDescent="0.35">
      <c r="B17" s="17" t="s">
        <v>734</v>
      </c>
      <c r="C17" s="21">
        <v>11</v>
      </c>
      <c r="D17" s="19"/>
      <c r="E17" s="19"/>
      <c r="F17" s="19"/>
      <c r="G17" s="19"/>
      <c r="H17" s="20"/>
    </row>
    <row r="18" spans="2:21" x14ac:dyDescent="0.35">
      <c r="B18" s="17" t="s">
        <v>735</v>
      </c>
      <c r="C18" s="18">
        <v>12</v>
      </c>
      <c r="D18" s="19"/>
      <c r="E18" s="19"/>
      <c r="F18" s="19"/>
      <c r="G18" s="19"/>
      <c r="H18" s="20"/>
    </row>
    <row r="19" spans="2:21" x14ac:dyDescent="0.35">
      <c r="B19" s="17" t="s">
        <v>736</v>
      </c>
      <c r="C19" s="18">
        <v>40</v>
      </c>
      <c r="D19" s="19"/>
      <c r="E19" s="19"/>
      <c r="F19" s="19"/>
      <c r="G19" s="19"/>
      <c r="H19" s="20"/>
    </row>
    <row r="20" spans="2:21" x14ac:dyDescent="0.35">
      <c r="B20" s="17" t="s">
        <v>737</v>
      </c>
      <c r="C20" s="21">
        <v>42</v>
      </c>
      <c r="D20" s="19"/>
      <c r="E20" s="19"/>
      <c r="F20" s="19"/>
      <c r="G20" s="19"/>
      <c r="H20" s="19"/>
    </row>
    <row r="21" spans="2:21" ht="16" thickBot="1" x14ac:dyDescent="0.4">
      <c r="B21" s="22" t="s">
        <v>738</v>
      </c>
      <c r="C21" s="23">
        <v>0.6</v>
      </c>
      <c r="D21" s="23"/>
      <c r="E21" s="23"/>
      <c r="F21" s="23"/>
      <c r="G21" s="23"/>
      <c r="H21" s="24"/>
    </row>
    <row r="25" spans="2:21" x14ac:dyDescent="0.35">
      <c r="B25" s="9" t="s">
        <v>757</v>
      </c>
      <c r="C25" s="31"/>
    </row>
    <row r="26" spans="2:21" ht="16" thickBot="1" x14ac:dyDescent="0.4">
      <c r="B26" s="9" t="s">
        <v>758</v>
      </c>
      <c r="C26" s="32">
        <v>-1.819</v>
      </c>
      <c r="D26" s="9" t="s">
        <v>759</v>
      </c>
    </row>
    <row r="27" spans="2:21" x14ac:dyDescent="0.35">
      <c r="B27" s="9" t="s">
        <v>760</v>
      </c>
      <c r="C27" s="32">
        <v>2.0489999999999999</v>
      </c>
      <c r="D27" s="9" t="s">
        <v>759</v>
      </c>
      <c r="G27" s="3" t="s">
        <v>761</v>
      </c>
      <c r="H27" s="156">
        <f>77/9.81</f>
        <v>7.8491335372069315</v>
      </c>
      <c r="I27" s="157" t="s">
        <v>762</v>
      </c>
    </row>
    <row r="28" spans="2:21" x14ac:dyDescent="0.35">
      <c r="B28" s="9" t="s">
        <v>763</v>
      </c>
      <c r="C28" s="32">
        <v>2.0489999999999999</v>
      </c>
      <c r="D28" s="9" t="s">
        <v>759</v>
      </c>
      <c r="G28" s="8" t="s">
        <v>764</v>
      </c>
      <c r="H28" s="158">
        <f>210000</f>
        <v>210000</v>
      </c>
      <c r="I28" s="10" t="s">
        <v>765</v>
      </c>
    </row>
    <row r="29" spans="2:21" x14ac:dyDescent="0.35">
      <c r="B29" s="9" t="s">
        <v>766</v>
      </c>
      <c r="C29" s="32">
        <v>2.0489999999999999</v>
      </c>
      <c r="D29" s="9" t="s">
        <v>759</v>
      </c>
      <c r="G29" s="8" t="s">
        <v>767</v>
      </c>
      <c r="H29" s="9">
        <v>0.3</v>
      </c>
      <c r="I29" s="10"/>
    </row>
    <row r="30" spans="2:21" x14ac:dyDescent="0.35">
      <c r="C30" s="31"/>
      <c r="G30" s="159" t="s">
        <v>768</v>
      </c>
      <c r="H30" s="160">
        <v>80770</v>
      </c>
      <c r="I30" s="161" t="s">
        <v>765</v>
      </c>
    </row>
    <row r="31" spans="2:21" ht="16" thickBot="1" x14ac:dyDescent="0.4">
      <c r="C31" s="31"/>
      <c r="F31" s="2" t="s">
        <v>771</v>
      </c>
      <c r="T31" s="162">
        <f>C60</f>
        <v>-15.362</v>
      </c>
      <c r="U31" s="162">
        <f>D60</f>
        <v>3.0350000000000001</v>
      </c>
    </row>
    <row r="32" spans="2:21" ht="16" thickBot="1" x14ac:dyDescent="0.4">
      <c r="B32" s="163" t="s">
        <v>769</v>
      </c>
      <c r="C32" s="163"/>
      <c r="D32" s="43">
        <v>80.45</v>
      </c>
      <c r="E32" s="165" t="s">
        <v>770</v>
      </c>
      <c r="T32" s="162">
        <f t="shared" ref="T32:U37" si="0">C61</f>
        <v>-15.362</v>
      </c>
      <c r="U32" s="162">
        <f t="shared" si="0"/>
        <v>1.552</v>
      </c>
    </row>
    <row r="33" spans="2:21" x14ac:dyDescent="0.35">
      <c r="D33" s="56"/>
      <c r="T33" s="162">
        <f t="shared" si="0"/>
        <v>-9.85</v>
      </c>
      <c r="U33" s="162">
        <f t="shared" si="0"/>
        <v>0</v>
      </c>
    </row>
    <row r="34" spans="2:21" ht="16" thickBot="1" x14ac:dyDescent="0.4">
      <c r="B34" s="9" t="s">
        <v>772</v>
      </c>
      <c r="D34" s="56"/>
      <c r="G34" s="166" t="s">
        <v>773</v>
      </c>
      <c r="T34" s="162">
        <f t="shared" si="0"/>
        <v>6.15</v>
      </c>
      <c r="U34" s="162">
        <f t="shared" si="0"/>
        <v>0</v>
      </c>
    </row>
    <row r="35" spans="2:21" x14ac:dyDescent="0.35">
      <c r="B35" s="167" t="s">
        <v>774</v>
      </c>
      <c r="C35" s="167"/>
      <c r="D35" s="48">
        <v>1.2969999999999999</v>
      </c>
      <c r="E35" s="157" t="s">
        <v>770</v>
      </c>
      <c r="G35" s="3" t="s">
        <v>775</v>
      </c>
      <c r="H35" s="168">
        <f>D35*H28*1000</f>
        <v>272370000</v>
      </c>
      <c r="I35" s="157" t="s">
        <v>776</v>
      </c>
      <c r="T35" s="162">
        <f t="shared" si="0"/>
        <v>11.675000000000001</v>
      </c>
      <c r="U35" s="162">
        <f t="shared" si="0"/>
        <v>1.552</v>
      </c>
    </row>
    <row r="36" spans="2:21" x14ac:dyDescent="0.35">
      <c r="B36" s="12" t="s">
        <v>777</v>
      </c>
      <c r="C36" s="12"/>
      <c r="D36" s="50">
        <f>H5-D37</f>
        <v>1.4630000000000001</v>
      </c>
      <c r="E36" s="10" t="s">
        <v>759</v>
      </c>
      <c r="G36" s="8" t="s">
        <v>778</v>
      </c>
      <c r="H36" s="169">
        <f>D41*H28*1000</f>
        <v>532056000</v>
      </c>
      <c r="I36" s="10" t="s">
        <v>779</v>
      </c>
      <c r="T36" s="162">
        <f t="shared" si="0"/>
        <v>11.675000000000001</v>
      </c>
      <c r="U36" s="162">
        <f t="shared" si="0"/>
        <v>3.1459999999999999</v>
      </c>
    </row>
    <row r="37" spans="2:21" x14ac:dyDescent="0.35">
      <c r="B37" s="12" t="s">
        <v>780</v>
      </c>
      <c r="C37" s="12"/>
      <c r="D37" s="50">
        <f>C28</f>
        <v>2.0489999999999999</v>
      </c>
      <c r="E37" s="10" t="s">
        <v>759</v>
      </c>
      <c r="G37" s="8" t="s">
        <v>781</v>
      </c>
      <c r="H37" s="169">
        <f>H28*D44*1000</f>
        <v>18801510000</v>
      </c>
      <c r="I37" s="10" t="s">
        <v>779</v>
      </c>
      <c r="T37" s="162">
        <f t="shared" si="0"/>
        <v>0</v>
      </c>
      <c r="U37" s="162">
        <f t="shared" si="0"/>
        <v>3.512</v>
      </c>
    </row>
    <row r="38" spans="2:21" x14ac:dyDescent="0.35">
      <c r="B38" s="12" t="s">
        <v>782</v>
      </c>
      <c r="C38" s="12"/>
      <c r="D38" s="50">
        <v>6.6288999999999998</v>
      </c>
      <c r="E38" s="10" t="s">
        <v>783</v>
      </c>
      <c r="G38" s="8" t="s">
        <v>784</v>
      </c>
      <c r="H38" s="169">
        <f>H30*D38*1000</f>
        <v>535416253</v>
      </c>
      <c r="I38" s="10" t="s">
        <v>779</v>
      </c>
      <c r="T38" s="162">
        <f>T31</f>
        <v>-15.362</v>
      </c>
      <c r="U38" s="162">
        <f>U31</f>
        <v>3.0350000000000001</v>
      </c>
    </row>
    <row r="39" spans="2:21" x14ac:dyDescent="0.35">
      <c r="B39" s="12" t="s">
        <v>785</v>
      </c>
      <c r="C39" s="12"/>
      <c r="D39" s="52">
        <v>2.3224999999999999E-2</v>
      </c>
      <c r="E39" s="10" t="s">
        <v>770</v>
      </c>
      <c r="G39" s="8" t="s">
        <v>786</v>
      </c>
      <c r="H39" s="169">
        <f>H30*D39*1000</f>
        <v>1875883.2499999998</v>
      </c>
      <c r="I39" s="10" t="s">
        <v>776</v>
      </c>
      <c r="T39" s="162"/>
      <c r="U39" s="162"/>
    </row>
    <row r="40" spans="2:21" ht="16" thickBot="1" x14ac:dyDescent="0.4">
      <c r="B40" s="12" t="s">
        <v>787</v>
      </c>
      <c r="C40" s="12"/>
      <c r="D40" s="52">
        <v>0.71084999999999998</v>
      </c>
      <c r="E40" s="10" t="s">
        <v>770</v>
      </c>
      <c r="G40" s="22" t="s">
        <v>788</v>
      </c>
      <c r="H40" s="54">
        <f>H30*D40*1000</f>
        <v>57415354.5</v>
      </c>
      <c r="I40" s="170" t="s">
        <v>776</v>
      </c>
      <c r="T40" s="162"/>
      <c r="U40" s="162"/>
    </row>
    <row r="41" spans="2:21" x14ac:dyDescent="0.35">
      <c r="B41" s="171" t="s">
        <v>789</v>
      </c>
      <c r="C41" s="171"/>
      <c r="D41" s="59">
        <v>2.5335999999999999</v>
      </c>
      <c r="E41" s="172" t="s">
        <v>783</v>
      </c>
      <c r="F41" s="173" t="s">
        <v>790</v>
      </c>
      <c r="O41" s="174">
        <f>$D$35</f>
        <v>1.2969999999999999</v>
      </c>
      <c r="P41" s="174">
        <f>-I63</f>
        <v>-11.234910277324634</v>
      </c>
      <c r="Q41" s="174">
        <f>F62</f>
        <v>-1.2365056124938993</v>
      </c>
      <c r="R41" s="174">
        <f>J63</f>
        <v>1.9308000000000001</v>
      </c>
      <c r="T41" s="162"/>
      <c r="U41" s="162"/>
    </row>
    <row r="42" spans="2:21" x14ac:dyDescent="0.35">
      <c r="B42" s="12" t="s">
        <v>897</v>
      </c>
      <c r="C42" s="12"/>
      <c r="D42" s="50">
        <v>2.5335999999999999</v>
      </c>
      <c r="E42" s="10" t="s">
        <v>783</v>
      </c>
      <c r="O42" s="174"/>
      <c r="P42" s="174"/>
      <c r="Q42" s="174"/>
      <c r="R42" s="174"/>
      <c r="T42" s="162"/>
      <c r="U42" s="162"/>
    </row>
    <row r="43" spans="2:21" x14ac:dyDescent="0.35">
      <c r="B43" s="12" t="s">
        <v>792</v>
      </c>
      <c r="C43" s="12"/>
      <c r="D43" s="50">
        <v>2.5335999999999999</v>
      </c>
      <c r="E43" s="10" t="s">
        <v>783</v>
      </c>
      <c r="O43" s="174"/>
      <c r="P43" s="174"/>
      <c r="Q43" s="174"/>
      <c r="R43" s="174"/>
      <c r="T43" s="162"/>
      <c r="U43" s="162"/>
    </row>
    <row r="44" spans="2:21" x14ac:dyDescent="0.35">
      <c r="B44" s="12" t="s">
        <v>793</v>
      </c>
      <c r="C44" s="12"/>
      <c r="D44" s="50">
        <v>89.531000000000006</v>
      </c>
      <c r="E44" s="10" t="s">
        <v>783</v>
      </c>
      <c r="O44" s="174">
        <f t="shared" ref="O44:O46" si="1">$D$35</f>
        <v>1.2969999999999999</v>
      </c>
      <c r="P44" s="174">
        <f>-I65</f>
        <v>-6.6348747591522166</v>
      </c>
      <c r="Q44" s="174">
        <f>F65</f>
        <v>2.3095715587967183</v>
      </c>
      <c r="R44" s="174">
        <f>J65</f>
        <v>2.5744000000000002</v>
      </c>
    </row>
    <row r="45" spans="2:21" x14ac:dyDescent="0.35">
      <c r="B45" s="12" t="s">
        <v>794</v>
      </c>
      <c r="C45" s="12"/>
      <c r="D45" s="50">
        <f>D53*(D43+D44)/D35</f>
        <v>1348.6718581341561</v>
      </c>
      <c r="E45" s="10" t="s">
        <v>795</v>
      </c>
      <c r="H45" s="175">
        <f>D53*(D41+D44)/D35</f>
        <v>1348.6718581341561</v>
      </c>
      <c r="O45" s="174">
        <f t="shared" si="1"/>
        <v>1.2969999999999999</v>
      </c>
      <c r="P45" s="174">
        <f>-I60</f>
        <v>6.6108690836594555</v>
      </c>
      <c r="Q45" s="174">
        <f>F60</f>
        <v>2.5695740365111557</v>
      </c>
      <c r="R45" s="174">
        <f>J60</f>
        <v>1.9308000000000001</v>
      </c>
      <c r="T45" s="162"/>
      <c r="U45" s="162"/>
    </row>
    <row r="46" spans="2:21" x14ac:dyDescent="0.35">
      <c r="B46" s="12" t="s">
        <v>796</v>
      </c>
      <c r="C46" s="12"/>
      <c r="D46" s="176">
        <f>D35*H27</f>
        <v>10.18032619775739</v>
      </c>
      <c r="E46" s="10" t="s">
        <v>797</v>
      </c>
      <c r="H46" s="175">
        <f>D45*20</f>
        <v>26973.43716268312</v>
      </c>
      <c r="O46" s="174">
        <f t="shared" si="1"/>
        <v>1.2969999999999999</v>
      </c>
      <c r="P46" s="174">
        <f>-I62</f>
        <v>11.14817581870253</v>
      </c>
      <c r="Q46" s="174">
        <f>F62</f>
        <v>-1.2365056124938993</v>
      </c>
      <c r="R46" s="174">
        <f>J62</f>
        <v>1.9308000000000001</v>
      </c>
      <c r="T46" s="162"/>
      <c r="U46" s="162"/>
    </row>
    <row r="47" spans="2:21" x14ac:dyDescent="0.35">
      <c r="B47" s="12" t="s">
        <v>898</v>
      </c>
      <c r="C47" s="12"/>
      <c r="D47" s="176">
        <v>2</v>
      </c>
      <c r="E47" s="10" t="s">
        <v>797</v>
      </c>
      <c r="F47" s="9" t="s">
        <v>799</v>
      </c>
      <c r="H47" s="175">
        <f>(D41+D44)/D35*D53</f>
        <v>1348.6718581341561</v>
      </c>
      <c r="T47" s="162"/>
      <c r="U47" s="162"/>
    </row>
    <row r="48" spans="2:21" x14ac:dyDescent="0.35">
      <c r="B48" s="12" t="s">
        <v>800</v>
      </c>
      <c r="C48" s="12"/>
      <c r="D48" s="176">
        <f>D46+D47</f>
        <v>12.18032619775739</v>
      </c>
      <c r="E48" s="10" t="s">
        <v>797</v>
      </c>
      <c r="H48" s="175"/>
      <c r="T48" s="162"/>
      <c r="U48" s="162"/>
    </row>
    <row r="49" spans="2:21" x14ac:dyDescent="0.35">
      <c r="B49" s="12" t="s">
        <v>801</v>
      </c>
      <c r="C49" s="12"/>
      <c r="D49" s="176">
        <f>(6*1+2*0.5)/9.81</f>
        <v>0.7135575942915392</v>
      </c>
      <c r="E49" s="10" t="s">
        <v>797</v>
      </c>
      <c r="F49" s="9" t="s">
        <v>802</v>
      </c>
      <c r="T49" s="162"/>
      <c r="U49" s="162"/>
    </row>
    <row r="50" spans="2:21" x14ac:dyDescent="0.35">
      <c r="B50" s="12" t="s">
        <v>803</v>
      </c>
      <c r="C50" s="12"/>
      <c r="D50" s="176">
        <f>(2*19.6+1.5*4.1)/9.81</f>
        <v>4.6228338430173288</v>
      </c>
      <c r="E50" s="10" t="s">
        <v>797</v>
      </c>
      <c r="F50" s="9" t="s">
        <v>804</v>
      </c>
      <c r="P50" s="32"/>
      <c r="T50" s="162"/>
      <c r="U50" s="162"/>
    </row>
    <row r="51" spans="2:21" x14ac:dyDescent="0.35">
      <c r="B51" s="12" t="s">
        <v>805</v>
      </c>
      <c r="C51" s="12"/>
      <c r="D51" s="176">
        <f>SUM(D48:D50)</f>
        <v>17.516717635066257</v>
      </c>
      <c r="E51" s="10" t="s">
        <v>797</v>
      </c>
      <c r="O51" s="158"/>
      <c r="Q51" s="162"/>
      <c r="T51" s="162"/>
      <c r="U51" s="162"/>
    </row>
    <row r="52" spans="2:21" x14ac:dyDescent="0.35">
      <c r="B52" s="12" t="s">
        <v>806</v>
      </c>
      <c r="C52" s="12"/>
      <c r="D52" s="176">
        <f>D53-D51</f>
        <v>1.4832823649337428</v>
      </c>
      <c r="E52" s="10" t="s">
        <v>797</v>
      </c>
      <c r="L52" s="32"/>
      <c r="T52" s="162"/>
      <c r="U52" s="162"/>
    </row>
    <row r="53" spans="2:21" ht="16" thickBot="1" x14ac:dyDescent="0.4">
      <c r="B53" s="23" t="s">
        <v>807</v>
      </c>
      <c r="C53" s="12"/>
      <c r="D53" s="177">
        <v>19</v>
      </c>
      <c r="E53" s="170" t="s">
        <v>797</v>
      </c>
      <c r="L53" s="32"/>
      <c r="T53" s="162"/>
      <c r="U53" s="162"/>
    </row>
    <row r="54" spans="2:21" x14ac:dyDescent="0.35">
      <c r="C54" s="167" t="s">
        <v>808</v>
      </c>
      <c r="D54" s="162"/>
      <c r="L54" s="32"/>
      <c r="T54" s="162"/>
      <c r="U54" s="162"/>
    </row>
    <row r="55" spans="2:21" x14ac:dyDescent="0.35">
      <c r="C55" s="12" t="s">
        <v>809</v>
      </c>
      <c r="D55" s="56"/>
    </row>
    <row r="56" spans="2:21" x14ac:dyDescent="0.35">
      <c r="C56" s="12" t="s">
        <v>810</v>
      </c>
      <c r="D56" s="56"/>
    </row>
    <row r="57" spans="2:21" ht="16" thickBot="1" x14ac:dyDescent="0.4">
      <c r="B57" s="9" t="s">
        <v>811</v>
      </c>
      <c r="C57" s="23" t="s">
        <v>812</v>
      </c>
      <c r="J57" s="9" t="s">
        <v>813</v>
      </c>
    </row>
    <row r="58" spans="2:21" ht="16" thickBot="1" x14ac:dyDescent="0.4">
      <c r="C58" s="331" t="s">
        <v>814</v>
      </c>
      <c r="D58" s="332"/>
      <c r="E58" s="167" t="s">
        <v>815</v>
      </c>
      <c r="F58" s="163" t="s">
        <v>811</v>
      </c>
      <c r="G58" s="178"/>
      <c r="H58" s="178"/>
      <c r="I58" s="178"/>
      <c r="J58" s="165"/>
      <c r="K58" s="163" t="s">
        <v>816</v>
      </c>
      <c r="L58" s="165"/>
    </row>
    <row r="59" spans="2:21" ht="16" thickBot="1" x14ac:dyDescent="0.4">
      <c r="B59" s="163"/>
      <c r="C59" s="163" t="s">
        <v>817</v>
      </c>
      <c r="D59" s="165" t="s">
        <v>818</v>
      </c>
      <c r="E59" s="179" t="s">
        <v>819</v>
      </c>
      <c r="F59" s="22" t="s">
        <v>899</v>
      </c>
      <c r="G59" s="167" t="s">
        <v>900</v>
      </c>
      <c r="H59" s="10" t="s">
        <v>822</v>
      </c>
      <c r="I59" s="180" t="s">
        <v>823</v>
      </c>
      <c r="J59" s="170" t="s">
        <v>824</v>
      </c>
      <c r="K59" s="8" t="s">
        <v>825</v>
      </c>
      <c r="L59" s="10" t="s">
        <v>826</v>
      </c>
    </row>
    <row r="60" spans="2:21" x14ac:dyDescent="0.35">
      <c r="B60" s="181" t="s">
        <v>827</v>
      </c>
      <c r="C60" s="73">
        <f>-15.35-G8/1000</f>
        <v>-15.362</v>
      </c>
      <c r="D60" s="74">
        <f>3.023+C8/1000</f>
        <v>3.0350000000000001</v>
      </c>
      <c r="E60" s="11">
        <f>MIN(F8,G8)/1000</f>
        <v>1.2E-2</v>
      </c>
      <c r="F60" s="184">
        <f t="shared" ref="F60:F66" si="2">$D$41/(D60-$C$27)</f>
        <v>2.5695740365111557</v>
      </c>
      <c r="G60" s="185">
        <f>$D$42/(D60-$C$29)</f>
        <v>2.5695740365111557</v>
      </c>
      <c r="H60" s="186">
        <f>$D$43/(D60-$C$28)</f>
        <v>2.5695740365111557</v>
      </c>
      <c r="I60" s="187">
        <f t="shared" ref="I60:I66" si="3">$D$44/(C60-$C$26)</f>
        <v>-6.6108690836594555</v>
      </c>
      <c r="J60" s="187">
        <f t="shared" ref="J60:J66" si="4">2*$D$32*E60</f>
        <v>1.9308000000000001</v>
      </c>
      <c r="K60" s="188">
        <f>IF(F118&lt;0,MIN(F118:F119)/($E$60*1000),MAXA(F118:F119)/($E$60*1000))</f>
        <v>-2.9466666666666666E-4</v>
      </c>
      <c r="L60" s="189">
        <f>IF(I118&lt;0,MIN(I118:I119)/($E$60*1000),MAXA(I118:I119)/($E$60*1000))</f>
        <v>1.0453333333333334E-2</v>
      </c>
      <c r="M60" s="190"/>
      <c r="N60" s="191"/>
      <c r="O60" s="192"/>
      <c r="P60" s="162"/>
      <c r="Q60" s="192"/>
      <c r="R60" s="162"/>
      <c r="S60" s="162"/>
      <c r="T60" s="162"/>
    </row>
    <row r="61" spans="2:21" x14ac:dyDescent="0.35">
      <c r="B61" s="8" t="s">
        <v>828</v>
      </c>
      <c r="C61" s="81">
        <f>-15.35-G8/1000</f>
        <v>-15.362</v>
      </c>
      <c r="D61" s="82">
        <f>1.54+C8/1000</f>
        <v>1.552</v>
      </c>
      <c r="E61" s="12">
        <f>MIN(H8,G8)/1000</f>
        <v>1.2E-2</v>
      </c>
      <c r="F61" s="195">
        <f t="shared" si="2"/>
        <v>-5.097786720321932</v>
      </c>
      <c r="G61" s="196">
        <f t="shared" ref="G61:G66" si="5">$D$42/(D61-$C$29)</f>
        <v>-5.097786720321932</v>
      </c>
      <c r="H61" s="197">
        <f t="shared" ref="H61:H66" si="6">$D$43/(D61-$C$28)</f>
        <v>-5.097786720321932</v>
      </c>
      <c r="I61" s="56">
        <f t="shared" si="3"/>
        <v>-6.6108690836594555</v>
      </c>
      <c r="J61" s="56">
        <f t="shared" si="4"/>
        <v>1.9308000000000001</v>
      </c>
      <c r="K61" s="198">
        <f>IF(F120&lt;0,MIN(F120:F121)/(1000*$E$61),MAXA(F120:F121)/(1000*$E$61))</f>
        <v>1.8999999999999998E-4</v>
      </c>
      <c r="L61" s="199">
        <f>IF(I120&lt;0,MIN(I120:I121)/(1000*$E$61),MAXA(I120:I121)/(1000*$E$61))</f>
        <v>1.29E-2</v>
      </c>
      <c r="M61" s="190"/>
      <c r="N61" s="191"/>
      <c r="O61" s="192"/>
      <c r="P61" s="162"/>
      <c r="Q61" s="56"/>
      <c r="R61" s="162"/>
      <c r="S61" s="162"/>
      <c r="T61" s="162"/>
    </row>
    <row r="62" spans="2:21" x14ac:dyDescent="0.35">
      <c r="B62" s="200" t="s">
        <v>829</v>
      </c>
      <c r="C62" s="87">
        <v>-9.85</v>
      </c>
      <c r="D62" s="88">
        <v>0</v>
      </c>
      <c r="E62" s="203">
        <f>MIN(H8,C8)/1000</f>
        <v>1.2E-2</v>
      </c>
      <c r="F62" s="204">
        <f t="shared" si="2"/>
        <v>-1.2365056124938993</v>
      </c>
      <c r="G62" s="196">
        <f t="shared" si="5"/>
        <v>-1.2365056124938993</v>
      </c>
      <c r="H62" s="197">
        <f t="shared" si="6"/>
        <v>-1.2365056124938993</v>
      </c>
      <c r="I62" s="192">
        <f t="shared" si="3"/>
        <v>-11.14817581870253</v>
      </c>
      <c r="J62" s="192">
        <f t="shared" si="4"/>
        <v>1.9308000000000001</v>
      </c>
      <c r="K62" s="198">
        <f>IF(F122&lt;0,MIN(F122:F123)/(1000*$E$62),MAXA(F122:F123)/(1000*$E$62))</f>
        <v>1.25E-3</v>
      </c>
      <c r="L62" s="199">
        <f>IF(I122&lt;0,MIN(I122:I123)/(1000*$E$62),MAXA(I122:I123)/(1000*$E$62))</f>
        <v>9.7900000000000001E-3</v>
      </c>
      <c r="M62" s="190"/>
      <c r="N62" s="191"/>
      <c r="O62" s="192"/>
      <c r="P62" s="162"/>
      <c r="Q62" s="192"/>
      <c r="R62" s="162"/>
      <c r="S62" s="162"/>
      <c r="T62" s="162"/>
    </row>
    <row r="63" spans="2:21" x14ac:dyDescent="0.35">
      <c r="B63" s="200" t="s">
        <v>830</v>
      </c>
      <c r="C63" s="87">
        <v>6.15</v>
      </c>
      <c r="D63" s="88">
        <v>0</v>
      </c>
      <c r="E63" s="203">
        <f>MIN(C8,D8)/1000</f>
        <v>1.2E-2</v>
      </c>
      <c r="F63" s="204">
        <f t="shared" si="2"/>
        <v>-1.2365056124938993</v>
      </c>
      <c r="G63" s="196">
        <f t="shared" si="5"/>
        <v>-1.2365056124938993</v>
      </c>
      <c r="H63" s="197">
        <f t="shared" si="6"/>
        <v>-1.2365056124938993</v>
      </c>
      <c r="I63" s="192">
        <f t="shared" si="3"/>
        <v>11.234910277324634</v>
      </c>
      <c r="J63" s="192">
        <f t="shared" si="4"/>
        <v>1.9308000000000001</v>
      </c>
      <c r="K63" s="198">
        <f>IF(F124&lt;0,MIN(F124:F125)/(1000*$E$63),MAXA(F124:F125)/(1000*$E$63))</f>
        <v>1.2600000000000001E-3</v>
      </c>
      <c r="L63" s="199">
        <f>IF(I124&lt;0,MIN(I124:I125)/(1000*$E$63),MAXA(I124:I125)/(1000*$E$63))</f>
        <v>-9.7699999999999992E-3</v>
      </c>
      <c r="M63" s="190"/>
      <c r="N63" s="191"/>
      <c r="O63" s="192"/>
      <c r="P63" s="162"/>
      <c r="Q63" s="192"/>
      <c r="R63" s="162"/>
      <c r="S63" s="162"/>
      <c r="T63" s="162"/>
    </row>
    <row r="64" spans="2:21" x14ac:dyDescent="0.35">
      <c r="B64" s="8" t="s">
        <v>831</v>
      </c>
      <c r="C64" s="81">
        <f>11.65+E8/1000</f>
        <v>11.675000000000001</v>
      </c>
      <c r="D64" s="82">
        <f>1.54+C8/1000</f>
        <v>1.552</v>
      </c>
      <c r="E64" s="12">
        <f>MIN(D8,E8)/1000</f>
        <v>1.2E-2</v>
      </c>
      <c r="F64" s="195">
        <f t="shared" si="2"/>
        <v>-5.097786720321932</v>
      </c>
      <c r="G64" s="196">
        <f t="shared" si="5"/>
        <v>-5.097786720321932</v>
      </c>
      <c r="H64" s="197">
        <f t="shared" si="6"/>
        <v>-5.097786720321932</v>
      </c>
      <c r="I64" s="56">
        <f t="shared" si="3"/>
        <v>6.6348747591522166</v>
      </c>
      <c r="J64" s="56">
        <f t="shared" si="4"/>
        <v>1.9308000000000001</v>
      </c>
      <c r="K64" s="198">
        <f>IF(F126&lt;0,MIN(F126:F127)/(1000*$E$64),MAXA(F126:F127)/(1000*$E$64))</f>
        <v>2.2916666666666669E-4</v>
      </c>
      <c r="L64" s="199">
        <f>IF(I126&lt;0,MIN(I126:I127)/(1000*$E$64),MAXA(I126:I127)/(1000*$E$64))</f>
        <v>-1.4874999999999999E-2</v>
      </c>
      <c r="M64" s="190"/>
      <c r="N64" s="191"/>
      <c r="O64" s="192"/>
      <c r="P64" s="162"/>
      <c r="Q64" s="56"/>
      <c r="R64" s="162"/>
      <c r="S64" s="162"/>
      <c r="T64" s="162"/>
    </row>
    <row r="65" spans="2:20" x14ac:dyDescent="0.35">
      <c r="B65" s="200" t="s">
        <v>832</v>
      </c>
      <c r="C65" s="87">
        <f>11.65+E8/1000</f>
        <v>11.675000000000001</v>
      </c>
      <c r="D65" s="88">
        <f>3.134+C8/1000</f>
        <v>3.1459999999999999</v>
      </c>
      <c r="E65" s="203">
        <f>MIN(E8,F8)/1000</f>
        <v>1.6E-2</v>
      </c>
      <c r="F65" s="204">
        <f t="shared" si="2"/>
        <v>2.3095715587967183</v>
      </c>
      <c r="G65" s="196">
        <f t="shared" si="5"/>
        <v>2.3095715587967183</v>
      </c>
      <c r="H65" s="197">
        <f t="shared" si="6"/>
        <v>2.3095715587967183</v>
      </c>
      <c r="I65" s="192">
        <f t="shared" si="3"/>
        <v>6.6348747591522166</v>
      </c>
      <c r="J65" s="192">
        <f t="shared" si="4"/>
        <v>2.5744000000000002</v>
      </c>
      <c r="K65" s="198">
        <f>IF(F128&lt;0,MIN(F128:F129)/(1000*$E$65),MAXA(F128:F129)/(1000*$E$65))</f>
        <v>-2.9843750000000004E-4</v>
      </c>
      <c r="L65" s="199">
        <f>IF(I128&lt;0,MIN(I128:I129)/(1000*$E$65),MAXA(I128:I129)/(1000*$E$65))</f>
        <v>-1.0640625000000001E-2</v>
      </c>
      <c r="M65" s="190"/>
      <c r="N65" s="191"/>
      <c r="O65" s="192"/>
      <c r="P65" s="162"/>
      <c r="Q65" s="192"/>
      <c r="R65" s="162"/>
      <c r="S65" s="162"/>
      <c r="T65" s="162"/>
    </row>
    <row r="66" spans="2:20" x14ac:dyDescent="0.35">
      <c r="B66" s="8" t="s">
        <v>833</v>
      </c>
      <c r="C66" s="81">
        <v>0</v>
      </c>
      <c r="D66" s="82">
        <f>3.5+C8/1000</f>
        <v>3.512</v>
      </c>
      <c r="E66" s="12">
        <f>F8/1000</f>
        <v>1.6E-2</v>
      </c>
      <c r="F66" s="195">
        <f t="shared" si="2"/>
        <v>1.7317840054682159</v>
      </c>
      <c r="G66" s="196">
        <f t="shared" si="5"/>
        <v>1.7317840054682159</v>
      </c>
      <c r="H66" s="197">
        <f t="shared" si="6"/>
        <v>1.7317840054682159</v>
      </c>
      <c r="I66" s="56">
        <f t="shared" si="3"/>
        <v>49.219901044529969</v>
      </c>
      <c r="J66" s="56">
        <f t="shared" si="4"/>
        <v>2.5744000000000002</v>
      </c>
      <c r="K66" s="198">
        <f>F130/(1000*$E$66)</f>
        <v>-1.8799999999999999E-3</v>
      </c>
      <c r="L66" s="199">
        <f>I130/(1000*$E$66)</f>
        <v>-1.4300000000000001E-3</v>
      </c>
      <c r="M66" s="190"/>
      <c r="N66" s="191"/>
      <c r="O66" s="192"/>
      <c r="P66" s="162"/>
      <c r="Q66" s="56"/>
      <c r="R66" s="162"/>
      <c r="S66" s="162"/>
      <c r="T66" s="162"/>
    </row>
    <row r="67" spans="2:20" x14ac:dyDescent="0.35">
      <c r="B67" s="8"/>
      <c r="C67" s="205"/>
      <c r="D67" s="93"/>
      <c r="E67" s="12"/>
      <c r="F67" s="195"/>
      <c r="G67" s="207"/>
      <c r="H67" s="197"/>
      <c r="I67" s="56"/>
      <c r="J67" s="56"/>
      <c r="K67" s="8"/>
      <c r="L67" s="10"/>
      <c r="M67" s="162"/>
      <c r="N67" s="162"/>
    </row>
    <row r="68" spans="2:20" ht="16" thickBot="1" x14ac:dyDescent="0.4">
      <c r="B68" s="22"/>
      <c r="C68" s="208"/>
      <c r="D68" s="209"/>
      <c r="E68" s="23"/>
      <c r="F68" s="210"/>
      <c r="G68" s="211"/>
      <c r="H68" s="212"/>
      <c r="I68" s="213"/>
      <c r="J68" s="213"/>
      <c r="K68" s="22"/>
      <c r="L68" s="170"/>
      <c r="M68" s="162"/>
      <c r="N68" s="162"/>
    </row>
    <row r="69" spans="2:20" x14ac:dyDescent="0.35">
      <c r="C69" s="9" t="s">
        <v>834</v>
      </c>
      <c r="F69" s="9" t="s">
        <v>835</v>
      </c>
      <c r="G69" s="173" t="s">
        <v>836</v>
      </c>
      <c r="H69" s="9" t="s">
        <v>837</v>
      </c>
      <c r="M69" s="162"/>
      <c r="N69" s="162"/>
    </row>
    <row r="70" spans="2:20" x14ac:dyDescent="0.35">
      <c r="G70" s="173" t="s">
        <v>838</v>
      </c>
      <c r="M70" s="162"/>
      <c r="N70" s="162"/>
    </row>
    <row r="71" spans="2:20" x14ac:dyDescent="0.35">
      <c r="B71" s="166" t="s">
        <v>839</v>
      </c>
      <c r="M71" s="162"/>
      <c r="N71" s="162"/>
    </row>
    <row r="72" spans="2:20" ht="16" thickBot="1" x14ac:dyDescent="0.4">
      <c r="B72" s="166" t="s">
        <v>840</v>
      </c>
      <c r="F72" s="9" t="s">
        <v>841</v>
      </c>
      <c r="M72" s="162"/>
      <c r="N72" s="162"/>
    </row>
    <row r="73" spans="2:20" ht="18.5" x14ac:dyDescent="0.45">
      <c r="B73" s="214" t="s">
        <v>842</v>
      </c>
      <c r="C73" s="25">
        <v>1.032</v>
      </c>
      <c r="D73" s="157" t="s">
        <v>770</v>
      </c>
      <c r="F73" s="9" t="s">
        <v>843</v>
      </c>
      <c r="J73" s="215">
        <f>C73/C74</f>
        <v>0.79568234387047043</v>
      </c>
      <c r="K73" s="9" t="s">
        <v>844</v>
      </c>
      <c r="M73" s="162"/>
      <c r="N73" s="162"/>
    </row>
    <row r="74" spans="2:20" ht="18.5" x14ac:dyDescent="0.45">
      <c r="B74" s="216" t="s">
        <v>845</v>
      </c>
      <c r="C74" s="50">
        <f>D35</f>
        <v>1.2969999999999999</v>
      </c>
      <c r="D74" s="10" t="s">
        <v>770</v>
      </c>
      <c r="F74" s="9" t="s">
        <v>846</v>
      </c>
      <c r="J74" s="162"/>
      <c r="M74" s="162"/>
      <c r="N74" s="162"/>
    </row>
    <row r="75" spans="2:20" ht="18.5" x14ac:dyDescent="0.45">
      <c r="B75" s="216" t="s">
        <v>847</v>
      </c>
      <c r="C75" s="21">
        <v>-5.7000000000000002E-2</v>
      </c>
      <c r="D75" s="10" t="s">
        <v>759</v>
      </c>
      <c r="J75" s="162"/>
      <c r="M75" s="162"/>
      <c r="N75" s="162"/>
    </row>
    <row r="76" spans="2:20" ht="18.5" x14ac:dyDescent="0.45">
      <c r="B76" s="216" t="s">
        <v>848</v>
      </c>
      <c r="C76" s="21">
        <v>0</v>
      </c>
      <c r="D76" s="10" t="s">
        <v>759</v>
      </c>
      <c r="J76" s="162"/>
      <c r="M76" s="162"/>
      <c r="N76" s="162"/>
    </row>
    <row r="77" spans="2:20" ht="18.5" x14ac:dyDescent="0.45">
      <c r="B77" s="216" t="s">
        <v>849</v>
      </c>
      <c r="C77" s="21">
        <v>-4.0000000000000001E-3</v>
      </c>
      <c r="D77" s="10" t="s">
        <v>759</v>
      </c>
      <c r="J77" s="162"/>
      <c r="M77" s="162"/>
      <c r="N77" s="162"/>
    </row>
    <row r="78" spans="2:20" ht="18.5" x14ac:dyDescent="0.45">
      <c r="B78" s="216" t="s">
        <v>850</v>
      </c>
      <c r="C78" s="21">
        <v>0</v>
      </c>
      <c r="D78" s="10" t="s">
        <v>759</v>
      </c>
      <c r="J78" s="162"/>
      <c r="M78" s="162"/>
      <c r="N78" s="162"/>
    </row>
    <row r="79" spans="2:20" ht="21" x14ac:dyDescent="0.45">
      <c r="B79" s="216" t="s">
        <v>901</v>
      </c>
      <c r="C79" s="50">
        <f>2.099/2.231</f>
        <v>0.94083370685791134</v>
      </c>
      <c r="D79" s="10" t="s">
        <v>852</v>
      </c>
      <c r="E79" s="9" t="s">
        <v>902</v>
      </c>
      <c r="F79" s="9" t="s">
        <v>853</v>
      </c>
      <c r="J79" s="215">
        <f>ABS(C79)/ABS(G62)</f>
        <v>0.76088106463208893</v>
      </c>
      <c r="K79" s="9" t="s">
        <v>854</v>
      </c>
      <c r="M79" s="162"/>
      <c r="N79" s="162"/>
    </row>
    <row r="80" spans="2:20" ht="21" x14ac:dyDescent="0.45">
      <c r="B80" s="216" t="s">
        <v>903</v>
      </c>
      <c r="C80" s="50">
        <f>-2.33/1.595</f>
        <v>-1.4608150470219436</v>
      </c>
      <c r="D80" s="10" t="s">
        <v>852</v>
      </c>
      <c r="E80" s="9" t="s">
        <v>904</v>
      </c>
      <c r="F80" s="9" t="s">
        <v>853</v>
      </c>
      <c r="J80" s="215">
        <f>ABS(C80)/ABS(G66)</f>
        <v>0.84353189682392793</v>
      </c>
      <c r="K80" s="9" t="s">
        <v>854</v>
      </c>
      <c r="M80" s="162"/>
      <c r="N80" s="162"/>
    </row>
    <row r="81" spans="2:17" ht="21" x14ac:dyDescent="0.45">
      <c r="B81" s="216" t="s">
        <v>905</v>
      </c>
      <c r="C81" s="50">
        <f>80.89/14.25</f>
        <v>5.6764912280701756</v>
      </c>
      <c r="D81" s="10" t="s">
        <v>852</v>
      </c>
      <c r="F81" s="9" t="s">
        <v>843</v>
      </c>
      <c r="J81" s="215">
        <f>ABS(C81)/(MAXA(ABS(I65),ABS(I61)))</f>
        <v>0.85555363652342697</v>
      </c>
      <c r="K81" s="9" t="s">
        <v>857</v>
      </c>
      <c r="M81" s="217"/>
      <c r="N81" s="162"/>
    </row>
    <row r="82" spans="2:17" ht="21.5" thickBot="1" x14ac:dyDescent="0.5">
      <c r="B82" s="218" t="s">
        <v>906</v>
      </c>
      <c r="C82" s="219">
        <f>-C81</f>
        <v>-5.6764912280701756</v>
      </c>
      <c r="D82" s="170" t="s">
        <v>852</v>
      </c>
      <c r="F82" s="9" t="s">
        <v>843</v>
      </c>
      <c r="J82" s="215">
        <f>ABS(C82)/(MAXA(ABS(I65),ABS(I61)))</f>
        <v>0.85555363652342697</v>
      </c>
      <c r="K82" s="9" t="s">
        <v>857</v>
      </c>
      <c r="M82" s="162"/>
      <c r="N82" s="162"/>
    </row>
    <row r="83" spans="2:17" x14ac:dyDescent="0.35">
      <c r="B83" s="2" t="s">
        <v>771</v>
      </c>
      <c r="M83" s="162"/>
      <c r="N83" s="162"/>
    </row>
    <row r="84" spans="2:17" x14ac:dyDescent="0.35">
      <c r="B84" s="2"/>
      <c r="M84" s="162"/>
      <c r="N84" s="162"/>
    </row>
    <row r="85" spans="2:17" x14ac:dyDescent="0.35">
      <c r="B85" s="166" t="s">
        <v>859</v>
      </c>
      <c r="C85" s="32"/>
      <c r="J85" s="215"/>
    </row>
    <row r="86" spans="2:17" ht="16" thickBot="1" x14ac:dyDescent="0.4">
      <c r="B86" s="166" t="s">
        <v>840</v>
      </c>
    </row>
    <row r="87" spans="2:17" ht="16" thickBot="1" x14ac:dyDescent="0.4">
      <c r="B87" s="163" t="s">
        <v>860</v>
      </c>
      <c r="C87" s="5"/>
      <c r="D87" s="165"/>
    </row>
    <row r="88" spans="2:17" ht="18.5" x14ac:dyDescent="0.45">
      <c r="B88" s="214" t="s">
        <v>842</v>
      </c>
      <c r="C88" s="25">
        <f>C73</f>
        <v>1.032</v>
      </c>
      <c r="D88" s="157" t="s">
        <v>770</v>
      </c>
      <c r="J88" s="215"/>
      <c r="M88" s="162"/>
      <c r="N88" s="162"/>
      <c r="P88" s="162"/>
      <c r="Q88" s="175"/>
    </row>
    <row r="89" spans="2:17" ht="18.5" x14ac:dyDescent="0.45">
      <c r="B89" s="216" t="s">
        <v>845</v>
      </c>
      <c r="C89" s="21">
        <f t="shared" ref="C89:C93" si="7">C74</f>
        <v>1.2969999999999999</v>
      </c>
      <c r="D89" s="10" t="s">
        <v>770</v>
      </c>
      <c r="J89" s="162"/>
      <c r="M89" s="162"/>
      <c r="N89" s="162"/>
      <c r="P89" s="162"/>
      <c r="Q89" s="175"/>
    </row>
    <row r="90" spans="2:17" ht="18.5" x14ac:dyDescent="0.45">
      <c r="B90" s="216" t="s">
        <v>847</v>
      </c>
      <c r="C90" s="21">
        <f t="shared" si="7"/>
        <v>-5.7000000000000002E-2</v>
      </c>
      <c r="D90" s="10" t="s">
        <v>759</v>
      </c>
      <c r="F90" s="2"/>
      <c r="J90" s="162"/>
      <c r="M90" s="162"/>
      <c r="N90" s="162"/>
      <c r="P90" s="162"/>
      <c r="Q90" s="175"/>
    </row>
    <row r="91" spans="2:17" ht="18.5" x14ac:dyDescent="0.45">
      <c r="B91" s="216" t="s">
        <v>848</v>
      </c>
      <c r="C91" s="21">
        <f t="shared" si="7"/>
        <v>0</v>
      </c>
      <c r="D91" s="10" t="s">
        <v>759</v>
      </c>
      <c r="J91" s="162"/>
      <c r="M91" s="162"/>
      <c r="N91" s="162"/>
      <c r="P91" s="162"/>
      <c r="Q91" s="175"/>
    </row>
    <row r="92" spans="2:17" ht="18.5" x14ac:dyDescent="0.45">
      <c r="B92" s="216" t="s">
        <v>849</v>
      </c>
      <c r="C92" s="21">
        <f t="shared" si="7"/>
        <v>-4.0000000000000001E-3</v>
      </c>
      <c r="D92" s="10" t="s">
        <v>759</v>
      </c>
      <c r="J92" s="162"/>
      <c r="M92" s="162"/>
      <c r="N92" s="162"/>
    </row>
    <row r="93" spans="2:17" ht="19" thickBot="1" x14ac:dyDescent="0.5">
      <c r="B93" s="216" t="s">
        <v>850</v>
      </c>
      <c r="C93" s="29">
        <f t="shared" si="7"/>
        <v>0</v>
      </c>
      <c r="D93" s="10" t="s">
        <v>759</v>
      </c>
      <c r="J93" s="162"/>
    </row>
    <row r="94" spans="2:17" ht="16" thickBot="1" x14ac:dyDescent="0.4">
      <c r="B94" s="163" t="s">
        <v>861</v>
      </c>
      <c r="C94" s="71"/>
      <c r="D94" s="178"/>
      <c r="E94" s="178"/>
      <c r="F94" s="165"/>
      <c r="J94" s="162"/>
    </row>
    <row r="95" spans="2:17" ht="21.5" thickBot="1" x14ac:dyDescent="0.5">
      <c r="B95" s="17"/>
      <c r="C95" s="103" t="s">
        <v>851</v>
      </c>
      <c r="D95" s="103" t="s">
        <v>855</v>
      </c>
      <c r="E95" s="101" t="s">
        <v>856</v>
      </c>
      <c r="F95" s="105" t="s">
        <v>858</v>
      </c>
    </row>
    <row r="96" spans="2:17" x14ac:dyDescent="0.35">
      <c r="B96" s="72" t="s">
        <v>827</v>
      </c>
      <c r="C96" s="48">
        <f>-2.099/0.819</f>
        <v>-2.5628815628815631</v>
      </c>
      <c r="D96" s="220">
        <f>-2.33/1.135</f>
        <v>-2.052863436123348</v>
      </c>
      <c r="E96" s="48">
        <f>-F100</f>
        <v>5.6764912280701756</v>
      </c>
      <c r="F96" s="137">
        <f>80.89/12.8</f>
        <v>6.3195312499999998</v>
      </c>
      <c r="J96" s="192"/>
      <c r="K96" s="221"/>
      <c r="L96" s="221"/>
      <c r="M96" s="162"/>
      <c r="N96" s="191"/>
      <c r="O96" s="158"/>
      <c r="P96" s="162"/>
      <c r="Q96" s="162"/>
    </row>
    <row r="97" spans="2:23" x14ac:dyDescent="0.35">
      <c r="B97" s="17" t="s">
        <v>828</v>
      </c>
      <c r="C97" s="50">
        <f>2.099/0.685</f>
        <v>3.0642335766423359</v>
      </c>
      <c r="D97" s="92">
        <f>2.33/0.37</f>
        <v>6.2972972972972974</v>
      </c>
      <c r="E97" s="50">
        <f>-F101</f>
        <v>5.6764912280701756</v>
      </c>
      <c r="F97" s="137">
        <f>F96</f>
        <v>6.3195312499999998</v>
      </c>
      <c r="J97" s="56"/>
      <c r="K97" s="221"/>
      <c r="L97" s="221"/>
      <c r="M97" s="162"/>
      <c r="N97" s="191"/>
      <c r="O97" s="56"/>
      <c r="P97" s="162"/>
      <c r="Q97" s="162"/>
    </row>
    <row r="98" spans="2:23" x14ac:dyDescent="0.35">
      <c r="B98" s="86" t="s">
        <v>829</v>
      </c>
      <c r="C98" s="50">
        <f>2.099/2.231</f>
        <v>0.94083370685791134</v>
      </c>
      <c r="D98" s="92">
        <f>2.33/1.916</f>
        <v>1.2160751565762005</v>
      </c>
      <c r="E98" s="50">
        <f>-F99</f>
        <v>9.2710601719197712</v>
      </c>
      <c r="F98" s="137">
        <f>80.89/7.275</f>
        <v>11.118900343642611</v>
      </c>
      <c r="J98" s="192"/>
      <c r="K98" s="221"/>
      <c r="L98" s="221"/>
      <c r="M98" s="162"/>
      <c r="N98" s="191"/>
      <c r="P98" s="162"/>
      <c r="Q98" s="162"/>
    </row>
    <row r="99" spans="2:23" x14ac:dyDescent="0.35">
      <c r="B99" s="86" t="s">
        <v>830</v>
      </c>
      <c r="C99" s="50">
        <f>C98</f>
        <v>0.94083370685791134</v>
      </c>
      <c r="D99" s="92">
        <f>D98</f>
        <v>1.2160751565762005</v>
      </c>
      <c r="E99" s="50">
        <f>-F98</f>
        <v>-11.118900343642611</v>
      </c>
      <c r="F99" s="137">
        <f>-80.89/8.725</f>
        <v>-9.2710601719197712</v>
      </c>
      <c r="J99" s="192"/>
      <c r="K99" s="221"/>
      <c r="L99" s="221"/>
      <c r="M99" s="162"/>
      <c r="N99" s="191"/>
      <c r="P99" s="162"/>
      <c r="Q99" s="162"/>
    </row>
    <row r="100" spans="2:23" x14ac:dyDescent="0.35">
      <c r="B100" s="17" t="s">
        <v>831</v>
      </c>
      <c r="C100" s="50">
        <f>C97</f>
        <v>3.0642335766423359</v>
      </c>
      <c r="D100" s="92">
        <f>D97</f>
        <v>6.2972972972972974</v>
      </c>
      <c r="E100" s="50">
        <f>-F96</f>
        <v>-6.3195312499999998</v>
      </c>
      <c r="F100" s="137">
        <f>-80.89/14.25</f>
        <v>-5.6764912280701756</v>
      </c>
      <c r="J100" s="56"/>
      <c r="K100" s="221"/>
      <c r="L100" s="221"/>
      <c r="M100" s="162"/>
      <c r="N100" s="191"/>
      <c r="P100" s="162"/>
      <c r="Q100" s="162"/>
    </row>
    <row r="101" spans="2:23" x14ac:dyDescent="0.35">
      <c r="B101" s="86" t="s">
        <v>832</v>
      </c>
      <c r="C101" s="50">
        <f>-2.099/0.93</f>
        <v>-2.2569892473118283</v>
      </c>
      <c r="D101" s="92">
        <f>-2.33/1.246</f>
        <v>-1.869983948635634</v>
      </c>
      <c r="E101" s="50">
        <f>-F97</f>
        <v>-6.3195312499999998</v>
      </c>
      <c r="F101" s="137">
        <f>F100</f>
        <v>-5.6764912280701756</v>
      </c>
      <c r="J101" s="192"/>
      <c r="K101" s="221"/>
      <c r="L101" s="221"/>
      <c r="M101" s="162"/>
      <c r="N101" s="191"/>
      <c r="P101" s="162"/>
      <c r="Q101" s="162"/>
    </row>
    <row r="102" spans="2:23" ht="16" thickBot="1" x14ac:dyDescent="0.4">
      <c r="B102" s="53" t="s">
        <v>833</v>
      </c>
      <c r="C102" s="219">
        <f>-2.099/1.281</f>
        <v>-1.6385636221701798</v>
      </c>
      <c r="D102" s="94">
        <f>-2.33/1.595</f>
        <v>-1.4608150470219436</v>
      </c>
      <c r="E102" s="219">
        <f>-80.89/1.125</f>
        <v>-71.902222222222221</v>
      </c>
      <c r="F102" s="143">
        <f>-80.89/2.575</f>
        <v>-31.413592233009705</v>
      </c>
      <c r="J102" s="56"/>
      <c r="K102" s="221"/>
      <c r="L102" s="221"/>
      <c r="M102" s="162"/>
      <c r="N102" s="191"/>
      <c r="P102" s="162"/>
      <c r="Q102" s="162"/>
    </row>
    <row r="103" spans="2:23" ht="18.5" x14ac:dyDescent="0.45">
      <c r="B103" s="114"/>
      <c r="C103" s="32" t="s">
        <v>862</v>
      </c>
      <c r="D103" s="31" t="s">
        <v>863</v>
      </c>
      <c r="E103" s="31" t="s">
        <v>864</v>
      </c>
      <c r="F103" s="31" t="s">
        <v>865</v>
      </c>
      <c r="J103" s="215"/>
    </row>
    <row r="104" spans="2:23" ht="18.5" x14ac:dyDescent="0.45">
      <c r="B104" s="222"/>
      <c r="C104" s="32"/>
      <c r="J104" s="215"/>
    </row>
    <row r="105" spans="2:23" ht="16" thickBot="1" x14ac:dyDescent="0.4">
      <c r="B105" s="223" t="s">
        <v>866</v>
      </c>
      <c r="C105" s="223"/>
      <c r="D105" s="270"/>
      <c r="E105" s="136"/>
      <c r="F105" s="32"/>
      <c r="G105" s="270"/>
      <c r="H105" s="136"/>
      <c r="I105" s="67"/>
    </row>
    <row r="106" spans="2:23" x14ac:dyDescent="0.35">
      <c r="B106" s="33"/>
      <c r="C106" s="271"/>
      <c r="D106" s="26" t="s">
        <v>713</v>
      </c>
      <c r="E106" s="26" t="s">
        <v>714</v>
      </c>
      <c r="F106" s="26" t="s">
        <v>715</v>
      </c>
      <c r="G106" s="26" t="s">
        <v>716</v>
      </c>
      <c r="H106" s="26" t="s">
        <v>717</v>
      </c>
      <c r="I106" s="26" t="s">
        <v>718</v>
      </c>
      <c r="J106" s="46"/>
      <c r="K106" s="46"/>
    </row>
    <row r="107" spans="2:23" x14ac:dyDescent="0.35">
      <c r="B107" s="86" t="s">
        <v>867</v>
      </c>
      <c r="C107" s="272"/>
      <c r="D107" s="18"/>
      <c r="E107" s="120"/>
      <c r="F107" s="120"/>
      <c r="G107" s="18"/>
      <c r="H107" s="120"/>
      <c r="I107" s="18"/>
      <c r="J107" s="125"/>
      <c r="K107" s="125"/>
    </row>
    <row r="108" spans="2:23" x14ac:dyDescent="0.35">
      <c r="B108" s="121" t="s">
        <v>868</v>
      </c>
      <c r="C108" s="272"/>
      <c r="D108" s="21">
        <v>0.72699999999999998</v>
      </c>
      <c r="E108" s="50">
        <v>0.76500000000000001</v>
      </c>
      <c r="F108" s="50">
        <v>0.82</v>
      </c>
      <c r="G108" s="21">
        <v>0.80600000000000005</v>
      </c>
      <c r="H108" s="50">
        <f>F108</f>
        <v>0.82</v>
      </c>
      <c r="I108" s="50">
        <f>E108</f>
        <v>0.76500000000000001</v>
      </c>
      <c r="J108" s="56"/>
      <c r="K108" s="56"/>
    </row>
    <row r="109" spans="2:23" ht="16" thickBot="1" x14ac:dyDescent="0.4">
      <c r="B109" s="17" t="s">
        <v>869</v>
      </c>
      <c r="C109" s="272"/>
      <c r="D109" s="248" t="s">
        <v>721</v>
      </c>
      <c r="E109" s="253" t="s">
        <v>721</v>
      </c>
      <c r="F109" s="226" t="s">
        <v>721</v>
      </c>
      <c r="G109" s="253" t="s">
        <v>721</v>
      </c>
      <c r="H109" s="226" t="s">
        <v>721</v>
      </c>
      <c r="I109" s="253" t="str">
        <f>E109</f>
        <v>-</v>
      </c>
      <c r="J109" s="227"/>
      <c r="K109" s="227"/>
    </row>
    <row r="110" spans="2:23" x14ac:dyDescent="0.35">
      <c r="B110" s="86" t="s">
        <v>870</v>
      </c>
      <c r="C110" s="272"/>
      <c r="D110" s="18"/>
      <c r="E110" s="2"/>
      <c r="F110" s="2"/>
      <c r="G110" s="2"/>
      <c r="H110" s="2"/>
      <c r="I110" s="124"/>
      <c r="J110" s="45"/>
      <c r="K110" s="45"/>
    </row>
    <row r="111" spans="2:23" ht="18.5" x14ac:dyDescent="0.35">
      <c r="B111" s="121" t="s">
        <v>868</v>
      </c>
      <c r="C111" s="272"/>
      <c r="D111" s="18">
        <v>0.67700000000000005</v>
      </c>
      <c r="E111" s="2"/>
      <c r="F111" s="2"/>
      <c r="G111" s="2"/>
      <c r="H111" s="2"/>
      <c r="I111" s="124"/>
      <c r="J111" s="45"/>
      <c r="K111" s="45"/>
      <c r="O111" s="254"/>
    </row>
    <row r="112" spans="2:23" ht="16" thickBot="1" x14ac:dyDescent="0.4">
      <c r="B112" s="53" t="s">
        <v>869</v>
      </c>
      <c r="C112" s="273"/>
      <c r="D112" s="226" t="s">
        <v>721</v>
      </c>
      <c r="E112" s="2"/>
      <c r="F112" s="2"/>
      <c r="G112" s="2"/>
      <c r="H112" s="2"/>
      <c r="I112" s="124"/>
      <c r="J112" s="125"/>
      <c r="K112" s="125"/>
      <c r="O112" s="333"/>
      <c r="P112" s="256"/>
      <c r="Q112" s="256"/>
      <c r="R112" s="256"/>
      <c r="S112" s="256"/>
      <c r="T112" s="256"/>
      <c r="U112" s="256"/>
      <c r="V112" s="256"/>
      <c r="W112" s="256"/>
    </row>
    <row r="113" spans="2:26" ht="16" thickBot="1" x14ac:dyDescent="0.4">
      <c r="B113" s="2"/>
      <c r="C113" s="2"/>
      <c r="D113" s="2"/>
      <c r="E113" s="2"/>
      <c r="F113" s="2"/>
      <c r="G113" s="2"/>
      <c r="H113" s="2"/>
      <c r="I113" s="2"/>
      <c r="M113" s="162"/>
      <c r="N113" s="162"/>
      <c r="O113" s="333"/>
      <c r="P113" s="257"/>
      <c r="Q113" s="257"/>
      <c r="R113" s="257"/>
      <c r="S113" s="257"/>
      <c r="T113" s="257"/>
      <c r="U113" s="257"/>
      <c r="V113" s="257"/>
      <c r="W113" s="257"/>
    </row>
    <row r="114" spans="2:26" x14ac:dyDescent="0.35">
      <c r="B114" s="33"/>
      <c r="C114" s="25"/>
      <c r="D114" s="33" t="s">
        <v>871</v>
      </c>
      <c r="E114" s="126"/>
      <c r="F114" s="35"/>
      <c r="G114" s="33" t="s">
        <v>872</v>
      </c>
      <c r="H114" s="126"/>
      <c r="I114" s="35"/>
      <c r="M114" s="162"/>
      <c r="N114" s="162"/>
      <c r="O114" s="258"/>
      <c r="P114" s="224"/>
      <c r="Q114" s="224"/>
      <c r="R114" s="224"/>
      <c r="S114" s="224"/>
      <c r="T114" s="224"/>
      <c r="U114" s="224"/>
      <c r="V114" s="224"/>
      <c r="W114" s="224"/>
    </row>
    <row r="115" spans="2:26" x14ac:dyDescent="0.35">
      <c r="B115" s="17"/>
      <c r="C115" s="21"/>
      <c r="D115" s="17">
        <v>1</v>
      </c>
      <c r="E115" s="31"/>
      <c r="F115" s="37"/>
      <c r="G115" s="17">
        <v>1</v>
      </c>
      <c r="H115" s="31"/>
      <c r="I115" s="37"/>
      <c r="M115" s="162"/>
      <c r="N115" s="162"/>
      <c r="O115" s="258"/>
      <c r="P115" s="224"/>
      <c r="Q115" s="224"/>
      <c r="R115" s="224"/>
      <c r="S115" s="224"/>
      <c r="T115" s="224"/>
      <c r="U115" s="224"/>
      <c r="V115" s="224"/>
      <c r="W115" s="224"/>
    </row>
    <row r="116" spans="2:26" x14ac:dyDescent="0.35">
      <c r="B116" s="127"/>
      <c r="C116" s="128"/>
      <c r="D116" s="127" t="s">
        <v>873</v>
      </c>
      <c r="E116" s="129"/>
      <c r="F116" s="130" t="s">
        <v>874</v>
      </c>
      <c r="G116" s="127" t="s">
        <v>875</v>
      </c>
      <c r="H116" s="129"/>
      <c r="I116" s="131" t="s">
        <v>876</v>
      </c>
      <c r="M116" s="162"/>
      <c r="N116" s="162"/>
      <c r="O116" s="258"/>
      <c r="P116" s="224"/>
      <c r="Q116" s="224"/>
      <c r="R116" s="224"/>
      <c r="S116" s="224"/>
      <c r="T116" s="224"/>
      <c r="U116" s="224"/>
      <c r="V116" s="224"/>
      <c r="W116" s="224"/>
    </row>
    <row r="117" spans="2:26" ht="16" thickBot="1" x14ac:dyDescent="0.4">
      <c r="B117" s="127" t="s">
        <v>877</v>
      </c>
      <c r="C117" s="128" t="s">
        <v>878</v>
      </c>
      <c r="D117" s="132" t="s">
        <v>879</v>
      </c>
      <c r="E117" s="31" t="s">
        <v>880</v>
      </c>
      <c r="F117" s="37" t="s">
        <v>881</v>
      </c>
      <c r="G117" s="132" t="s">
        <v>879</v>
      </c>
      <c r="H117" s="31" t="s">
        <v>880</v>
      </c>
      <c r="I117" s="37" t="s">
        <v>881</v>
      </c>
      <c r="M117" s="162"/>
      <c r="N117" s="162"/>
      <c r="O117" s="258"/>
      <c r="P117" s="224"/>
      <c r="Q117" s="224"/>
      <c r="R117" s="224"/>
      <c r="S117" s="224"/>
      <c r="T117" s="224"/>
      <c r="U117" s="224"/>
      <c r="V117" s="224"/>
      <c r="W117" s="224"/>
      <c r="X117" s="237"/>
      <c r="Y117" s="237"/>
      <c r="Z117" s="237"/>
    </row>
    <row r="118" spans="2:26" ht="16" thickBot="1" x14ac:dyDescent="0.4">
      <c r="B118" s="133" t="s">
        <v>882</v>
      </c>
      <c r="C118" s="134">
        <f>F8</f>
        <v>16</v>
      </c>
      <c r="D118" s="274">
        <v>2.2100000000000001E-4</v>
      </c>
      <c r="E118" s="136">
        <v>-1</v>
      </c>
      <c r="F118" s="137">
        <f t="shared" ref="F118:F130" si="8">C118*D118*E118</f>
        <v>-3.5360000000000001E-3</v>
      </c>
      <c r="G118" s="274">
        <v>7.8399999999999997E-3</v>
      </c>
      <c r="H118" s="136">
        <v>1</v>
      </c>
      <c r="I118" s="93">
        <f t="shared" ref="I118:I130" si="9">C118*G118*H118</f>
        <v>0.12544</v>
      </c>
      <c r="O118" s="258"/>
      <c r="P118" s="224"/>
      <c r="Q118" s="259"/>
      <c r="R118" s="224"/>
      <c r="S118" s="224"/>
      <c r="T118" s="224"/>
      <c r="U118" s="224"/>
      <c r="V118" s="224"/>
      <c r="W118" s="224"/>
      <c r="X118" s="237"/>
      <c r="Y118" s="237"/>
      <c r="Z118" s="237"/>
    </row>
    <row r="119" spans="2:26" ht="16" thickBot="1" x14ac:dyDescent="0.4">
      <c r="B119" s="133" t="s">
        <v>882</v>
      </c>
      <c r="C119" s="134">
        <f>G8</f>
        <v>12</v>
      </c>
      <c r="D119" s="274">
        <v>2.04E-4</v>
      </c>
      <c r="E119" s="136">
        <v>-1</v>
      </c>
      <c r="F119" s="137">
        <f t="shared" si="8"/>
        <v>-2.4480000000000001E-3</v>
      </c>
      <c r="G119" s="274">
        <v>7.4000000000000003E-3</v>
      </c>
      <c r="H119" s="136">
        <v>1</v>
      </c>
      <c r="I119" s="93">
        <f t="shared" si="9"/>
        <v>8.8800000000000004E-2</v>
      </c>
      <c r="O119" s="258"/>
      <c r="P119" s="224"/>
      <c r="Q119" s="259"/>
      <c r="R119" s="224"/>
      <c r="S119" s="224"/>
      <c r="T119" s="224"/>
      <c r="U119" s="224"/>
      <c r="V119" s="224"/>
      <c r="W119" s="224"/>
      <c r="X119" s="237"/>
      <c r="Y119" s="237"/>
      <c r="Z119" s="237"/>
    </row>
    <row r="120" spans="2:26" ht="16" thickBot="1" x14ac:dyDescent="0.4">
      <c r="B120" s="133" t="s">
        <v>883</v>
      </c>
      <c r="C120" s="134">
        <f>G8</f>
        <v>12</v>
      </c>
      <c r="D120" s="274">
        <v>1.01E-4</v>
      </c>
      <c r="E120" s="136">
        <v>1</v>
      </c>
      <c r="F120" s="137">
        <f t="shared" si="8"/>
        <v>1.212E-3</v>
      </c>
      <c r="G120" s="274">
        <v>7.0200000000000002E-3</v>
      </c>
      <c r="H120" s="136">
        <v>1</v>
      </c>
      <c r="I120" s="93">
        <f t="shared" si="9"/>
        <v>8.4240000000000009E-2</v>
      </c>
      <c r="O120" s="258"/>
      <c r="P120" s="224"/>
      <c r="Q120" s="259"/>
      <c r="R120" s="224"/>
      <c r="S120" s="224"/>
      <c r="T120" s="224"/>
      <c r="U120" s="224"/>
      <c r="V120" s="224"/>
      <c r="W120" s="259"/>
      <c r="X120" s="237"/>
      <c r="Y120" s="237"/>
      <c r="Z120" s="237"/>
    </row>
    <row r="121" spans="2:26" ht="16" thickBot="1" x14ac:dyDescent="0.4">
      <c r="B121" s="133" t="s">
        <v>883</v>
      </c>
      <c r="C121" s="134">
        <f>H8</f>
        <v>12</v>
      </c>
      <c r="D121" s="274">
        <v>1.9000000000000001E-4</v>
      </c>
      <c r="E121" s="136">
        <v>1</v>
      </c>
      <c r="F121" s="137">
        <f t="shared" si="8"/>
        <v>2.2799999999999999E-3</v>
      </c>
      <c r="G121" s="274">
        <v>1.29E-2</v>
      </c>
      <c r="H121" s="136">
        <v>1</v>
      </c>
      <c r="I121" s="93">
        <f t="shared" si="9"/>
        <v>0.15479999999999999</v>
      </c>
      <c r="O121" s="258"/>
      <c r="P121" s="224"/>
      <c r="Q121" s="259"/>
      <c r="R121" s="224"/>
      <c r="S121" s="224"/>
      <c r="T121" s="224"/>
      <c r="U121" s="224"/>
      <c r="V121" s="224"/>
      <c r="W121" s="224"/>
      <c r="X121" s="237"/>
      <c r="Y121" s="237"/>
      <c r="Z121" s="237"/>
    </row>
    <row r="122" spans="2:26" ht="16" thickBot="1" x14ac:dyDescent="0.4">
      <c r="B122" s="133" t="s">
        <v>884</v>
      </c>
      <c r="C122" s="134">
        <f>H8</f>
        <v>12</v>
      </c>
      <c r="D122" s="274">
        <v>1.24E-3</v>
      </c>
      <c r="E122" s="136">
        <v>1</v>
      </c>
      <c r="F122" s="137">
        <f t="shared" si="8"/>
        <v>1.4880000000000001E-2</v>
      </c>
      <c r="G122" s="274">
        <v>9.75E-3</v>
      </c>
      <c r="H122" s="136">
        <v>1</v>
      </c>
      <c r="I122" s="93">
        <f t="shared" si="9"/>
        <v>0.11699999999999999</v>
      </c>
      <c r="O122" s="258"/>
      <c r="P122" s="224"/>
      <c r="Q122" s="224"/>
      <c r="R122" s="224"/>
      <c r="S122" s="224"/>
      <c r="T122" s="224"/>
      <c r="U122" s="224"/>
      <c r="V122" s="224"/>
      <c r="W122" s="224"/>
      <c r="X122" s="237"/>
      <c r="Y122" s="237"/>
      <c r="Z122" s="237"/>
    </row>
    <row r="123" spans="2:26" ht="16" thickBot="1" x14ac:dyDescent="0.4">
      <c r="B123" s="133" t="s">
        <v>884</v>
      </c>
      <c r="C123" s="134">
        <f>C8</f>
        <v>12</v>
      </c>
      <c r="D123" s="274">
        <v>1.25E-3</v>
      </c>
      <c r="E123" s="136">
        <v>1</v>
      </c>
      <c r="F123" s="137">
        <f t="shared" si="8"/>
        <v>1.4999999999999999E-2</v>
      </c>
      <c r="G123" s="274">
        <v>9.7900000000000001E-3</v>
      </c>
      <c r="H123" s="136">
        <v>1</v>
      </c>
      <c r="I123" s="93">
        <f t="shared" si="9"/>
        <v>0.11748</v>
      </c>
      <c r="O123" s="258"/>
      <c r="P123" s="224"/>
      <c r="Q123" s="224"/>
      <c r="R123" s="224"/>
      <c r="S123" s="224"/>
      <c r="T123" s="224"/>
      <c r="U123" s="224"/>
      <c r="V123" s="224"/>
      <c r="W123" s="224"/>
      <c r="X123" s="237"/>
      <c r="Y123" s="237"/>
      <c r="Z123" s="242"/>
    </row>
    <row r="124" spans="2:26" ht="16" thickBot="1" x14ac:dyDescent="0.4">
      <c r="B124" s="133" t="s">
        <v>885</v>
      </c>
      <c r="C124" s="134">
        <f>C8</f>
        <v>12</v>
      </c>
      <c r="D124" s="274">
        <v>1.25E-3</v>
      </c>
      <c r="E124" s="136">
        <v>1</v>
      </c>
      <c r="F124" s="137">
        <f t="shared" si="8"/>
        <v>1.4999999999999999E-2</v>
      </c>
      <c r="G124" s="274">
        <v>9.6900000000000007E-3</v>
      </c>
      <c r="H124" s="136">
        <v>-1</v>
      </c>
      <c r="I124" s="93">
        <f t="shared" si="9"/>
        <v>-0.11628000000000001</v>
      </c>
      <c r="O124" s="258"/>
      <c r="P124" s="224"/>
      <c r="Q124" s="224"/>
      <c r="R124" s="224"/>
      <c r="S124" s="224"/>
      <c r="T124" s="224"/>
      <c r="U124" s="224"/>
      <c r="V124" s="224"/>
      <c r="W124" s="224"/>
      <c r="X124" s="237"/>
      <c r="Y124" s="237"/>
      <c r="Z124" s="242"/>
    </row>
    <row r="125" spans="2:26" ht="16" thickBot="1" x14ac:dyDescent="0.4">
      <c r="B125" s="133" t="s">
        <v>885</v>
      </c>
      <c r="C125" s="134">
        <f>D8</f>
        <v>12</v>
      </c>
      <c r="D125" s="274">
        <v>1.2600000000000001E-3</v>
      </c>
      <c r="E125" s="136">
        <v>1</v>
      </c>
      <c r="F125" s="137">
        <f t="shared" si="8"/>
        <v>1.5120000000000001E-2</v>
      </c>
      <c r="G125" s="274">
        <v>9.7699999999999992E-3</v>
      </c>
      <c r="H125" s="136">
        <v>-1</v>
      </c>
      <c r="I125" s="93">
        <f t="shared" si="9"/>
        <v>-0.11723999999999998</v>
      </c>
      <c r="O125" s="258"/>
      <c r="P125" s="224"/>
      <c r="Q125" s="224"/>
      <c r="R125" s="224"/>
      <c r="S125" s="224"/>
      <c r="T125" s="224"/>
      <c r="U125" s="224"/>
      <c r="V125" s="224"/>
      <c r="W125" s="224"/>
      <c r="X125" s="237"/>
      <c r="Y125" s="237"/>
      <c r="Z125" s="237"/>
    </row>
    <row r="126" spans="2:26" ht="16" thickBot="1" x14ac:dyDescent="0.4">
      <c r="B126" s="133" t="s">
        <v>886</v>
      </c>
      <c r="C126" s="134">
        <f>D8</f>
        <v>12</v>
      </c>
      <c r="D126" s="274">
        <v>1.94E-4</v>
      </c>
      <c r="E126" s="136">
        <v>1</v>
      </c>
      <c r="F126" s="137">
        <f t="shared" si="8"/>
        <v>2.3280000000000002E-3</v>
      </c>
      <c r="G126" s="274">
        <v>1.23E-2</v>
      </c>
      <c r="H126" s="136">
        <v>-1</v>
      </c>
      <c r="I126" s="93">
        <f t="shared" si="9"/>
        <v>-0.14760000000000001</v>
      </c>
      <c r="O126" s="258"/>
      <c r="P126" s="224"/>
      <c r="Q126" s="259"/>
      <c r="R126" s="224"/>
      <c r="S126" s="259"/>
      <c r="T126" s="224"/>
      <c r="U126" s="224"/>
      <c r="V126" s="224"/>
      <c r="W126" s="224"/>
      <c r="X126" s="237"/>
      <c r="Y126" s="237"/>
      <c r="Z126" s="237"/>
    </row>
    <row r="127" spans="2:26" ht="16" thickBot="1" x14ac:dyDescent="0.4">
      <c r="B127" s="133" t="s">
        <v>886</v>
      </c>
      <c r="C127" s="134">
        <f>E8</f>
        <v>25</v>
      </c>
      <c r="D127" s="274">
        <v>1.1E-4</v>
      </c>
      <c r="E127" s="136">
        <v>1</v>
      </c>
      <c r="F127" s="137">
        <f t="shared" si="8"/>
        <v>2.7500000000000003E-3</v>
      </c>
      <c r="G127" s="274">
        <v>7.1399999999999996E-3</v>
      </c>
      <c r="H127" s="136">
        <v>-1</v>
      </c>
      <c r="I127" s="93">
        <f t="shared" si="9"/>
        <v>-0.17849999999999999</v>
      </c>
      <c r="R127" s="236"/>
      <c r="S127" s="237"/>
      <c r="T127" s="237"/>
      <c r="U127" s="237"/>
      <c r="V127" s="237"/>
      <c r="W127" s="237"/>
      <c r="X127" s="237"/>
      <c r="Y127" s="237"/>
      <c r="Z127" s="237"/>
    </row>
    <row r="128" spans="2:26" ht="16" thickBot="1" x14ac:dyDescent="0.4">
      <c r="B128" s="133" t="s">
        <v>887</v>
      </c>
      <c r="C128" s="134">
        <f>E8</f>
        <v>25</v>
      </c>
      <c r="D128" s="274">
        <v>1.9100000000000001E-4</v>
      </c>
      <c r="E128" s="136">
        <v>-1</v>
      </c>
      <c r="F128" s="137">
        <f t="shared" si="8"/>
        <v>-4.7750000000000006E-3</v>
      </c>
      <c r="G128" s="274">
        <v>6.8100000000000001E-3</v>
      </c>
      <c r="H128" s="136">
        <v>-1</v>
      </c>
      <c r="I128" s="93">
        <f t="shared" si="9"/>
        <v>-0.17025000000000001</v>
      </c>
      <c r="R128" s="236"/>
      <c r="S128" s="237"/>
      <c r="T128" s="237"/>
      <c r="U128" s="237"/>
      <c r="V128" s="237"/>
      <c r="W128" s="237"/>
      <c r="X128" s="237"/>
      <c r="Y128" s="237"/>
      <c r="Z128" s="237"/>
    </row>
    <row r="129" spans="2:26" ht="16" thickBot="1" x14ac:dyDescent="0.4">
      <c r="B129" s="133" t="s">
        <v>887</v>
      </c>
      <c r="C129" s="134">
        <f>F8</f>
        <v>16</v>
      </c>
      <c r="D129" s="274">
        <v>2.6699999999999998E-4</v>
      </c>
      <c r="E129" s="136">
        <v>-1</v>
      </c>
      <c r="F129" s="137">
        <f t="shared" si="8"/>
        <v>-4.2719999999999998E-3</v>
      </c>
      <c r="G129" s="274">
        <v>9.2599999999999991E-3</v>
      </c>
      <c r="H129" s="136">
        <v>-1</v>
      </c>
      <c r="I129" s="93">
        <f t="shared" si="9"/>
        <v>-0.14815999999999999</v>
      </c>
      <c r="R129" s="236"/>
      <c r="S129" s="237"/>
      <c r="T129" s="242"/>
      <c r="U129" s="237"/>
      <c r="V129" s="242"/>
      <c r="W129" s="237"/>
      <c r="X129" s="237"/>
      <c r="Y129" s="237"/>
      <c r="Z129" s="237"/>
    </row>
    <row r="130" spans="2:26" ht="16" thickBot="1" x14ac:dyDescent="0.4">
      <c r="B130" s="139" t="s">
        <v>888</v>
      </c>
      <c r="C130" s="140">
        <f>F8</f>
        <v>16</v>
      </c>
      <c r="D130" s="275">
        <v>1.8799999999999999E-3</v>
      </c>
      <c r="E130" s="142">
        <v>-1</v>
      </c>
      <c r="F130" s="143">
        <f t="shared" si="8"/>
        <v>-3.0079999999999999E-2</v>
      </c>
      <c r="G130" s="275">
        <v>1.4300000000000001E-3</v>
      </c>
      <c r="H130" s="142">
        <v>-1</v>
      </c>
      <c r="I130" s="95">
        <f t="shared" si="9"/>
        <v>-2.2880000000000001E-2</v>
      </c>
    </row>
    <row r="138" spans="2:26" ht="18.5" x14ac:dyDescent="0.35">
      <c r="K138" s="254"/>
    </row>
    <row r="139" spans="2:26" x14ac:dyDescent="0.35">
      <c r="K139" s="255"/>
      <c r="L139" s="256"/>
      <c r="M139" s="256"/>
      <c r="N139" s="256"/>
      <c r="O139" s="256"/>
      <c r="P139" s="256"/>
      <c r="Q139" s="256"/>
      <c r="R139" s="256"/>
      <c r="S139" s="256"/>
    </row>
    <row r="140" spans="2:26" x14ac:dyDescent="0.35">
      <c r="K140" s="255"/>
      <c r="L140" s="257"/>
      <c r="M140" s="257"/>
      <c r="N140" s="257"/>
      <c r="O140" s="257"/>
      <c r="P140" s="257"/>
      <c r="Q140" s="257"/>
      <c r="R140" s="257"/>
      <c r="S140" s="257"/>
    </row>
    <row r="141" spans="2:26" x14ac:dyDescent="0.35">
      <c r="K141" s="258"/>
      <c r="L141" s="224"/>
      <c r="M141" s="224"/>
      <c r="N141" s="224"/>
      <c r="O141" s="224"/>
      <c r="P141" s="224"/>
      <c r="Q141" s="224"/>
      <c r="R141" s="224"/>
      <c r="S141" s="224"/>
    </row>
    <row r="142" spans="2:26" x14ac:dyDescent="0.35">
      <c r="K142" s="258"/>
      <c r="L142" s="224"/>
      <c r="M142" s="224"/>
      <c r="N142" s="224"/>
      <c r="O142" s="224"/>
      <c r="P142" s="224"/>
      <c r="Q142" s="224"/>
      <c r="R142" s="224"/>
      <c r="S142" s="224"/>
    </row>
    <row r="143" spans="2:26" x14ac:dyDescent="0.35">
      <c r="K143" s="258"/>
      <c r="L143" s="224"/>
      <c r="M143" s="224"/>
      <c r="N143" s="224"/>
      <c r="O143" s="224"/>
      <c r="P143" s="224"/>
      <c r="Q143" s="224"/>
      <c r="R143" s="224"/>
      <c r="S143" s="224"/>
    </row>
    <row r="144" spans="2:26" x14ac:dyDescent="0.35">
      <c r="K144" s="258"/>
      <c r="L144" s="224"/>
      <c r="M144" s="224"/>
      <c r="N144" s="224"/>
      <c r="O144" s="224"/>
      <c r="P144" s="224"/>
      <c r="Q144" s="224"/>
      <c r="R144" s="224"/>
      <c r="S144" s="224"/>
    </row>
    <row r="145" spans="11:19" x14ac:dyDescent="0.35">
      <c r="K145" s="258"/>
      <c r="L145" s="224"/>
      <c r="M145" s="259"/>
      <c r="N145" s="224"/>
      <c r="O145" s="224"/>
      <c r="P145" s="224"/>
      <c r="Q145" s="224"/>
      <c r="R145" s="224"/>
      <c r="S145" s="259"/>
    </row>
    <row r="146" spans="11:19" x14ac:dyDescent="0.35">
      <c r="K146" s="258"/>
      <c r="L146" s="224"/>
      <c r="M146" s="259"/>
      <c r="N146" s="224"/>
      <c r="O146" s="224"/>
      <c r="P146" s="224"/>
      <c r="Q146" s="224"/>
      <c r="R146" s="224"/>
      <c r="S146" s="259"/>
    </row>
    <row r="147" spans="11:19" x14ac:dyDescent="0.35">
      <c r="K147" s="258"/>
      <c r="L147" s="224"/>
      <c r="M147" s="259"/>
      <c r="N147" s="224"/>
      <c r="O147" s="224"/>
      <c r="P147" s="224"/>
      <c r="Q147" s="224"/>
      <c r="R147" s="224"/>
      <c r="S147" s="259"/>
    </row>
    <row r="148" spans="11:19" x14ac:dyDescent="0.35">
      <c r="K148" s="258"/>
      <c r="L148" s="224"/>
      <c r="M148" s="259"/>
      <c r="N148" s="224"/>
      <c r="O148" s="224"/>
      <c r="P148" s="224"/>
      <c r="Q148" s="224"/>
      <c r="R148" s="224"/>
      <c r="S148" s="259"/>
    </row>
    <row r="149" spans="11:19" x14ac:dyDescent="0.35">
      <c r="K149" s="258"/>
      <c r="L149" s="224"/>
      <c r="M149" s="224"/>
      <c r="N149" s="224"/>
      <c r="O149" s="224"/>
      <c r="P149" s="224"/>
      <c r="Q149" s="224"/>
      <c r="R149" s="224"/>
      <c r="S149" s="224"/>
    </row>
    <row r="150" spans="11:19" x14ac:dyDescent="0.35">
      <c r="K150" s="258"/>
      <c r="L150" s="224"/>
      <c r="M150" s="224"/>
      <c r="N150" s="224"/>
      <c r="O150" s="224"/>
      <c r="P150" s="224"/>
      <c r="Q150" s="224"/>
      <c r="R150" s="224"/>
      <c r="S150" s="224"/>
    </row>
    <row r="151" spans="11:19" x14ac:dyDescent="0.35">
      <c r="K151" s="258"/>
      <c r="L151" s="224"/>
      <c r="M151" s="224"/>
      <c r="N151" s="224"/>
      <c r="O151" s="224"/>
      <c r="P151" s="224"/>
      <c r="Q151" s="224"/>
      <c r="R151" s="224"/>
      <c r="S151" s="224"/>
    </row>
    <row r="152" spans="11:19" x14ac:dyDescent="0.35">
      <c r="K152" s="258"/>
      <c r="L152" s="224"/>
      <c r="M152" s="224"/>
      <c r="N152" s="224"/>
      <c r="O152" s="224"/>
      <c r="P152" s="224"/>
      <c r="Q152" s="224"/>
      <c r="R152" s="224"/>
      <c r="S152" s="224"/>
    </row>
    <row r="153" spans="11:19" x14ac:dyDescent="0.35">
      <c r="K153" s="258"/>
      <c r="L153" s="224"/>
      <c r="M153" s="259"/>
      <c r="N153" s="224"/>
      <c r="O153" s="259"/>
      <c r="P153" s="224"/>
      <c r="Q153" s="224"/>
      <c r="R153" s="224"/>
      <c r="S153" s="224"/>
    </row>
  </sheetData>
  <mergeCells count="2">
    <mergeCell ref="C58:D58"/>
    <mergeCell ref="O112:O113"/>
  </mergeCells>
  <pageMargins left="0.78740157499999996" right="0.78740157499999996" top="1" bottom="1" header="0.5" footer="0.5"/>
  <pageSetup paperSize="8" scale="40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84ECF-5A0B-4805-AB77-2FE0E6E12C9C}">
  <sheetPr>
    <tabColor rgb="FF92D050"/>
    <pageSetUpPr fitToPage="1"/>
  </sheetPr>
  <dimension ref="A1:U164"/>
  <sheetViews>
    <sheetView topLeftCell="A13" zoomScale="80" zoomScaleNormal="80" zoomScalePageLayoutView="20" workbookViewId="0">
      <selection activeCell="A57" sqref="A57:A67"/>
    </sheetView>
  </sheetViews>
  <sheetFormatPr defaultColWidth="12.54296875" defaultRowHeight="15.5" x14ac:dyDescent="0.35"/>
  <cols>
    <col min="1" max="1" width="12.54296875" style="9"/>
    <col min="2" max="2" width="30.81640625" style="9" bestFit="1" customWidth="1"/>
    <col min="3" max="3" width="41.54296875" style="9" customWidth="1"/>
    <col min="4" max="4" width="24.1796875" style="9" customWidth="1"/>
    <col min="5" max="5" width="24" style="9" customWidth="1"/>
    <col min="6" max="6" width="29.54296875" style="9" customWidth="1"/>
    <col min="7" max="7" width="25.81640625" style="9" customWidth="1"/>
    <col min="8" max="8" width="21.26953125" style="9" customWidth="1"/>
    <col min="9" max="9" width="18.26953125" style="9" bestFit="1" customWidth="1"/>
    <col min="10" max="10" width="15.1796875" style="9" customWidth="1"/>
    <col min="11" max="11" width="17.453125" style="9" bestFit="1" customWidth="1"/>
    <col min="12" max="16384" width="12.54296875" style="9"/>
  </cols>
  <sheetData>
    <row r="1" spans="2:8" ht="16" thickBot="1" x14ac:dyDescent="0.4"/>
    <row r="2" spans="2:8" x14ac:dyDescent="0.35">
      <c r="B2" s="33" t="s">
        <v>699</v>
      </c>
      <c r="C2" s="260" t="s">
        <v>930</v>
      </c>
      <c r="D2" s="126" t="s">
        <v>915</v>
      </c>
      <c r="E2" s="126"/>
      <c r="F2" s="126" t="s">
        <v>702</v>
      </c>
      <c r="G2" s="6">
        <v>43599</v>
      </c>
      <c r="H2" s="7" t="s">
        <v>931</v>
      </c>
    </row>
    <row r="3" spans="2:8" x14ac:dyDescent="0.35">
      <c r="B3" s="17"/>
      <c r="C3" s="31" t="s">
        <v>932</v>
      </c>
      <c r="D3" s="31"/>
      <c r="E3" s="31"/>
      <c r="F3" s="31" t="s">
        <v>704</v>
      </c>
      <c r="G3" s="31" t="s">
        <v>705</v>
      </c>
      <c r="H3" s="37"/>
    </row>
    <row r="4" spans="2:8" x14ac:dyDescent="0.35">
      <c r="B4" s="17" t="s">
        <v>706</v>
      </c>
      <c r="C4" s="31">
        <v>27</v>
      </c>
      <c r="D4" s="31" t="s">
        <v>707</v>
      </c>
      <c r="E4" s="31" t="s">
        <v>708</v>
      </c>
      <c r="F4" s="31"/>
      <c r="G4" s="31" t="s">
        <v>709</v>
      </c>
      <c r="H4" s="37">
        <f>C4+(E8+G8)/1000</f>
        <v>27.04</v>
      </c>
    </row>
    <row r="5" spans="2:8" x14ac:dyDescent="0.35">
      <c r="B5" s="17" t="s">
        <v>710</v>
      </c>
      <c r="C5" s="31">
        <f>4</f>
        <v>4</v>
      </c>
      <c r="D5" s="31" t="s">
        <v>707</v>
      </c>
      <c r="E5" s="31" t="s">
        <v>711</v>
      </c>
      <c r="F5" s="31"/>
      <c r="G5" s="31" t="s">
        <v>712</v>
      </c>
      <c r="H5" s="137">
        <f>C5+C8/1000</f>
        <v>4.0220000000000002</v>
      </c>
    </row>
    <row r="6" spans="2:8" ht="16" thickBot="1" x14ac:dyDescent="0.4">
      <c r="B6" s="17" t="s">
        <v>917</v>
      </c>
      <c r="C6" s="31">
        <v>9.6</v>
      </c>
      <c r="D6" s="31" t="s">
        <v>707</v>
      </c>
      <c r="E6" s="31"/>
      <c r="F6" s="31"/>
      <c r="G6" s="31"/>
      <c r="H6" s="37"/>
    </row>
    <row r="7" spans="2:8" x14ac:dyDescent="0.35">
      <c r="B7" s="33"/>
      <c r="C7" s="26" t="s">
        <v>713</v>
      </c>
      <c r="D7" s="26" t="s">
        <v>714</v>
      </c>
      <c r="E7" s="26" t="s">
        <v>715</v>
      </c>
      <c r="F7" s="26" t="s">
        <v>716</v>
      </c>
      <c r="G7" s="26" t="s">
        <v>717</v>
      </c>
      <c r="H7" s="26" t="s">
        <v>718</v>
      </c>
    </row>
    <row r="8" spans="2:8" x14ac:dyDescent="0.35">
      <c r="B8" s="17" t="s">
        <v>719</v>
      </c>
      <c r="C8" s="21">
        <v>22</v>
      </c>
      <c r="D8" s="21">
        <v>22</v>
      </c>
      <c r="E8" s="21">
        <v>20</v>
      </c>
      <c r="F8" s="21">
        <v>16</v>
      </c>
      <c r="G8" s="21">
        <v>20</v>
      </c>
      <c r="H8" s="21">
        <v>22</v>
      </c>
    </row>
    <row r="9" spans="2:8" x14ac:dyDescent="0.35">
      <c r="B9" s="17" t="s">
        <v>720</v>
      </c>
      <c r="C9" s="50">
        <v>6.15</v>
      </c>
      <c r="D9" s="50">
        <v>5.5</v>
      </c>
      <c r="E9" s="248" t="s">
        <v>721</v>
      </c>
      <c r="F9" s="50">
        <v>11.65</v>
      </c>
      <c r="G9" s="248" t="s">
        <v>721</v>
      </c>
      <c r="H9" s="50">
        <v>5.5</v>
      </c>
    </row>
    <row r="10" spans="2:8" x14ac:dyDescent="0.35">
      <c r="B10" s="17" t="s">
        <v>722</v>
      </c>
      <c r="C10" s="50">
        <v>9.85</v>
      </c>
      <c r="D10" s="50">
        <v>1.54</v>
      </c>
      <c r="E10" s="248" t="s">
        <v>721</v>
      </c>
      <c r="F10" s="50">
        <v>15.35</v>
      </c>
      <c r="G10" s="248" t="s">
        <v>721</v>
      </c>
      <c r="H10" s="50">
        <v>1.54</v>
      </c>
    </row>
    <row r="11" spans="2:8" x14ac:dyDescent="0.35">
      <c r="B11" s="17" t="s">
        <v>723</v>
      </c>
      <c r="C11" s="50">
        <v>16</v>
      </c>
      <c r="D11" s="50">
        <f>SQRT(D9^2+D10^2)</f>
        <v>5.7115321937287549</v>
      </c>
      <c r="E11" s="50">
        <v>2.1110000000000002</v>
      </c>
      <c r="F11" s="50">
        <f>SQRT(F9^2+(C5-D10-E11)^2)+SQRT(F10^2+(C5-H10-G11)^2)</f>
        <v>27.009193285117014</v>
      </c>
      <c r="G11" s="50">
        <v>2.1110000000000002</v>
      </c>
      <c r="H11" s="50">
        <f>SQRT(H9^2+H10^2)</f>
        <v>5.7115321937287549</v>
      </c>
    </row>
    <row r="12" spans="2:8" x14ac:dyDescent="0.35">
      <c r="B12" s="17" t="s">
        <v>724</v>
      </c>
      <c r="C12" s="18" t="s">
        <v>933</v>
      </c>
      <c r="D12" s="18" t="s">
        <v>934</v>
      </c>
      <c r="E12" s="18" t="s">
        <v>935</v>
      </c>
      <c r="F12" s="18" t="s">
        <v>936</v>
      </c>
      <c r="G12" s="18" t="s">
        <v>935</v>
      </c>
      <c r="H12" s="18" t="s">
        <v>934</v>
      </c>
    </row>
    <row r="13" spans="2:8" x14ac:dyDescent="0.35">
      <c r="B13" s="17" t="s">
        <v>729</v>
      </c>
      <c r="C13" s="21">
        <v>8</v>
      </c>
      <c r="D13" s="21">
        <v>10</v>
      </c>
      <c r="E13" s="21">
        <v>8</v>
      </c>
      <c r="F13" s="21">
        <v>8</v>
      </c>
      <c r="G13" s="21">
        <v>8</v>
      </c>
      <c r="H13" s="21">
        <v>10</v>
      </c>
    </row>
    <row r="14" spans="2:8" x14ac:dyDescent="0.35">
      <c r="B14" s="17" t="s">
        <v>730</v>
      </c>
      <c r="C14" s="50">
        <v>0.75</v>
      </c>
      <c r="D14" s="50">
        <v>0.75</v>
      </c>
      <c r="E14" s="21">
        <v>0.75</v>
      </c>
      <c r="F14" s="50">
        <v>0.6</v>
      </c>
      <c r="G14" s="21">
        <v>0.75</v>
      </c>
      <c r="H14" s="50">
        <v>0.75</v>
      </c>
    </row>
    <row r="15" spans="2:8" x14ac:dyDescent="0.35">
      <c r="B15" s="17" t="s">
        <v>731</v>
      </c>
      <c r="C15" s="18" t="s">
        <v>937</v>
      </c>
      <c r="D15" s="21"/>
      <c r="E15" s="21"/>
      <c r="F15" s="21"/>
      <c r="G15" s="19"/>
      <c r="H15" s="20"/>
    </row>
    <row r="16" spans="2:8" x14ac:dyDescent="0.35">
      <c r="B16" s="17" t="s">
        <v>733</v>
      </c>
      <c r="C16" s="18">
        <v>320</v>
      </c>
      <c r="D16" s="19"/>
      <c r="E16" s="19"/>
      <c r="F16" s="19"/>
      <c r="G16" s="19"/>
      <c r="H16" s="20"/>
    </row>
    <row r="17" spans="2:8" x14ac:dyDescent="0.35">
      <c r="B17" s="17" t="s">
        <v>734</v>
      </c>
      <c r="C17" s="21">
        <v>12</v>
      </c>
      <c r="D17" s="19"/>
      <c r="E17" s="19"/>
      <c r="F17" s="19"/>
      <c r="G17" s="19"/>
      <c r="H17" s="20"/>
    </row>
    <row r="18" spans="2:8" x14ac:dyDescent="0.35">
      <c r="B18" s="17" t="s">
        <v>735</v>
      </c>
      <c r="C18" s="18">
        <v>14</v>
      </c>
      <c r="D18" s="19"/>
      <c r="E18" s="19"/>
      <c r="F18" s="19"/>
      <c r="G18" s="19"/>
      <c r="H18" s="20"/>
    </row>
    <row r="19" spans="2:8" x14ac:dyDescent="0.35">
      <c r="B19" s="17" t="s">
        <v>736</v>
      </c>
      <c r="C19" s="18">
        <v>46</v>
      </c>
      <c r="D19" s="19"/>
      <c r="E19" s="19"/>
      <c r="F19" s="19"/>
      <c r="G19" s="19"/>
      <c r="H19" s="20"/>
    </row>
    <row r="20" spans="2:8" x14ac:dyDescent="0.35">
      <c r="B20" s="17" t="s">
        <v>737</v>
      </c>
      <c r="C20" s="21">
        <v>48.6</v>
      </c>
      <c r="D20" s="19"/>
      <c r="E20" s="19"/>
      <c r="F20" s="19"/>
      <c r="G20" s="19"/>
      <c r="H20" s="19"/>
    </row>
    <row r="21" spans="2:8" ht="16" thickBot="1" x14ac:dyDescent="0.4">
      <c r="B21" s="17" t="s">
        <v>738</v>
      </c>
      <c r="C21" s="21">
        <v>0.6</v>
      </c>
      <c r="D21" s="21"/>
      <c r="E21" s="21"/>
      <c r="F21" s="21"/>
      <c r="G21" s="30"/>
      <c r="H21" s="104"/>
    </row>
    <row r="22" spans="2:8" x14ac:dyDescent="0.35">
      <c r="B22" s="25"/>
      <c r="C22" s="26" t="s">
        <v>739</v>
      </c>
      <c r="D22" s="26" t="s">
        <v>740</v>
      </c>
      <c r="E22" s="26" t="s">
        <v>741</v>
      </c>
      <c r="F22" s="26" t="s">
        <v>742</v>
      </c>
      <c r="G22" s="2"/>
      <c r="H22" s="2"/>
    </row>
    <row r="23" spans="2:8" x14ac:dyDescent="0.35">
      <c r="B23" s="21" t="s">
        <v>743</v>
      </c>
      <c r="C23" s="18" t="s">
        <v>938</v>
      </c>
      <c r="D23" s="18" t="s">
        <v>939</v>
      </c>
      <c r="E23" s="18" t="s">
        <v>940</v>
      </c>
      <c r="F23" s="18" t="s">
        <v>941</v>
      </c>
      <c r="G23" s="2"/>
      <c r="H23" s="2"/>
    </row>
    <row r="24" spans="2:8" x14ac:dyDescent="0.35">
      <c r="B24" s="21" t="s">
        <v>747</v>
      </c>
      <c r="C24" s="27">
        <v>900</v>
      </c>
      <c r="D24" s="21"/>
      <c r="E24" s="21"/>
      <c r="F24" s="27">
        <v>900</v>
      </c>
      <c r="G24" s="2"/>
      <c r="H24" s="2"/>
    </row>
    <row r="25" spans="2:8" x14ac:dyDescent="0.35">
      <c r="B25" s="21" t="s">
        <v>748</v>
      </c>
      <c r="C25" s="27">
        <v>16</v>
      </c>
      <c r="D25" s="50"/>
      <c r="E25" s="50"/>
      <c r="F25" s="27">
        <v>16</v>
      </c>
      <c r="G25" s="2"/>
      <c r="H25" s="2"/>
    </row>
    <row r="26" spans="2:8" x14ac:dyDescent="0.35">
      <c r="B26" s="21" t="s">
        <v>749</v>
      </c>
      <c r="C26" s="27">
        <v>220</v>
      </c>
      <c r="D26" s="50"/>
      <c r="E26" s="50"/>
      <c r="F26" s="27">
        <v>220</v>
      </c>
      <c r="G26" s="2"/>
      <c r="H26" s="2"/>
    </row>
    <row r="27" spans="2:8" x14ac:dyDescent="0.35">
      <c r="B27" s="21" t="s">
        <v>750</v>
      </c>
      <c r="C27" s="27">
        <v>20</v>
      </c>
      <c r="D27" s="50"/>
      <c r="E27" s="50"/>
      <c r="F27" s="27">
        <v>20</v>
      </c>
      <c r="G27" s="2"/>
      <c r="H27" s="2"/>
    </row>
    <row r="28" spans="2:8" x14ac:dyDescent="0.35">
      <c r="B28" s="21" t="s">
        <v>751</v>
      </c>
      <c r="C28" s="28">
        <v>600</v>
      </c>
      <c r="D28" s="18"/>
      <c r="E28" s="18"/>
      <c r="F28" s="28">
        <v>600</v>
      </c>
      <c r="G28" s="2"/>
      <c r="H28" s="2"/>
    </row>
    <row r="29" spans="2:8" x14ac:dyDescent="0.35">
      <c r="B29" s="21" t="s">
        <v>752</v>
      </c>
      <c r="C29" s="27">
        <v>16</v>
      </c>
      <c r="D29" s="21"/>
      <c r="E29" s="21"/>
      <c r="F29" s="27">
        <v>16</v>
      </c>
      <c r="G29" s="2"/>
      <c r="H29" s="2"/>
    </row>
    <row r="30" spans="2:8" x14ac:dyDescent="0.35">
      <c r="B30" s="21" t="s">
        <v>753</v>
      </c>
      <c r="C30" s="27">
        <v>220</v>
      </c>
      <c r="D30" s="50"/>
      <c r="E30" s="50"/>
      <c r="F30" s="27">
        <v>220</v>
      </c>
      <c r="G30" s="2"/>
      <c r="H30" s="2"/>
    </row>
    <row r="31" spans="2:8" x14ac:dyDescent="0.35">
      <c r="B31" s="21" t="s">
        <v>754</v>
      </c>
      <c r="C31" s="28">
        <v>20</v>
      </c>
      <c r="D31" s="18"/>
      <c r="E31" s="18"/>
      <c r="F31" s="28">
        <v>20</v>
      </c>
      <c r="G31" s="2"/>
      <c r="H31" s="2"/>
    </row>
    <row r="32" spans="2:8" x14ac:dyDescent="0.35">
      <c r="B32" s="21" t="s">
        <v>755</v>
      </c>
      <c r="C32" s="18" t="s">
        <v>756</v>
      </c>
      <c r="D32" s="18"/>
      <c r="E32" s="18"/>
      <c r="F32" s="28" t="s">
        <v>756</v>
      </c>
      <c r="G32" s="2"/>
      <c r="H32" s="2"/>
    </row>
    <row r="33" spans="2:21" x14ac:dyDescent="0.35">
      <c r="B33" s="21" t="s">
        <v>719</v>
      </c>
      <c r="C33" s="21"/>
      <c r="D33" s="21">
        <v>14</v>
      </c>
      <c r="E33" s="21">
        <v>14</v>
      </c>
      <c r="F33" s="21"/>
      <c r="G33" s="2"/>
      <c r="H33" s="2"/>
    </row>
    <row r="34" spans="2:21" x14ac:dyDescent="0.35">
      <c r="B34" s="21" t="s">
        <v>724</v>
      </c>
      <c r="C34" s="21"/>
      <c r="D34" s="18" t="s">
        <v>942</v>
      </c>
      <c r="E34" s="18" t="s">
        <v>942</v>
      </c>
      <c r="F34" s="21"/>
      <c r="G34" s="2"/>
      <c r="H34" s="2"/>
    </row>
    <row r="35" spans="2:21" x14ac:dyDescent="0.35">
      <c r="B35" s="21" t="s">
        <v>729</v>
      </c>
      <c r="C35" s="21"/>
      <c r="D35" s="21">
        <v>8</v>
      </c>
      <c r="E35" s="21">
        <v>8</v>
      </c>
      <c r="F35" s="21"/>
      <c r="G35" s="2"/>
      <c r="H35" s="2"/>
    </row>
    <row r="36" spans="2:21" ht="16" thickBot="1" x14ac:dyDescent="0.4">
      <c r="B36" s="29" t="s">
        <v>730</v>
      </c>
      <c r="C36" s="29"/>
      <c r="D36" s="29">
        <v>0.87</v>
      </c>
      <c r="E36" s="29">
        <v>0.87</v>
      </c>
      <c r="F36" s="29"/>
      <c r="G36" s="2"/>
      <c r="H36" s="2"/>
    </row>
    <row r="37" spans="2:21" x14ac:dyDescent="0.35">
      <c r="B37" s="2"/>
      <c r="C37" s="2"/>
      <c r="D37" s="2"/>
      <c r="E37" s="2"/>
      <c r="F37" s="2"/>
      <c r="G37" s="2"/>
      <c r="H37" s="2"/>
    </row>
    <row r="39" spans="2:21" x14ac:dyDescent="0.35">
      <c r="B39" s="9" t="s">
        <v>757</v>
      </c>
      <c r="C39" s="2"/>
    </row>
    <row r="40" spans="2:21" ht="16" thickBot="1" x14ac:dyDescent="0.4">
      <c r="B40" s="9" t="s">
        <v>758</v>
      </c>
      <c r="C40" s="32">
        <v>-1.831</v>
      </c>
      <c r="D40" s="9" t="s">
        <v>759</v>
      </c>
    </row>
    <row r="41" spans="2:21" x14ac:dyDescent="0.35">
      <c r="B41" s="9" t="s">
        <v>760</v>
      </c>
      <c r="C41" s="32">
        <v>1.9430000000000001</v>
      </c>
      <c r="D41" s="9" t="s">
        <v>759</v>
      </c>
      <c r="G41" s="3" t="s">
        <v>761</v>
      </c>
      <c r="H41" s="156">
        <f>77/9.81</f>
        <v>7.8491335372069315</v>
      </c>
      <c r="I41" s="157" t="s">
        <v>762</v>
      </c>
    </row>
    <row r="42" spans="2:21" x14ac:dyDescent="0.35">
      <c r="B42" s="9" t="s">
        <v>763</v>
      </c>
      <c r="C42" s="32">
        <v>1.9590000000000001</v>
      </c>
      <c r="D42" s="9" t="s">
        <v>759</v>
      </c>
      <c r="G42" s="8" t="s">
        <v>764</v>
      </c>
      <c r="H42" s="158">
        <f>210000</f>
        <v>210000</v>
      </c>
      <c r="I42" s="10" t="s">
        <v>765</v>
      </c>
    </row>
    <row r="43" spans="2:21" x14ac:dyDescent="0.35">
      <c r="B43" s="9" t="s">
        <v>766</v>
      </c>
      <c r="C43" s="32">
        <v>1.9670000000000001</v>
      </c>
      <c r="D43" s="9" t="s">
        <v>759</v>
      </c>
      <c r="G43" s="8" t="s">
        <v>767</v>
      </c>
      <c r="H43" s="9">
        <v>0.3</v>
      </c>
      <c r="I43" s="10"/>
    </row>
    <row r="44" spans="2:21" x14ac:dyDescent="0.35">
      <c r="C44" s="2"/>
      <c r="G44" s="159" t="s">
        <v>768</v>
      </c>
      <c r="H44" s="160">
        <v>80770</v>
      </c>
      <c r="I44" s="161" t="s">
        <v>765</v>
      </c>
    </row>
    <row r="45" spans="2:21" ht="15.75" customHeight="1" x14ac:dyDescent="0.35"/>
    <row r="46" spans="2:21" ht="15.75" customHeight="1" x14ac:dyDescent="0.35">
      <c r="E46" s="2"/>
      <c r="H46" s="158"/>
    </row>
    <row r="47" spans="2:21" ht="16" thickBot="1" x14ac:dyDescent="0.4">
      <c r="T47" s="162">
        <f>C76</f>
        <v>-15.37</v>
      </c>
      <c r="U47" s="162">
        <f>D76</f>
        <v>3.5609999999999999</v>
      </c>
    </row>
    <row r="48" spans="2:21" ht="16" thickBot="1" x14ac:dyDescent="0.4">
      <c r="B48" s="163" t="s">
        <v>769</v>
      </c>
      <c r="C48" s="163"/>
      <c r="D48" s="43">
        <v>93.99</v>
      </c>
      <c r="E48" s="165" t="s">
        <v>770</v>
      </c>
      <c r="F48" s="2" t="s">
        <v>771</v>
      </c>
      <c r="T48" s="162">
        <f t="shared" ref="T48:U53" si="0">C77</f>
        <v>-15.37</v>
      </c>
      <c r="U48" s="162">
        <f t="shared" si="0"/>
        <v>1.554</v>
      </c>
    </row>
    <row r="49" spans="1:21" x14ac:dyDescent="0.35">
      <c r="D49" s="56"/>
      <c r="T49" s="162">
        <f t="shared" si="0"/>
        <v>-9.85</v>
      </c>
      <c r="U49" s="162">
        <f t="shared" si="0"/>
        <v>0</v>
      </c>
    </row>
    <row r="50" spans="1:21" ht="16" thickBot="1" x14ac:dyDescent="0.4">
      <c r="B50" s="9" t="s">
        <v>772</v>
      </c>
      <c r="D50" s="56"/>
      <c r="G50" s="166" t="s">
        <v>773</v>
      </c>
      <c r="T50" s="162">
        <f t="shared" si="0"/>
        <v>6.15</v>
      </c>
      <c r="U50" s="162">
        <f t="shared" si="0"/>
        <v>0</v>
      </c>
    </row>
    <row r="51" spans="1:21" x14ac:dyDescent="0.35">
      <c r="B51" s="167" t="s">
        <v>774</v>
      </c>
      <c r="C51" s="167"/>
      <c r="D51" s="48">
        <v>1.8829</v>
      </c>
      <c r="E51" s="35" t="s">
        <v>770</v>
      </c>
      <c r="G51" s="3" t="s">
        <v>775</v>
      </c>
      <c r="H51" s="168">
        <f>D51*H42*1000</f>
        <v>395409000</v>
      </c>
      <c r="I51" s="157" t="s">
        <v>776</v>
      </c>
      <c r="T51" s="162">
        <f t="shared" si="0"/>
        <v>11.67</v>
      </c>
      <c r="U51" s="162">
        <f t="shared" si="0"/>
        <v>1.554</v>
      </c>
    </row>
    <row r="52" spans="1:21" x14ac:dyDescent="0.35">
      <c r="B52" s="12" t="s">
        <v>777</v>
      </c>
      <c r="C52" s="12"/>
      <c r="D52" s="50">
        <f>C5-D53</f>
        <v>2.0409999999999999</v>
      </c>
      <c r="E52" s="10" t="s">
        <v>759</v>
      </c>
      <c r="G52" s="8" t="s">
        <v>778</v>
      </c>
      <c r="H52" s="169">
        <f>D57*H42*1000</f>
        <v>794850000</v>
      </c>
      <c r="I52" s="10" t="s">
        <v>779</v>
      </c>
      <c r="T52" s="162">
        <f t="shared" si="0"/>
        <v>11.67</v>
      </c>
      <c r="U52" s="162">
        <f t="shared" si="0"/>
        <v>3.6719999999999997</v>
      </c>
    </row>
    <row r="53" spans="1:21" x14ac:dyDescent="0.35">
      <c r="B53" s="12" t="s">
        <v>780</v>
      </c>
      <c r="C53" s="12"/>
      <c r="D53" s="50">
        <f>C42</f>
        <v>1.9590000000000001</v>
      </c>
      <c r="E53" s="10" t="s">
        <v>759</v>
      </c>
      <c r="G53" s="8" t="s">
        <v>781</v>
      </c>
      <c r="H53" s="169">
        <f>H42*D60*1000</f>
        <v>25584300000</v>
      </c>
      <c r="I53" s="10" t="s">
        <v>779</v>
      </c>
      <c r="T53" s="162">
        <f t="shared" si="0"/>
        <v>0</v>
      </c>
      <c r="U53" s="162">
        <f t="shared" si="0"/>
        <v>4.0220000000000002</v>
      </c>
    </row>
    <row r="54" spans="1:21" x14ac:dyDescent="0.35">
      <c r="B54" s="12" t="s">
        <v>782</v>
      </c>
      <c r="C54" s="12"/>
      <c r="D54" s="50">
        <v>12.01</v>
      </c>
      <c r="E54" s="10" t="s">
        <v>783</v>
      </c>
      <c r="G54" s="8" t="s">
        <v>784</v>
      </c>
      <c r="H54" s="169">
        <f>H44*D54*1000</f>
        <v>970047700</v>
      </c>
      <c r="I54" s="10" t="s">
        <v>779</v>
      </c>
      <c r="T54" s="162">
        <f>T47</f>
        <v>-15.37</v>
      </c>
      <c r="U54" s="162">
        <f>U47</f>
        <v>3.5609999999999999</v>
      </c>
    </row>
    <row r="55" spans="1:21" x14ac:dyDescent="0.35">
      <c r="B55" s="12" t="s">
        <v>785</v>
      </c>
      <c r="C55" s="12"/>
      <c r="D55" s="52">
        <v>0.16434000000000001</v>
      </c>
      <c r="E55" s="10" t="s">
        <v>770</v>
      </c>
      <c r="G55" s="8" t="s">
        <v>786</v>
      </c>
      <c r="H55" s="169">
        <f>H44*D55*1000</f>
        <v>13273741.800000001</v>
      </c>
      <c r="I55" s="10" t="s">
        <v>776</v>
      </c>
      <c r="T55" s="162"/>
      <c r="U55" s="162"/>
    </row>
    <row r="56" spans="1:21" ht="16" thickBot="1" x14ac:dyDescent="0.4">
      <c r="B56" s="12" t="s">
        <v>787</v>
      </c>
      <c r="C56" s="12"/>
      <c r="D56" s="52">
        <v>0.93516999999999995</v>
      </c>
      <c r="E56" s="10" t="s">
        <v>770</v>
      </c>
      <c r="G56" s="22" t="s">
        <v>788</v>
      </c>
      <c r="H56" s="54">
        <f>H44*D56*1000</f>
        <v>75533680.899999991</v>
      </c>
      <c r="I56" s="170" t="s">
        <v>776</v>
      </c>
      <c r="T56" s="162"/>
      <c r="U56" s="162"/>
    </row>
    <row r="57" spans="1:21" x14ac:dyDescent="0.35">
      <c r="A57" s="56"/>
      <c r="B57" s="171" t="s">
        <v>789</v>
      </c>
      <c r="C57" s="171"/>
      <c r="D57" s="59">
        <v>3.7850000000000001</v>
      </c>
      <c r="E57" s="172" t="s">
        <v>783</v>
      </c>
      <c r="F57" s="173" t="s">
        <v>790</v>
      </c>
      <c r="T57" s="162"/>
      <c r="U57" s="162"/>
    </row>
    <row r="58" spans="1:21" x14ac:dyDescent="0.35">
      <c r="A58" s="56"/>
      <c r="B58" s="12" t="s">
        <v>791</v>
      </c>
      <c r="C58" s="12"/>
      <c r="D58" s="50">
        <v>4.7140000000000004</v>
      </c>
      <c r="E58" s="10" t="s">
        <v>783</v>
      </c>
      <c r="T58" s="162"/>
      <c r="U58" s="162"/>
    </row>
    <row r="59" spans="1:21" x14ac:dyDescent="0.35">
      <c r="A59" s="56"/>
      <c r="B59" s="12" t="s">
        <v>792</v>
      </c>
      <c r="C59" s="12"/>
      <c r="D59" s="50">
        <v>4.8207000000000004</v>
      </c>
      <c r="E59" s="10" t="s">
        <v>783</v>
      </c>
      <c r="T59" s="162"/>
      <c r="U59" s="162"/>
    </row>
    <row r="60" spans="1:21" x14ac:dyDescent="0.35">
      <c r="A60" s="56"/>
      <c r="B60" s="12" t="s">
        <v>793</v>
      </c>
      <c r="C60" s="12"/>
      <c r="D60" s="50">
        <v>121.83</v>
      </c>
      <c r="E60" s="10" t="s">
        <v>783</v>
      </c>
    </row>
    <row r="61" spans="1:21" x14ac:dyDescent="0.35">
      <c r="A61" s="62"/>
      <c r="B61" s="12" t="s">
        <v>794</v>
      </c>
      <c r="C61" s="12"/>
      <c r="D61" s="50">
        <f>D69*(D59+D60)/D51</f>
        <v>1278.0090817356206</v>
      </c>
      <c r="E61" s="10" t="s">
        <v>795</v>
      </c>
      <c r="H61" s="175">
        <f>D69*(D57+D60)/D51</f>
        <v>1267.5580221997982</v>
      </c>
      <c r="T61" s="162"/>
      <c r="U61" s="162"/>
    </row>
    <row r="62" spans="1:21" x14ac:dyDescent="0.35">
      <c r="A62" s="62"/>
      <c r="B62" s="12" t="s">
        <v>796</v>
      </c>
      <c r="C62" s="12"/>
      <c r="D62" s="64">
        <f>D51*H41</f>
        <v>14.779133537206931</v>
      </c>
      <c r="E62" s="10" t="s">
        <v>797</v>
      </c>
      <c r="H62" s="175">
        <f>D61*20</f>
        <v>25560.181634712411</v>
      </c>
      <c r="T62" s="162"/>
      <c r="U62" s="162"/>
    </row>
    <row r="63" spans="1:21" x14ac:dyDescent="0.35">
      <c r="B63" s="12" t="s">
        <v>798</v>
      </c>
      <c r="C63" s="12"/>
      <c r="D63" s="64">
        <v>2.63</v>
      </c>
      <c r="E63" s="10" t="s">
        <v>797</v>
      </c>
      <c r="F63" s="9" t="s">
        <v>799</v>
      </c>
      <c r="H63" s="175">
        <f>(D57+D60)/D51*D69</f>
        <v>1267.5580221997982</v>
      </c>
      <c r="T63" s="162"/>
      <c r="U63" s="162"/>
    </row>
    <row r="64" spans="1:21" x14ac:dyDescent="0.35">
      <c r="B64" s="12" t="s">
        <v>800</v>
      </c>
      <c r="C64" s="12"/>
      <c r="D64" s="64">
        <f>D62+D63</f>
        <v>17.40913353720693</v>
      </c>
      <c r="E64" s="10" t="s">
        <v>797</v>
      </c>
      <c r="H64" s="175"/>
      <c r="T64" s="162"/>
      <c r="U64" s="162"/>
    </row>
    <row r="65" spans="1:21" x14ac:dyDescent="0.35">
      <c r="A65" s="56"/>
      <c r="B65" s="12" t="s">
        <v>801</v>
      </c>
      <c r="C65" s="12"/>
      <c r="D65" s="64">
        <f>(6*1+2*0.5)/9.81</f>
        <v>0.7135575942915392</v>
      </c>
      <c r="E65" s="10" t="s">
        <v>797</v>
      </c>
      <c r="F65" s="9" t="s">
        <v>802</v>
      </c>
      <c r="O65" s="174">
        <f>$D$51</f>
        <v>1.8829</v>
      </c>
      <c r="P65" s="174">
        <f>-I79</f>
        <v>-15.265004385415361</v>
      </c>
      <c r="Q65" s="174">
        <f>F78</f>
        <v>-1.9480185280494082</v>
      </c>
      <c r="R65" s="174">
        <f>J79</f>
        <v>4.1355599999999999</v>
      </c>
      <c r="T65" s="162"/>
      <c r="U65" s="162"/>
    </row>
    <row r="66" spans="1:21" x14ac:dyDescent="0.35">
      <c r="B66" s="12" t="s">
        <v>803</v>
      </c>
      <c r="C66" s="12"/>
      <c r="D66" s="64">
        <f>(2*19.6+1.5*4.1)/9.81</f>
        <v>4.6228338430173288</v>
      </c>
      <c r="E66" s="10" t="s">
        <v>797</v>
      </c>
      <c r="F66" s="9" t="s">
        <v>804</v>
      </c>
      <c r="O66" s="174">
        <f t="shared" ref="O66:O68" si="1">$D$51</f>
        <v>1.8829</v>
      </c>
      <c r="P66" s="174">
        <f>-I81</f>
        <v>-9.0237760165913645</v>
      </c>
      <c r="Q66" s="174">
        <f>F81</f>
        <v>2.1891266628108736</v>
      </c>
      <c r="R66" s="174">
        <f>J81</f>
        <v>3.0076799999999997</v>
      </c>
      <c r="T66" s="162"/>
      <c r="U66" s="162"/>
    </row>
    <row r="67" spans="1:21" x14ac:dyDescent="0.35">
      <c r="B67" s="12" t="s">
        <v>805</v>
      </c>
      <c r="C67" s="12"/>
      <c r="D67" s="64">
        <f>SUM(D64:D66)</f>
        <v>22.745524974515799</v>
      </c>
      <c r="E67" s="10" t="s">
        <v>797</v>
      </c>
      <c r="O67" s="174">
        <f t="shared" si="1"/>
        <v>1.8829</v>
      </c>
      <c r="P67" s="174">
        <f>-I76</f>
        <v>8.9984489253268336</v>
      </c>
      <c r="Q67" s="174">
        <f>F76</f>
        <v>2.3393077873918422</v>
      </c>
      <c r="R67" s="174">
        <f>J76</f>
        <v>3.0076799999999997</v>
      </c>
      <c r="T67" s="162"/>
      <c r="U67" s="162"/>
    </row>
    <row r="68" spans="1:21" x14ac:dyDescent="0.35">
      <c r="B68" s="12" t="s">
        <v>806</v>
      </c>
      <c r="C68" s="12"/>
      <c r="D68" s="64">
        <f>D69-D67</f>
        <v>-3.7455249745157992</v>
      </c>
      <c r="E68" s="10" t="s">
        <v>797</v>
      </c>
      <c r="O68" s="174">
        <f t="shared" si="1"/>
        <v>1.8829</v>
      </c>
      <c r="P68" s="174">
        <f>-I78</f>
        <v>15.192667414889637</v>
      </c>
      <c r="Q68" s="174">
        <f>F78</f>
        <v>-1.9480185280494082</v>
      </c>
      <c r="R68" s="174">
        <f>J78</f>
        <v>4.1355599999999999</v>
      </c>
      <c r="T68" s="162"/>
      <c r="U68" s="162"/>
    </row>
    <row r="69" spans="1:21" ht="16" thickBot="1" x14ac:dyDescent="0.4">
      <c r="B69" s="23" t="s">
        <v>807</v>
      </c>
      <c r="C69" s="23"/>
      <c r="D69" s="66">
        <v>19</v>
      </c>
      <c r="E69" s="170" t="s">
        <v>797</v>
      </c>
      <c r="T69" s="162"/>
      <c r="U69" s="162"/>
    </row>
    <row r="70" spans="1:21" x14ac:dyDescent="0.35">
      <c r="C70" s="9" t="s">
        <v>808</v>
      </c>
      <c r="D70" s="162"/>
      <c r="T70" s="162"/>
      <c r="U70" s="162"/>
    </row>
    <row r="71" spans="1:21" x14ac:dyDescent="0.35">
      <c r="C71" s="9" t="s">
        <v>809</v>
      </c>
      <c r="D71" s="56"/>
    </row>
    <row r="72" spans="1:21" x14ac:dyDescent="0.35">
      <c r="C72" s="9" t="s">
        <v>810</v>
      </c>
      <c r="D72" s="56"/>
    </row>
    <row r="73" spans="1:21" ht="16" thickBot="1" x14ac:dyDescent="0.4">
      <c r="B73" s="9" t="s">
        <v>811</v>
      </c>
      <c r="C73" s="9" t="s">
        <v>812</v>
      </c>
      <c r="J73" s="9" t="s">
        <v>813</v>
      </c>
    </row>
    <row r="74" spans="1:21" ht="16" thickBot="1" x14ac:dyDescent="0.4">
      <c r="C74" s="334" t="s">
        <v>814</v>
      </c>
      <c r="D74" s="332"/>
      <c r="E74" s="3" t="s">
        <v>815</v>
      </c>
      <c r="F74" s="163" t="s">
        <v>811</v>
      </c>
      <c r="G74" s="178"/>
      <c r="H74" s="178"/>
      <c r="I74" s="165"/>
      <c r="J74" s="157"/>
      <c r="K74" s="163" t="s">
        <v>816</v>
      </c>
      <c r="L74" s="165"/>
    </row>
    <row r="75" spans="1:21" ht="16" thickBot="1" x14ac:dyDescent="0.4">
      <c r="B75" s="163"/>
      <c r="C75" s="163" t="s">
        <v>817</v>
      </c>
      <c r="D75" s="165" t="s">
        <v>818</v>
      </c>
      <c r="E75" s="179" t="s">
        <v>819</v>
      </c>
      <c r="F75" s="22" t="s">
        <v>820</v>
      </c>
      <c r="G75" s="249" t="s">
        <v>821</v>
      </c>
      <c r="H75" s="23" t="s">
        <v>822</v>
      </c>
      <c r="I75" s="180" t="s">
        <v>823</v>
      </c>
      <c r="J75" s="165" t="s">
        <v>824</v>
      </c>
      <c r="K75" s="8" t="s">
        <v>825</v>
      </c>
      <c r="L75" s="10" t="s">
        <v>826</v>
      </c>
    </row>
    <row r="76" spans="1:21" x14ac:dyDescent="0.35">
      <c r="B76" s="181" t="s">
        <v>827</v>
      </c>
      <c r="C76" s="182">
        <f>-15.35-G8/1000</f>
        <v>-15.37</v>
      </c>
      <c r="D76" s="183">
        <f>3.539+C8/1000</f>
        <v>3.5609999999999999</v>
      </c>
      <c r="E76" s="11">
        <f>MIN(F8,G8)/1000</f>
        <v>1.6E-2</v>
      </c>
      <c r="F76" s="184">
        <f t="shared" ref="F76:F82" si="2">$D$57/(D76-$C$41)</f>
        <v>2.3393077873918422</v>
      </c>
      <c r="G76" s="250">
        <f>$D$58/(D76-$C$43)</f>
        <v>2.9573400250941035</v>
      </c>
      <c r="H76" s="13">
        <f>$D$59/(D76-$C$42)</f>
        <v>3.0091760299625472</v>
      </c>
      <c r="I76" s="187">
        <f t="shared" ref="I76:I82" si="3">$D$60/(C76-$C$40)</f>
        <v>-8.9984489253268336</v>
      </c>
      <c r="J76" s="187">
        <f t="shared" ref="J76:J82" si="4">2*$D$48*E76</f>
        <v>3.0076799999999997</v>
      </c>
      <c r="K76" s="188">
        <f>IF(F135&lt;0,MIN(F135:F136)/($E$76*1000),MAXA(F135:F136)/($E$76*1000))</f>
        <v>-1.65E-4</v>
      </c>
      <c r="L76" s="189">
        <f>IF(I135&lt;0,MIN(I135:I136)/($E$76*1000),MAXA(I135:I136)/($E$76*1000))</f>
        <v>3.1375000000000001E-3</v>
      </c>
      <c r="M76" s="162"/>
      <c r="N76" s="191"/>
      <c r="O76" s="158"/>
      <c r="P76" s="162"/>
      <c r="Q76" s="162"/>
    </row>
    <row r="77" spans="1:21" x14ac:dyDescent="0.35">
      <c r="B77" s="8" t="s">
        <v>828</v>
      </c>
      <c r="C77" s="193">
        <f>-15.35-G8/1000</f>
        <v>-15.37</v>
      </c>
      <c r="D77" s="194">
        <f>1.532+C8/1000</f>
        <v>1.554</v>
      </c>
      <c r="E77" s="12">
        <f>MIN(H8,G8)/1000</f>
        <v>0.02</v>
      </c>
      <c r="F77" s="195">
        <f t="shared" si="2"/>
        <v>-9.7300771208226227</v>
      </c>
      <c r="G77" s="250">
        <f>$D$58/(D77-$C$43)</f>
        <v>-11.41404358353511</v>
      </c>
      <c r="H77" s="13">
        <f>$D$59/(D77-$C$42)</f>
        <v>-11.902962962962963</v>
      </c>
      <c r="I77" s="56">
        <f t="shared" si="3"/>
        <v>-8.9984489253268336</v>
      </c>
      <c r="J77" s="56">
        <f t="shared" si="4"/>
        <v>3.7595999999999998</v>
      </c>
      <c r="K77" s="198">
        <f>IF(F137&lt;0,MIN(F137:F138)/(1000*$E$77),MAXA(F137:F138)/(1000*$E$77))</f>
        <v>1.771E-4</v>
      </c>
      <c r="L77" s="199">
        <f>IF(I137&lt;0,MIN(I137:I138)/(1000*$E$77),MAXA(I137:I138)/(1000*$E$77))</f>
        <v>2.849E-3</v>
      </c>
      <c r="M77" s="162"/>
      <c r="N77" s="191"/>
      <c r="O77" s="56"/>
      <c r="P77" s="162"/>
      <c r="Q77" s="162"/>
    </row>
    <row r="78" spans="1:21" x14ac:dyDescent="0.35">
      <c r="B78" s="200" t="s">
        <v>829</v>
      </c>
      <c r="C78" s="201">
        <v>-9.85</v>
      </c>
      <c r="D78" s="202">
        <v>0</v>
      </c>
      <c r="E78" s="203">
        <f>MIN(H8,C8)/1000</f>
        <v>2.1999999999999999E-2</v>
      </c>
      <c r="F78" s="204">
        <f t="shared" si="2"/>
        <v>-1.9480185280494082</v>
      </c>
      <c r="G78" s="250">
        <f t="shared" ref="G78:G82" si="5">$D$58/(D78-$C$43)</f>
        <v>-2.3965429588205391</v>
      </c>
      <c r="H78" s="13">
        <f t="shared" ref="H78:H82" si="6">$D$59/(D78-$C$42)</f>
        <v>-2.4607963246554365</v>
      </c>
      <c r="I78" s="192">
        <f t="shared" si="3"/>
        <v>-15.192667414889637</v>
      </c>
      <c r="J78" s="192">
        <f t="shared" si="4"/>
        <v>4.1355599999999999</v>
      </c>
      <c r="K78" s="198">
        <f>IF(F139&lt;0,MIN(F139:F140)/(1000*$E$78),MAXA(F139:F140)/(1000*$E$78))</f>
        <v>9.0300000000000005E-4</v>
      </c>
      <c r="L78" s="199">
        <f>IF(I139&lt;0,MIN(I139:I140)/(1000*$E$78),MAXA(I139:I140)/(1000*$E$78))</f>
        <v>6.29E-4</v>
      </c>
      <c r="M78" s="162"/>
      <c r="N78" s="191"/>
      <c r="P78" s="162"/>
      <c r="Q78" s="162"/>
    </row>
    <row r="79" spans="1:21" x14ac:dyDescent="0.35">
      <c r="B79" s="200" t="s">
        <v>830</v>
      </c>
      <c r="C79" s="201">
        <v>6.15</v>
      </c>
      <c r="D79" s="202">
        <v>0</v>
      </c>
      <c r="E79" s="203">
        <f>MIN(C8,D8)/1000</f>
        <v>2.1999999999999999E-2</v>
      </c>
      <c r="F79" s="204">
        <f t="shared" si="2"/>
        <v>-1.9480185280494082</v>
      </c>
      <c r="G79" s="250">
        <f t="shared" si="5"/>
        <v>-2.3965429588205391</v>
      </c>
      <c r="H79" s="13">
        <f t="shared" si="6"/>
        <v>-2.4607963246554365</v>
      </c>
      <c r="I79" s="192">
        <f t="shared" si="3"/>
        <v>15.265004385415361</v>
      </c>
      <c r="J79" s="192">
        <f t="shared" si="4"/>
        <v>4.1355599999999999</v>
      </c>
      <c r="K79" s="198">
        <f>IF(F141&lt;0,MIN(F141:F142)/(1000*$E$79),MAXA(F141:F142)/(1000*$E$79))</f>
        <v>9.1399999999999999E-4</v>
      </c>
      <c r="L79" s="199">
        <f>IF(I141&lt;0,MIN(I141:I142)/(1000*$E$79),MAXA(I141:I142)/(1000*$E$79))</f>
        <v>-6.1200000000000002E-4</v>
      </c>
      <c r="M79" s="162"/>
      <c r="N79" s="191"/>
      <c r="P79" s="162"/>
      <c r="Q79" s="162"/>
    </row>
    <row r="80" spans="1:21" x14ac:dyDescent="0.35">
      <c r="B80" s="8" t="s">
        <v>831</v>
      </c>
      <c r="C80" s="193">
        <f>11.65+E8/1000</f>
        <v>11.67</v>
      </c>
      <c r="D80" s="194">
        <f>1.532+C8/1000</f>
        <v>1.554</v>
      </c>
      <c r="E80" s="12">
        <f>MIN(D8,E8)/1000</f>
        <v>0.02</v>
      </c>
      <c r="F80" s="195">
        <f t="shared" si="2"/>
        <v>-9.7300771208226227</v>
      </c>
      <c r="G80" s="250">
        <f t="shared" si="5"/>
        <v>-11.41404358353511</v>
      </c>
      <c r="H80" s="13">
        <f t="shared" si="6"/>
        <v>-11.902962962962963</v>
      </c>
      <c r="I80" s="56">
        <f t="shared" si="3"/>
        <v>9.0237760165913645</v>
      </c>
      <c r="J80" s="56">
        <f t="shared" si="4"/>
        <v>3.7595999999999998</v>
      </c>
      <c r="K80" s="198">
        <f>IF(F143&lt;0,MIN(F143:F144)/(1000*$E$80),MAXA(F143:F144)/(1000*$E$80))</f>
        <v>1.7899999999999999E-4</v>
      </c>
      <c r="L80" s="199">
        <f>IF(I143&lt;0,MIN(I143:I144)/(1000*$E$80),MAXA(I143:I144)/(1000*$E$80))</f>
        <v>-2.9199999999999999E-3</v>
      </c>
      <c r="M80" s="162"/>
      <c r="N80" s="191"/>
      <c r="P80" s="162"/>
      <c r="Q80" s="162"/>
    </row>
    <row r="81" spans="2:17" x14ac:dyDescent="0.35">
      <c r="B81" s="200" t="s">
        <v>832</v>
      </c>
      <c r="C81" s="201">
        <f>11.65+E8/1000</f>
        <v>11.67</v>
      </c>
      <c r="D81" s="202">
        <f>3.65+C8/1000</f>
        <v>3.6719999999999997</v>
      </c>
      <c r="E81" s="203">
        <f>MIN(E8,F8)/1000</f>
        <v>1.6E-2</v>
      </c>
      <c r="F81" s="204">
        <f t="shared" si="2"/>
        <v>2.1891266628108736</v>
      </c>
      <c r="G81" s="250">
        <f t="shared" si="5"/>
        <v>2.7648093841642236</v>
      </c>
      <c r="H81" s="13">
        <f t="shared" si="6"/>
        <v>2.8141856392294229</v>
      </c>
      <c r="I81" s="192">
        <f t="shared" si="3"/>
        <v>9.0237760165913645</v>
      </c>
      <c r="J81" s="192">
        <f t="shared" si="4"/>
        <v>3.0076799999999997</v>
      </c>
      <c r="K81" s="198">
        <f>IF(F145&lt;0,MIN(F145:F146)/(1000*$E$81),MAXA(F145:F146)/(1000*$E$81))</f>
        <v>-1.6875000000000001E-4</v>
      </c>
      <c r="L81" s="199">
        <f>IF(I145&lt;0,MIN(I145:I146)/(1000*$E$81),MAXA(I145:I146)/(1000*$E$81))</f>
        <v>-3.2624999999999998E-3</v>
      </c>
      <c r="M81" s="162"/>
      <c r="N81" s="191"/>
      <c r="P81" s="162"/>
      <c r="Q81" s="162"/>
    </row>
    <row r="82" spans="2:17" x14ac:dyDescent="0.35">
      <c r="B82" s="8" t="s">
        <v>833</v>
      </c>
      <c r="C82" s="193">
        <v>0</v>
      </c>
      <c r="D82" s="194">
        <f>4+C8/1000</f>
        <v>4.0220000000000002</v>
      </c>
      <c r="E82" s="12">
        <f>F8/1000</f>
        <v>1.6E-2</v>
      </c>
      <c r="F82" s="195">
        <f t="shared" si="2"/>
        <v>1.8205868205868205</v>
      </c>
      <c r="G82" s="250">
        <f t="shared" si="5"/>
        <v>2.2939172749391727</v>
      </c>
      <c r="H82" s="13">
        <f t="shared" si="6"/>
        <v>2.3367426078526417</v>
      </c>
      <c r="I82" s="56">
        <f t="shared" si="3"/>
        <v>66.53741125068268</v>
      </c>
      <c r="J82" s="56">
        <f t="shared" si="4"/>
        <v>3.0076799999999997</v>
      </c>
      <c r="K82" s="198">
        <f>F147/(1000*$E$82)</f>
        <v>-1.48E-3</v>
      </c>
      <c r="L82" s="199">
        <f>I147/(1000*$E$82)</f>
        <v>-1.1199999999999999E-3</v>
      </c>
      <c r="M82" s="162"/>
      <c r="N82" s="191"/>
      <c r="P82" s="162"/>
      <c r="Q82" s="162"/>
    </row>
    <row r="83" spans="2:17" x14ac:dyDescent="0.35">
      <c r="B83" s="8"/>
      <c r="C83" s="205"/>
      <c r="D83" s="206"/>
      <c r="E83" s="12"/>
      <c r="F83" s="195"/>
      <c r="G83" s="171"/>
      <c r="H83" s="12"/>
      <c r="I83" s="56"/>
      <c r="J83" s="56"/>
      <c r="K83" s="8"/>
      <c r="L83" s="10"/>
      <c r="M83" s="162"/>
      <c r="N83" s="162"/>
    </row>
    <row r="84" spans="2:17" ht="16" thickBot="1" x14ac:dyDescent="0.4">
      <c r="B84" s="22"/>
      <c r="C84" s="208"/>
      <c r="D84" s="209"/>
      <c r="E84" s="23"/>
      <c r="F84" s="210"/>
      <c r="G84" s="249"/>
      <c r="H84" s="23"/>
      <c r="I84" s="213"/>
      <c r="J84" s="213"/>
      <c r="K84" s="22"/>
      <c r="L84" s="170"/>
      <c r="M84" s="162"/>
      <c r="N84" s="162"/>
    </row>
    <row r="85" spans="2:17" x14ac:dyDescent="0.35">
      <c r="B85" s="2" t="s">
        <v>771</v>
      </c>
      <c r="C85" s="9" t="s">
        <v>834</v>
      </c>
      <c r="F85" s="9" t="s">
        <v>835</v>
      </c>
      <c r="G85" s="173" t="s">
        <v>836</v>
      </c>
      <c r="H85" s="9" t="s">
        <v>837</v>
      </c>
      <c r="M85" s="162"/>
      <c r="N85" s="162"/>
      <c r="P85" s="162"/>
      <c r="Q85" s="175"/>
    </row>
    <row r="86" spans="2:17" x14ac:dyDescent="0.35">
      <c r="B86" s="2"/>
      <c r="G86" s="173" t="s">
        <v>838</v>
      </c>
      <c r="M86" s="162"/>
      <c r="N86" s="162"/>
      <c r="P86" s="162"/>
      <c r="Q86" s="175"/>
    </row>
    <row r="87" spans="2:17" x14ac:dyDescent="0.35">
      <c r="B87" s="166" t="s">
        <v>839</v>
      </c>
      <c r="M87" s="162"/>
      <c r="N87" s="162"/>
      <c r="P87" s="162"/>
      <c r="Q87" s="175"/>
    </row>
    <row r="88" spans="2:17" ht="16" thickBot="1" x14ac:dyDescent="0.4">
      <c r="B88" s="166" t="s">
        <v>840</v>
      </c>
      <c r="F88" s="9" t="s">
        <v>841</v>
      </c>
      <c r="M88" s="162"/>
      <c r="N88" s="162"/>
      <c r="P88" s="162"/>
      <c r="Q88" s="175"/>
    </row>
    <row r="89" spans="2:17" ht="18.5" x14ac:dyDescent="0.45">
      <c r="B89" s="214" t="s">
        <v>842</v>
      </c>
      <c r="C89" s="25">
        <v>1.552</v>
      </c>
      <c r="D89" s="157" t="s">
        <v>770</v>
      </c>
      <c r="F89" s="9" t="s">
        <v>843</v>
      </c>
      <c r="J89" s="215">
        <f>C89/C90</f>
        <v>0.82426044930692022</v>
      </c>
      <c r="K89" s="9" t="s">
        <v>844</v>
      </c>
      <c r="M89" s="162"/>
      <c r="N89" s="162"/>
      <c r="P89" s="162"/>
      <c r="Q89" s="175"/>
    </row>
    <row r="90" spans="2:17" ht="18.5" x14ac:dyDescent="0.45">
      <c r="B90" s="216" t="s">
        <v>845</v>
      </c>
      <c r="C90" s="50">
        <f>D51</f>
        <v>1.8829</v>
      </c>
      <c r="D90" s="10" t="s">
        <v>770</v>
      </c>
      <c r="F90" s="9" t="s">
        <v>846</v>
      </c>
      <c r="J90" s="162"/>
      <c r="M90" s="162"/>
      <c r="N90" s="162"/>
      <c r="P90" s="162"/>
      <c r="Q90" s="175"/>
    </row>
    <row r="91" spans="2:17" ht="18.5" x14ac:dyDescent="0.45">
      <c r="B91" s="216" t="s">
        <v>847</v>
      </c>
      <c r="C91" s="21">
        <v>0.03</v>
      </c>
      <c r="D91" s="10" t="s">
        <v>759</v>
      </c>
      <c r="J91" s="162"/>
      <c r="M91" s="162"/>
      <c r="N91" s="162"/>
      <c r="P91" s="162"/>
      <c r="Q91" s="175"/>
    </row>
    <row r="92" spans="2:17" ht="18.5" x14ac:dyDescent="0.45">
      <c r="B92" s="216" t="s">
        <v>848</v>
      </c>
      <c r="C92" s="21">
        <v>0</v>
      </c>
      <c r="D92" s="10" t="s">
        <v>759</v>
      </c>
      <c r="J92" s="162"/>
      <c r="M92" s="162"/>
      <c r="N92" s="162"/>
      <c r="P92" s="162"/>
      <c r="Q92" s="175"/>
    </row>
    <row r="93" spans="2:17" ht="18.5" x14ac:dyDescent="0.45">
      <c r="B93" s="216" t="s">
        <v>849</v>
      </c>
      <c r="C93" s="21">
        <v>7.0000000000000001E-3</v>
      </c>
      <c r="D93" s="10" t="s">
        <v>759</v>
      </c>
      <c r="J93" s="162"/>
      <c r="M93" s="162"/>
      <c r="N93" s="162"/>
    </row>
    <row r="94" spans="2:17" ht="18.5" x14ac:dyDescent="0.45">
      <c r="B94" s="216" t="s">
        <v>850</v>
      </c>
      <c r="C94" s="21">
        <v>0</v>
      </c>
      <c r="D94" s="10" t="s">
        <v>759</v>
      </c>
      <c r="J94" s="162"/>
    </row>
    <row r="95" spans="2:17" ht="21" x14ac:dyDescent="0.45">
      <c r="B95" s="216" t="s">
        <v>901</v>
      </c>
      <c r="C95" s="50">
        <f>4.31/2.098</f>
        <v>2.0543374642516681</v>
      </c>
      <c r="D95" s="10" t="s">
        <v>852</v>
      </c>
      <c r="F95" s="9" t="s">
        <v>853</v>
      </c>
      <c r="J95" s="215">
        <f>ABS(C95)/ABS(G78)</f>
        <v>0.85720869583857251</v>
      </c>
      <c r="K95" s="9" t="s">
        <v>854</v>
      </c>
    </row>
    <row r="96" spans="2:17" ht="21" x14ac:dyDescent="0.45">
      <c r="B96" s="216" t="s">
        <v>903</v>
      </c>
      <c r="C96" s="50">
        <f>-4.219/2.214</f>
        <v>-1.9056007226738936</v>
      </c>
      <c r="D96" s="10" t="s">
        <v>852</v>
      </c>
      <c r="F96" s="9" t="s">
        <v>853</v>
      </c>
      <c r="J96" s="215">
        <f>ABS(C96)/ABS(G82)</f>
        <v>0.83071902526407537</v>
      </c>
      <c r="K96" s="9" t="s">
        <v>854</v>
      </c>
    </row>
    <row r="97" spans="2:17" ht="21" x14ac:dyDescent="0.45">
      <c r="B97" s="216" t="s">
        <v>905</v>
      </c>
      <c r="C97" s="50">
        <f>111.394/14.139</f>
        <v>7.8784921140108928</v>
      </c>
      <c r="D97" s="10" t="s">
        <v>852</v>
      </c>
      <c r="F97" s="9" t="s">
        <v>843</v>
      </c>
      <c r="J97" s="215">
        <f>ABS(C97)/(MAXA(ABS(I81),ABS(I77)))</f>
        <v>0.87308152369088943</v>
      </c>
      <c r="K97" s="9" t="s">
        <v>857</v>
      </c>
    </row>
    <row r="98" spans="2:17" ht="21.5" thickBot="1" x14ac:dyDescent="0.5">
      <c r="B98" s="218" t="s">
        <v>906</v>
      </c>
      <c r="C98" s="219">
        <f>-C97</f>
        <v>-7.8784921140108928</v>
      </c>
      <c r="D98" s="170" t="s">
        <v>852</v>
      </c>
      <c r="F98" s="9" t="s">
        <v>843</v>
      </c>
      <c r="J98" s="215">
        <f>ABS(C98)/(MAXA(ABS(I81),ABS(I77)))</f>
        <v>0.87308152369088943</v>
      </c>
      <c r="K98" s="9" t="s">
        <v>857</v>
      </c>
    </row>
    <row r="99" spans="2:17" ht="18.5" x14ac:dyDescent="0.45">
      <c r="B99" s="222"/>
      <c r="C99" s="32"/>
      <c r="J99" s="215"/>
    </row>
    <row r="100" spans="2:17" x14ac:dyDescent="0.35">
      <c r="B100" s="166" t="s">
        <v>859</v>
      </c>
      <c r="C100" s="32"/>
      <c r="J100" s="215"/>
    </row>
    <row r="101" spans="2:17" ht="16" thickBot="1" x14ac:dyDescent="0.4">
      <c r="B101" s="166" t="s">
        <v>840</v>
      </c>
    </row>
    <row r="102" spans="2:17" ht="16" thickBot="1" x14ac:dyDescent="0.4">
      <c r="B102" s="163" t="s">
        <v>860</v>
      </c>
      <c r="C102" s="178"/>
      <c r="D102" s="165"/>
    </row>
    <row r="103" spans="2:17" ht="18.5" x14ac:dyDescent="0.45">
      <c r="B103" s="214" t="s">
        <v>842</v>
      </c>
      <c r="C103" s="25">
        <v>1.552</v>
      </c>
      <c r="D103" s="157" t="s">
        <v>770</v>
      </c>
      <c r="J103" s="215"/>
      <c r="M103" s="162"/>
      <c r="N103" s="162"/>
      <c r="P103" s="162"/>
      <c r="Q103" s="175"/>
    </row>
    <row r="104" spans="2:17" ht="18.5" x14ac:dyDescent="0.45">
      <c r="B104" s="216" t="s">
        <v>845</v>
      </c>
      <c r="C104" s="50">
        <v>1.8829</v>
      </c>
      <c r="D104" s="10" t="s">
        <v>770</v>
      </c>
      <c r="J104" s="162"/>
      <c r="M104" s="162"/>
      <c r="N104" s="162"/>
      <c r="P104" s="162"/>
      <c r="Q104" s="175"/>
    </row>
    <row r="105" spans="2:17" ht="18.5" x14ac:dyDescent="0.45">
      <c r="B105" s="216" t="s">
        <v>847</v>
      </c>
      <c r="C105" s="21">
        <v>0.03</v>
      </c>
      <c r="D105" s="10" t="s">
        <v>759</v>
      </c>
      <c r="F105" s="2"/>
      <c r="J105" s="162"/>
      <c r="M105" s="162"/>
      <c r="N105" s="162"/>
      <c r="P105" s="162"/>
      <c r="Q105" s="175"/>
    </row>
    <row r="106" spans="2:17" ht="18.5" x14ac:dyDescent="0.45">
      <c r="B106" s="216" t="s">
        <v>848</v>
      </c>
      <c r="C106" s="21">
        <v>0</v>
      </c>
      <c r="D106" s="10" t="s">
        <v>759</v>
      </c>
      <c r="J106" s="162"/>
      <c r="M106" s="162"/>
      <c r="N106" s="162"/>
      <c r="P106" s="162"/>
      <c r="Q106" s="175"/>
    </row>
    <row r="107" spans="2:17" ht="18.5" x14ac:dyDescent="0.45">
      <c r="B107" s="216" t="s">
        <v>849</v>
      </c>
      <c r="C107" s="21">
        <v>7.0000000000000001E-3</v>
      </c>
      <c r="D107" s="10" t="s">
        <v>759</v>
      </c>
      <c r="J107" s="162"/>
      <c r="M107" s="162"/>
      <c r="N107" s="162"/>
    </row>
    <row r="108" spans="2:17" ht="19" thickBot="1" x14ac:dyDescent="0.5">
      <c r="B108" s="216" t="s">
        <v>850</v>
      </c>
      <c r="C108" s="21">
        <v>0</v>
      </c>
      <c r="D108" s="10" t="s">
        <v>759</v>
      </c>
      <c r="J108" s="162"/>
    </row>
    <row r="109" spans="2:17" ht="16" thickBot="1" x14ac:dyDescent="0.4">
      <c r="B109" s="163" t="s">
        <v>861</v>
      </c>
      <c r="C109" s="68"/>
      <c r="D109" s="178"/>
      <c r="E109" s="178"/>
      <c r="F109" s="165"/>
      <c r="J109" s="162"/>
    </row>
    <row r="110" spans="2:17" ht="21.5" thickBot="1" x14ac:dyDescent="0.5">
      <c r="B110" s="8"/>
      <c r="C110" s="218" t="s">
        <v>901</v>
      </c>
      <c r="D110" s="218" t="s">
        <v>903</v>
      </c>
      <c r="E110" s="216" t="s">
        <v>905</v>
      </c>
      <c r="F110" s="251" t="s">
        <v>906</v>
      </c>
    </row>
    <row r="111" spans="2:17" x14ac:dyDescent="0.35">
      <c r="B111" s="181" t="s">
        <v>827</v>
      </c>
      <c r="C111" s="261">
        <f>-4.31/1.462</f>
        <v>-2.9480164158686728</v>
      </c>
      <c r="D111" s="262">
        <f>-4.219/1.754</f>
        <v>-2.4053591790193845</v>
      </c>
      <c r="E111" s="261">
        <f>-F115</f>
        <v>7.8784921140108928</v>
      </c>
      <c r="F111" s="241">
        <f>111.394/12.901</f>
        <v>8.6345244554685685</v>
      </c>
      <c r="J111" s="192"/>
      <c r="K111" s="221"/>
      <c r="L111" s="221"/>
      <c r="M111" s="162"/>
      <c r="N111" s="191"/>
      <c r="O111" s="158"/>
      <c r="P111" s="162"/>
      <c r="Q111" s="162"/>
    </row>
    <row r="112" spans="2:17" x14ac:dyDescent="0.35">
      <c r="B112" s="8" t="s">
        <v>828</v>
      </c>
      <c r="C112" s="13">
        <f>4.31/0.554</f>
        <v>7.7797833935018037</v>
      </c>
      <c r="D112" s="195">
        <f>4.219/0.262</f>
        <v>16.103053435114504</v>
      </c>
      <c r="E112" s="13">
        <f>-F116</f>
        <v>7.8784921140108928</v>
      </c>
      <c r="F112" s="241">
        <f>F111</f>
        <v>8.6345244554685685</v>
      </c>
      <c r="J112" s="56"/>
      <c r="K112" s="221"/>
      <c r="L112" s="221"/>
      <c r="M112" s="162"/>
      <c r="N112" s="191"/>
      <c r="O112" s="56"/>
      <c r="P112" s="162"/>
      <c r="Q112" s="162"/>
    </row>
    <row r="113" spans="2:17" x14ac:dyDescent="0.35">
      <c r="B113" s="200" t="s">
        <v>829</v>
      </c>
      <c r="C113" s="13">
        <f>4.31/2.098</f>
        <v>2.0543374642516681</v>
      </c>
      <c r="D113" s="195">
        <f>4.219/1.806</f>
        <v>2.3361018826135105</v>
      </c>
      <c r="E113" s="13">
        <f>-F114</f>
        <v>12.924237150481495</v>
      </c>
      <c r="F113" s="241">
        <f>111.394/7.384</f>
        <v>15.085861321776814</v>
      </c>
      <c r="J113" s="192"/>
      <c r="K113" s="221"/>
      <c r="L113" s="221"/>
      <c r="M113" s="162"/>
      <c r="N113" s="191"/>
      <c r="P113" s="162"/>
      <c r="Q113" s="162"/>
    </row>
    <row r="114" spans="2:17" x14ac:dyDescent="0.35">
      <c r="B114" s="200" t="s">
        <v>830</v>
      </c>
      <c r="C114" s="13">
        <f>C113</f>
        <v>2.0543374642516681</v>
      </c>
      <c r="D114" s="195">
        <f>D113</f>
        <v>2.3361018826135105</v>
      </c>
      <c r="E114" s="13">
        <f>-F113</f>
        <v>-15.085861321776814</v>
      </c>
      <c r="F114" s="241">
        <f>-111.394/8.619</f>
        <v>-12.924237150481495</v>
      </c>
      <c r="J114" s="192"/>
      <c r="K114" s="221"/>
      <c r="L114" s="221"/>
      <c r="M114" s="162"/>
      <c r="N114" s="191"/>
      <c r="P114" s="162"/>
      <c r="Q114" s="162"/>
    </row>
    <row r="115" spans="2:17" x14ac:dyDescent="0.35">
      <c r="B115" s="8" t="s">
        <v>831</v>
      </c>
      <c r="C115" s="13">
        <f>C112</f>
        <v>7.7797833935018037</v>
      </c>
      <c r="D115" s="195">
        <f>D112</f>
        <v>16.103053435114504</v>
      </c>
      <c r="E115" s="13">
        <f>-F111</f>
        <v>-8.6345244554685685</v>
      </c>
      <c r="F115" s="241">
        <f>-111.394/14.139</f>
        <v>-7.8784921140108928</v>
      </c>
      <c r="J115" s="56"/>
      <c r="K115" s="221"/>
      <c r="L115" s="221"/>
      <c r="M115" s="162"/>
      <c r="N115" s="191"/>
      <c r="P115" s="162"/>
      <c r="Q115" s="162"/>
    </row>
    <row r="116" spans="2:17" x14ac:dyDescent="0.35">
      <c r="B116" s="200" t="s">
        <v>832</v>
      </c>
      <c r="C116" s="13">
        <f>-4.31/1.573</f>
        <v>-2.7399872854418308</v>
      </c>
      <c r="D116" s="195">
        <f>-4.219/1.865</f>
        <v>-2.2621983914209118</v>
      </c>
      <c r="E116" s="13">
        <f>-F112</f>
        <v>-8.6345244554685685</v>
      </c>
      <c r="F116" s="241">
        <f>F115</f>
        <v>-7.8784921140108928</v>
      </c>
      <c r="J116" s="192"/>
      <c r="K116" s="221"/>
      <c r="L116" s="221"/>
      <c r="M116" s="162"/>
      <c r="N116" s="191"/>
      <c r="P116" s="162"/>
      <c r="Q116" s="162"/>
    </row>
    <row r="117" spans="2:17" ht="16" thickBot="1" x14ac:dyDescent="0.4">
      <c r="B117" s="22" t="s">
        <v>833</v>
      </c>
      <c r="C117" s="24">
        <f>-4.31/1.924</f>
        <v>-2.2401247401247399</v>
      </c>
      <c r="D117" s="210">
        <f>-4.219/2.214</f>
        <v>-1.9056007226738936</v>
      </c>
      <c r="E117" s="24">
        <f>-111.394/1.234</f>
        <v>-90.270664505672613</v>
      </c>
      <c r="F117" s="247">
        <f>-111.394/2.469</f>
        <v>-45.117051437829083</v>
      </c>
      <c r="J117" s="56"/>
      <c r="K117" s="221"/>
      <c r="L117" s="221"/>
      <c r="M117" s="162"/>
      <c r="N117" s="191"/>
      <c r="P117" s="162"/>
      <c r="Q117" s="162"/>
    </row>
    <row r="118" spans="2:17" ht="18.5" x14ac:dyDescent="0.45">
      <c r="B118" s="222"/>
      <c r="C118" s="32" t="s">
        <v>862</v>
      </c>
      <c r="D118" s="9" t="s">
        <v>863</v>
      </c>
      <c r="E118" s="9" t="s">
        <v>864</v>
      </c>
      <c r="F118" s="9" t="s">
        <v>865</v>
      </c>
      <c r="J118" s="215"/>
    </row>
    <row r="119" spans="2:17" ht="18.5" x14ac:dyDescent="0.45">
      <c r="B119" s="222"/>
      <c r="C119" s="32"/>
      <c r="J119" s="215"/>
    </row>
    <row r="120" spans="2:17" ht="16" thickBot="1" x14ac:dyDescent="0.4">
      <c r="B120" s="223" t="s">
        <v>866</v>
      </c>
      <c r="C120" s="223"/>
      <c r="D120" s="224"/>
      <c r="E120" s="225"/>
      <c r="F120" s="56"/>
      <c r="G120" s="224"/>
      <c r="H120" s="225"/>
      <c r="I120" s="162"/>
    </row>
    <row r="121" spans="2:17" x14ac:dyDescent="0.35">
      <c r="B121" s="33"/>
      <c r="C121" s="157"/>
      <c r="D121" s="26" t="s">
        <v>713</v>
      </c>
      <c r="E121" s="11" t="s">
        <v>714</v>
      </c>
      <c r="F121" s="26" t="s">
        <v>715</v>
      </c>
      <c r="G121" s="26" t="s">
        <v>716</v>
      </c>
      <c r="H121" s="26" t="s">
        <v>717</v>
      </c>
      <c r="I121" s="11" t="s">
        <v>718</v>
      </c>
      <c r="J121" s="26" t="s">
        <v>740</v>
      </c>
      <c r="K121" s="26" t="s">
        <v>741</v>
      </c>
    </row>
    <row r="122" spans="2:17" x14ac:dyDescent="0.35">
      <c r="B122" s="86" t="s">
        <v>867</v>
      </c>
      <c r="C122" s="10"/>
      <c r="D122" s="120"/>
      <c r="E122" s="15"/>
      <c r="F122" s="120"/>
      <c r="G122" s="120"/>
      <c r="H122" s="120"/>
      <c r="I122" s="15"/>
      <c r="J122" s="120"/>
      <c r="K122" s="120"/>
    </row>
    <row r="123" spans="2:17" x14ac:dyDescent="0.35">
      <c r="B123" s="121" t="s">
        <v>868</v>
      </c>
      <c r="C123" s="10"/>
      <c r="D123" s="12">
        <v>0.80100000000000005</v>
      </c>
      <c r="E123" s="13">
        <v>0.85199999999999998</v>
      </c>
      <c r="F123" s="13">
        <v>0.81</v>
      </c>
      <c r="G123" s="12">
        <v>0.80600000000000005</v>
      </c>
      <c r="H123" s="13">
        <f>F123</f>
        <v>0.81</v>
      </c>
      <c r="I123" s="13">
        <f>E123</f>
        <v>0.85199999999999998</v>
      </c>
      <c r="J123" s="13">
        <v>0.71</v>
      </c>
      <c r="K123" s="13">
        <v>0.71</v>
      </c>
    </row>
    <row r="124" spans="2:17" ht="16" thickBot="1" x14ac:dyDescent="0.4">
      <c r="B124" s="17" t="s">
        <v>869</v>
      </c>
      <c r="C124" s="10"/>
      <c r="D124" s="13">
        <v>0.79600000000000004</v>
      </c>
      <c r="E124" s="24">
        <v>0.83899999999999997</v>
      </c>
      <c r="F124" s="263" t="s">
        <v>721</v>
      </c>
      <c r="G124" s="24">
        <v>0.79200000000000004</v>
      </c>
      <c r="H124" s="263" t="s">
        <v>721</v>
      </c>
      <c r="I124" s="24">
        <f>E124</f>
        <v>0.83899999999999997</v>
      </c>
      <c r="J124" s="264" t="s">
        <v>721</v>
      </c>
      <c r="K124" s="264" t="s">
        <v>721</v>
      </c>
    </row>
    <row r="125" spans="2:17" x14ac:dyDescent="0.35">
      <c r="B125" s="86" t="s">
        <v>870</v>
      </c>
      <c r="C125" s="10"/>
      <c r="D125" s="15"/>
      <c r="E125" s="2"/>
      <c r="F125" s="2"/>
      <c r="G125" s="2"/>
      <c r="H125" s="2"/>
      <c r="I125" s="124"/>
      <c r="J125" s="45"/>
      <c r="K125" s="45"/>
    </row>
    <row r="126" spans="2:17" x14ac:dyDescent="0.35">
      <c r="B126" s="121" t="s">
        <v>868</v>
      </c>
      <c r="C126" s="10"/>
      <c r="D126" s="15">
        <v>0.80500000000000005</v>
      </c>
      <c r="E126" s="2"/>
      <c r="F126" s="2"/>
      <c r="G126" s="2"/>
      <c r="H126" s="2"/>
      <c r="I126" s="124"/>
      <c r="J126" s="45"/>
      <c r="K126" s="45"/>
    </row>
    <row r="127" spans="2:17" ht="16" thickBot="1" x14ac:dyDescent="0.4">
      <c r="B127" s="53" t="s">
        <v>869</v>
      </c>
      <c r="C127" s="170"/>
      <c r="D127" s="23">
        <v>0.78800000000000003</v>
      </c>
      <c r="E127" s="2"/>
      <c r="F127" s="2"/>
      <c r="G127" s="2"/>
      <c r="H127" s="2"/>
      <c r="I127" s="124"/>
      <c r="J127" s="125"/>
      <c r="K127" s="125"/>
    </row>
    <row r="128" spans="2:17" ht="18.5" x14ac:dyDescent="0.45">
      <c r="B128" s="222"/>
      <c r="C128" s="32"/>
      <c r="J128" s="215"/>
    </row>
    <row r="130" spans="2:11" ht="16" thickBot="1" x14ac:dyDescent="0.4"/>
    <row r="131" spans="2:11" x14ac:dyDescent="0.35">
      <c r="B131" s="3"/>
      <c r="C131" s="167"/>
      <c r="D131" s="3" t="s">
        <v>871</v>
      </c>
      <c r="E131" s="5"/>
      <c r="F131" s="157"/>
      <c r="G131" s="3" t="s">
        <v>872</v>
      </c>
      <c r="H131" s="5"/>
      <c r="I131" s="157"/>
    </row>
    <row r="132" spans="2:11" x14ac:dyDescent="0.35">
      <c r="B132" s="8"/>
      <c r="C132" s="12"/>
      <c r="D132" s="8">
        <v>1</v>
      </c>
      <c r="F132" s="10"/>
      <c r="G132" s="8">
        <v>1</v>
      </c>
      <c r="I132" s="10"/>
    </row>
    <row r="133" spans="2:11" x14ac:dyDescent="0.35">
      <c r="B133" s="229"/>
      <c r="C133" s="230"/>
      <c r="D133" s="229" t="s">
        <v>873</v>
      </c>
      <c r="E133" s="231"/>
      <c r="F133" s="232" t="s">
        <v>874</v>
      </c>
      <c r="G133" s="229" t="s">
        <v>875</v>
      </c>
      <c r="H133" s="231"/>
      <c r="I133" s="233" t="s">
        <v>876</v>
      </c>
    </row>
    <row r="134" spans="2:11" ht="16" thickBot="1" x14ac:dyDescent="0.4">
      <c r="B134" s="229" t="s">
        <v>877</v>
      </c>
      <c r="C134" s="230" t="s">
        <v>878</v>
      </c>
      <c r="D134" s="132" t="s">
        <v>879</v>
      </c>
      <c r="E134" s="9" t="s">
        <v>880</v>
      </c>
      <c r="F134" s="10" t="s">
        <v>881</v>
      </c>
      <c r="G134" s="235" t="s">
        <v>879</v>
      </c>
      <c r="H134" s="9" t="s">
        <v>880</v>
      </c>
      <c r="I134" s="10" t="s">
        <v>881</v>
      </c>
    </row>
    <row r="135" spans="2:11" ht="16" thickBot="1" x14ac:dyDescent="0.4">
      <c r="B135" s="238" t="s">
        <v>882</v>
      </c>
      <c r="C135" s="239">
        <f>F8</f>
        <v>16</v>
      </c>
      <c r="D135" s="240">
        <v>1.65E-4</v>
      </c>
      <c r="E135" s="225">
        <v>-1</v>
      </c>
      <c r="F135" s="241">
        <f t="shared" ref="F135:F147" si="7">C135*D135*E135</f>
        <v>-2.64E-3</v>
      </c>
      <c r="G135" s="240">
        <v>3.0699999999999998E-3</v>
      </c>
      <c r="H135" s="225">
        <v>1</v>
      </c>
      <c r="I135" s="206">
        <f t="shared" ref="I135:I147" si="8">C135*G135*H135</f>
        <v>4.9119999999999997E-2</v>
      </c>
    </row>
    <row r="136" spans="2:11" ht="16" thickBot="1" x14ac:dyDescent="0.4">
      <c r="B136" s="238" t="s">
        <v>882</v>
      </c>
      <c r="C136" s="239">
        <f>G8</f>
        <v>20</v>
      </c>
      <c r="D136" s="240">
        <v>1.3100000000000001E-4</v>
      </c>
      <c r="E136" s="225">
        <v>-1</v>
      </c>
      <c r="F136" s="241">
        <f t="shared" si="7"/>
        <v>-2.6200000000000004E-3</v>
      </c>
      <c r="G136" s="240">
        <v>2.5100000000000001E-3</v>
      </c>
      <c r="H136" s="225">
        <v>1</v>
      </c>
      <c r="I136" s="206">
        <f t="shared" si="8"/>
        <v>5.0200000000000002E-2</v>
      </c>
    </row>
    <row r="137" spans="2:11" ht="16" thickBot="1" x14ac:dyDescent="0.4">
      <c r="B137" s="238" t="s">
        <v>883</v>
      </c>
      <c r="C137" s="239">
        <f>G8</f>
        <v>20</v>
      </c>
      <c r="D137" s="240">
        <v>1.7200000000000001E-4</v>
      </c>
      <c r="E137" s="225">
        <v>1</v>
      </c>
      <c r="F137" s="241">
        <f t="shared" si="7"/>
        <v>3.4400000000000003E-3</v>
      </c>
      <c r="G137" s="240">
        <v>2.8300000000000001E-3</v>
      </c>
      <c r="H137" s="225">
        <v>1</v>
      </c>
      <c r="I137" s="206">
        <f t="shared" si="8"/>
        <v>5.6599999999999998E-2</v>
      </c>
    </row>
    <row r="138" spans="2:11" ht="16" thickBot="1" x14ac:dyDescent="0.4">
      <c r="B138" s="238" t="s">
        <v>883</v>
      </c>
      <c r="C138" s="239">
        <f>H8</f>
        <v>22</v>
      </c>
      <c r="D138" s="240">
        <v>1.6100000000000001E-4</v>
      </c>
      <c r="E138" s="225">
        <v>1</v>
      </c>
      <c r="F138" s="241">
        <f t="shared" si="7"/>
        <v>3.542E-3</v>
      </c>
      <c r="G138" s="240">
        <v>2.5899999999999999E-3</v>
      </c>
      <c r="H138" s="225">
        <v>1</v>
      </c>
      <c r="I138" s="206">
        <f t="shared" si="8"/>
        <v>5.6979999999999996E-2</v>
      </c>
    </row>
    <row r="139" spans="2:11" ht="16" thickBot="1" x14ac:dyDescent="0.4">
      <c r="B139" s="238" t="s">
        <v>884</v>
      </c>
      <c r="C139" s="239">
        <f>H8</f>
        <v>22</v>
      </c>
      <c r="D139" s="240">
        <v>8.9999999999999998E-4</v>
      </c>
      <c r="E139" s="225">
        <v>1</v>
      </c>
      <c r="F139" s="241">
        <f t="shared" si="7"/>
        <v>1.9799999999999998E-2</v>
      </c>
      <c r="G139" s="240">
        <v>6.29E-4</v>
      </c>
      <c r="H139" s="225">
        <v>1</v>
      </c>
      <c r="I139" s="206">
        <f t="shared" si="8"/>
        <v>1.3838E-2</v>
      </c>
      <c r="K139" s="2"/>
    </row>
    <row r="140" spans="2:11" ht="16" thickBot="1" x14ac:dyDescent="0.4">
      <c r="B140" s="238" t="s">
        <v>884</v>
      </c>
      <c r="C140" s="239">
        <f>C8</f>
        <v>22</v>
      </c>
      <c r="D140" s="240">
        <v>9.0300000000000005E-4</v>
      </c>
      <c r="E140" s="225">
        <v>1</v>
      </c>
      <c r="F140" s="241">
        <f t="shared" si="7"/>
        <v>1.9866000000000002E-2</v>
      </c>
      <c r="G140" s="240">
        <v>6.2399999999999999E-4</v>
      </c>
      <c r="H140" s="225">
        <v>1</v>
      </c>
      <c r="I140" s="206">
        <f t="shared" si="8"/>
        <v>1.3728000000000001E-2</v>
      </c>
    </row>
    <row r="141" spans="2:11" ht="16" thickBot="1" x14ac:dyDescent="0.4">
      <c r="B141" s="238" t="s">
        <v>885</v>
      </c>
      <c r="C141" s="239">
        <f>C8</f>
        <v>22</v>
      </c>
      <c r="D141" s="240">
        <v>9.0200000000000002E-4</v>
      </c>
      <c r="E141" s="225">
        <v>1</v>
      </c>
      <c r="F141" s="241">
        <f t="shared" si="7"/>
        <v>1.9844000000000001E-2</v>
      </c>
      <c r="G141" s="240">
        <v>5.9699999999999998E-4</v>
      </c>
      <c r="H141" s="225">
        <v>-1</v>
      </c>
      <c r="I141" s="206">
        <f t="shared" si="8"/>
        <v>-1.3134E-2</v>
      </c>
    </row>
    <row r="142" spans="2:11" ht="16" thickBot="1" x14ac:dyDescent="0.4">
      <c r="B142" s="238" t="s">
        <v>885</v>
      </c>
      <c r="C142" s="239">
        <f>D8</f>
        <v>22</v>
      </c>
      <c r="D142" s="240">
        <v>9.1399999999999999E-4</v>
      </c>
      <c r="E142" s="225">
        <v>1</v>
      </c>
      <c r="F142" s="241">
        <f t="shared" si="7"/>
        <v>2.0108000000000001E-2</v>
      </c>
      <c r="G142" s="240">
        <v>6.1200000000000002E-4</v>
      </c>
      <c r="H142" s="225">
        <v>-1</v>
      </c>
      <c r="I142" s="206">
        <f t="shared" si="8"/>
        <v>-1.3464E-2</v>
      </c>
    </row>
    <row r="143" spans="2:11" ht="16" thickBot="1" x14ac:dyDescent="0.4">
      <c r="B143" s="238" t="s">
        <v>886</v>
      </c>
      <c r="C143" s="239">
        <f>D8</f>
        <v>22</v>
      </c>
      <c r="D143" s="240">
        <v>1.44E-4</v>
      </c>
      <c r="E143" s="225">
        <v>1</v>
      </c>
      <c r="F143" s="241">
        <f t="shared" si="7"/>
        <v>3.1680000000000002E-3</v>
      </c>
      <c r="G143" s="240">
        <v>2.31E-3</v>
      </c>
      <c r="H143" s="225">
        <v>-1</v>
      </c>
      <c r="I143" s="206">
        <f t="shared" si="8"/>
        <v>-5.0819999999999997E-2</v>
      </c>
    </row>
    <row r="144" spans="2:11" ht="16" thickBot="1" x14ac:dyDescent="0.4">
      <c r="B144" s="238" t="s">
        <v>886</v>
      </c>
      <c r="C144" s="239">
        <f>E8</f>
        <v>20</v>
      </c>
      <c r="D144" s="240">
        <v>1.7899999999999999E-4</v>
      </c>
      <c r="E144" s="225">
        <v>1</v>
      </c>
      <c r="F144" s="241">
        <f t="shared" si="7"/>
        <v>3.5799999999999998E-3</v>
      </c>
      <c r="G144" s="240">
        <v>2.9199999999999999E-3</v>
      </c>
      <c r="H144" s="225">
        <v>-1</v>
      </c>
      <c r="I144" s="206">
        <f t="shared" si="8"/>
        <v>-5.8399999999999994E-2</v>
      </c>
    </row>
    <row r="145" spans="2:11" ht="16" thickBot="1" x14ac:dyDescent="0.4">
      <c r="B145" s="238" t="s">
        <v>887</v>
      </c>
      <c r="C145" s="239">
        <f>E8</f>
        <v>20</v>
      </c>
      <c r="D145" s="240">
        <v>1.35E-4</v>
      </c>
      <c r="E145" s="225">
        <v>-1</v>
      </c>
      <c r="F145" s="241">
        <f t="shared" si="7"/>
        <v>-2.7000000000000001E-3</v>
      </c>
      <c r="G145" s="240">
        <v>2.6099999999999999E-3</v>
      </c>
      <c r="H145" s="225">
        <v>-1</v>
      </c>
      <c r="I145" s="206">
        <f t="shared" si="8"/>
        <v>-5.2199999999999996E-2</v>
      </c>
    </row>
    <row r="146" spans="2:11" ht="16" thickBot="1" x14ac:dyDescent="0.4">
      <c r="B146" s="238" t="s">
        <v>887</v>
      </c>
      <c r="C146" s="239">
        <f>F8</f>
        <v>16</v>
      </c>
      <c r="D146" s="240">
        <v>1.6799999999999999E-4</v>
      </c>
      <c r="E146" s="225">
        <v>-1</v>
      </c>
      <c r="F146" s="241">
        <f t="shared" si="7"/>
        <v>-2.6879999999999999E-3</v>
      </c>
      <c r="G146" s="240">
        <v>3.15E-3</v>
      </c>
      <c r="H146" s="225">
        <v>-1</v>
      </c>
      <c r="I146" s="206">
        <f t="shared" si="8"/>
        <v>-5.04E-2</v>
      </c>
    </row>
    <row r="147" spans="2:11" ht="16" thickBot="1" x14ac:dyDescent="0.4">
      <c r="B147" s="243" t="s">
        <v>888</v>
      </c>
      <c r="C147" s="244">
        <f>F8</f>
        <v>16</v>
      </c>
      <c r="D147" s="245">
        <v>1.48E-3</v>
      </c>
      <c r="E147" s="246">
        <v>-1</v>
      </c>
      <c r="F147" s="247">
        <f t="shared" si="7"/>
        <v>-2.368E-2</v>
      </c>
      <c r="G147" s="245">
        <v>1.1199999999999999E-3</v>
      </c>
      <c r="H147" s="246">
        <v>-1</v>
      </c>
      <c r="I147" s="209">
        <f t="shared" si="8"/>
        <v>-1.7919999999999998E-2</v>
      </c>
    </row>
    <row r="148" spans="2:11" ht="16.5" customHeight="1" x14ac:dyDescent="0.35"/>
    <row r="149" spans="2:11" x14ac:dyDescent="0.35">
      <c r="B149" s="335"/>
      <c r="C149" s="335"/>
      <c r="D149" s="335"/>
      <c r="E149" s="335"/>
      <c r="F149" s="335"/>
      <c r="G149" s="335"/>
      <c r="H149" s="166"/>
      <c r="I149" s="166"/>
    </row>
    <row r="150" spans="2:11" x14ac:dyDescent="0.35">
      <c r="B150" s="265"/>
      <c r="C150" s="266"/>
      <c r="D150" s="266"/>
      <c r="E150" s="266"/>
      <c r="F150" s="266"/>
      <c r="G150" s="266"/>
      <c r="H150" s="266"/>
      <c r="I150" s="266"/>
    </row>
    <row r="151" spans="2:11" x14ac:dyDescent="0.35">
      <c r="B151" s="265"/>
      <c r="C151" s="267"/>
      <c r="D151" s="267"/>
      <c r="E151" s="267"/>
      <c r="F151" s="267"/>
      <c r="G151" s="267"/>
      <c r="H151" s="268"/>
      <c r="I151" s="268"/>
    </row>
    <row r="152" spans="2:11" x14ac:dyDescent="0.35">
      <c r="B152" s="265"/>
      <c r="C152" s="265"/>
      <c r="D152" s="265"/>
      <c r="E152" s="265"/>
      <c r="F152" s="265"/>
      <c r="G152" s="265"/>
      <c r="H152" s="265"/>
      <c r="I152" s="265"/>
    </row>
    <row r="153" spans="2:11" x14ac:dyDescent="0.35">
      <c r="B153" s="265"/>
      <c r="C153" s="266"/>
      <c r="D153" s="266"/>
      <c r="E153" s="266"/>
      <c r="F153" s="266"/>
      <c r="G153" s="266"/>
      <c r="H153" s="266"/>
      <c r="I153" s="266"/>
    </row>
    <row r="154" spans="2:11" x14ac:dyDescent="0.35">
      <c r="B154" s="265"/>
      <c r="C154" s="268"/>
      <c r="D154" s="268"/>
      <c r="E154" s="269"/>
      <c r="F154" s="269"/>
      <c r="G154" s="269"/>
      <c r="H154" s="268"/>
      <c r="I154" s="268"/>
    </row>
    <row r="156" spans="2:11" x14ac:dyDescent="0.35">
      <c r="D156" s="265"/>
      <c r="E156" s="265"/>
      <c r="F156" s="265"/>
      <c r="G156" s="265"/>
      <c r="H156" s="265"/>
    </row>
    <row r="157" spans="2:11" x14ac:dyDescent="0.35">
      <c r="D157" s="265"/>
      <c r="E157" s="265"/>
      <c r="F157" s="265"/>
      <c r="G157" s="265"/>
      <c r="H157" s="265"/>
    </row>
    <row r="158" spans="2:11" x14ac:dyDescent="0.35">
      <c r="D158" s="36"/>
      <c r="E158" s="36"/>
      <c r="F158" s="36"/>
      <c r="G158" s="31"/>
      <c r="H158" s="36"/>
    </row>
    <row r="159" spans="2:11" x14ac:dyDescent="0.35">
      <c r="K159" s="237"/>
    </row>
    <row r="160" spans="2:11" x14ac:dyDescent="0.35">
      <c r="C160" s="31"/>
      <c r="D160" s="32"/>
      <c r="K160" s="237"/>
    </row>
    <row r="161" spans="3:11" x14ac:dyDescent="0.35">
      <c r="K161" s="237"/>
    </row>
    <row r="162" spans="3:11" x14ac:dyDescent="0.35">
      <c r="K162" s="237"/>
    </row>
    <row r="163" spans="3:11" x14ac:dyDescent="0.35">
      <c r="K163" s="242"/>
    </row>
    <row r="164" spans="3:11" ht="18.5" x14ac:dyDescent="0.35">
      <c r="C164" s="254"/>
    </row>
  </sheetData>
  <mergeCells count="2">
    <mergeCell ref="C74:D74"/>
    <mergeCell ref="B149:G149"/>
  </mergeCells>
  <pageMargins left="0.78740157499999996" right="0.78740157499999996" top="1" bottom="1" header="0.5" footer="0.5"/>
  <pageSetup paperSize="8" scale="35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11A5-C38B-4D3E-8D08-0CC5578F8B2D}">
  <sheetPr>
    <tabColor rgb="FF92D050"/>
    <pageSetUpPr fitToPage="1"/>
  </sheetPr>
  <dimension ref="A1:U167"/>
  <sheetViews>
    <sheetView zoomScale="70" zoomScaleNormal="70" zoomScalePageLayoutView="20" workbookViewId="0">
      <selection activeCell="A57" sqref="A57:A65"/>
    </sheetView>
  </sheetViews>
  <sheetFormatPr defaultColWidth="12.54296875" defaultRowHeight="15.5" x14ac:dyDescent="0.35"/>
  <cols>
    <col min="1" max="1" width="12.54296875" style="9"/>
    <col min="2" max="2" width="30.81640625" style="9" bestFit="1" customWidth="1"/>
    <col min="3" max="3" width="41.54296875" style="9" customWidth="1"/>
    <col min="4" max="4" width="24.1796875" style="9" customWidth="1"/>
    <col min="5" max="5" width="24" style="9" customWidth="1"/>
    <col min="6" max="6" width="29.54296875" style="9" customWidth="1"/>
    <col min="7" max="7" width="25.81640625" style="9" customWidth="1"/>
    <col min="8" max="8" width="21.26953125" style="9" customWidth="1"/>
    <col min="9" max="9" width="18.26953125" style="9" bestFit="1" customWidth="1"/>
    <col min="10" max="10" width="15.1796875" style="9" customWidth="1"/>
    <col min="11" max="11" width="17.453125" style="9" bestFit="1" customWidth="1"/>
    <col min="12" max="16384" width="12.54296875" style="9"/>
  </cols>
  <sheetData>
    <row r="1" spans="2:8" ht="16" thickBot="1" x14ac:dyDescent="0.4"/>
    <row r="2" spans="2:8" x14ac:dyDescent="0.35">
      <c r="B2" s="3" t="s">
        <v>699</v>
      </c>
      <c r="C2" s="4" t="s">
        <v>914</v>
      </c>
      <c r="D2" s="5" t="s">
        <v>915</v>
      </c>
      <c r="E2" s="5"/>
      <c r="F2" s="5" t="s">
        <v>702</v>
      </c>
      <c r="G2" s="6">
        <v>43599</v>
      </c>
      <c r="H2" s="7" t="s">
        <v>916</v>
      </c>
    </row>
    <row r="3" spans="2:8" x14ac:dyDescent="0.35">
      <c r="B3" s="8"/>
      <c r="C3" s="9" t="s">
        <v>111</v>
      </c>
      <c r="F3" s="9" t="s">
        <v>704</v>
      </c>
      <c r="G3" s="9" t="s">
        <v>705</v>
      </c>
      <c r="H3" s="10"/>
    </row>
    <row r="4" spans="2:8" x14ac:dyDescent="0.35">
      <c r="B4" s="8" t="s">
        <v>706</v>
      </c>
      <c r="C4" s="9">
        <v>27</v>
      </c>
      <c r="D4" s="9" t="s">
        <v>707</v>
      </c>
      <c r="E4" s="9" t="s">
        <v>708</v>
      </c>
      <c r="G4" s="9" t="s">
        <v>709</v>
      </c>
      <c r="H4" s="10">
        <f>C4+(E8+G8)/1000</f>
        <v>27.027999999999999</v>
      </c>
    </row>
    <row r="5" spans="2:8" x14ac:dyDescent="0.35">
      <c r="B5" s="8" t="s">
        <v>710</v>
      </c>
      <c r="C5" s="9">
        <f>4</f>
        <v>4</v>
      </c>
      <c r="D5" s="9" t="s">
        <v>707</v>
      </c>
      <c r="E5" s="9" t="s">
        <v>711</v>
      </c>
      <c r="G5" s="9" t="s">
        <v>712</v>
      </c>
      <c r="H5" s="241">
        <f>C5+C8/1000</f>
        <v>4.0199999999999996</v>
      </c>
    </row>
    <row r="6" spans="2:8" ht="16" thickBot="1" x14ac:dyDescent="0.4">
      <c r="B6" s="8" t="s">
        <v>917</v>
      </c>
      <c r="C6" s="9">
        <v>7.2</v>
      </c>
      <c r="D6" s="9" t="s">
        <v>707</v>
      </c>
      <c r="H6" s="10"/>
    </row>
    <row r="7" spans="2:8" x14ac:dyDescent="0.35">
      <c r="B7" s="3"/>
      <c r="C7" s="11" t="s">
        <v>713</v>
      </c>
      <c r="D7" s="11" t="s">
        <v>714</v>
      </c>
      <c r="E7" s="11" t="s">
        <v>715</v>
      </c>
      <c r="F7" s="11" t="s">
        <v>716</v>
      </c>
      <c r="G7" s="11" t="s">
        <v>717</v>
      </c>
      <c r="H7" s="11" t="s">
        <v>718</v>
      </c>
    </row>
    <row r="8" spans="2:8" x14ac:dyDescent="0.35">
      <c r="B8" s="8" t="s">
        <v>719</v>
      </c>
      <c r="C8" s="21">
        <v>20</v>
      </c>
      <c r="D8" s="21">
        <v>20</v>
      </c>
      <c r="E8" s="21">
        <v>14</v>
      </c>
      <c r="F8" s="21">
        <v>16</v>
      </c>
      <c r="G8" s="21">
        <v>14</v>
      </c>
      <c r="H8" s="21">
        <v>20</v>
      </c>
    </row>
    <row r="9" spans="2:8" x14ac:dyDescent="0.35">
      <c r="B9" s="8" t="s">
        <v>720</v>
      </c>
      <c r="C9" s="50">
        <v>6.15</v>
      </c>
      <c r="D9" s="50">
        <v>5.5</v>
      </c>
      <c r="E9" s="248" t="s">
        <v>721</v>
      </c>
      <c r="F9" s="50">
        <v>11.65</v>
      </c>
      <c r="G9" s="248" t="s">
        <v>721</v>
      </c>
      <c r="H9" s="50">
        <v>5.5</v>
      </c>
    </row>
    <row r="10" spans="2:8" x14ac:dyDescent="0.35">
      <c r="B10" s="8" t="s">
        <v>722</v>
      </c>
      <c r="C10" s="50">
        <v>9.85</v>
      </c>
      <c r="D10" s="50">
        <v>1.54</v>
      </c>
      <c r="E10" s="248" t="s">
        <v>721</v>
      </c>
      <c r="F10" s="50">
        <v>15.35</v>
      </c>
      <c r="G10" s="248" t="s">
        <v>721</v>
      </c>
      <c r="H10" s="50">
        <v>1.54</v>
      </c>
    </row>
    <row r="11" spans="2:8" x14ac:dyDescent="0.35">
      <c r="B11" s="8" t="s">
        <v>723</v>
      </c>
      <c r="C11" s="50">
        <v>16</v>
      </c>
      <c r="D11" s="50">
        <f>SQRT(D9^2+D10^2)</f>
        <v>5.7115321937287549</v>
      </c>
      <c r="E11" s="50">
        <v>2.1110000000000002</v>
      </c>
      <c r="F11" s="50">
        <f>SQRT(F9^2+(C5-D10-E11)^2)+SQRT(F10^2+(C5-H10-G11)^2)</f>
        <v>27.012117299817898</v>
      </c>
      <c r="G11" s="50">
        <v>2</v>
      </c>
      <c r="H11" s="50">
        <f>SQRT(H9^2+H10^2)</f>
        <v>5.7115321937287549</v>
      </c>
    </row>
    <row r="12" spans="2:8" x14ac:dyDescent="0.35">
      <c r="B12" s="8" t="s">
        <v>724</v>
      </c>
      <c r="C12" s="18" t="s">
        <v>918</v>
      </c>
      <c r="D12" s="18" t="s">
        <v>919</v>
      </c>
      <c r="E12" s="18" t="s">
        <v>920</v>
      </c>
      <c r="F12" s="18" t="s">
        <v>921</v>
      </c>
      <c r="G12" s="18" t="s">
        <v>920</v>
      </c>
      <c r="H12" s="18" t="s">
        <v>922</v>
      </c>
    </row>
    <row r="13" spans="2:8" x14ac:dyDescent="0.35">
      <c r="B13" s="8" t="s">
        <v>729</v>
      </c>
      <c r="C13" s="21">
        <v>8</v>
      </c>
      <c r="D13" s="21">
        <v>8</v>
      </c>
      <c r="E13" s="21">
        <v>8</v>
      </c>
      <c r="F13" s="21">
        <v>8</v>
      </c>
      <c r="G13" s="21">
        <v>8</v>
      </c>
      <c r="H13" s="27">
        <v>8</v>
      </c>
    </row>
    <row r="14" spans="2:8" x14ac:dyDescent="0.35">
      <c r="B14" s="8" t="s">
        <v>730</v>
      </c>
      <c r="C14" s="50">
        <v>0.75</v>
      </c>
      <c r="D14" s="50">
        <v>0.75</v>
      </c>
      <c r="E14" s="21">
        <v>0.75</v>
      </c>
      <c r="F14" s="50">
        <v>0.6</v>
      </c>
      <c r="G14" s="21">
        <v>0.75</v>
      </c>
      <c r="H14" s="50">
        <v>0.75</v>
      </c>
    </row>
    <row r="15" spans="2:8" x14ac:dyDescent="0.35">
      <c r="B15" s="8" t="s">
        <v>731</v>
      </c>
      <c r="C15" s="18" t="s">
        <v>923</v>
      </c>
      <c r="D15" s="21"/>
      <c r="E15" s="21"/>
      <c r="F15" s="21"/>
      <c r="G15" s="21"/>
      <c r="H15" s="27"/>
    </row>
    <row r="16" spans="2:8" x14ac:dyDescent="0.35">
      <c r="B16" s="17" t="s">
        <v>733</v>
      </c>
      <c r="C16" s="18">
        <v>320</v>
      </c>
      <c r="D16" s="19"/>
      <c r="E16" s="19"/>
      <c r="F16" s="19"/>
      <c r="G16" s="19"/>
      <c r="H16" s="20"/>
    </row>
    <row r="17" spans="2:8" x14ac:dyDescent="0.35">
      <c r="B17" s="17" t="s">
        <v>734</v>
      </c>
      <c r="C17" s="21">
        <v>12</v>
      </c>
      <c r="D17" s="19"/>
      <c r="E17" s="19"/>
      <c r="F17" s="19"/>
      <c r="G17" s="19"/>
      <c r="H17" s="20"/>
    </row>
    <row r="18" spans="2:8" x14ac:dyDescent="0.35">
      <c r="B18" s="17" t="s">
        <v>735</v>
      </c>
      <c r="C18" s="18">
        <v>14</v>
      </c>
      <c r="D18" s="19"/>
      <c r="E18" s="19"/>
      <c r="F18" s="19"/>
      <c r="G18" s="19"/>
      <c r="H18" s="20"/>
    </row>
    <row r="19" spans="2:8" x14ac:dyDescent="0.35">
      <c r="B19" s="17" t="s">
        <v>736</v>
      </c>
      <c r="C19" s="18">
        <v>46</v>
      </c>
      <c r="D19" s="19"/>
      <c r="E19" s="19"/>
      <c r="F19" s="19"/>
      <c r="G19" s="19"/>
      <c r="H19" s="20"/>
    </row>
    <row r="20" spans="2:8" x14ac:dyDescent="0.35">
      <c r="B20" s="17" t="s">
        <v>737</v>
      </c>
      <c r="C20" s="21">
        <v>48.6</v>
      </c>
      <c r="D20" s="19"/>
      <c r="E20" s="19"/>
      <c r="F20" s="19"/>
      <c r="G20" s="19"/>
      <c r="H20" s="19"/>
    </row>
    <row r="21" spans="2:8" ht="16" thickBot="1" x14ac:dyDescent="0.4">
      <c r="B21" s="8" t="s">
        <v>738</v>
      </c>
      <c r="C21" s="21">
        <v>0.6</v>
      </c>
      <c r="D21" s="21"/>
      <c r="E21" s="21"/>
      <c r="F21" s="21"/>
      <c r="G21" s="29"/>
      <c r="H21" s="219"/>
    </row>
    <row r="22" spans="2:8" x14ac:dyDescent="0.35">
      <c r="B22" s="167"/>
      <c r="C22" s="11" t="s">
        <v>739</v>
      </c>
      <c r="D22" s="11" t="s">
        <v>740</v>
      </c>
      <c r="E22" s="11" t="s">
        <v>741</v>
      </c>
      <c r="F22" s="11" t="s">
        <v>742</v>
      </c>
    </row>
    <row r="23" spans="2:8" x14ac:dyDescent="0.35">
      <c r="B23" s="12" t="s">
        <v>743</v>
      </c>
      <c r="C23" s="15" t="s">
        <v>924</v>
      </c>
      <c r="D23" s="15" t="s">
        <v>925</v>
      </c>
      <c r="E23" s="15" t="s">
        <v>926</v>
      </c>
      <c r="F23" s="15" t="s">
        <v>927</v>
      </c>
    </row>
    <row r="24" spans="2:8" x14ac:dyDescent="0.35">
      <c r="B24" s="12" t="s">
        <v>747</v>
      </c>
      <c r="C24" s="27">
        <v>900</v>
      </c>
      <c r="D24" s="21"/>
      <c r="E24" s="21"/>
      <c r="F24" s="27">
        <v>900</v>
      </c>
    </row>
    <row r="25" spans="2:8" x14ac:dyDescent="0.35">
      <c r="B25" s="12" t="s">
        <v>748</v>
      </c>
      <c r="C25" s="27">
        <v>16</v>
      </c>
      <c r="D25" s="50"/>
      <c r="E25" s="50"/>
      <c r="F25" s="27">
        <v>16</v>
      </c>
    </row>
    <row r="26" spans="2:8" x14ac:dyDescent="0.35">
      <c r="B26" s="12" t="s">
        <v>749</v>
      </c>
      <c r="C26" s="27">
        <v>220</v>
      </c>
      <c r="D26" s="50"/>
      <c r="E26" s="50"/>
      <c r="F26" s="27">
        <v>220</v>
      </c>
    </row>
    <row r="27" spans="2:8" x14ac:dyDescent="0.35">
      <c r="B27" s="12" t="s">
        <v>750</v>
      </c>
      <c r="C27" s="27">
        <v>20</v>
      </c>
      <c r="D27" s="50"/>
      <c r="E27" s="50"/>
      <c r="F27" s="27">
        <v>20</v>
      </c>
    </row>
    <row r="28" spans="2:8" x14ac:dyDescent="0.35">
      <c r="B28" s="12" t="s">
        <v>751</v>
      </c>
      <c r="C28" s="28">
        <v>600</v>
      </c>
      <c r="D28" s="18"/>
      <c r="E28" s="18"/>
      <c r="F28" s="28">
        <v>600</v>
      </c>
    </row>
    <row r="29" spans="2:8" x14ac:dyDescent="0.35">
      <c r="B29" s="12" t="s">
        <v>752</v>
      </c>
      <c r="C29" s="27">
        <v>16</v>
      </c>
      <c r="D29" s="21"/>
      <c r="E29" s="21"/>
      <c r="F29" s="27">
        <v>16</v>
      </c>
    </row>
    <row r="30" spans="2:8" x14ac:dyDescent="0.35">
      <c r="B30" s="12" t="s">
        <v>753</v>
      </c>
      <c r="C30" s="27">
        <v>220</v>
      </c>
      <c r="D30" s="50"/>
      <c r="E30" s="50"/>
      <c r="F30" s="27">
        <v>220</v>
      </c>
    </row>
    <row r="31" spans="2:8" x14ac:dyDescent="0.35">
      <c r="B31" s="12" t="s">
        <v>754</v>
      </c>
      <c r="C31" s="28">
        <v>20</v>
      </c>
      <c r="D31" s="18"/>
      <c r="E31" s="18"/>
      <c r="F31" s="28">
        <v>20</v>
      </c>
    </row>
    <row r="32" spans="2:8" x14ac:dyDescent="0.35">
      <c r="B32" s="12" t="s">
        <v>755</v>
      </c>
      <c r="C32" s="18" t="s">
        <v>756</v>
      </c>
      <c r="D32" s="18"/>
      <c r="E32" s="18"/>
      <c r="F32" s="28" t="s">
        <v>756</v>
      </c>
    </row>
    <row r="33" spans="2:21" x14ac:dyDescent="0.35">
      <c r="B33" s="12" t="s">
        <v>719</v>
      </c>
      <c r="C33" s="21"/>
      <c r="D33" s="21">
        <v>14</v>
      </c>
      <c r="E33" s="21">
        <v>14</v>
      </c>
      <c r="F33" s="21"/>
    </row>
    <row r="34" spans="2:21" x14ac:dyDescent="0.35">
      <c r="B34" s="12" t="s">
        <v>724</v>
      </c>
      <c r="C34" s="21"/>
      <c r="D34" s="18" t="s">
        <v>928</v>
      </c>
      <c r="E34" s="18" t="s">
        <v>928</v>
      </c>
      <c r="F34" s="21"/>
    </row>
    <row r="35" spans="2:21" x14ac:dyDescent="0.35">
      <c r="B35" s="12" t="s">
        <v>729</v>
      </c>
      <c r="C35" s="21"/>
      <c r="D35" s="21">
        <v>8</v>
      </c>
      <c r="E35" s="21">
        <v>8</v>
      </c>
      <c r="F35" s="21"/>
    </row>
    <row r="36" spans="2:21" ht="16" thickBot="1" x14ac:dyDescent="0.4">
      <c r="B36" s="23" t="s">
        <v>730</v>
      </c>
      <c r="C36" s="29"/>
      <c r="D36" s="29">
        <v>0.87</v>
      </c>
      <c r="E36" s="29">
        <v>0.87</v>
      </c>
      <c r="F36" s="29"/>
    </row>
    <row r="37" spans="2:21" x14ac:dyDescent="0.35">
      <c r="C37" s="31"/>
      <c r="D37" s="31"/>
      <c r="E37" s="31"/>
      <c r="F37" s="31"/>
    </row>
    <row r="39" spans="2:21" x14ac:dyDescent="0.35">
      <c r="B39" s="9" t="s">
        <v>757</v>
      </c>
      <c r="C39" s="2"/>
    </row>
    <row r="40" spans="2:21" ht="16" thickBot="1" x14ac:dyDescent="0.4">
      <c r="B40" s="9" t="s">
        <v>758</v>
      </c>
      <c r="C40" s="32">
        <v>-1.8340000000000001</v>
      </c>
      <c r="D40" s="9" t="s">
        <v>759</v>
      </c>
    </row>
    <row r="41" spans="2:21" x14ac:dyDescent="0.35">
      <c r="B41" s="9" t="s">
        <v>760</v>
      </c>
      <c r="C41" s="32">
        <v>1.998</v>
      </c>
      <c r="D41" s="9" t="s">
        <v>759</v>
      </c>
      <c r="G41" s="3" t="s">
        <v>761</v>
      </c>
      <c r="H41" s="156">
        <f>77/9.81</f>
        <v>7.8491335372069315</v>
      </c>
      <c r="I41" s="157" t="s">
        <v>762</v>
      </c>
    </row>
    <row r="42" spans="2:21" x14ac:dyDescent="0.35">
      <c r="B42" s="9" t="s">
        <v>763</v>
      </c>
      <c r="C42" s="32">
        <v>2.0110000000000001</v>
      </c>
      <c r="D42" s="9" t="s">
        <v>759</v>
      </c>
      <c r="G42" s="8" t="s">
        <v>764</v>
      </c>
      <c r="H42" s="158">
        <f>210000</f>
        <v>210000</v>
      </c>
      <c r="I42" s="10" t="s">
        <v>765</v>
      </c>
    </row>
    <row r="43" spans="2:21" x14ac:dyDescent="0.35">
      <c r="B43" s="9" t="s">
        <v>766</v>
      </c>
      <c r="C43" s="32">
        <v>2.016</v>
      </c>
      <c r="D43" s="9" t="s">
        <v>759</v>
      </c>
      <c r="G43" s="8" t="s">
        <v>767</v>
      </c>
      <c r="H43" s="9">
        <v>0.3</v>
      </c>
      <c r="I43" s="10"/>
    </row>
    <row r="44" spans="2:21" x14ac:dyDescent="0.35">
      <c r="C44" s="31"/>
      <c r="G44" s="159" t="s">
        <v>768</v>
      </c>
      <c r="H44" s="160">
        <v>80770</v>
      </c>
      <c r="I44" s="161" t="s">
        <v>765</v>
      </c>
    </row>
    <row r="45" spans="2:21" ht="15.75" customHeight="1" x14ac:dyDescent="0.35"/>
    <row r="46" spans="2:21" ht="15.75" customHeight="1" x14ac:dyDescent="0.35">
      <c r="E46" s="2"/>
      <c r="H46" s="158"/>
    </row>
    <row r="47" spans="2:21" ht="16" thickBot="1" x14ac:dyDescent="0.4">
      <c r="T47" s="162">
        <f>C76</f>
        <v>-15.363999999999999</v>
      </c>
      <c r="U47" s="162">
        <f>D76</f>
        <v>3.5590000000000002</v>
      </c>
    </row>
    <row r="48" spans="2:21" ht="16" thickBot="1" x14ac:dyDescent="0.4">
      <c r="B48" s="163" t="s">
        <v>769</v>
      </c>
      <c r="C48" s="163"/>
      <c r="D48" s="164">
        <v>93.99</v>
      </c>
      <c r="E48" s="165" t="s">
        <v>770</v>
      </c>
      <c r="F48" s="2" t="s">
        <v>771</v>
      </c>
      <c r="T48" s="162">
        <f t="shared" ref="T48:U53" si="0">C77</f>
        <v>-15.363999999999999</v>
      </c>
      <c r="U48" s="162">
        <f t="shared" si="0"/>
        <v>1.552</v>
      </c>
    </row>
    <row r="49" spans="1:21" x14ac:dyDescent="0.35">
      <c r="D49" s="56"/>
      <c r="T49" s="162">
        <f t="shared" si="0"/>
        <v>-9.85</v>
      </c>
      <c r="U49" s="162">
        <f t="shared" si="0"/>
        <v>0</v>
      </c>
    </row>
    <row r="50" spans="1:21" ht="16" thickBot="1" x14ac:dyDescent="0.4">
      <c r="B50" s="9" t="s">
        <v>772</v>
      </c>
      <c r="D50" s="56"/>
      <c r="G50" s="166" t="s">
        <v>773</v>
      </c>
      <c r="T50" s="162">
        <f t="shared" si="0"/>
        <v>6.15</v>
      </c>
      <c r="U50" s="162">
        <f t="shared" si="0"/>
        <v>0</v>
      </c>
    </row>
    <row r="51" spans="1:21" x14ac:dyDescent="0.35">
      <c r="B51" s="167" t="s">
        <v>774</v>
      </c>
      <c r="C51" s="167"/>
      <c r="D51" s="48">
        <v>1.7789999999999999</v>
      </c>
      <c r="E51" s="35" t="s">
        <v>770</v>
      </c>
      <c r="G51" s="3" t="s">
        <v>775</v>
      </c>
      <c r="H51" s="168">
        <f>D51*H42*1000</f>
        <v>373590000</v>
      </c>
      <c r="I51" s="157" t="s">
        <v>776</v>
      </c>
      <c r="T51" s="162">
        <f t="shared" si="0"/>
        <v>11.664</v>
      </c>
      <c r="U51" s="162">
        <f t="shared" si="0"/>
        <v>1.552</v>
      </c>
    </row>
    <row r="52" spans="1:21" x14ac:dyDescent="0.35">
      <c r="B52" s="12" t="s">
        <v>777</v>
      </c>
      <c r="C52" s="12"/>
      <c r="D52" s="50">
        <f>C5-D53</f>
        <v>1.9889999999999999</v>
      </c>
      <c r="E52" s="10" t="s">
        <v>759</v>
      </c>
      <c r="G52" s="8" t="s">
        <v>778</v>
      </c>
      <c r="H52" s="169">
        <f>D57*H42*1000</f>
        <v>770280000</v>
      </c>
      <c r="I52" s="10" t="s">
        <v>779</v>
      </c>
      <c r="T52" s="162">
        <f t="shared" si="0"/>
        <v>11.664</v>
      </c>
      <c r="U52" s="162">
        <f t="shared" si="0"/>
        <v>3.67</v>
      </c>
    </row>
    <row r="53" spans="1:21" x14ac:dyDescent="0.35">
      <c r="B53" s="12" t="s">
        <v>780</v>
      </c>
      <c r="C53" s="12"/>
      <c r="D53" s="50">
        <f>C42</f>
        <v>2.0110000000000001</v>
      </c>
      <c r="E53" s="10" t="s">
        <v>759</v>
      </c>
      <c r="G53" s="8" t="s">
        <v>781</v>
      </c>
      <c r="H53" s="169">
        <f>H42*D60*1000</f>
        <v>23184000000</v>
      </c>
      <c r="I53" s="10" t="s">
        <v>779</v>
      </c>
      <c r="T53" s="162">
        <f t="shared" si="0"/>
        <v>0</v>
      </c>
      <c r="U53" s="162">
        <f t="shared" si="0"/>
        <v>4.0199999999999996</v>
      </c>
    </row>
    <row r="54" spans="1:21" x14ac:dyDescent="0.35">
      <c r="B54" s="12" t="s">
        <v>782</v>
      </c>
      <c r="C54" s="12"/>
      <c r="D54" s="50">
        <v>11.349</v>
      </c>
      <c r="E54" s="10" t="s">
        <v>783</v>
      </c>
      <c r="G54" s="8" t="s">
        <v>784</v>
      </c>
      <c r="H54" s="169">
        <f>H44*D54*1000</f>
        <v>916658730</v>
      </c>
      <c r="I54" s="10" t="s">
        <v>779</v>
      </c>
      <c r="T54" s="162">
        <f>T47</f>
        <v>-15.363999999999999</v>
      </c>
      <c r="U54" s="162">
        <f>U47</f>
        <v>3.5590000000000002</v>
      </c>
    </row>
    <row r="55" spans="1:21" x14ac:dyDescent="0.35">
      <c r="B55" s="12" t="s">
        <v>785</v>
      </c>
      <c r="C55" s="12"/>
      <c r="D55" s="52">
        <v>0.15781000000000001</v>
      </c>
      <c r="E55" s="10" t="s">
        <v>770</v>
      </c>
      <c r="G55" s="8" t="s">
        <v>786</v>
      </c>
      <c r="H55" s="169">
        <f>H44*D55*1000</f>
        <v>12746313.700000001</v>
      </c>
      <c r="I55" s="10" t="s">
        <v>776</v>
      </c>
      <c r="T55" s="162"/>
      <c r="U55" s="162"/>
    </row>
    <row r="56" spans="1:21" ht="16" thickBot="1" x14ac:dyDescent="0.4">
      <c r="B56" s="12" t="s">
        <v>787</v>
      </c>
      <c r="C56" s="12"/>
      <c r="D56" s="52">
        <v>0.87726000000000004</v>
      </c>
      <c r="E56" s="10" t="s">
        <v>770</v>
      </c>
      <c r="G56" s="22" t="s">
        <v>788</v>
      </c>
      <c r="H56" s="54">
        <f>H44*D56*1000</f>
        <v>70856290.200000003</v>
      </c>
      <c r="I56" s="170" t="s">
        <v>776</v>
      </c>
      <c r="T56" s="162"/>
      <c r="U56" s="162"/>
    </row>
    <row r="57" spans="1:21" x14ac:dyDescent="0.35">
      <c r="A57" s="56"/>
      <c r="B57" s="171" t="s">
        <v>789</v>
      </c>
      <c r="C57" s="171"/>
      <c r="D57" s="59">
        <v>3.6680000000000001</v>
      </c>
      <c r="E57" s="172" t="s">
        <v>783</v>
      </c>
      <c r="F57" s="173" t="s">
        <v>790</v>
      </c>
      <c r="T57" s="162"/>
      <c r="U57" s="162"/>
    </row>
    <row r="58" spans="1:21" x14ac:dyDescent="0.35">
      <c r="A58" s="56"/>
      <c r="B58" s="12" t="s">
        <v>791</v>
      </c>
      <c r="C58" s="12"/>
      <c r="D58" s="50">
        <v>4.5309999999999997</v>
      </c>
      <c r="E58" s="10" t="s">
        <v>783</v>
      </c>
      <c r="T58" s="162"/>
      <c r="U58" s="162"/>
    </row>
    <row r="59" spans="1:21" x14ac:dyDescent="0.35">
      <c r="A59" s="56"/>
      <c r="B59" s="12" t="s">
        <v>792</v>
      </c>
      <c r="C59" s="12"/>
      <c r="D59" s="50">
        <v>4.6135999999999999</v>
      </c>
      <c r="E59" s="10" t="s">
        <v>783</v>
      </c>
      <c r="T59" s="162"/>
      <c r="U59" s="162"/>
    </row>
    <row r="60" spans="1:21" x14ac:dyDescent="0.35">
      <c r="A60" s="56"/>
      <c r="B60" s="12" t="s">
        <v>793</v>
      </c>
      <c r="C60" s="12"/>
      <c r="D60" s="50">
        <v>110.4</v>
      </c>
      <c r="E60" s="10" t="s">
        <v>783</v>
      </c>
    </row>
    <row r="61" spans="1:21" x14ac:dyDescent="0.35">
      <c r="A61" s="62"/>
      <c r="B61" s="12" t="s">
        <v>794</v>
      </c>
      <c r="C61" s="12"/>
      <c r="D61" s="50">
        <f>D69*(D59+D60)/D51</f>
        <v>1228.3633501967399</v>
      </c>
      <c r="E61" s="10" t="s">
        <v>795</v>
      </c>
      <c r="H61" s="175">
        <f>D69*(D57+D60)/D51</f>
        <v>1218.2641933670604</v>
      </c>
      <c r="T61" s="162"/>
      <c r="U61" s="162"/>
    </row>
    <row r="62" spans="1:21" x14ac:dyDescent="0.35">
      <c r="A62" s="62"/>
      <c r="B62" s="12" t="s">
        <v>796</v>
      </c>
      <c r="C62" s="12"/>
      <c r="D62" s="64">
        <f>D51*H41</f>
        <v>13.96360856269113</v>
      </c>
      <c r="E62" s="10" t="s">
        <v>797</v>
      </c>
      <c r="H62" s="175">
        <f>D61*20</f>
        <v>24567.267003934798</v>
      </c>
      <c r="T62" s="162"/>
      <c r="U62" s="162"/>
    </row>
    <row r="63" spans="1:21" x14ac:dyDescent="0.35">
      <c r="B63" s="12" t="s">
        <v>798</v>
      </c>
      <c r="C63" s="12"/>
      <c r="D63" s="176">
        <v>2.63</v>
      </c>
      <c r="E63" s="10" t="s">
        <v>797</v>
      </c>
      <c r="F63" s="9" t="s">
        <v>799</v>
      </c>
      <c r="H63" s="175">
        <f>(D57+D60)/D51*D69</f>
        <v>1218.2641933670602</v>
      </c>
      <c r="T63" s="162"/>
      <c r="U63" s="162"/>
    </row>
    <row r="64" spans="1:21" x14ac:dyDescent="0.35">
      <c r="B64" s="12" t="s">
        <v>800</v>
      </c>
      <c r="C64" s="12"/>
      <c r="D64" s="64">
        <f>D62+D63</f>
        <v>16.593608562691131</v>
      </c>
      <c r="E64" s="10" t="s">
        <v>797</v>
      </c>
      <c r="H64" s="175"/>
      <c r="T64" s="162"/>
      <c r="U64" s="162"/>
    </row>
    <row r="65" spans="1:21" x14ac:dyDescent="0.35">
      <c r="A65" s="56"/>
      <c r="B65" s="12" t="s">
        <v>801</v>
      </c>
      <c r="C65" s="12"/>
      <c r="D65" s="64">
        <f>(6*1+2*0.5)/9.81</f>
        <v>0.7135575942915392</v>
      </c>
      <c r="E65" s="10" t="s">
        <v>797</v>
      </c>
      <c r="F65" s="9" t="s">
        <v>802</v>
      </c>
      <c r="O65" s="174">
        <f>$D$51</f>
        <v>1.7789999999999999</v>
      </c>
      <c r="P65" s="174">
        <f>-I79</f>
        <v>-13.827655310621243</v>
      </c>
      <c r="Q65" s="174">
        <f>F78</f>
        <v>-1.835835835835836</v>
      </c>
      <c r="R65" s="174">
        <f>J79</f>
        <v>3.7595999999999998</v>
      </c>
      <c r="T65" s="162"/>
      <c r="U65" s="162"/>
    </row>
    <row r="66" spans="1:21" x14ac:dyDescent="0.35">
      <c r="B66" s="12" t="s">
        <v>803</v>
      </c>
      <c r="C66" s="12"/>
      <c r="D66" s="64">
        <f>(2*19.6+1.5*4.1)/9.81</f>
        <v>4.6228338430173288</v>
      </c>
      <c r="E66" s="10" t="s">
        <v>797</v>
      </c>
      <c r="F66" s="9" t="s">
        <v>804</v>
      </c>
      <c r="O66" s="174">
        <f t="shared" ref="O66:O68" si="1">$D$51</f>
        <v>1.7789999999999999</v>
      </c>
      <c r="P66" s="174">
        <f>-I81</f>
        <v>-8.1789894799229526</v>
      </c>
      <c r="Q66" s="174">
        <f>F81</f>
        <v>2.1937799043062203</v>
      </c>
      <c r="R66" s="174">
        <f>J81</f>
        <v>2.6317200000000001</v>
      </c>
      <c r="T66" s="162"/>
      <c r="U66" s="162"/>
    </row>
    <row r="67" spans="1:21" x14ac:dyDescent="0.35">
      <c r="B67" s="12" t="s">
        <v>805</v>
      </c>
      <c r="C67" s="12"/>
      <c r="D67" s="64">
        <f>SUM(D64:D66)</f>
        <v>21.93</v>
      </c>
      <c r="E67" s="10" t="s">
        <v>797</v>
      </c>
      <c r="O67" s="174">
        <f t="shared" si="1"/>
        <v>1.7789999999999999</v>
      </c>
      <c r="P67" s="174">
        <f>-I76</f>
        <v>8.159645232815965</v>
      </c>
      <c r="Q67" s="174">
        <f>F76</f>
        <v>2.3497757847533629</v>
      </c>
      <c r="R67" s="174">
        <f>J76</f>
        <v>2.6317200000000001</v>
      </c>
      <c r="T67" s="162"/>
      <c r="U67" s="162"/>
    </row>
    <row r="68" spans="1:21" x14ac:dyDescent="0.35">
      <c r="B68" s="12" t="s">
        <v>806</v>
      </c>
      <c r="C68" s="12"/>
      <c r="D68" s="64">
        <f>D69-D67</f>
        <v>-2.9299999999999997</v>
      </c>
      <c r="E68" s="10" t="s">
        <v>797</v>
      </c>
      <c r="O68" s="174">
        <f t="shared" si="1"/>
        <v>1.7789999999999999</v>
      </c>
      <c r="P68" s="174">
        <f>-I78</f>
        <v>13.77245508982036</v>
      </c>
      <c r="Q68" s="174">
        <f>F78</f>
        <v>-1.835835835835836</v>
      </c>
      <c r="R68" s="174">
        <f>J78</f>
        <v>3.7595999999999998</v>
      </c>
      <c r="T68" s="162"/>
      <c r="U68" s="162"/>
    </row>
    <row r="69" spans="1:21" ht="16" thickBot="1" x14ac:dyDescent="0.4">
      <c r="B69" s="23" t="s">
        <v>807</v>
      </c>
      <c r="C69" s="23"/>
      <c r="D69" s="66">
        <v>19</v>
      </c>
      <c r="E69" s="170" t="s">
        <v>797</v>
      </c>
      <c r="T69" s="162"/>
      <c r="U69" s="162"/>
    </row>
    <row r="70" spans="1:21" x14ac:dyDescent="0.35">
      <c r="C70" s="9" t="s">
        <v>808</v>
      </c>
      <c r="D70" s="162"/>
      <c r="T70" s="162"/>
      <c r="U70" s="162"/>
    </row>
    <row r="71" spans="1:21" x14ac:dyDescent="0.35">
      <c r="C71" s="9" t="s">
        <v>809</v>
      </c>
      <c r="D71" s="56"/>
    </row>
    <row r="72" spans="1:21" x14ac:dyDescent="0.35">
      <c r="C72" s="9" t="s">
        <v>810</v>
      </c>
      <c r="D72" s="56"/>
    </row>
    <row r="73" spans="1:21" ht="16" thickBot="1" x14ac:dyDescent="0.4">
      <c r="B73" s="9" t="s">
        <v>811</v>
      </c>
      <c r="C73" s="9" t="s">
        <v>812</v>
      </c>
      <c r="J73" s="9" t="s">
        <v>813</v>
      </c>
    </row>
    <row r="74" spans="1:21" ht="16" thickBot="1" x14ac:dyDescent="0.4">
      <c r="C74" s="334" t="s">
        <v>814</v>
      </c>
      <c r="D74" s="332"/>
      <c r="E74" s="3" t="s">
        <v>815</v>
      </c>
      <c r="F74" s="163" t="s">
        <v>811</v>
      </c>
      <c r="G74" s="178"/>
      <c r="H74" s="178"/>
      <c r="I74" s="165"/>
      <c r="J74" s="157"/>
      <c r="K74" s="163" t="s">
        <v>816</v>
      </c>
      <c r="L74" s="165"/>
    </row>
    <row r="75" spans="1:21" ht="16" thickBot="1" x14ac:dyDescent="0.4">
      <c r="B75" s="163"/>
      <c r="C75" s="163" t="s">
        <v>817</v>
      </c>
      <c r="D75" s="165" t="s">
        <v>818</v>
      </c>
      <c r="E75" s="179" t="s">
        <v>819</v>
      </c>
      <c r="F75" s="22" t="s">
        <v>820</v>
      </c>
      <c r="G75" s="249" t="s">
        <v>821</v>
      </c>
      <c r="H75" s="23" t="s">
        <v>822</v>
      </c>
      <c r="I75" s="180" t="s">
        <v>823</v>
      </c>
      <c r="J75" s="165" t="s">
        <v>824</v>
      </c>
      <c r="K75" s="8" t="s">
        <v>825</v>
      </c>
      <c r="L75" s="10" t="s">
        <v>826</v>
      </c>
    </row>
    <row r="76" spans="1:21" x14ac:dyDescent="0.35">
      <c r="B76" s="181" t="s">
        <v>827</v>
      </c>
      <c r="C76" s="182">
        <f>-15.35-G8/1000</f>
        <v>-15.363999999999999</v>
      </c>
      <c r="D76" s="183">
        <f>3.539+C8/1000</f>
        <v>3.5590000000000002</v>
      </c>
      <c r="E76" s="11">
        <f>MIN(F8,G8)/1000</f>
        <v>1.4E-2</v>
      </c>
      <c r="F76" s="184">
        <f t="shared" ref="F76:F82" si="2">$D$57/(D76-$C$41)</f>
        <v>2.3497757847533629</v>
      </c>
      <c r="G76" s="250">
        <f>$D$58/(D76-$C$43)</f>
        <v>2.9364873622812699</v>
      </c>
      <c r="H76" s="13">
        <f>$D$59/(D76-$C$42)</f>
        <v>2.9803617571059431</v>
      </c>
      <c r="I76" s="187">
        <f t="shared" ref="I76:I82" si="3">$D$60/(C76-$C$40)</f>
        <v>-8.159645232815965</v>
      </c>
      <c r="J76" s="187">
        <f t="shared" ref="J76:J82" si="4">2*$D$48*E76</f>
        <v>2.6317200000000001</v>
      </c>
      <c r="K76" s="188">
        <f>IF(F134&lt;0,MIN(F134:F135)/($E$76*1000),MAXA(F134:F135)/($E$76*1000))</f>
        <v>-1.2E-4</v>
      </c>
      <c r="L76" s="189">
        <f>IF(I134&lt;0,MIN(I134:I135)/($E$76*1000),MAXA(I134:I135)/($E$76*1000))</f>
        <v>2.5600000000000002E-3</v>
      </c>
      <c r="M76" s="162"/>
      <c r="N76" s="191"/>
      <c r="O76" s="158"/>
      <c r="P76" s="162"/>
      <c r="Q76" s="162"/>
    </row>
    <row r="77" spans="1:21" x14ac:dyDescent="0.35">
      <c r="B77" s="8" t="s">
        <v>828</v>
      </c>
      <c r="C77" s="193">
        <f>-15.35-G8/1000</f>
        <v>-15.363999999999999</v>
      </c>
      <c r="D77" s="194">
        <f>1.532+C8/1000</f>
        <v>1.552</v>
      </c>
      <c r="E77" s="12">
        <f>MIN(H8,G8)/1000</f>
        <v>1.4E-2</v>
      </c>
      <c r="F77" s="195">
        <f t="shared" si="2"/>
        <v>-8.2242152466367724</v>
      </c>
      <c r="G77" s="250">
        <f>$D$58/(D77-$C$43)</f>
        <v>-9.7650862068965516</v>
      </c>
      <c r="H77" s="13">
        <f>$D$59/(D77-$C$42)</f>
        <v>-10.051416122004355</v>
      </c>
      <c r="I77" s="56">
        <f t="shared" si="3"/>
        <v>-8.159645232815965</v>
      </c>
      <c r="J77" s="56">
        <f t="shared" si="4"/>
        <v>2.6317200000000001</v>
      </c>
      <c r="K77" s="198">
        <f>IF(F136&lt;0,MIN(F136:F137)/(1000*$E$77),MAXA(F136:F137)/(1000*$E$77))</f>
        <v>2.1100000000000001E-4</v>
      </c>
      <c r="L77" s="199">
        <f>IF(I136&lt;0,MIN(I136:I137)/(1000*$E$77),MAXA(I136:I137)/(1000*$E$77))</f>
        <v>3.7200000000000002E-3</v>
      </c>
      <c r="M77" s="162"/>
      <c r="N77" s="191"/>
      <c r="O77" s="56"/>
      <c r="P77" s="162"/>
      <c r="Q77" s="162"/>
    </row>
    <row r="78" spans="1:21" x14ac:dyDescent="0.35">
      <c r="B78" s="200" t="s">
        <v>829</v>
      </c>
      <c r="C78" s="201">
        <v>-9.85</v>
      </c>
      <c r="D78" s="202">
        <v>0</v>
      </c>
      <c r="E78" s="203">
        <f>MIN(H8,C8)/1000</f>
        <v>0.02</v>
      </c>
      <c r="F78" s="204">
        <f t="shared" si="2"/>
        <v>-1.835835835835836</v>
      </c>
      <c r="G78" s="250">
        <f t="shared" ref="G78:G82" si="5">$D$58/(D78-$C$43)</f>
        <v>-2.2475198412698409</v>
      </c>
      <c r="H78" s="13">
        <f t="shared" ref="H78:H82" si="6">$D$59/(D78-$C$42)</f>
        <v>-2.2941819990054699</v>
      </c>
      <c r="I78" s="192">
        <f t="shared" si="3"/>
        <v>-13.77245508982036</v>
      </c>
      <c r="J78" s="192">
        <f t="shared" si="4"/>
        <v>3.7595999999999998</v>
      </c>
      <c r="K78" s="198">
        <f>IF(F138&lt;0,MIN(F138:F139)/(1000*$E$78),MAXA(F138:F139)/(1000*$E$78))</f>
        <v>9.3300000000000002E-4</v>
      </c>
      <c r="L78" s="199">
        <f>IF(I138&lt;0,MIN(I138:I139)/(1000*$E$78),MAXA(I138:I139)/(1000*$E$78))</f>
        <v>5.5099999999999995E-4</v>
      </c>
      <c r="M78" s="162"/>
      <c r="N78" s="191"/>
      <c r="P78" s="162"/>
      <c r="Q78" s="162"/>
    </row>
    <row r="79" spans="1:21" x14ac:dyDescent="0.35">
      <c r="B79" s="200" t="s">
        <v>830</v>
      </c>
      <c r="C79" s="201">
        <v>6.15</v>
      </c>
      <c r="D79" s="202">
        <v>0</v>
      </c>
      <c r="E79" s="203">
        <f>MIN(C8,D8)/1000</f>
        <v>0.02</v>
      </c>
      <c r="F79" s="204">
        <f t="shared" si="2"/>
        <v>-1.835835835835836</v>
      </c>
      <c r="G79" s="250">
        <f t="shared" si="5"/>
        <v>-2.2475198412698409</v>
      </c>
      <c r="H79" s="13">
        <f t="shared" si="6"/>
        <v>-2.2941819990054699</v>
      </c>
      <c r="I79" s="192">
        <f t="shared" si="3"/>
        <v>13.827655310621243</v>
      </c>
      <c r="J79" s="192">
        <f t="shared" si="4"/>
        <v>3.7595999999999998</v>
      </c>
      <c r="K79" s="198">
        <f>IF(F140&lt;0,MIN(F140:F141)/(1000*$E$79),MAXA(F140:F141)/(1000*$E$79))</f>
        <v>9.3700000000000001E-4</v>
      </c>
      <c r="L79" s="199">
        <f>IF(I140&lt;0,MIN(I140:I141)/(1000*$E$79),MAXA(I140:I141)/(1000*$E$79))</f>
        <v>-5.1900000000000004E-4</v>
      </c>
      <c r="M79" s="162"/>
      <c r="N79" s="191"/>
      <c r="P79" s="162"/>
      <c r="Q79" s="162"/>
    </row>
    <row r="80" spans="1:21" x14ac:dyDescent="0.35">
      <c r="B80" s="8" t="s">
        <v>831</v>
      </c>
      <c r="C80" s="193">
        <f>11.65+E8/1000</f>
        <v>11.664</v>
      </c>
      <c r="D80" s="194">
        <f>1.532+C8/1000</f>
        <v>1.552</v>
      </c>
      <c r="E80" s="12">
        <f>MIN(D8,E8)/1000</f>
        <v>1.4E-2</v>
      </c>
      <c r="F80" s="195">
        <f t="shared" si="2"/>
        <v>-8.2242152466367724</v>
      </c>
      <c r="G80" s="250">
        <f t="shared" si="5"/>
        <v>-9.7650862068965516</v>
      </c>
      <c r="H80" s="13">
        <f t="shared" si="6"/>
        <v>-10.051416122004355</v>
      </c>
      <c r="I80" s="56">
        <f t="shared" si="3"/>
        <v>8.1789894799229526</v>
      </c>
      <c r="J80" s="56">
        <f t="shared" si="4"/>
        <v>2.6317200000000001</v>
      </c>
      <c r="K80" s="198">
        <f>IF(F142&lt;0,MIN(F142:F143)/(1000*$E$80),MAXA(F142:F143)/(1000*$E$80))</f>
        <v>2.1900000000000001E-4</v>
      </c>
      <c r="L80" s="199">
        <f>IF(I142&lt;0,MIN(I142:I143)/(1000*$E$80),MAXA(I142:I143)/(1000*$E$80))</f>
        <v>-3.8500000000000001E-3</v>
      </c>
      <c r="M80" s="162"/>
      <c r="N80" s="191"/>
      <c r="P80" s="162"/>
      <c r="Q80" s="162"/>
    </row>
    <row r="81" spans="2:17" x14ac:dyDescent="0.35">
      <c r="B81" s="200" t="s">
        <v>832</v>
      </c>
      <c r="C81" s="201">
        <f>11.65+E8/1000</f>
        <v>11.664</v>
      </c>
      <c r="D81" s="202">
        <f>3.65+C8/1000</f>
        <v>3.67</v>
      </c>
      <c r="E81" s="203">
        <f>MIN(E8,F8)/1000</f>
        <v>1.4E-2</v>
      </c>
      <c r="F81" s="204">
        <f t="shared" si="2"/>
        <v>2.1937799043062203</v>
      </c>
      <c r="G81" s="250">
        <f t="shared" si="5"/>
        <v>2.7394195888754536</v>
      </c>
      <c r="H81" s="13">
        <f t="shared" si="6"/>
        <v>2.7809523809523813</v>
      </c>
      <c r="I81" s="192">
        <f t="shared" si="3"/>
        <v>8.1789894799229526</v>
      </c>
      <c r="J81" s="192">
        <f t="shared" si="4"/>
        <v>2.6317200000000001</v>
      </c>
      <c r="K81" s="198">
        <f>IF(F144&lt;0,MIN(F144:F145)/(1000*$E$81),MAXA(F144:F145)/(1000*$E$81))</f>
        <v>-1.46E-4</v>
      </c>
      <c r="L81" s="199">
        <f>IF(I144&lt;0,MIN(I144:I145)/(1000*$E$81),MAXA(I144:I145)/(1000*$E$81))</f>
        <v>-3.2000000000000002E-3</v>
      </c>
      <c r="M81" s="162"/>
      <c r="N81" s="191"/>
      <c r="P81" s="162"/>
      <c r="Q81" s="162"/>
    </row>
    <row r="82" spans="2:17" x14ac:dyDescent="0.35">
      <c r="B82" s="8" t="s">
        <v>833</v>
      </c>
      <c r="C82" s="193">
        <v>0</v>
      </c>
      <c r="D82" s="194">
        <f>4+C8/1000</f>
        <v>4.0199999999999996</v>
      </c>
      <c r="E82" s="12">
        <f>F8/1000</f>
        <v>1.6E-2</v>
      </c>
      <c r="F82" s="195">
        <f t="shared" si="2"/>
        <v>1.8140454995054409</v>
      </c>
      <c r="G82" s="250">
        <f t="shared" si="5"/>
        <v>2.2609780439121758</v>
      </c>
      <c r="H82" s="13">
        <f t="shared" si="6"/>
        <v>2.2964659034345449</v>
      </c>
      <c r="I82" s="56">
        <f t="shared" si="3"/>
        <v>60.196292257360959</v>
      </c>
      <c r="J82" s="56">
        <f t="shared" si="4"/>
        <v>3.0076799999999997</v>
      </c>
      <c r="K82" s="198">
        <f>F146/(1000*$E$82)</f>
        <v>-1.58E-3</v>
      </c>
      <c r="L82" s="199">
        <f>I146/(1000*$E$82)</f>
        <v>-1.1299999999999999E-3</v>
      </c>
      <c r="M82" s="162"/>
      <c r="N82" s="191"/>
      <c r="P82" s="162"/>
      <c r="Q82" s="162"/>
    </row>
    <row r="83" spans="2:17" x14ac:dyDescent="0.35">
      <c r="B83" s="8"/>
      <c r="C83" s="205"/>
      <c r="D83" s="206"/>
      <c r="E83" s="12"/>
      <c r="F83" s="195"/>
      <c r="G83" s="171"/>
      <c r="H83" s="12"/>
      <c r="I83" s="56"/>
      <c r="J83" s="56"/>
      <c r="K83" s="8"/>
      <c r="L83" s="10"/>
      <c r="M83" s="162"/>
      <c r="N83" s="162"/>
    </row>
    <row r="84" spans="2:17" ht="16" thickBot="1" x14ac:dyDescent="0.4">
      <c r="B84" s="22"/>
      <c r="C84" s="208"/>
      <c r="D84" s="209"/>
      <c r="E84" s="23"/>
      <c r="F84" s="210"/>
      <c r="G84" s="249"/>
      <c r="H84" s="23"/>
      <c r="I84" s="213"/>
      <c r="J84" s="213"/>
      <c r="K84" s="22"/>
      <c r="L84" s="170"/>
      <c r="M84" s="162"/>
      <c r="N84" s="162"/>
    </row>
    <row r="85" spans="2:17" x14ac:dyDescent="0.35">
      <c r="B85" s="2" t="s">
        <v>771</v>
      </c>
      <c r="C85" s="9" t="s">
        <v>834</v>
      </c>
      <c r="F85" s="9" t="s">
        <v>835</v>
      </c>
      <c r="G85" s="173" t="s">
        <v>836</v>
      </c>
      <c r="H85" s="9" t="s">
        <v>837</v>
      </c>
      <c r="M85" s="162"/>
      <c r="N85" s="162"/>
      <c r="P85" s="162"/>
      <c r="Q85" s="175"/>
    </row>
    <row r="86" spans="2:17" x14ac:dyDescent="0.35">
      <c r="B86" s="2"/>
      <c r="G86" s="173" t="s">
        <v>838</v>
      </c>
      <c r="M86" s="162"/>
      <c r="N86" s="162"/>
      <c r="P86" s="162"/>
      <c r="Q86" s="175"/>
    </row>
    <row r="87" spans="2:17" x14ac:dyDescent="0.35">
      <c r="B87" s="166" t="s">
        <v>839</v>
      </c>
      <c r="M87" s="162"/>
      <c r="N87" s="162"/>
      <c r="P87" s="162"/>
      <c r="Q87" s="175"/>
    </row>
    <row r="88" spans="2:17" ht="16" thickBot="1" x14ac:dyDescent="0.4">
      <c r="B88" s="166" t="s">
        <v>840</v>
      </c>
      <c r="F88" s="9" t="s">
        <v>841</v>
      </c>
      <c r="M88" s="162"/>
      <c r="N88" s="162"/>
      <c r="P88" s="162"/>
      <c r="Q88" s="175"/>
    </row>
    <row r="89" spans="2:17" ht="18.5" x14ac:dyDescent="0.45">
      <c r="B89" s="214" t="s">
        <v>842</v>
      </c>
      <c r="C89" s="25">
        <v>1.4510000000000001</v>
      </c>
      <c r="D89" s="157" t="s">
        <v>770</v>
      </c>
      <c r="F89" s="9" t="s">
        <v>843</v>
      </c>
      <c r="J89" s="215">
        <f>C89/C90</f>
        <v>0.8156267566048343</v>
      </c>
      <c r="K89" s="9" t="s">
        <v>844</v>
      </c>
      <c r="M89" s="162"/>
      <c r="N89" s="162"/>
      <c r="P89" s="162"/>
      <c r="Q89" s="175"/>
    </row>
    <row r="90" spans="2:17" ht="18.5" x14ac:dyDescent="0.45">
      <c r="B90" s="216" t="s">
        <v>845</v>
      </c>
      <c r="C90" s="50">
        <f>D51</f>
        <v>1.7789999999999999</v>
      </c>
      <c r="D90" s="10" t="s">
        <v>770</v>
      </c>
      <c r="F90" s="9" t="s">
        <v>846</v>
      </c>
      <c r="J90" s="162"/>
      <c r="M90" s="162"/>
      <c r="N90" s="162"/>
      <c r="P90" s="162"/>
      <c r="Q90" s="175"/>
    </row>
    <row r="91" spans="2:17" ht="18.5" x14ac:dyDescent="0.45">
      <c r="B91" s="216" t="s">
        <v>847</v>
      </c>
      <c r="C91" s="21">
        <v>0.02</v>
      </c>
      <c r="D91" s="10" t="s">
        <v>759</v>
      </c>
      <c r="J91" s="162"/>
      <c r="M91" s="162"/>
      <c r="N91" s="162"/>
      <c r="P91" s="162"/>
      <c r="Q91" s="175"/>
    </row>
    <row r="92" spans="2:17" ht="18.5" x14ac:dyDescent="0.45">
      <c r="B92" s="216" t="s">
        <v>848</v>
      </c>
      <c r="C92" s="21">
        <v>0</v>
      </c>
      <c r="D92" s="10" t="s">
        <v>759</v>
      </c>
      <c r="J92" s="162"/>
      <c r="M92" s="162"/>
      <c r="N92" s="162"/>
      <c r="P92" s="162"/>
      <c r="Q92" s="175"/>
    </row>
    <row r="93" spans="2:17" ht="18.5" x14ac:dyDescent="0.45">
      <c r="B93" s="216" t="s">
        <v>849</v>
      </c>
      <c r="C93" s="21">
        <v>1.7999999999999999E-2</v>
      </c>
      <c r="D93" s="10" t="s">
        <v>759</v>
      </c>
      <c r="J93" s="162"/>
      <c r="M93" s="162"/>
      <c r="N93" s="162"/>
    </row>
    <row r="94" spans="2:17" ht="18.5" x14ac:dyDescent="0.45">
      <c r="B94" s="216" t="s">
        <v>850</v>
      </c>
      <c r="C94" s="21">
        <v>0</v>
      </c>
      <c r="D94" s="10" t="s">
        <v>759</v>
      </c>
      <c r="J94" s="162"/>
    </row>
    <row r="95" spans="2:17" ht="21" x14ac:dyDescent="0.45">
      <c r="B95" s="216" t="s">
        <v>901</v>
      </c>
      <c r="C95" s="50">
        <f>4.109/2.159</f>
        <v>1.9031959240389071</v>
      </c>
      <c r="D95" s="10" t="s">
        <v>852</v>
      </c>
      <c r="F95" s="9" t="s">
        <v>853</v>
      </c>
      <c r="J95" s="215">
        <f>ABS(C95)/ABS(G78)</f>
        <v>0.84679827474342029</v>
      </c>
      <c r="K95" s="9" t="s">
        <v>854</v>
      </c>
    </row>
    <row r="96" spans="2:17" ht="21" x14ac:dyDescent="0.45">
      <c r="B96" s="216" t="s">
        <v>903</v>
      </c>
      <c r="C96" s="50">
        <f>-4.059/2.168</f>
        <v>-1.8722324723247232</v>
      </c>
      <c r="D96" s="10" t="s">
        <v>852</v>
      </c>
      <c r="F96" s="9" t="s">
        <v>853</v>
      </c>
      <c r="J96" s="215">
        <f>ABS(C96)/ABS(G82)</f>
        <v>0.8280630930343732</v>
      </c>
      <c r="K96" s="9" t="s">
        <v>854</v>
      </c>
    </row>
    <row r="97" spans="2:17" ht="21" x14ac:dyDescent="0.45">
      <c r="B97" s="216" t="s">
        <v>905</v>
      </c>
      <c r="C97" s="50">
        <f>100.536/14.182</f>
        <v>7.0889860386405301</v>
      </c>
      <c r="D97" s="10" t="s">
        <v>852</v>
      </c>
      <c r="F97" s="9" t="s">
        <v>843</v>
      </c>
      <c r="J97" s="215">
        <f>ABS(C97)/(MAXA(ABS(I81),ABS(I77)))</f>
        <v>0.86673128215190098</v>
      </c>
      <c r="K97" s="9" t="s">
        <v>857</v>
      </c>
    </row>
    <row r="98" spans="2:17" ht="21.5" thickBot="1" x14ac:dyDescent="0.5">
      <c r="B98" s="218" t="s">
        <v>906</v>
      </c>
      <c r="C98" s="219">
        <f>-C97</f>
        <v>-7.0889860386405301</v>
      </c>
      <c r="D98" s="170" t="s">
        <v>852</v>
      </c>
      <c r="F98" s="9" t="s">
        <v>843</v>
      </c>
      <c r="J98" s="215">
        <f>ABS(C98)/(MAXA(ABS(I81),ABS(I77)))</f>
        <v>0.86673128215190098</v>
      </c>
      <c r="K98" s="9" t="s">
        <v>857</v>
      </c>
    </row>
    <row r="99" spans="2:17" x14ac:dyDescent="0.35">
      <c r="C99" s="2"/>
    </row>
    <row r="100" spans="2:17" x14ac:dyDescent="0.35">
      <c r="B100" s="166" t="s">
        <v>859</v>
      </c>
      <c r="C100" s="32"/>
      <c r="J100" s="215"/>
    </row>
    <row r="101" spans="2:17" ht="16" thickBot="1" x14ac:dyDescent="0.4">
      <c r="B101" s="166" t="s">
        <v>840</v>
      </c>
    </row>
    <row r="102" spans="2:17" ht="16" thickBot="1" x14ac:dyDescent="0.4">
      <c r="B102" s="163" t="s">
        <v>860</v>
      </c>
      <c r="C102" s="178"/>
      <c r="D102" s="165"/>
    </row>
    <row r="103" spans="2:17" ht="18.5" x14ac:dyDescent="0.45">
      <c r="B103" s="214" t="s">
        <v>842</v>
      </c>
      <c r="C103" s="25">
        <v>1.4510000000000001</v>
      </c>
      <c r="D103" s="157" t="s">
        <v>770</v>
      </c>
      <c r="J103" s="215"/>
      <c r="M103" s="162"/>
      <c r="N103" s="162"/>
      <c r="P103" s="162"/>
      <c r="Q103" s="175"/>
    </row>
    <row r="104" spans="2:17" ht="18.5" x14ac:dyDescent="0.45">
      <c r="B104" s="216" t="s">
        <v>845</v>
      </c>
      <c r="C104" s="50">
        <v>1.7789999999999999</v>
      </c>
      <c r="D104" s="10" t="s">
        <v>770</v>
      </c>
      <c r="J104" s="162"/>
      <c r="M104" s="162"/>
      <c r="N104" s="162"/>
      <c r="P104" s="162"/>
      <c r="Q104" s="175"/>
    </row>
    <row r="105" spans="2:17" ht="18.5" x14ac:dyDescent="0.45">
      <c r="B105" s="216" t="s">
        <v>847</v>
      </c>
      <c r="C105" s="21">
        <v>0.02</v>
      </c>
      <c r="D105" s="10" t="s">
        <v>759</v>
      </c>
      <c r="F105" s="2"/>
      <c r="J105" s="162"/>
      <c r="M105" s="162"/>
      <c r="N105" s="162"/>
      <c r="P105" s="162"/>
      <c r="Q105" s="175"/>
    </row>
    <row r="106" spans="2:17" ht="18.5" x14ac:dyDescent="0.45">
      <c r="B106" s="216" t="s">
        <v>848</v>
      </c>
      <c r="C106" s="21">
        <v>0</v>
      </c>
      <c r="D106" s="10" t="s">
        <v>759</v>
      </c>
      <c r="J106" s="162"/>
      <c r="M106" s="162"/>
      <c r="N106" s="162"/>
      <c r="P106" s="162"/>
      <c r="Q106" s="175"/>
    </row>
    <row r="107" spans="2:17" ht="18.5" x14ac:dyDescent="0.45">
      <c r="B107" s="216" t="s">
        <v>849</v>
      </c>
      <c r="C107" s="21">
        <v>1.7999999999999999E-2</v>
      </c>
      <c r="D107" s="10" t="s">
        <v>759</v>
      </c>
      <c r="J107" s="162"/>
      <c r="M107" s="162"/>
      <c r="N107" s="162"/>
    </row>
    <row r="108" spans="2:17" ht="19" thickBot="1" x14ac:dyDescent="0.5">
      <c r="B108" s="216" t="s">
        <v>850</v>
      </c>
      <c r="C108" s="21">
        <v>0</v>
      </c>
      <c r="D108" s="10" t="s">
        <v>759</v>
      </c>
      <c r="J108" s="162"/>
    </row>
    <row r="109" spans="2:17" ht="16" thickBot="1" x14ac:dyDescent="0.4">
      <c r="B109" s="163" t="s">
        <v>861</v>
      </c>
      <c r="C109" s="68"/>
      <c r="D109" s="178"/>
      <c r="E109" s="178"/>
      <c r="F109" s="165"/>
      <c r="J109" s="162"/>
    </row>
    <row r="110" spans="2:17" ht="21.5" thickBot="1" x14ac:dyDescent="0.5">
      <c r="B110" s="8"/>
      <c r="C110" s="218" t="s">
        <v>901</v>
      </c>
      <c r="D110" s="218" t="s">
        <v>903</v>
      </c>
      <c r="E110" s="216" t="s">
        <v>905</v>
      </c>
      <c r="F110" s="251" t="s">
        <v>906</v>
      </c>
    </row>
    <row r="111" spans="2:17" x14ac:dyDescent="0.35">
      <c r="B111" s="181" t="s">
        <v>827</v>
      </c>
      <c r="C111" s="48">
        <f>-4.109/1.4</f>
        <v>-2.9350000000000001</v>
      </c>
      <c r="D111" s="252">
        <f>-4.059/1.708</f>
        <v>-2.3764637002341922</v>
      </c>
      <c r="E111" s="48">
        <f>-F115</f>
        <v>7.0889860386405301</v>
      </c>
      <c r="F111" s="137">
        <f>100.536/12.846</f>
        <v>7.8262494161606728</v>
      </c>
      <c r="J111" s="192"/>
      <c r="K111" s="221"/>
      <c r="L111" s="221"/>
      <c r="M111" s="162"/>
      <c r="N111" s="191"/>
      <c r="O111" s="158"/>
      <c r="P111" s="162"/>
      <c r="Q111" s="162"/>
    </row>
    <row r="112" spans="2:17" x14ac:dyDescent="0.35">
      <c r="B112" s="8" t="s">
        <v>828</v>
      </c>
      <c r="C112" s="50">
        <f>4.109/0.616</f>
        <v>6.6704545454545459</v>
      </c>
      <c r="D112" s="83">
        <f>4.059/0.308</f>
        <v>13.178571428571429</v>
      </c>
      <c r="E112" s="50">
        <f>-F116</f>
        <v>7.0889860386405301</v>
      </c>
      <c r="F112" s="137">
        <f>F111</f>
        <v>7.8262494161606728</v>
      </c>
      <c r="J112" s="56"/>
      <c r="K112" s="221"/>
      <c r="L112" s="221"/>
      <c r="M112" s="162"/>
      <c r="N112" s="191"/>
      <c r="O112" s="56"/>
      <c r="P112" s="162"/>
      <c r="Q112" s="162"/>
    </row>
    <row r="113" spans="2:17" x14ac:dyDescent="0.35">
      <c r="B113" s="200" t="s">
        <v>829</v>
      </c>
      <c r="C113" s="50">
        <f>4.109/2.159</f>
        <v>1.9031959240389071</v>
      </c>
      <c r="D113" s="83">
        <f>4.059/1.851</f>
        <v>2.1928687196110213</v>
      </c>
      <c r="E113" s="50">
        <f>-F114</f>
        <v>11.595847750865053</v>
      </c>
      <c r="F113" s="137">
        <f>100.536/7.335</f>
        <v>13.706339468302659</v>
      </c>
      <c r="J113" s="192"/>
      <c r="K113" s="221"/>
      <c r="L113" s="221"/>
      <c r="M113" s="162"/>
      <c r="N113" s="191"/>
      <c r="P113" s="162"/>
      <c r="Q113" s="162"/>
    </row>
    <row r="114" spans="2:17" x14ac:dyDescent="0.35">
      <c r="B114" s="200" t="s">
        <v>830</v>
      </c>
      <c r="C114" s="50">
        <f>C113</f>
        <v>1.9031959240389071</v>
      </c>
      <c r="D114" s="83">
        <f>D113</f>
        <v>2.1928687196110213</v>
      </c>
      <c r="E114" s="50">
        <f>-F113</f>
        <v>-13.706339468302659</v>
      </c>
      <c r="F114" s="137">
        <f>-100.536/8.67</f>
        <v>-11.595847750865053</v>
      </c>
      <c r="J114" s="192"/>
      <c r="K114" s="221"/>
      <c r="L114" s="221"/>
      <c r="M114" s="162"/>
      <c r="N114" s="191"/>
      <c r="P114" s="162"/>
      <c r="Q114" s="162"/>
    </row>
    <row r="115" spans="2:17" x14ac:dyDescent="0.35">
      <c r="B115" s="8" t="s">
        <v>831</v>
      </c>
      <c r="C115" s="50">
        <f>C112</f>
        <v>6.6704545454545459</v>
      </c>
      <c r="D115" s="83">
        <f>D112</f>
        <v>13.178571428571429</v>
      </c>
      <c r="E115" s="50">
        <f>-F111</f>
        <v>-7.8262494161606728</v>
      </c>
      <c r="F115" s="137">
        <f>-100.536/14.182</f>
        <v>-7.0889860386405301</v>
      </c>
      <c r="J115" s="56"/>
      <c r="K115" s="221"/>
      <c r="L115" s="221"/>
      <c r="M115" s="162"/>
      <c r="N115" s="191"/>
      <c r="P115" s="162"/>
      <c r="Q115" s="162"/>
    </row>
    <row r="116" spans="2:17" x14ac:dyDescent="0.35">
      <c r="B116" s="200" t="s">
        <v>832</v>
      </c>
      <c r="C116" s="50">
        <f>-4.109/1.511</f>
        <v>-2.7193911317008603</v>
      </c>
      <c r="D116" s="83">
        <f>-4.059/1.819</f>
        <v>-2.2314458493677845</v>
      </c>
      <c r="E116" s="50">
        <f>-F112</f>
        <v>-7.8262494161606728</v>
      </c>
      <c r="F116" s="137">
        <f>F115</f>
        <v>-7.0889860386405301</v>
      </c>
      <c r="J116" s="192"/>
      <c r="K116" s="221"/>
      <c r="L116" s="221"/>
      <c r="M116" s="162"/>
      <c r="N116" s="191"/>
      <c r="P116" s="162"/>
      <c r="Q116" s="162"/>
    </row>
    <row r="117" spans="2:17" ht="16" thickBot="1" x14ac:dyDescent="0.4">
      <c r="B117" s="22" t="s">
        <v>833</v>
      </c>
      <c r="C117" s="219">
        <f>-4.109/1.861</f>
        <v>-2.2079527135948416</v>
      </c>
      <c r="D117" s="96">
        <f>-4.059/2.168</f>
        <v>-1.8722324723247232</v>
      </c>
      <c r="E117" s="219">
        <f>-100.536/1.183</f>
        <v>-84.983939137785285</v>
      </c>
      <c r="F117" s="143">
        <f>-100.536/2.518</f>
        <v>-39.926926131850678</v>
      </c>
      <c r="J117" s="56"/>
      <c r="K117" s="221"/>
      <c r="L117" s="221"/>
      <c r="M117" s="162"/>
      <c r="N117" s="191"/>
      <c r="P117" s="162"/>
      <c r="Q117" s="162"/>
    </row>
    <row r="118" spans="2:17" ht="18.5" x14ac:dyDescent="0.45">
      <c r="B118" s="222"/>
      <c r="C118" s="32" t="s">
        <v>862</v>
      </c>
      <c r="D118" s="9" t="s">
        <v>863</v>
      </c>
      <c r="E118" s="9" t="s">
        <v>864</v>
      </c>
      <c r="F118" s="9" t="s">
        <v>865</v>
      </c>
      <c r="J118" s="215"/>
    </row>
    <row r="119" spans="2:17" ht="18.5" x14ac:dyDescent="0.45">
      <c r="B119" s="222"/>
      <c r="C119" s="32"/>
      <c r="J119" s="215"/>
    </row>
    <row r="120" spans="2:17" ht="16" thickBot="1" x14ac:dyDescent="0.4">
      <c r="B120" s="223" t="s">
        <v>866</v>
      </c>
      <c r="C120" s="223"/>
      <c r="D120" s="224"/>
      <c r="E120" s="225"/>
      <c r="F120" s="56"/>
      <c r="G120" s="224"/>
      <c r="H120" s="225"/>
      <c r="I120" s="162"/>
    </row>
    <row r="121" spans="2:17" x14ac:dyDescent="0.35">
      <c r="B121" s="33"/>
      <c r="C121" s="157"/>
      <c r="D121" s="26" t="s">
        <v>713</v>
      </c>
      <c r="E121" s="26" t="s">
        <v>714</v>
      </c>
      <c r="F121" s="26" t="s">
        <v>715</v>
      </c>
      <c r="G121" s="26" t="s">
        <v>716</v>
      </c>
      <c r="H121" s="26" t="s">
        <v>717</v>
      </c>
      <c r="I121" s="26" t="s">
        <v>718</v>
      </c>
      <c r="J121" s="26" t="s">
        <v>740</v>
      </c>
      <c r="K121" s="26" t="s">
        <v>741</v>
      </c>
    </row>
    <row r="122" spans="2:17" x14ac:dyDescent="0.35">
      <c r="B122" s="86" t="s">
        <v>867</v>
      </c>
      <c r="C122" s="10"/>
      <c r="D122" s="18"/>
      <c r="E122" s="18"/>
      <c r="F122" s="18"/>
      <c r="G122" s="18"/>
      <c r="H122" s="18"/>
      <c r="I122" s="18"/>
      <c r="J122" s="18"/>
      <c r="K122" s="18"/>
    </row>
    <row r="123" spans="2:17" x14ac:dyDescent="0.35">
      <c r="B123" s="121" t="s">
        <v>868</v>
      </c>
      <c r="C123" s="10"/>
      <c r="D123" s="21">
        <v>0.80700000000000005</v>
      </c>
      <c r="E123" s="50">
        <v>0.81299999999999994</v>
      </c>
      <c r="F123" s="21">
        <v>0.80900000000000005</v>
      </c>
      <c r="G123" s="21">
        <v>0.80600000000000005</v>
      </c>
      <c r="H123" s="21">
        <f>F123</f>
        <v>0.80900000000000005</v>
      </c>
      <c r="I123" s="50">
        <f>E123</f>
        <v>0.81299999999999994</v>
      </c>
      <c r="J123" s="50">
        <v>0.71</v>
      </c>
      <c r="K123" s="50">
        <v>0.71</v>
      </c>
    </row>
    <row r="124" spans="2:17" ht="16" thickBot="1" x14ac:dyDescent="0.4">
      <c r="B124" s="17" t="s">
        <v>869</v>
      </c>
      <c r="C124" s="10"/>
      <c r="D124" s="50">
        <v>0.80300000000000005</v>
      </c>
      <c r="E124" s="219">
        <v>0.80100000000000005</v>
      </c>
      <c r="F124" s="226" t="s">
        <v>721</v>
      </c>
      <c r="G124" s="219">
        <v>0.79300000000000004</v>
      </c>
      <c r="H124" s="226" t="s">
        <v>721</v>
      </c>
      <c r="I124" s="219">
        <f>E124</f>
        <v>0.80100000000000005</v>
      </c>
      <c r="J124" s="253" t="s">
        <v>721</v>
      </c>
      <c r="K124" s="253" t="s">
        <v>721</v>
      </c>
    </row>
    <row r="125" spans="2:17" x14ac:dyDescent="0.35">
      <c r="B125" s="86" t="s">
        <v>870</v>
      </c>
      <c r="C125" s="10"/>
      <c r="D125" s="18"/>
      <c r="E125" s="2"/>
      <c r="F125" s="2"/>
      <c r="G125" s="2"/>
      <c r="H125" s="2"/>
      <c r="I125" s="124"/>
      <c r="J125" s="45"/>
      <c r="K125" s="45"/>
    </row>
    <row r="126" spans="2:17" x14ac:dyDescent="0.35">
      <c r="B126" s="121" t="s">
        <v>868</v>
      </c>
      <c r="C126" s="10"/>
      <c r="D126" s="18">
        <v>0.81200000000000006</v>
      </c>
      <c r="E126" s="2"/>
      <c r="F126" s="2"/>
      <c r="G126" s="2"/>
      <c r="H126" s="2"/>
      <c r="I126" s="124"/>
      <c r="J126" s="45"/>
      <c r="K126" s="45"/>
    </row>
    <row r="127" spans="2:17" ht="16" thickBot="1" x14ac:dyDescent="0.4">
      <c r="B127" s="53" t="s">
        <v>869</v>
      </c>
      <c r="C127" s="170"/>
      <c r="D127" s="29">
        <v>0.79500000000000004</v>
      </c>
      <c r="E127" s="2"/>
      <c r="F127" s="2"/>
      <c r="G127" s="2"/>
      <c r="H127" s="2"/>
      <c r="I127" s="124"/>
      <c r="J127" s="125"/>
      <c r="K127" s="125"/>
    </row>
    <row r="128" spans="2:17" x14ac:dyDescent="0.35">
      <c r="C128" s="2"/>
      <c r="D128" s="31"/>
    </row>
    <row r="129" spans="2:11" ht="16" thickBot="1" x14ac:dyDescent="0.4"/>
    <row r="130" spans="2:11" x14ac:dyDescent="0.35">
      <c r="B130" s="3"/>
      <c r="C130" s="167"/>
      <c r="D130" s="3" t="s">
        <v>871</v>
      </c>
      <c r="E130" s="5"/>
      <c r="F130" s="157"/>
      <c r="G130" s="3" t="s">
        <v>872</v>
      </c>
      <c r="H130" s="5"/>
      <c r="I130" s="157"/>
    </row>
    <row r="131" spans="2:11" x14ac:dyDescent="0.35">
      <c r="B131" s="8"/>
      <c r="C131" s="12"/>
      <c r="D131" s="8">
        <v>1</v>
      </c>
      <c r="F131" s="10"/>
      <c r="G131" s="8">
        <v>1</v>
      </c>
      <c r="I131" s="10"/>
    </row>
    <row r="132" spans="2:11" x14ac:dyDescent="0.35">
      <c r="B132" s="229"/>
      <c r="C132" s="230"/>
      <c r="D132" s="229" t="s">
        <v>873</v>
      </c>
      <c r="E132" s="231"/>
      <c r="F132" s="232" t="s">
        <v>874</v>
      </c>
      <c r="G132" s="229" t="s">
        <v>875</v>
      </c>
      <c r="H132" s="231"/>
      <c r="I132" s="233" t="s">
        <v>876</v>
      </c>
    </row>
    <row r="133" spans="2:11" ht="16" thickBot="1" x14ac:dyDescent="0.4">
      <c r="B133" s="229" t="s">
        <v>877</v>
      </c>
      <c r="C133" s="230" t="s">
        <v>878</v>
      </c>
      <c r="D133" s="235" t="s">
        <v>879</v>
      </c>
      <c r="E133" s="9" t="s">
        <v>880</v>
      </c>
      <c r="F133" s="10" t="s">
        <v>881</v>
      </c>
      <c r="G133" s="235" t="s">
        <v>879</v>
      </c>
      <c r="H133" s="9" t="s">
        <v>880</v>
      </c>
      <c r="I133" s="10" t="s">
        <v>881</v>
      </c>
    </row>
    <row r="134" spans="2:11" ht="16" thickBot="1" x14ac:dyDescent="0.4">
      <c r="B134" s="238" t="s">
        <v>882</v>
      </c>
      <c r="C134" s="239">
        <f>F8</f>
        <v>16</v>
      </c>
      <c r="D134" s="240">
        <v>1.05E-4</v>
      </c>
      <c r="E134" s="225">
        <v>-1</v>
      </c>
      <c r="F134" s="241">
        <f t="shared" ref="F134:F146" si="7">C134*D134*E134</f>
        <v>-1.6800000000000001E-3</v>
      </c>
      <c r="G134" s="240">
        <v>2.2200000000000002E-3</v>
      </c>
      <c r="H134" s="225">
        <v>1</v>
      </c>
      <c r="I134" s="206">
        <f t="shared" ref="I134:I146" si="8">C134*G134*H134</f>
        <v>3.5520000000000003E-2</v>
      </c>
    </row>
    <row r="135" spans="2:11" ht="16" thickBot="1" x14ac:dyDescent="0.4">
      <c r="B135" s="238" t="s">
        <v>882</v>
      </c>
      <c r="C135" s="239">
        <f>G8</f>
        <v>14</v>
      </c>
      <c r="D135" s="240">
        <v>1.18E-4</v>
      </c>
      <c r="E135" s="225">
        <v>-1</v>
      </c>
      <c r="F135" s="241">
        <f t="shared" si="7"/>
        <v>-1.6519999999999998E-3</v>
      </c>
      <c r="G135" s="240">
        <v>2.5600000000000002E-3</v>
      </c>
      <c r="H135" s="225">
        <v>1</v>
      </c>
      <c r="I135" s="206">
        <f t="shared" si="8"/>
        <v>3.5840000000000004E-2</v>
      </c>
    </row>
    <row r="136" spans="2:11" ht="16" thickBot="1" x14ac:dyDescent="0.4">
      <c r="B136" s="238" t="s">
        <v>883</v>
      </c>
      <c r="C136" s="239">
        <f>G8</f>
        <v>14</v>
      </c>
      <c r="D136" s="240">
        <v>2.1100000000000001E-4</v>
      </c>
      <c r="E136" s="225">
        <v>1</v>
      </c>
      <c r="F136" s="241">
        <f t="shared" si="7"/>
        <v>2.954E-3</v>
      </c>
      <c r="G136" s="240">
        <v>3.7200000000000002E-3</v>
      </c>
      <c r="H136" s="225">
        <v>1</v>
      </c>
      <c r="I136" s="206">
        <f t="shared" si="8"/>
        <v>5.2080000000000001E-2</v>
      </c>
    </row>
    <row r="137" spans="2:11" ht="16" thickBot="1" x14ac:dyDescent="0.4">
      <c r="B137" s="238" t="s">
        <v>883</v>
      </c>
      <c r="C137" s="239">
        <f>H8</f>
        <v>20</v>
      </c>
      <c r="D137" s="240">
        <v>1.34E-4</v>
      </c>
      <c r="E137" s="225">
        <v>1</v>
      </c>
      <c r="F137" s="241">
        <f t="shared" si="7"/>
        <v>2.6800000000000001E-3</v>
      </c>
      <c r="G137" s="240">
        <v>2.32E-3</v>
      </c>
      <c r="H137" s="225">
        <v>1</v>
      </c>
      <c r="I137" s="206">
        <f t="shared" si="8"/>
        <v>4.6399999999999997E-2</v>
      </c>
    </row>
    <row r="138" spans="2:11" ht="16" thickBot="1" x14ac:dyDescent="0.4">
      <c r="B138" s="238" t="s">
        <v>884</v>
      </c>
      <c r="C138" s="239">
        <f>H8</f>
        <v>20</v>
      </c>
      <c r="D138" s="240">
        <v>9.2100000000000005E-4</v>
      </c>
      <c r="E138" s="225">
        <v>1</v>
      </c>
      <c r="F138" s="241">
        <f t="shared" si="7"/>
        <v>1.8420000000000002E-2</v>
      </c>
      <c r="G138" s="240">
        <v>5.5099999999999995E-4</v>
      </c>
      <c r="H138" s="225">
        <v>1</v>
      </c>
      <c r="I138" s="206">
        <f t="shared" si="8"/>
        <v>1.1019999999999999E-2</v>
      </c>
      <c r="K138" s="2" t="s">
        <v>929</v>
      </c>
    </row>
    <row r="139" spans="2:11" ht="16" thickBot="1" x14ac:dyDescent="0.4">
      <c r="B139" s="238" t="s">
        <v>884</v>
      </c>
      <c r="C139" s="239">
        <f>C8</f>
        <v>20</v>
      </c>
      <c r="D139" s="240">
        <v>9.3300000000000002E-4</v>
      </c>
      <c r="E139" s="225">
        <v>1</v>
      </c>
      <c r="F139" s="241">
        <f t="shared" si="7"/>
        <v>1.866E-2</v>
      </c>
      <c r="G139" s="240">
        <v>5.5000000000000003E-4</v>
      </c>
      <c r="H139" s="225">
        <v>1</v>
      </c>
      <c r="I139" s="206">
        <f t="shared" si="8"/>
        <v>1.1000000000000001E-2</v>
      </c>
    </row>
    <row r="140" spans="2:11" ht="16" thickBot="1" x14ac:dyDescent="0.4">
      <c r="B140" s="238" t="s">
        <v>885</v>
      </c>
      <c r="C140" s="239">
        <f>C8</f>
        <v>20</v>
      </c>
      <c r="D140" s="240">
        <v>9.3700000000000001E-4</v>
      </c>
      <c r="E140" s="225">
        <v>1</v>
      </c>
      <c r="F140" s="241">
        <f t="shared" si="7"/>
        <v>1.874E-2</v>
      </c>
      <c r="G140" s="240">
        <v>5.1900000000000004E-4</v>
      </c>
      <c r="H140" s="225">
        <v>-1</v>
      </c>
      <c r="I140" s="206">
        <f t="shared" si="8"/>
        <v>-1.038E-2</v>
      </c>
    </row>
    <row r="141" spans="2:11" ht="16" thickBot="1" x14ac:dyDescent="0.4">
      <c r="B141" s="238" t="s">
        <v>885</v>
      </c>
      <c r="C141" s="239">
        <f>D8</f>
        <v>20</v>
      </c>
      <c r="D141" s="240">
        <v>9.1699999999999995E-4</v>
      </c>
      <c r="E141" s="225">
        <v>1</v>
      </c>
      <c r="F141" s="241">
        <f t="shared" si="7"/>
        <v>1.8339999999999999E-2</v>
      </c>
      <c r="G141" s="240">
        <v>5.1599999999999997E-4</v>
      </c>
      <c r="H141" s="225">
        <v>-1</v>
      </c>
      <c r="I141" s="206">
        <f t="shared" si="8"/>
        <v>-1.0319999999999999E-2</v>
      </c>
    </row>
    <row r="142" spans="2:11" ht="16" thickBot="1" x14ac:dyDescent="0.4">
      <c r="B142" s="238" t="s">
        <v>886</v>
      </c>
      <c r="C142" s="239">
        <f>D8</f>
        <v>20</v>
      </c>
      <c r="D142" s="240">
        <v>1.3999999999999999E-4</v>
      </c>
      <c r="E142" s="225">
        <v>1</v>
      </c>
      <c r="F142" s="241">
        <f t="shared" si="7"/>
        <v>2.7999999999999995E-3</v>
      </c>
      <c r="G142" s="240">
        <v>2.4099999999999998E-3</v>
      </c>
      <c r="H142" s="225">
        <v>-1</v>
      </c>
      <c r="I142" s="206">
        <f t="shared" si="8"/>
        <v>-4.8199999999999993E-2</v>
      </c>
    </row>
    <row r="143" spans="2:11" ht="16" thickBot="1" x14ac:dyDescent="0.4">
      <c r="B143" s="238" t="s">
        <v>886</v>
      </c>
      <c r="C143" s="239">
        <f>E8</f>
        <v>14</v>
      </c>
      <c r="D143" s="240">
        <v>2.1900000000000001E-4</v>
      </c>
      <c r="E143" s="225">
        <v>1</v>
      </c>
      <c r="F143" s="241">
        <f t="shared" si="7"/>
        <v>3.0660000000000001E-3</v>
      </c>
      <c r="G143" s="240">
        <v>3.8500000000000001E-3</v>
      </c>
      <c r="H143" s="225">
        <v>-1</v>
      </c>
      <c r="I143" s="206">
        <f t="shared" si="8"/>
        <v>-5.3900000000000003E-2</v>
      </c>
    </row>
    <row r="144" spans="2:11" ht="16" thickBot="1" x14ac:dyDescent="0.4">
      <c r="B144" s="238" t="s">
        <v>887</v>
      </c>
      <c r="C144" s="239">
        <f>E8</f>
        <v>14</v>
      </c>
      <c r="D144" s="240">
        <v>1.46E-4</v>
      </c>
      <c r="E144" s="225">
        <v>-1</v>
      </c>
      <c r="F144" s="241">
        <f t="shared" si="7"/>
        <v>-2.0439999999999998E-3</v>
      </c>
      <c r="G144" s="240">
        <v>3.2000000000000002E-3</v>
      </c>
      <c r="H144" s="225">
        <v>-1</v>
      </c>
      <c r="I144" s="206">
        <f t="shared" si="8"/>
        <v>-4.48E-2</v>
      </c>
    </row>
    <row r="145" spans="2:11" ht="16" thickBot="1" x14ac:dyDescent="0.4">
      <c r="B145" s="238" t="s">
        <v>887</v>
      </c>
      <c r="C145" s="239">
        <f>F8</f>
        <v>16</v>
      </c>
      <c r="D145" s="240">
        <v>1.0399999999999999E-4</v>
      </c>
      <c r="E145" s="225">
        <v>-1</v>
      </c>
      <c r="F145" s="241">
        <f t="shared" si="7"/>
        <v>-1.6639999999999999E-3</v>
      </c>
      <c r="G145" s="240">
        <v>2.2300000000000002E-3</v>
      </c>
      <c r="H145" s="225">
        <v>-1</v>
      </c>
      <c r="I145" s="206">
        <f t="shared" si="8"/>
        <v>-3.5680000000000003E-2</v>
      </c>
    </row>
    <row r="146" spans="2:11" ht="16" thickBot="1" x14ac:dyDescent="0.4">
      <c r="B146" s="243" t="s">
        <v>888</v>
      </c>
      <c r="C146" s="244">
        <f>F8</f>
        <v>16</v>
      </c>
      <c r="D146" s="245">
        <v>1.58E-3</v>
      </c>
      <c r="E146" s="246">
        <v>-1</v>
      </c>
      <c r="F146" s="247">
        <f t="shared" si="7"/>
        <v>-2.528E-2</v>
      </c>
      <c r="G146" s="245">
        <v>1.1299999999999999E-3</v>
      </c>
      <c r="H146" s="246">
        <v>-1</v>
      </c>
      <c r="I146" s="209">
        <f t="shared" si="8"/>
        <v>-1.8079999999999999E-2</v>
      </c>
    </row>
    <row r="148" spans="2:11" ht="18.5" x14ac:dyDescent="0.35">
      <c r="C148" s="254"/>
    </row>
    <row r="149" spans="2:11" x14ac:dyDescent="0.35">
      <c r="C149" s="255"/>
      <c r="D149" s="256"/>
      <c r="E149" s="256"/>
      <c r="F149" s="256"/>
      <c r="G149" s="256"/>
      <c r="H149" s="256"/>
      <c r="I149" s="256"/>
      <c r="J149" s="256"/>
      <c r="K149" s="256"/>
    </row>
    <row r="150" spans="2:11" x14ac:dyDescent="0.35">
      <c r="C150" s="255"/>
      <c r="D150" s="257"/>
      <c r="E150" s="257"/>
      <c r="F150" s="257"/>
      <c r="G150" s="257"/>
      <c r="H150" s="257"/>
      <c r="I150" s="257"/>
      <c r="J150" s="257"/>
      <c r="K150" s="257"/>
    </row>
    <row r="151" spans="2:11" x14ac:dyDescent="0.35">
      <c r="C151" s="258"/>
      <c r="D151" s="224"/>
      <c r="E151" s="224"/>
      <c r="F151" s="224"/>
      <c r="G151" s="224"/>
      <c r="H151" s="224"/>
      <c r="I151" s="224"/>
      <c r="J151" s="224"/>
      <c r="K151" s="224"/>
    </row>
    <row r="152" spans="2:11" x14ac:dyDescent="0.35">
      <c r="C152" s="258"/>
      <c r="D152" s="224"/>
      <c r="E152" s="224"/>
      <c r="F152" s="224"/>
      <c r="G152" s="224"/>
      <c r="H152" s="224"/>
      <c r="I152" s="224"/>
      <c r="J152" s="224"/>
      <c r="K152" s="224"/>
    </row>
    <row r="153" spans="2:11" x14ac:dyDescent="0.35">
      <c r="C153" s="258"/>
      <c r="D153" s="224"/>
      <c r="E153" s="224"/>
      <c r="F153" s="259"/>
      <c r="G153" s="259"/>
      <c r="H153" s="224"/>
      <c r="I153" s="224"/>
      <c r="J153" s="224"/>
      <c r="K153" s="224"/>
    </row>
    <row r="154" spans="2:11" x14ac:dyDescent="0.35">
      <c r="C154" s="258"/>
      <c r="D154" s="224"/>
      <c r="E154" s="224"/>
      <c r="F154" s="259"/>
      <c r="G154" s="259"/>
      <c r="H154" s="224"/>
      <c r="I154" s="224"/>
      <c r="J154" s="224"/>
      <c r="K154" s="224"/>
    </row>
    <row r="155" spans="2:11" x14ac:dyDescent="0.35">
      <c r="C155" s="258"/>
      <c r="D155" s="224"/>
      <c r="E155" s="259"/>
      <c r="F155" s="224"/>
      <c r="G155" s="224"/>
      <c r="H155" s="224"/>
      <c r="I155" s="224"/>
      <c r="J155" s="224"/>
      <c r="K155" s="259"/>
    </row>
    <row r="156" spans="2:11" x14ac:dyDescent="0.35">
      <c r="C156" s="258"/>
      <c r="D156" s="224"/>
      <c r="E156" s="259"/>
      <c r="F156" s="224"/>
      <c r="G156" s="224"/>
      <c r="H156" s="224"/>
      <c r="I156" s="224"/>
      <c r="J156" s="224"/>
      <c r="K156" s="259"/>
    </row>
    <row r="157" spans="2:11" x14ac:dyDescent="0.35">
      <c r="C157" s="258"/>
      <c r="D157" s="224"/>
      <c r="E157" s="259"/>
      <c r="F157" s="224"/>
      <c r="G157" s="224"/>
      <c r="H157" s="224"/>
      <c r="I157" s="224"/>
      <c r="J157" s="224"/>
      <c r="K157" s="259"/>
    </row>
    <row r="158" spans="2:11" x14ac:dyDescent="0.35">
      <c r="C158" s="258"/>
      <c r="D158" s="224"/>
      <c r="E158" s="259"/>
      <c r="F158" s="224"/>
      <c r="G158" s="224"/>
      <c r="H158" s="224"/>
      <c r="I158" s="224"/>
      <c r="J158" s="224"/>
      <c r="K158" s="259"/>
    </row>
    <row r="159" spans="2:11" x14ac:dyDescent="0.35">
      <c r="C159" s="258"/>
      <c r="D159" s="224"/>
      <c r="E159" s="224"/>
      <c r="F159" s="224"/>
      <c r="G159" s="259"/>
      <c r="H159" s="224"/>
      <c r="I159" s="224"/>
      <c r="J159" s="224"/>
      <c r="K159" s="224"/>
    </row>
    <row r="160" spans="2:11" x14ac:dyDescent="0.35">
      <c r="C160" s="258"/>
      <c r="D160" s="224"/>
      <c r="E160" s="224"/>
      <c r="F160" s="224"/>
      <c r="G160" s="259"/>
      <c r="H160" s="224"/>
      <c r="I160" s="224"/>
      <c r="J160" s="224"/>
      <c r="K160" s="224"/>
    </row>
    <row r="161" spans="3:11" x14ac:dyDescent="0.35">
      <c r="C161" s="258"/>
      <c r="D161" s="224"/>
      <c r="E161" s="224"/>
      <c r="F161" s="224"/>
      <c r="G161" s="224"/>
      <c r="H161" s="224"/>
      <c r="I161" s="224"/>
      <c r="J161" s="224"/>
      <c r="K161" s="224"/>
    </row>
    <row r="162" spans="3:11" x14ac:dyDescent="0.35">
      <c r="C162" s="258"/>
      <c r="D162" s="224"/>
      <c r="E162" s="224"/>
      <c r="F162" s="224"/>
      <c r="G162" s="224"/>
      <c r="H162" s="224"/>
      <c r="I162" s="224"/>
      <c r="J162" s="224"/>
      <c r="K162" s="224"/>
    </row>
    <row r="163" spans="3:11" x14ac:dyDescent="0.35">
      <c r="C163" s="258"/>
      <c r="D163" s="224"/>
      <c r="E163" s="259"/>
      <c r="F163" s="224"/>
      <c r="G163" s="259"/>
      <c r="H163" s="224"/>
      <c r="I163" s="224"/>
      <c r="J163" s="224"/>
      <c r="K163" s="224"/>
    </row>
    <row r="164" spans="3:11" x14ac:dyDescent="0.35">
      <c r="C164" s="236"/>
      <c r="D164" s="237"/>
      <c r="E164" s="237"/>
      <c r="F164" s="237"/>
      <c r="G164" s="242"/>
      <c r="H164" s="237"/>
      <c r="I164" s="237"/>
      <c r="J164" s="237"/>
    </row>
    <row r="165" spans="3:11" x14ac:dyDescent="0.35">
      <c r="C165" s="236"/>
      <c r="D165" s="237"/>
      <c r="E165" s="237"/>
      <c r="F165" s="237"/>
      <c r="G165" s="237"/>
      <c r="H165" s="237"/>
      <c r="I165" s="237"/>
      <c r="J165" s="237"/>
    </row>
    <row r="166" spans="3:11" x14ac:dyDescent="0.35">
      <c r="C166" s="236"/>
      <c r="D166" s="237"/>
      <c r="E166" s="237"/>
      <c r="F166" s="237"/>
      <c r="G166" s="237"/>
      <c r="H166" s="237"/>
      <c r="I166" s="237"/>
      <c r="J166" s="237"/>
    </row>
    <row r="167" spans="3:11" x14ac:dyDescent="0.35">
      <c r="C167" s="236"/>
      <c r="D167" s="237"/>
      <c r="E167" s="242"/>
      <c r="F167" s="237"/>
      <c r="G167" s="242"/>
      <c r="H167" s="237"/>
      <c r="I167" s="237"/>
      <c r="J167" s="237"/>
    </row>
  </sheetData>
  <mergeCells count="1">
    <mergeCell ref="C74:D74"/>
  </mergeCells>
  <pageMargins left="0.78740157499999996" right="0.78740157499999996" top="1" bottom="1" header="0.5" footer="0.5"/>
  <pageSetup paperSize="8" scale="35" orientation="landscape" horizontalDpi="4294967292" verticalDpi="4294967292" r:id="rId1"/>
  <headerFooter>
    <oddHeader>&amp;LConcept development, Floating bridge E39 Bjørnafjorden&amp;C&amp;A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256A45D11B54FAEFCC0CEA880B1E0" ma:contentTypeVersion="10" ma:contentTypeDescription="Create a new document." ma:contentTypeScope="" ma:versionID="86e9278352a684857d7b92004919565a">
  <xsd:schema xmlns:xsd="http://www.w3.org/2001/XMLSchema" xmlns:xs="http://www.w3.org/2001/XMLSchema" xmlns:p="http://schemas.microsoft.com/office/2006/metadata/properties" xmlns:ns2="10d10650-b982-4d49-92bf-de2ef6ed014f" xmlns:ns3="0d76e76b-1e78-49aa-ade5-48a7dd23bcfc" targetNamespace="http://schemas.microsoft.com/office/2006/metadata/properties" ma:root="true" ma:fieldsID="5a58da6742618521cda98a6716f5a457" ns2:_="" ns3:_="">
    <xsd:import namespace="10d10650-b982-4d49-92bf-de2ef6ed014f"/>
    <xsd:import namespace="0d76e76b-1e78-49aa-ade5-48a7dd23bc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10650-b982-4d49-92bf-de2ef6ed01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6e76b-1e78-49aa-ade5-48a7dd23bcf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BEB661-31C8-4CC4-847E-EF1E985503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26150E-0C98-4DE5-8164-2D9036F4E5D0}">
  <ds:schemaRefs>
    <ds:schemaRef ds:uri="http://schemas.microsoft.com/office/2006/metadata/properties"/>
    <ds:schemaRef ds:uri="10d10650-b982-4d49-92bf-de2ef6ed014f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0d76e76b-1e78-49aa-ade5-48a7dd23bcf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2CEDF9-2A39-49AE-A3EF-B6382E30A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10650-b982-4d49-92bf-de2ef6ed014f"/>
    <ds:schemaRef ds:uri="0d76e76b-1e78-49aa-ade5-48a7dd23bc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input_innfestninger</vt:lpstr>
      <vt:lpstr>input_material</vt:lpstr>
      <vt:lpstr>input_egenvekt_grunnlag</vt:lpstr>
      <vt:lpstr>input_egenvekt</vt:lpstr>
      <vt:lpstr>input_Aksesystem</vt:lpstr>
      <vt:lpstr>input_H2</vt:lpstr>
      <vt:lpstr>input_H1</vt:lpstr>
      <vt:lpstr>input_S2</vt:lpstr>
      <vt:lpstr>input_S1</vt:lpstr>
      <vt:lpstr>input_F2</vt:lpstr>
      <vt:lpstr>input_F1</vt:lpstr>
      <vt:lpstr>input_T1</vt:lpstr>
      <vt:lpstr>bridge</vt:lpstr>
      <vt:lpstr>tower</vt:lpstr>
      <vt:lpstr>back_columns</vt:lpstr>
      <vt:lpstr>columns</vt:lpstr>
      <vt:lpstr>cables</vt:lpstr>
      <vt:lpstr>pontoons</vt:lpstr>
      <vt:lpstr>mooring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Stefan Sch</cp:lastModifiedBy>
  <dcterms:created xsi:type="dcterms:W3CDTF">2019-06-13T09:00:53Z</dcterms:created>
  <dcterms:modified xsi:type="dcterms:W3CDTF">2019-08-15T09:15:09Z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0x0101002C3256A45D11B54FAEFCC0CEA880B1E0</vt:lpwstr>
  </property>
</Properties>
</file>