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ercos\PycharmProjects\benchmark_straight_bridge\other\"/>
    </mc:Choice>
  </mc:AlternateContent>
  <xr:revisionPtr revIDLastSave="0" documentId="13_ncr:1_{3F1BE746-5BA7-4D31-A32F-ACCB1037BE60}" xr6:coauthVersionLast="47" xr6:coauthVersionMax="47" xr10:uidLastSave="{00000000-0000-0000-0000-000000000000}"/>
  <bookViews>
    <workbookView xWindow="-108" yWindow="-108" windowWidth="30936" windowHeight="16896" firstSheet="2" activeTab="7" xr2:uid="{00000000-000D-0000-FFFF-FFFF00000000}"/>
  </bookViews>
  <sheets>
    <sheet name="Langenuen" sheetId="1" r:id="rId1"/>
    <sheet name="Langenuen new values" sheetId="7" r:id="rId2"/>
    <sheet name="Julsundet" sheetId="2" r:id="rId3"/>
    <sheet name="Flat Plate" sheetId="8" r:id="rId4"/>
    <sheet name="Flat Plate (2)" sheetId="9" r:id="rId5"/>
    <sheet name="Sotrabru" sheetId="3" r:id="rId6"/>
    <sheet name="Langenuen_table_only" sheetId="4" r:id="rId7"/>
    <sheet name="Julsundet_table_only" sheetId="10" r:id="rId8"/>
    <sheet name="Julsundet_OLD_table_only" sheetId="5" r:id="rId9"/>
    <sheet name="Sotrabru_table_only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3" i="10"/>
  <c r="B2" i="10"/>
  <c r="P55" i="9"/>
  <c r="D59" i="9"/>
  <c r="E59" i="9"/>
  <c r="D60" i="9"/>
  <c r="E60" i="9"/>
  <c r="D61" i="9"/>
  <c r="E61" i="9"/>
  <c r="F61" i="9" s="1"/>
  <c r="D62" i="9"/>
  <c r="E62" i="9"/>
  <c r="D63" i="9"/>
  <c r="E63" i="9"/>
  <c r="D64" i="9"/>
  <c r="E64" i="9"/>
  <c r="D65" i="9"/>
  <c r="E65" i="9"/>
  <c r="F65" i="9" s="1"/>
  <c r="D66" i="9"/>
  <c r="E66" i="9"/>
  <c r="D67" i="9"/>
  <c r="E67" i="9"/>
  <c r="F67" i="9" s="1"/>
  <c r="D68" i="9"/>
  <c r="E68" i="9"/>
  <c r="D69" i="9"/>
  <c r="E69" i="9"/>
  <c r="D70" i="9"/>
  <c r="E70" i="9"/>
  <c r="D71" i="9"/>
  <c r="E71" i="9"/>
  <c r="D72" i="9"/>
  <c r="E72" i="9"/>
  <c r="D73" i="9"/>
  <c r="E73" i="9"/>
  <c r="F73" i="9" s="1"/>
  <c r="D74" i="9"/>
  <c r="E74" i="9"/>
  <c r="D75" i="9"/>
  <c r="E75" i="9"/>
  <c r="D76" i="9"/>
  <c r="E76" i="9"/>
  <c r="D77" i="9"/>
  <c r="E77" i="9"/>
  <c r="D78" i="9"/>
  <c r="E78" i="9"/>
  <c r="E58" i="9"/>
  <c r="D58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E32" i="9"/>
  <c r="F32" i="9" s="1"/>
  <c r="D32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F22" i="9" s="1"/>
  <c r="E23" i="9"/>
  <c r="P23" i="9" s="1"/>
  <c r="E24" i="9"/>
  <c r="E25" i="9"/>
  <c r="E2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E6" i="9"/>
  <c r="F10" i="9"/>
  <c r="P11" i="9"/>
  <c r="D6" i="9"/>
  <c r="C78" i="9"/>
  <c r="F77" i="9"/>
  <c r="C77" i="9"/>
  <c r="C76" i="9"/>
  <c r="C75" i="9"/>
  <c r="C74" i="9"/>
  <c r="C73" i="9"/>
  <c r="C72" i="9"/>
  <c r="F71" i="9"/>
  <c r="C71" i="9"/>
  <c r="C70" i="9"/>
  <c r="C69" i="9"/>
  <c r="C68" i="9"/>
  <c r="C67" i="9"/>
  <c r="C66" i="9"/>
  <c r="C65" i="9"/>
  <c r="C64" i="9"/>
  <c r="C63" i="9"/>
  <c r="C62" i="9"/>
  <c r="C61" i="9"/>
  <c r="C60" i="9"/>
  <c r="F59" i="9"/>
  <c r="C59" i="9"/>
  <c r="F58" i="9"/>
  <c r="C58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F33" i="9"/>
  <c r="C33" i="9"/>
  <c r="C32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P6" i="9"/>
  <c r="C6" i="9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6" i="8"/>
  <c r="D59" i="8"/>
  <c r="E59" i="8"/>
  <c r="D60" i="8"/>
  <c r="E60" i="8"/>
  <c r="D61" i="8"/>
  <c r="E61" i="8"/>
  <c r="D62" i="8"/>
  <c r="E62" i="8"/>
  <c r="D63" i="8"/>
  <c r="E63" i="8"/>
  <c r="D64" i="8"/>
  <c r="E64" i="8"/>
  <c r="F64" i="8" s="1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F76" i="8" s="1"/>
  <c r="D77" i="8"/>
  <c r="E77" i="8"/>
  <c r="D78" i="8"/>
  <c r="E78" i="8"/>
  <c r="E58" i="8"/>
  <c r="D58" i="8"/>
  <c r="F58" i="8" s="1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F45" i="8" s="1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7" i="8"/>
  <c r="E7" i="8"/>
  <c r="F7" i="8" s="1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6" i="8"/>
  <c r="E6" i="8"/>
  <c r="E32" i="8"/>
  <c r="D32" i="8"/>
  <c r="F9" i="8"/>
  <c r="F10" i="8"/>
  <c r="F71" i="8"/>
  <c r="F8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32" i="8"/>
  <c r="F36" i="8"/>
  <c r="F65" i="8"/>
  <c r="F59" i="8"/>
  <c r="F14" i="8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0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3" i="2"/>
  <c r="I4" i="3"/>
  <c r="I5" i="3"/>
  <c r="I6" i="3"/>
  <c r="I7" i="3"/>
  <c r="I8" i="3"/>
  <c r="I9" i="3"/>
  <c r="I10" i="3"/>
  <c r="I11" i="3"/>
  <c r="I12" i="3"/>
  <c r="I13" i="3"/>
  <c r="I14" i="3"/>
  <c r="I15" i="3"/>
  <c r="I3" i="3"/>
  <c r="U97" i="7"/>
  <c r="N97" i="7"/>
  <c r="AB97" i="7" s="1"/>
  <c r="U96" i="7"/>
  <c r="N96" i="7"/>
  <c r="AB96" i="7" s="1"/>
  <c r="AB95" i="7"/>
  <c r="N95" i="7"/>
  <c r="U95" i="7" s="1"/>
  <c r="AB94" i="7"/>
  <c r="U94" i="7"/>
  <c r="N94" i="7"/>
  <c r="X75" i="7"/>
  <c r="W75" i="7"/>
  <c r="V75" i="7"/>
  <c r="U75" i="7"/>
  <c r="T75" i="7"/>
  <c r="S75" i="7"/>
  <c r="X74" i="7"/>
  <c r="W74" i="7"/>
  <c r="V74" i="7"/>
  <c r="U74" i="7"/>
  <c r="T74" i="7"/>
  <c r="S74" i="7"/>
  <c r="X73" i="7"/>
  <c r="W73" i="7"/>
  <c r="V73" i="7"/>
  <c r="U73" i="7"/>
  <c r="T73" i="7"/>
  <c r="S73" i="7"/>
  <c r="X72" i="7"/>
  <c r="W72" i="7"/>
  <c r="V72" i="7"/>
  <c r="U72" i="7"/>
  <c r="T72" i="7"/>
  <c r="S72" i="7"/>
  <c r="X71" i="7"/>
  <c r="W71" i="7"/>
  <c r="V71" i="7"/>
  <c r="U71" i="7"/>
  <c r="T71" i="7"/>
  <c r="S71" i="7"/>
  <c r="AB49" i="7"/>
  <c r="AB48" i="7"/>
  <c r="X43" i="7"/>
  <c r="W43" i="7"/>
  <c r="V43" i="7"/>
  <c r="U43" i="7"/>
  <c r="T43" i="7"/>
  <c r="S43" i="7"/>
  <c r="X42" i="7"/>
  <c r="W42" i="7"/>
  <c r="V42" i="7"/>
  <c r="U42" i="7"/>
  <c r="T42" i="7"/>
  <c r="S42" i="7"/>
  <c r="X41" i="7"/>
  <c r="W41" i="7"/>
  <c r="V41" i="7"/>
  <c r="U41" i="7"/>
  <c r="T41" i="7"/>
  <c r="S41" i="7"/>
  <c r="X40" i="7"/>
  <c r="W40" i="7"/>
  <c r="V40" i="7"/>
  <c r="U40" i="7"/>
  <c r="T40" i="7"/>
  <c r="S40" i="7"/>
  <c r="X39" i="7"/>
  <c r="W39" i="7"/>
  <c r="V39" i="7"/>
  <c r="U39" i="7"/>
  <c r="T39" i="7"/>
  <c r="S39" i="7"/>
  <c r="AB95" i="1"/>
  <c r="AB96" i="1"/>
  <c r="AB97" i="1"/>
  <c r="AB94" i="1"/>
  <c r="U95" i="1"/>
  <c r="U96" i="1"/>
  <c r="U97" i="1"/>
  <c r="U94" i="1"/>
  <c r="N97" i="1"/>
  <c r="N96" i="1"/>
  <c r="N95" i="1"/>
  <c r="N94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2" i="4"/>
  <c r="P15" i="9" l="1"/>
  <c r="P22" i="9"/>
  <c r="F74" i="9"/>
  <c r="F76" i="9"/>
  <c r="F70" i="9"/>
  <c r="F64" i="9"/>
  <c r="F68" i="9"/>
  <c r="F62" i="9"/>
  <c r="F35" i="9"/>
  <c r="F38" i="9"/>
  <c r="F41" i="9" s="1"/>
  <c r="F36" i="9"/>
  <c r="F39" i="9" s="1"/>
  <c r="F42" i="9" s="1"/>
  <c r="F45" i="9" s="1"/>
  <c r="F48" i="9" s="1"/>
  <c r="F51" i="9" s="1"/>
  <c r="F44" i="9"/>
  <c r="F47" i="9" s="1"/>
  <c r="F50" i="9" s="1"/>
  <c r="F18" i="9"/>
  <c r="P16" i="9"/>
  <c r="F6" i="9"/>
  <c r="P10" i="9"/>
  <c r="F16" i="9"/>
  <c r="F15" i="9"/>
  <c r="F11" i="9"/>
  <c r="F23" i="9"/>
  <c r="P18" i="9"/>
  <c r="P12" i="9"/>
  <c r="F12" i="9"/>
  <c r="F7" i="9"/>
  <c r="P8" i="9"/>
  <c r="F8" i="9"/>
  <c r="P13" i="9"/>
  <c r="F13" i="9"/>
  <c r="F34" i="9"/>
  <c r="F37" i="9" s="1"/>
  <c r="F40" i="9" s="1"/>
  <c r="F43" i="9" s="1"/>
  <c r="F46" i="9" s="1"/>
  <c r="F49" i="9" s="1"/>
  <c r="F52" i="9" s="1"/>
  <c r="F75" i="9"/>
  <c r="P17" i="9"/>
  <c r="F17" i="9"/>
  <c r="F25" i="9"/>
  <c r="P25" i="9"/>
  <c r="F66" i="9"/>
  <c r="P20" i="9"/>
  <c r="F20" i="9"/>
  <c r="F19" i="9"/>
  <c r="F78" i="9"/>
  <c r="P9" i="9"/>
  <c r="P14" i="9"/>
  <c r="P21" i="9"/>
  <c r="P7" i="9"/>
  <c r="P19" i="9"/>
  <c r="F26" i="9"/>
  <c r="F60" i="9"/>
  <c r="F63" i="9"/>
  <c r="F69" i="9"/>
  <c r="F72" i="9"/>
  <c r="P24" i="9"/>
  <c r="F11" i="8"/>
  <c r="F6" i="8"/>
  <c r="F13" i="8"/>
  <c r="F35" i="8"/>
  <c r="F46" i="8"/>
  <c r="F34" i="8"/>
  <c r="F33" i="8"/>
  <c r="F47" i="8"/>
  <c r="F70" i="8"/>
  <c r="F19" i="8"/>
  <c r="F20" i="8"/>
  <c r="F16" i="8"/>
  <c r="F17" i="8"/>
  <c r="F78" i="8"/>
  <c r="F67" i="8"/>
  <c r="F61" i="8"/>
  <c r="F72" i="8"/>
  <c r="F62" i="8"/>
  <c r="F73" i="8"/>
  <c r="F32" i="8"/>
  <c r="F41" i="8"/>
  <c r="F52" i="8"/>
  <c r="F51" i="8"/>
  <c r="F39" i="8"/>
  <c r="F50" i="8"/>
  <c r="F40" i="8"/>
  <c r="F68" i="8"/>
  <c r="F63" i="8"/>
  <c r="F60" i="8"/>
  <c r="F77" i="8"/>
  <c r="F42" i="8"/>
  <c r="F43" i="8"/>
  <c r="F37" i="8"/>
  <c r="F48" i="8"/>
  <c r="F44" i="8"/>
  <c r="F38" i="8"/>
  <c r="F49" i="8"/>
  <c r="F69" i="8"/>
  <c r="F74" i="8"/>
  <c r="F75" i="8"/>
  <c r="F66" i="8"/>
  <c r="H4" i="3"/>
  <c r="H5" i="3"/>
  <c r="H6" i="3"/>
  <c r="H7" i="3"/>
  <c r="H8" i="3"/>
  <c r="H9" i="3"/>
  <c r="H10" i="3"/>
  <c r="H11" i="3"/>
  <c r="H12" i="3"/>
  <c r="H13" i="3"/>
  <c r="H14" i="3"/>
  <c r="H15" i="3"/>
  <c r="H3" i="3"/>
  <c r="G4" i="3"/>
  <c r="F3" i="6" s="1"/>
  <c r="G5" i="3"/>
  <c r="F4" i="6" s="1"/>
  <c r="G6" i="3"/>
  <c r="F5" i="6" s="1"/>
  <c r="G7" i="3"/>
  <c r="F6" i="6" s="1"/>
  <c r="G8" i="3"/>
  <c r="F7" i="6" s="1"/>
  <c r="G9" i="3"/>
  <c r="F8" i="6" s="1"/>
  <c r="G10" i="3"/>
  <c r="F9" i="6" s="1"/>
  <c r="G11" i="3"/>
  <c r="F10" i="6" s="1"/>
  <c r="G12" i="3"/>
  <c r="F11" i="6" s="1"/>
  <c r="G13" i="3"/>
  <c r="F12" i="6" s="1"/>
  <c r="G14" i="3"/>
  <c r="F13" i="6" s="1"/>
  <c r="G15" i="3"/>
  <c r="F14" i="6" s="1"/>
  <c r="G3" i="3"/>
  <c r="F2" i="6" s="1"/>
  <c r="G3" i="2"/>
  <c r="F2" i="5" s="1"/>
  <c r="C4" i="3"/>
  <c r="C5" i="3"/>
  <c r="C6" i="3"/>
  <c r="C7" i="3"/>
  <c r="C8" i="3"/>
  <c r="C9" i="3"/>
  <c r="C10" i="3"/>
  <c r="C11" i="3"/>
  <c r="C12" i="3"/>
  <c r="C13" i="3"/>
  <c r="C14" i="3"/>
  <c r="C15" i="3"/>
  <c r="C3" i="3"/>
  <c r="K7" i="3"/>
  <c r="K6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AB49" i="1"/>
  <c r="AB48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  <c r="S72" i="1"/>
  <c r="T72" i="1"/>
  <c r="U72" i="1"/>
  <c r="V72" i="1"/>
  <c r="W72" i="1"/>
  <c r="X72" i="1"/>
  <c r="S73" i="1"/>
  <c r="T73" i="1"/>
  <c r="U73" i="1"/>
  <c r="V73" i="1"/>
  <c r="W73" i="1"/>
  <c r="X73" i="1"/>
  <c r="S74" i="1"/>
  <c r="T74" i="1"/>
  <c r="U74" i="1"/>
  <c r="V74" i="1"/>
  <c r="W74" i="1"/>
  <c r="X74" i="1"/>
  <c r="S75" i="1"/>
  <c r="T75" i="1"/>
  <c r="U75" i="1"/>
  <c r="V75" i="1"/>
  <c r="W75" i="1"/>
  <c r="X75" i="1"/>
  <c r="T71" i="1"/>
  <c r="U71" i="1"/>
  <c r="V71" i="1"/>
  <c r="W71" i="1"/>
  <c r="X71" i="1"/>
  <c r="S71" i="1"/>
  <c r="F24" i="9" l="1"/>
  <c r="F14" i="9"/>
  <c r="F9" i="9"/>
  <c r="P26" i="9"/>
  <c r="F21" i="9"/>
  <c r="F12" i="8"/>
  <c r="F22" i="8"/>
  <c r="F25" i="8"/>
  <c r="F23" i="8"/>
  <c r="F26" i="8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S40" i="1"/>
  <c r="S41" i="1"/>
  <c r="S42" i="1"/>
  <c r="S43" i="1"/>
  <c r="S39" i="1"/>
  <c r="F15" i="8" l="1"/>
  <c r="F18" i="8" l="1"/>
  <c r="F24" i="8" l="1"/>
  <c r="F2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tc={A898E604-C609-4939-AF5D-58A68C047CD8}</author>
  </authors>
  <commentList>
    <comment ref="F1" authorId="0" shapeId="0" xr:uid="{A898E604-C609-4939-AF5D-58A68C047C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Normalized here by B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tc={D3C007E0-50C9-448E-BCAD-2C34626F6EF9}</author>
    <author>tc={1648A8AD-3637-4DB2-A66C-FF462734D2A6}</author>
  </authors>
  <commentList>
    <comment ref="C1" authorId="0" shapeId="0" xr:uid="{D3C007E0-50C9-448E-BCAD-2C34626F6EF9}">
      <text>
        <t>[Threaded comment]
Your version of Excel allows you to read this threaded comment; however, any edits to it will get removed if the file is opened in a newer version of Excel. Learn more: https://go.microsoft.com/fwlink/?linkid=870924
Comment:
    Pedestrian lane downstream (Jul-GR0 PDS TF). Taken from:
https://vegvesen.sharepoint.com/:x:/s/pro-e39bjornafjordbrua/EQoM4C7PIMNJpt9kXPSXSdgB6sTUdsaGfzUaNBnnm3BN4w?e=DjJUer</t>
      </text>
    </comment>
    <comment ref="F1" authorId="1" shapeId="0" xr:uid="{1648A8AD-3637-4DB2-A66C-FF462734D2A6}">
      <text>
        <t>[Threaded comment]
Your version of Excel allows you to read this threaded comment; however, any edits to it will get removed if the file is opened in a newer version of Excel. Learn more: https://go.microsoft.com/fwlink/?linkid=870924
Comment:
    Pedestrian lane downstream. Taken from:
https://vegvesen.sharepoint.com/:x:/s/pro-e39bjornafjordbrua/ESUfvtVz7NBFhWKOr64w9MABcVrHXvluaZlv8i3Mg1P0uw?e=MusUCW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tc={D6452C89-9B24-425E-A42C-84683F853C70}</author>
  </authors>
  <commentList>
    <comment ref="F1" authorId="0" shapeId="0" xr:uid="{D6452C89-9B24-425E-A42C-84683F853C70}">
      <text>
        <t>[Threaded comment]
Your version of Excel allows you to read this threaded comment; however, any edits to it will get removed if the file is opened in a newer version of Excel. Learn more: https://go.microsoft.com/fwlink/?linkid=870924
Comment:
    Normalized here by B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tc={699E2B02-258E-41FF-9E49-8974F5B59EE9}</author>
  </authors>
  <commentList>
    <comment ref="F1" authorId="0" shapeId="0" xr:uid="{699E2B02-258E-41FF-9E49-8974F5B59EE9}">
      <text>
        <t>[Threaded comment]
Your version of Excel allows you to read this threaded comment; however, any edits to it will get removed if the file is opened in a newer version of Excel. Learn more: https://go.microsoft.com/fwlink/?linkid=870924
Comment:
    Normalized here by B</t>
      </text>
    </comment>
  </commentList>
</comments>
</file>

<file path=xl/sharedStrings.xml><?xml version="1.0" encoding="utf-8"?>
<sst xmlns="http://schemas.openxmlformats.org/spreadsheetml/2006/main" count="279" uniqueCount="85">
  <si>
    <t>Cy</t>
  </si>
  <si>
    <t>Cz</t>
  </si>
  <si>
    <t>Cm</t>
  </si>
  <si>
    <t>Cd</t>
  </si>
  <si>
    <t>Cl</t>
  </si>
  <si>
    <t>Angle</t>
  </si>
  <si>
    <t>LS11 Deck Section - Walkway Upwind, Without Traffic</t>
  </si>
  <si>
    <t>LS11 Deck Section - Walkway Downwind, Without Traffic</t>
  </si>
  <si>
    <t>LA12-16 Deck Section - Walkway Downwind, Without Traffic</t>
  </si>
  <si>
    <t>LA12-16 Deck Section - Walkway Upwind, Without Traffic</t>
  </si>
  <si>
    <t>Cross-section L12-24 not available:</t>
  </si>
  <si>
    <t>6.44E-2</t>
  </si>
  <si>
    <t>7.37E-2</t>
  </si>
  <si>
    <t>7.83E-2</t>
  </si>
  <si>
    <t>6.22E-2</t>
  </si>
  <si>
    <t>5.18E-2</t>
  </si>
  <si>
    <t>4.01E-2</t>
  </si>
  <si>
    <t>6.69E-2</t>
  </si>
  <si>
    <t>6.59E-2</t>
  </si>
  <si>
    <t>6.75E-2</t>
  </si>
  <si>
    <t>6.24E-2</t>
  </si>
  <si>
    <t>4.95E-2</t>
  </si>
  <si>
    <t>3.86E-2</t>
  </si>
  <si>
    <t>6.98E-2</t>
  </si>
  <si>
    <t>6.91E-2</t>
  </si>
  <si>
    <t>5.63E-2</t>
  </si>
  <si>
    <t>3.82E-2</t>
  </si>
  <si>
    <t>6.66E-2</t>
  </si>
  <si>
    <t>6.57E-2</t>
  </si>
  <si>
    <t>7.19E-2</t>
  </si>
  <si>
    <t>6.20E-2</t>
  </si>
  <si>
    <t>4.72E-2</t>
  </si>
  <si>
    <t>3.63E-2</t>
  </si>
  <si>
    <t>6.19E-2</t>
  </si>
  <si>
    <t>6.07E-2</t>
  </si>
  <si>
    <t>5.97E-2</t>
  </si>
  <si>
    <t>5.47E-2</t>
  </si>
  <si>
    <t>4.14E-2</t>
  </si>
  <si>
    <t>3.47E-2</t>
  </si>
  <si>
    <t>h</t>
  </si>
  <si>
    <t>b</t>
  </si>
  <si>
    <t>Bjørnafjorden</t>
  </si>
  <si>
    <t>Cy normalized by h</t>
  </si>
  <si>
    <t>Original Cy normalized by b</t>
  </si>
  <si>
    <t>Cz normalized by h</t>
  </si>
  <si>
    <t>Cxx normalized by h</t>
  </si>
  <si>
    <t>Cm normalized by h</t>
  </si>
  <si>
    <t>Drag</t>
  </si>
  <si>
    <t>Lift</t>
  </si>
  <si>
    <t>Moment</t>
  </si>
  <si>
    <t>Angle (deg)</t>
  </si>
  <si>
    <t>Angle (rad)</t>
  </si>
  <si>
    <t>Full-scale</t>
  </si>
  <si>
    <t>Full Scale</t>
  </si>
  <si>
    <t>Model</t>
  </si>
  <si>
    <t>angle(deg)</t>
  </si>
  <si>
    <t>angle(rad)</t>
  </si>
  <si>
    <r>
      <t xml:space="preserve">Bjørnafjord. </t>
    </r>
    <r>
      <rPr>
        <sz val="11"/>
        <color theme="1"/>
        <rFont val="Calibri"/>
        <family val="2"/>
      </rPr>
      <t>β=</t>
    </r>
    <r>
      <rPr>
        <sz val="11"/>
        <color theme="1"/>
        <rFont val="Calibri"/>
        <family val="2"/>
        <scheme val="minor"/>
      </rPr>
      <t>0</t>
    </r>
  </si>
  <si>
    <r>
      <t xml:space="preserve">Bjørnafjord. </t>
    </r>
    <r>
      <rPr>
        <sz val="11"/>
        <color theme="1"/>
        <rFont val="Calibri"/>
        <family val="2"/>
      </rPr>
      <t>β=1</t>
    </r>
    <r>
      <rPr>
        <sz val="11"/>
        <color theme="1"/>
        <rFont val="Calibri"/>
        <family val="2"/>
        <scheme val="minor"/>
      </rPr>
      <t>0</t>
    </r>
  </si>
  <si>
    <t>Bjørnafjord. β=20</t>
  </si>
  <si>
    <t>Bjørnafjord. β=30</t>
  </si>
  <si>
    <t>Bjørnafjord. β=40</t>
  </si>
  <si>
    <t>Bjørnafjord. β=50</t>
  </si>
  <si>
    <t>C Drag</t>
  </si>
  <si>
    <t>Cy by B</t>
  </si>
  <si>
    <t>Drag by B</t>
  </si>
  <si>
    <t>DL system</t>
  </si>
  <si>
    <t>Resultant angle</t>
  </si>
  <si>
    <t>Resultant Force</t>
  </si>
  <si>
    <t>Norm by B</t>
  </si>
  <si>
    <t>Norm by H</t>
  </si>
  <si>
    <t>yz system</t>
  </si>
  <si>
    <t>C Lift</t>
  </si>
  <si>
    <t>angle of attack</t>
  </si>
  <si>
    <t>…in radians</t>
  </si>
  <si>
    <t>k1</t>
  </si>
  <si>
    <t>k2</t>
  </si>
  <si>
    <t>force</t>
  </si>
  <si>
    <t>angle w.r.t DL</t>
  </si>
  <si>
    <t>angle w.r.t yz</t>
  </si>
  <si>
    <t>Resultant:</t>
  </si>
  <si>
    <t>k4</t>
  </si>
  <si>
    <t>k3</t>
  </si>
  <si>
    <t>Derivative</t>
  </si>
  <si>
    <t>Crx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</si>
</sst>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</fonts>
  <fills count="68">
    <fill>
      <patternFill patternType="none"/>
    </fill>
    <fill>
      <patternFill patternType="gray125"/>
    </fill>
    <fill>
      <patternFill patternType="solid">
        <fgColor rgb="FFB81E48"/>
        <bgColor rgb="FFB81E48"/>
      </patternFill>
    </fill>
    <fill>
      <patternFill patternType="solid">
        <fgColor rgb="FF9E0142"/>
        <bgColor rgb="FF9E0142"/>
      </patternFill>
    </fill>
    <fill>
      <patternFill patternType="solid">
        <fgColor rgb="FFC1274A"/>
        <bgColor rgb="FFC1274A"/>
      </patternFill>
    </fill>
    <fill>
      <patternFill patternType="solid">
        <fgColor rgb="FFE1504B"/>
        <bgColor rgb="FFE1504B"/>
      </patternFill>
    </fill>
    <fill>
      <patternFill patternType="solid">
        <fgColor rgb="FFF67A49"/>
        <bgColor rgb="FFF67A49"/>
      </patternFill>
    </fill>
    <fill>
      <patternFill patternType="solid">
        <fgColor rgb="FFAD1246"/>
        <bgColor rgb="FFAD1246"/>
      </patternFill>
    </fill>
    <fill>
      <patternFill patternType="solid">
        <fgColor rgb="FFB11747"/>
        <bgColor rgb="FFB11747"/>
      </patternFill>
    </fill>
    <fill>
      <patternFill patternType="solid">
        <fgColor rgb="FFAB0F45"/>
        <bgColor rgb="FFAB0F45"/>
      </patternFill>
    </fill>
    <fill>
      <patternFill patternType="solid">
        <fgColor rgb="FFE55749"/>
        <bgColor rgb="FFE55749"/>
      </patternFill>
    </fill>
    <fill>
      <patternFill patternType="solid">
        <fgColor rgb="FFF67F4B"/>
        <bgColor rgb="FFF67F4B"/>
      </patternFill>
    </fill>
    <fill>
      <patternFill patternType="solid">
        <fgColor rgb="FFA20643"/>
        <bgColor rgb="FFA20643"/>
      </patternFill>
    </fill>
    <fill>
      <patternFill patternType="solid">
        <fgColor rgb="FFA70B44"/>
        <bgColor rgb="FFA70B44"/>
      </patternFill>
    </fill>
    <fill>
      <patternFill patternType="solid">
        <fgColor rgb="FFAF1446"/>
        <bgColor rgb="FFAF1446"/>
      </patternFill>
    </fill>
    <fill>
      <patternFill patternType="solid">
        <fgColor rgb="FFD63F4F"/>
        <bgColor rgb="FFD63F4F"/>
      </patternFill>
    </fill>
    <fill>
      <patternFill patternType="solid">
        <fgColor rgb="FFF7814C"/>
        <bgColor rgb="FFF7814C"/>
      </patternFill>
    </fill>
    <fill>
      <patternFill patternType="solid">
        <fgColor rgb="FFB41947"/>
        <bgColor rgb="FFB41947"/>
      </patternFill>
    </fill>
    <fill>
      <patternFill patternType="solid">
        <fgColor rgb="FFEA5E47"/>
        <bgColor rgb="FFEA5E47"/>
      </patternFill>
    </fill>
    <fill>
      <patternFill patternType="solid">
        <fgColor rgb="FFF88950"/>
        <bgColor rgb="FFF88950"/>
      </patternFill>
    </fill>
    <fill>
      <patternFill patternType="solid">
        <fgColor rgb="FFC32A4B"/>
        <bgColor rgb="FFC32A4B"/>
      </patternFill>
    </fill>
    <fill>
      <patternFill patternType="solid">
        <fgColor rgb="FFC72E4C"/>
        <bgColor rgb="FFC72E4C"/>
      </patternFill>
    </fill>
    <fill>
      <patternFill patternType="solid">
        <fgColor rgb="FFC9314C"/>
        <bgColor rgb="FFC9314C"/>
      </patternFill>
    </fill>
    <fill>
      <patternFill patternType="solid">
        <fgColor rgb="FFD9444D"/>
        <bgColor rgb="FFD9444D"/>
      </patternFill>
    </fill>
    <fill>
      <patternFill patternType="solid">
        <fgColor rgb="FFF57245"/>
        <bgColor rgb="FFF57245"/>
      </patternFill>
    </fill>
    <fill>
      <patternFill patternType="solid">
        <fgColor rgb="FFF99153"/>
        <bgColor rgb="FFF99153"/>
      </patternFill>
    </fill>
    <fill>
      <patternFill patternType="solid">
        <fgColor rgb="FF99D6A4"/>
        <bgColor rgb="FF99D6A4"/>
      </patternFill>
    </fill>
    <fill>
      <patternFill patternType="solid">
        <fgColor rgb="FFA4DAA4"/>
        <bgColor rgb="FFA4DAA4"/>
      </patternFill>
    </fill>
    <fill>
      <patternFill patternType="solid">
        <fgColor rgb="FFA7DBA4"/>
        <bgColor rgb="FFA7DBA4"/>
      </patternFill>
    </fill>
    <fill>
      <patternFill patternType="solid">
        <fgColor rgb="FFEBF7A0"/>
        <bgColor rgb="FFEBF7A0"/>
      </patternFill>
    </fill>
    <fill>
      <patternFill patternType="solid">
        <fgColor rgb="FFF5FBAF"/>
        <bgColor rgb="FFF5FBAF"/>
      </patternFill>
    </fill>
    <fill>
      <patternFill patternType="solid">
        <fgColor rgb="FFFBFDB8"/>
        <bgColor rgb="FFFBFDB8"/>
      </patternFill>
    </fill>
    <fill>
      <patternFill patternType="solid">
        <fgColor rgb="FFC6E89F"/>
        <bgColor rgb="FFC6E89F"/>
      </patternFill>
    </fill>
    <fill>
      <patternFill patternType="solid">
        <fgColor rgb="FFD3ED9C"/>
        <bgColor rgb="FFD3ED9C"/>
      </patternFill>
    </fill>
    <fill>
      <patternFill patternType="solid">
        <fgColor rgb="FFDDF19A"/>
        <bgColor rgb="FFDDF19A"/>
      </patternFill>
    </fill>
    <fill>
      <patternFill patternType="solid">
        <fgColor rgb="FFF6FBB0"/>
        <bgColor rgb="FFF6FBB0"/>
      </patternFill>
    </fill>
    <fill>
      <patternFill patternType="solid">
        <fgColor rgb="FFFFFDBC"/>
        <bgColor rgb="FFFFFDBC"/>
      </patternFill>
    </fill>
    <fill>
      <patternFill patternType="solid">
        <fgColor rgb="FFFFFBB8"/>
        <bgColor rgb="FFFFFBB8"/>
      </patternFill>
    </fill>
    <fill>
      <patternFill patternType="solid">
        <fgColor rgb="FFE9F69D"/>
        <bgColor rgb="FFE9F69D"/>
      </patternFill>
    </fill>
    <fill>
      <patternFill patternType="solid">
        <fgColor rgb="FFEDF8A3"/>
        <bgColor rgb="FFEDF8A3"/>
      </patternFill>
    </fill>
    <fill>
      <patternFill patternType="solid">
        <fgColor rgb="FFF2FAAA"/>
        <bgColor rgb="FFF2FAAA"/>
      </patternFill>
    </fill>
    <fill>
      <patternFill patternType="solid">
        <fgColor rgb="FFFFF1A8"/>
        <bgColor rgb="FFFFF1A8"/>
      </patternFill>
    </fill>
    <fill>
      <patternFill patternType="solid">
        <fgColor rgb="FFFAFDB7"/>
        <bgColor rgb="FFFAFDB7"/>
      </patternFill>
    </fill>
    <fill>
      <patternFill patternType="solid">
        <fgColor rgb="FFFDFEBB"/>
        <bgColor rgb="FFFDFEBB"/>
      </patternFill>
    </fill>
    <fill>
      <patternFill patternType="solid">
        <fgColor rgb="FFFEEC9F"/>
        <bgColor rgb="FFFEEC9F"/>
      </patternFill>
    </fill>
    <fill>
      <patternFill patternType="solid">
        <fgColor rgb="FFFEE28F"/>
        <bgColor rgb="FFFEE28F"/>
      </patternFill>
    </fill>
    <fill>
      <patternFill patternType="solid">
        <fgColor rgb="FFFEEA9B"/>
        <bgColor rgb="FFFEEA9B"/>
      </patternFill>
    </fill>
    <fill>
      <patternFill patternType="solid">
        <fgColor rgb="FFFEEDA1"/>
        <bgColor rgb="FFFEEDA1"/>
      </patternFill>
    </fill>
    <fill>
      <patternFill patternType="solid">
        <fgColor rgb="FFFEE999"/>
        <bgColor rgb="FFFEE999"/>
      </patternFill>
    </fill>
    <fill>
      <patternFill patternType="solid">
        <fgColor rgb="FFFED884"/>
        <bgColor rgb="FFFED884"/>
      </patternFill>
    </fill>
    <fill>
      <patternFill patternType="solid">
        <fgColor rgb="FFFEE18D"/>
        <bgColor rgb="FFFEE18D"/>
      </patternFill>
    </fill>
    <fill>
      <patternFill patternType="solid">
        <fgColor rgb="FFFFF2AA"/>
        <bgColor rgb="FFFFF2AA"/>
      </patternFill>
    </fill>
    <fill>
      <patternFill patternType="solid">
        <fgColor rgb="FFFFF7B2"/>
        <bgColor rgb="FFFFF7B2"/>
      </patternFill>
    </fill>
    <fill>
      <patternFill patternType="solid">
        <fgColor rgb="FFF4FAAD"/>
        <bgColor rgb="FFF4FAAD"/>
      </patternFill>
    </fill>
    <fill>
      <patternFill patternType="solid">
        <fgColor rgb="FFF7FCB2"/>
        <bgColor rgb="FFF7FCB2"/>
      </patternFill>
    </fill>
    <fill>
      <patternFill patternType="solid">
        <fgColor rgb="FFF8FCB4"/>
        <bgColor rgb="FFF8FCB4"/>
      </patternFill>
    </fill>
    <fill>
      <patternFill patternType="solid">
        <fgColor rgb="FFF1F9A9"/>
        <bgColor rgb="FFF1F9A9"/>
      </patternFill>
    </fill>
    <fill>
      <patternFill patternType="solid">
        <fgColor rgb="FFE7F59A"/>
        <bgColor rgb="FFE7F59A"/>
      </patternFill>
    </fill>
    <fill>
      <patternFill patternType="solid">
        <fgColor rgb="FFE6F598"/>
        <bgColor rgb="FFE6F598"/>
      </patternFill>
    </fill>
    <fill>
      <patternFill patternType="solid">
        <fgColor rgb="FFE1F399"/>
        <bgColor rgb="FFE1F399"/>
      </patternFill>
    </fill>
    <fill>
      <patternFill patternType="solid">
        <fgColor rgb="FFD1ED9C"/>
        <bgColor rgb="FFD1ED9C"/>
      </patternFill>
    </fill>
    <fill>
      <patternFill patternType="solid">
        <fgColor rgb="FFE4F498"/>
        <bgColor rgb="FFE4F498"/>
      </patternFill>
    </fill>
    <fill>
      <patternFill patternType="solid">
        <fgColor rgb="FFEAF79E"/>
        <bgColor rgb="FFEAF79E"/>
      </patternFill>
    </fill>
    <fill>
      <patternFill patternType="solid">
        <fgColor rgb="FFC1E6A0"/>
        <bgColor rgb="FFC1E6A0"/>
      </patternFill>
    </fill>
    <fill>
      <patternFill patternType="solid">
        <fgColor rgb="FFB8E2A1"/>
        <bgColor rgb="FFB8E2A1"/>
      </patternFill>
    </fill>
    <fill>
      <patternFill patternType="solid">
        <fgColor rgb="FFA2D9A4"/>
        <bgColor rgb="FFA2D9A4"/>
      </patternFill>
    </fill>
    <fill>
      <patternFill patternType="solid">
        <fgColor rgb="FF9FD8A4"/>
        <bgColor rgb="FF9FD8A4"/>
      </patternFill>
    </fill>
    <fill>
      <patternFill patternType="solid">
        <fgColor rgb="FFD6EE9B"/>
        <bgColor rgb="FFD6EE9B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1" xfId="0" applyBorder="1"/>
    <xf numFmtId="0" fontId="0" fillId="2" borderId="1" xfId="0" applyFill="1" applyBorder="1"/>
    <xf numFmtId="11" fontId="0" fillId="26" borderId="0" xfId="0" applyNumberFormat="1" applyFill="1"/>
    <xf numFmtId="11" fontId="0" fillId="27" borderId="0" xfId="0" applyNumberFormat="1" applyFill="1"/>
    <xf numFmtId="11" fontId="0" fillId="28" borderId="0" xfId="0" applyNumberFormat="1" applyFill="1"/>
    <xf numFmtId="11" fontId="0" fillId="29" borderId="0" xfId="0" applyNumberFormat="1" applyFill="1"/>
    <xf numFmtId="11" fontId="0" fillId="30" borderId="0" xfId="0" applyNumberFormat="1" applyFill="1"/>
    <xf numFmtId="11" fontId="0" fillId="31" borderId="0" xfId="0" applyNumberFormat="1" applyFill="1"/>
    <xf numFmtId="11" fontId="0" fillId="32" borderId="0" xfId="0" applyNumberFormat="1" applyFill="1"/>
    <xf numFmtId="11" fontId="0" fillId="33" borderId="0" xfId="0" applyNumberFormat="1" applyFill="1"/>
    <xf numFmtId="11" fontId="0" fillId="34" borderId="0" xfId="0" applyNumberFormat="1" applyFill="1"/>
    <xf numFmtId="11" fontId="0" fillId="35" borderId="0" xfId="0" applyNumberFormat="1" applyFill="1"/>
    <xf numFmtId="11" fontId="0" fillId="36" borderId="0" xfId="0" applyNumberFormat="1" applyFill="1"/>
    <xf numFmtId="11" fontId="0" fillId="37" borderId="0" xfId="0" applyNumberFormat="1" applyFill="1"/>
    <xf numFmtId="11" fontId="0" fillId="38" borderId="0" xfId="0" applyNumberFormat="1" applyFill="1"/>
    <xf numFmtId="11" fontId="0" fillId="39" borderId="0" xfId="0" applyNumberFormat="1" applyFill="1"/>
    <xf numFmtId="11" fontId="0" fillId="40" borderId="0" xfId="0" applyNumberFormat="1" applyFill="1"/>
    <xf numFmtId="11" fontId="0" fillId="41" borderId="0" xfId="0" applyNumberFormat="1" applyFill="1"/>
    <xf numFmtId="11" fontId="0" fillId="42" borderId="0" xfId="0" applyNumberFormat="1" applyFill="1"/>
    <xf numFmtId="11" fontId="0" fillId="43" borderId="0" xfId="0" applyNumberFormat="1" applyFill="1"/>
    <xf numFmtId="11" fontId="0" fillId="44" borderId="0" xfId="0" applyNumberFormat="1" applyFill="1"/>
    <xf numFmtId="11" fontId="0" fillId="45" borderId="0" xfId="0" applyNumberFormat="1" applyFill="1"/>
    <xf numFmtId="11" fontId="0" fillId="46" borderId="0" xfId="0" applyNumberFormat="1" applyFill="1"/>
    <xf numFmtId="11" fontId="0" fillId="47" borderId="0" xfId="0" applyNumberFormat="1" applyFill="1"/>
    <xf numFmtId="11" fontId="0" fillId="48" borderId="0" xfId="0" applyNumberFormat="1" applyFill="1"/>
    <xf numFmtId="11" fontId="0" fillId="49" borderId="0" xfId="0" applyNumberFormat="1" applyFill="1"/>
    <xf numFmtId="11" fontId="0" fillId="50" borderId="0" xfId="0" applyNumberFormat="1" applyFill="1"/>
    <xf numFmtId="0" fontId="0" fillId="0" borderId="0" xfId="0" applyAlignment="1">
      <alignment horizontal="center"/>
    </xf>
    <xf numFmtId="11" fontId="0" fillId="51" borderId="0" xfId="0" applyNumberFormat="1" applyFill="1"/>
    <xf numFmtId="11" fontId="0" fillId="52" borderId="0" xfId="0" applyNumberFormat="1" applyFill="1"/>
    <xf numFmtId="11" fontId="0" fillId="53" borderId="0" xfId="0" applyNumberFormat="1" applyFill="1"/>
    <xf numFmtId="11" fontId="0" fillId="54" borderId="0" xfId="0" applyNumberFormat="1" applyFill="1"/>
    <xf numFmtId="11" fontId="0" fillId="55" borderId="0" xfId="0" applyNumberFormat="1" applyFill="1"/>
    <xf numFmtId="11" fontId="0" fillId="56" borderId="0" xfId="0" applyNumberFormat="1" applyFill="1"/>
    <xf numFmtId="11" fontId="0" fillId="57" borderId="0" xfId="0" applyNumberFormat="1" applyFill="1"/>
    <xf numFmtId="11" fontId="0" fillId="58" borderId="0" xfId="0" applyNumberFormat="1" applyFill="1"/>
    <xf numFmtId="11" fontId="0" fillId="59" borderId="0" xfId="0" applyNumberFormat="1" applyFill="1"/>
    <xf numFmtId="11" fontId="0" fillId="60" borderId="0" xfId="0" applyNumberFormat="1" applyFill="1"/>
    <xf numFmtId="11" fontId="0" fillId="61" borderId="0" xfId="0" applyNumberFormat="1" applyFill="1"/>
    <xf numFmtId="11" fontId="0" fillId="62" borderId="0" xfId="0" applyNumberFormat="1" applyFill="1"/>
    <xf numFmtId="11" fontId="0" fillId="63" borderId="0" xfId="0" applyNumberFormat="1" applyFill="1"/>
    <xf numFmtId="11" fontId="0" fillId="64" borderId="0" xfId="0" applyNumberFormat="1" applyFill="1"/>
    <xf numFmtId="11" fontId="0" fillId="65" borderId="0" xfId="0" applyNumberFormat="1" applyFill="1"/>
    <xf numFmtId="11" fontId="0" fillId="66" borderId="0" xfId="0" applyNumberFormat="1" applyFill="1"/>
    <xf numFmtId="11" fontId="0" fillId="67" borderId="0" xfId="0" applyNumberFormat="1" applyFill="1"/>
    <xf numFmtId="0" fontId="0" fillId="0" borderId="0" xfId="0" applyAlignment="1">
      <alignment horizontal="center" vertical="center"/>
    </xf>
    <xf numFmtId="20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1" fontId="6" fillId="0" borderId="2" xfId="0" applyNumberFormat="1" applyFont="1" applyBorder="1" applyAlignment="1">
      <alignment horizontal="center" vertical="center"/>
    </xf>
    <xf numFmtId="11" fontId="6" fillId="0" borderId="3" xfId="0" applyNumberFormat="1" applyFont="1" applyBorder="1" applyAlignment="1">
      <alignment horizontal="center" vertical="center"/>
    </xf>
    <xf numFmtId="11" fontId="6" fillId="0" borderId="4" xfId="0" applyNumberFormat="1" applyFont="1" applyBorder="1" applyAlignment="1">
      <alignment horizontal="center" vertical="center"/>
    </xf>
    <xf numFmtId="11" fontId="6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Cy normalized by h</a:t>
            </a:r>
          </a:p>
        </c:rich>
      </c:tx>
      <c:layout>
        <c:manualLayout>
          <c:xMode val="edge"/>
          <c:yMode val="edge"/>
          <c:x val="0.24007755464708475"/>
          <c:y val="4.31566785111476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2.9753773073094882E-2"/>
          <c:y val="0.1425681404796087"/>
          <c:w val="0.56710345888172653"/>
          <c:h val="0.73237898350040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Langenuen!$A$1</c:f>
              <c:strCache>
                <c:ptCount val="1"/>
                <c:pt idx="0">
                  <c:v>LS11 Deck Section - Walkway Downwind, Without Traffic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Langenuen!$A$3:$A$17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Langenuen!$B$3:$B$17</c:f>
              <c:numCache>
                <c:formatCode>General</c:formatCode>
                <c:ptCount val="15"/>
                <c:pt idx="0">
                  <c:v>-0.32</c:v>
                </c:pt>
                <c:pt idx="1">
                  <c:v>-0.3</c:v>
                </c:pt>
                <c:pt idx="2">
                  <c:v>0.05</c:v>
                </c:pt>
                <c:pt idx="3">
                  <c:v>0.4</c:v>
                </c:pt>
                <c:pt idx="4">
                  <c:v>0.53</c:v>
                </c:pt>
                <c:pt idx="5">
                  <c:v>0.6</c:v>
                </c:pt>
                <c:pt idx="6">
                  <c:v>0.65</c:v>
                </c:pt>
                <c:pt idx="7">
                  <c:v>0.72</c:v>
                </c:pt>
                <c:pt idx="8">
                  <c:v>0.79</c:v>
                </c:pt>
                <c:pt idx="9">
                  <c:v>0.81</c:v>
                </c:pt>
                <c:pt idx="10">
                  <c:v>0.88</c:v>
                </c:pt>
                <c:pt idx="11">
                  <c:v>0.87</c:v>
                </c:pt>
                <c:pt idx="12">
                  <c:v>1</c:v>
                </c:pt>
                <c:pt idx="13">
                  <c:v>1.06</c:v>
                </c:pt>
                <c:pt idx="14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E-482A-A1DA-EC4794DF8FB4}"/>
            </c:ext>
          </c:extLst>
        </c:ser>
        <c:ser>
          <c:idx val="1"/>
          <c:order val="1"/>
          <c:tx>
            <c:strRef>
              <c:f>Langenuen!$H$1</c:f>
              <c:strCache>
                <c:ptCount val="1"/>
                <c:pt idx="0">
                  <c:v>LS11 Deck Section - Walkway Upwind, Without Traffic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Langenuen!$H$3:$H$17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Langenuen!$I$3:$I$17</c:f>
              <c:numCache>
                <c:formatCode>General</c:formatCode>
                <c:ptCount val="15"/>
                <c:pt idx="0">
                  <c:v>-0.5</c:v>
                </c:pt>
                <c:pt idx="1">
                  <c:v>-0.3</c:v>
                </c:pt>
                <c:pt idx="2">
                  <c:v>7.0000000000000007E-2</c:v>
                </c:pt>
                <c:pt idx="3">
                  <c:v>0.37</c:v>
                </c:pt>
                <c:pt idx="4">
                  <c:v>0.47</c:v>
                </c:pt>
                <c:pt idx="5">
                  <c:v>0.55000000000000004</c:v>
                </c:pt>
                <c:pt idx="6">
                  <c:v>0.62</c:v>
                </c:pt>
                <c:pt idx="7">
                  <c:v>0.68</c:v>
                </c:pt>
                <c:pt idx="8">
                  <c:v>0.74</c:v>
                </c:pt>
                <c:pt idx="9">
                  <c:v>0.8</c:v>
                </c:pt>
                <c:pt idx="10">
                  <c:v>0.84</c:v>
                </c:pt>
                <c:pt idx="11">
                  <c:v>0.88</c:v>
                </c:pt>
                <c:pt idx="12">
                  <c:v>0.92</c:v>
                </c:pt>
                <c:pt idx="13">
                  <c:v>0.94</c:v>
                </c:pt>
                <c:pt idx="1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2E-482A-A1DA-EC4794DF8FB4}"/>
            </c:ext>
          </c:extLst>
        </c:ser>
        <c:ser>
          <c:idx val="2"/>
          <c:order val="2"/>
          <c:tx>
            <c:strRef>
              <c:f>Langenuen!$A$19</c:f>
              <c:strCache>
                <c:ptCount val="1"/>
                <c:pt idx="0">
                  <c:v>LA12-16 Deck Section - Walkway Downwind, Without Traffic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Langenuen!$A$21:$A$35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Langenuen!$B$21:$B$35</c:f>
              <c:numCache>
                <c:formatCode>General</c:formatCode>
                <c:ptCount val="15"/>
                <c:pt idx="0">
                  <c:v>-0.5</c:v>
                </c:pt>
                <c:pt idx="1">
                  <c:v>-0.02</c:v>
                </c:pt>
                <c:pt idx="2">
                  <c:v>0.3</c:v>
                </c:pt>
                <c:pt idx="3">
                  <c:v>0.51</c:v>
                </c:pt>
                <c:pt idx="4">
                  <c:v>0.6</c:v>
                </c:pt>
                <c:pt idx="5">
                  <c:v>0.67</c:v>
                </c:pt>
                <c:pt idx="6">
                  <c:v>0.73</c:v>
                </c:pt>
                <c:pt idx="7">
                  <c:v>0.79</c:v>
                </c:pt>
                <c:pt idx="8">
                  <c:v>0.85</c:v>
                </c:pt>
                <c:pt idx="9">
                  <c:v>0.89</c:v>
                </c:pt>
                <c:pt idx="10">
                  <c:v>0.93</c:v>
                </c:pt>
                <c:pt idx="11">
                  <c:v>0.97</c:v>
                </c:pt>
                <c:pt idx="12">
                  <c:v>1.01</c:v>
                </c:pt>
                <c:pt idx="13">
                  <c:v>1.03</c:v>
                </c:pt>
                <c:pt idx="14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2E-482A-A1DA-EC4794DF8FB4}"/>
            </c:ext>
          </c:extLst>
        </c:ser>
        <c:ser>
          <c:idx val="3"/>
          <c:order val="3"/>
          <c:tx>
            <c:strRef>
              <c:f>Langenuen!$H$19</c:f>
              <c:strCache>
                <c:ptCount val="1"/>
                <c:pt idx="0">
                  <c:v>LA12-16 Deck Section - Walkway Upwind, Without Traffic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Langenuen!$H$21:$H$35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Langenuen!$I$21:$I$35</c:f>
              <c:numCache>
                <c:formatCode>General</c:formatCode>
                <c:ptCount val="15"/>
                <c:pt idx="0">
                  <c:v>-0.16</c:v>
                </c:pt>
                <c:pt idx="1">
                  <c:v>-0.23</c:v>
                </c:pt>
                <c:pt idx="2">
                  <c:v>0.14000000000000001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0.69</c:v>
                </c:pt>
                <c:pt idx="7">
                  <c:v>0.74</c:v>
                </c:pt>
                <c:pt idx="8">
                  <c:v>0.8</c:v>
                </c:pt>
                <c:pt idx="9">
                  <c:v>0.85</c:v>
                </c:pt>
                <c:pt idx="10">
                  <c:v>0.91</c:v>
                </c:pt>
                <c:pt idx="11">
                  <c:v>0.94</c:v>
                </c:pt>
                <c:pt idx="12">
                  <c:v>1</c:v>
                </c:pt>
                <c:pt idx="13">
                  <c:v>1.05</c:v>
                </c:pt>
                <c:pt idx="14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2E-482A-A1DA-EC4794DF8FB4}"/>
            </c:ext>
          </c:extLst>
        </c:ser>
        <c:ser>
          <c:idx val="4"/>
          <c:order val="4"/>
          <c:tx>
            <c:strRef>
              <c:f>Langenuen!$S$38</c:f>
              <c:strCache>
                <c:ptCount val="1"/>
                <c:pt idx="0">
                  <c:v>Bjørnafjord. β=0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Langenuen!$S$39:$S$43</c:f>
              <c:numCache>
                <c:formatCode>General</c:formatCode>
                <c:ptCount val="5"/>
                <c:pt idx="0">
                  <c:v>0.65709767441860478</c:v>
                </c:pt>
                <c:pt idx="1">
                  <c:v>0.66427906976744189</c:v>
                </c:pt>
                <c:pt idx="2">
                  <c:v>0.63824651162790702</c:v>
                </c:pt>
                <c:pt idx="3">
                  <c:v>0.63465581395348847</c:v>
                </c:pt>
                <c:pt idx="4">
                  <c:v>0.57361395348837219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2E-482A-A1DA-EC4794DF8FB4}"/>
            </c:ext>
          </c:extLst>
        </c:ser>
        <c:ser>
          <c:idx val="5"/>
          <c:order val="5"/>
          <c:tx>
            <c:strRef>
              <c:f>Langenuen!$T$38</c:f>
              <c:strCache>
                <c:ptCount val="1"/>
                <c:pt idx="0">
                  <c:v>Bjørnafjord. β=10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Langenuen!$T$39:$T$43</c:f>
              <c:numCache>
                <c:formatCode>General</c:formatCode>
                <c:ptCount val="5"/>
                <c:pt idx="0">
                  <c:v>0.65620000000000012</c:v>
                </c:pt>
                <c:pt idx="1">
                  <c:v>0.66966511627906988</c:v>
                </c:pt>
                <c:pt idx="2">
                  <c:v>0.68223255813953498</c:v>
                </c:pt>
                <c:pt idx="3">
                  <c:v>0.6741534883720931</c:v>
                </c:pt>
                <c:pt idx="4">
                  <c:v>0.61580465116279071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F2E-482A-A1DA-EC4794DF8FB4}"/>
            </c:ext>
          </c:extLst>
        </c:ser>
        <c:ser>
          <c:idx val="6"/>
          <c:order val="6"/>
          <c:tx>
            <c:strRef>
              <c:f>Langenuen!$U$38</c:f>
              <c:strCache>
                <c:ptCount val="1"/>
                <c:pt idx="0">
                  <c:v>Bjørnafjord. β=20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Langenuen!$U$39:$U$43</c:f>
              <c:numCache>
                <c:formatCode>General</c:formatCode>
                <c:ptCount val="5"/>
                <c:pt idx="0">
                  <c:v>0.57900000000000007</c:v>
                </c:pt>
                <c:pt idx="1">
                  <c:v>0.61131627906976738</c:v>
                </c:pt>
                <c:pt idx="2">
                  <c:v>0.63824651162790702</c:v>
                </c:pt>
                <c:pt idx="3">
                  <c:v>0.59874883720930239</c:v>
                </c:pt>
                <c:pt idx="4">
                  <c:v>0.58977209302325584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F2E-482A-A1DA-EC4794DF8FB4}"/>
            </c:ext>
          </c:extLst>
        </c:ser>
        <c:ser>
          <c:idx val="7"/>
          <c:order val="7"/>
          <c:tx>
            <c:strRef>
              <c:f>Langenuen!$V$38</c:f>
              <c:strCache>
                <c:ptCount val="1"/>
                <c:pt idx="0">
                  <c:v>Bjørnafjord. β=30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Langenuen!$V$39:$V$43</c:f>
              <c:numCache>
                <c:formatCode>General</c:formatCode>
                <c:ptCount val="5"/>
                <c:pt idx="0">
                  <c:v>0.52962790697674422</c:v>
                </c:pt>
                <c:pt idx="1">
                  <c:v>0.54578604651162799</c:v>
                </c:pt>
                <c:pt idx="2">
                  <c:v>0.5655348837209303</c:v>
                </c:pt>
                <c:pt idx="3">
                  <c:v>0.59426046511627906</c:v>
                </c:pt>
                <c:pt idx="4">
                  <c:v>0.49551627906976753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F2E-482A-A1DA-EC4794DF8FB4}"/>
            </c:ext>
          </c:extLst>
        </c:ser>
        <c:ser>
          <c:idx val="8"/>
          <c:order val="8"/>
          <c:tx>
            <c:strRef>
              <c:f>Langenuen!$W$38</c:f>
              <c:strCache>
                <c:ptCount val="1"/>
                <c:pt idx="0">
                  <c:v>Bjørnafjord. β=40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Langenuen!$W$39:$W$43</c:f>
              <c:numCache>
                <c:formatCode>General</c:formatCode>
                <c:ptCount val="5"/>
                <c:pt idx="0">
                  <c:v>0.44434883720930241</c:v>
                </c:pt>
                <c:pt idx="1">
                  <c:v>0.53411627906976744</c:v>
                </c:pt>
                <c:pt idx="2">
                  <c:v>0.49641395348837219</c:v>
                </c:pt>
                <c:pt idx="3">
                  <c:v>0.48923255813953492</c:v>
                </c:pt>
                <c:pt idx="4">
                  <c:v>0.48025581395348838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F2E-482A-A1DA-EC4794DF8FB4}"/>
            </c:ext>
          </c:extLst>
        </c:ser>
        <c:ser>
          <c:idx val="9"/>
          <c:order val="9"/>
          <c:tx>
            <c:strRef>
              <c:f>Langenuen!$X$38</c:f>
              <c:strCache>
                <c:ptCount val="1"/>
                <c:pt idx="0">
                  <c:v>Bjørnafjord. β=50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Langenuen!$X$39:$X$43</c:f>
              <c:numCache>
                <c:formatCode>General</c:formatCode>
                <c:ptCount val="5"/>
                <c:pt idx="0">
                  <c:v>0.2863581395348837</c:v>
                </c:pt>
                <c:pt idx="1">
                  <c:v>0.34021860465116283</c:v>
                </c:pt>
                <c:pt idx="2">
                  <c:v>0.36176279069767447</c:v>
                </c:pt>
                <c:pt idx="3">
                  <c:v>0.36804651162790702</c:v>
                </c:pt>
                <c:pt idx="4">
                  <c:v>0.35009302325581398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F2E-482A-A1DA-EC4794DF8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layout>
            <c:manualLayout>
              <c:xMode val="edge"/>
              <c:yMode val="edge"/>
              <c:x val="0.133314430589552"/>
              <c:y val="0.89899458875237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982483457429315"/>
          <c:y val="2.0919400850787948E-2"/>
          <c:w val="0.38502347357674088"/>
          <c:h val="0.97908059914921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Cz</a:t>
            </a:r>
          </a:p>
        </c:rich>
      </c:tx>
      <c:layout>
        <c:manualLayout>
          <c:xMode val="edge"/>
          <c:yMode val="edge"/>
          <c:x val="0.34824022223421436"/>
          <c:y val="1.3934849582006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4726421766569142"/>
          <c:w val="0.69050226654892055"/>
          <c:h val="0.71937238116743052"/>
        </c:manualLayout>
      </c:layout>
      <c:scatterChart>
        <c:scatterStyle val="lineMarker"/>
        <c:varyColors val="0"/>
        <c:ser>
          <c:idx val="0"/>
          <c:order val="0"/>
          <c:tx>
            <c:v>Julsundet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Julsundet!$B$3:$B$19</c:f>
              <c:numCache>
                <c:formatCode>General</c:formatCode>
                <c:ptCount val="17"/>
                <c:pt idx="0">
                  <c:v>-9.6999999999999993</c:v>
                </c:pt>
                <c:pt idx="1">
                  <c:v>-7.9</c:v>
                </c:pt>
                <c:pt idx="2">
                  <c:v>-6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-1.6</c:v>
                </c:pt>
                <c:pt idx="7">
                  <c:v>-0.9</c:v>
                </c:pt>
                <c:pt idx="8">
                  <c:v>0.1</c:v>
                </c:pt>
                <c:pt idx="9">
                  <c:v>1</c:v>
                </c:pt>
                <c:pt idx="10">
                  <c:v>1.4</c:v>
                </c:pt>
                <c:pt idx="11">
                  <c:v>2</c:v>
                </c:pt>
                <c:pt idx="12">
                  <c:v>3.1</c:v>
                </c:pt>
                <c:pt idx="13">
                  <c:v>4.0999999999999996</c:v>
                </c:pt>
                <c:pt idx="14">
                  <c:v>6.1</c:v>
                </c:pt>
                <c:pt idx="15">
                  <c:v>8.1</c:v>
                </c:pt>
                <c:pt idx="16">
                  <c:v>10.1</c:v>
                </c:pt>
              </c:numCache>
            </c:numRef>
          </c:xVal>
          <c:yVal>
            <c:numRef>
              <c:f>Julsundet!$H$3:$H$19</c:f>
              <c:numCache>
                <c:formatCode>General</c:formatCode>
                <c:ptCount val="17"/>
                <c:pt idx="0">
                  <c:v>-0.96855764478643502</c:v>
                </c:pt>
                <c:pt idx="1">
                  <c:v>-0.81665460597514139</c:v>
                </c:pt>
                <c:pt idx="2">
                  <c:v>-0.67019377265797353</c:v>
                </c:pt>
                <c:pt idx="3">
                  <c:v>-0.54262858269753067</c:v>
                </c:pt>
                <c:pt idx="4">
                  <c:v>-0.43975095277794196</c:v>
                </c:pt>
                <c:pt idx="5">
                  <c:v>-0.44208689444800098</c:v>
                </c:pt>
                <c:pt idx="6">
                  <c:v>-0.37018656763759561</c:v>
                </c:pt>
                <c:pt idx="7">
                  <c:v>-0.3548020610501651</c:v>
                </c:pt>
                <c:pt idx="8">
                  <c:v>-0.30878856279997796</c:v>
                </c:pt>
                <c:pt idx="9">
                  <c:v>-0.2628718950963837</c:v>
                </c:pt>
                <c:pt idx="10">
                  <c:v>-0.21798689775197769</c:v>
                </c:pt>
                <c:pt idx="11">
                  <c:v>-0.21569112965116438</c:v>
                </c:pt>
                <c:pt idx="12">
                  <c:v>-0.12817779590340364</c:v>
                </c:pt>
                <c:pt idx="13">
                  <c:v>-0.10077236840027652</c:v>
                </c:pt>
                <c:pt idx="14">
                  <c:v>-1.3734906965844774E-2</c:v>
                </c:pt>
                <c:pt idx="15">
                  <c:v>5.6480336384719582E-2</c:v>
                </c:pt>
                <c:pt idx="16">
                  <c:v>0.14090195292453969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B3-4889-84F7-465370416A06}"/>
            </c:ext>
          </c:extLst>
        </c:ser>
        <c:ser>
          <c:idx val="4"/>
          <c:order val="1"/>
          <c:tx>
            <c:strRef>
              <c:f>Langenuen!$S$57</c:f>
              <c:strCache>
                <c:ptCount val="1"/>
                <c:pt idx="0">
                  <c:v>Bjørnafjord. β=0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Langenuen!$S$58:$S$62</c:f>
              <c:numCache>
                <c:formatCode>0.00E+00</c:formatCode>
                <c:ptCount val="5"/>
                <c:pt idx="0">
                  <c:v>-0.28199999999999997</c:v>
                </c:pt>
                <c:pt idx="1">
                  <c:v>-0.19700000000000001</c:v>
                </c:pt>
                <c:pt idx="2">
                  <c:v>-0.113</c:v>
                </c:pt>
                <c:pt idx="3">
                  <c:v>-2.7400000000000001E-2</c:v>
                </c:pt>
                <c:pt idx="4">
                  <c:v>5.6599999999999998E-2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B3-4889-84F7-465370416A06}"/>
            </c:ext>
          </c:extLst>
        </c:ser>
        <c:ser>
          <c:idx val="5"/>
          <c:order val="2"/>
          <c:tx>
            <c:strRef>
              <c:f>Langenuen!$T$57</c:f>
              <c:strCache>
                <c:ptCount val="1"/>
                <c:pt idx="0">
                  <c:v>Bjørnafjord. β=10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Langenuen!$T$58:$T$62</c:f>
              <c:numCache>
                <c:formatCode>0.00E+00</c:formatCode>
                <c:ptCount val="5"/>
                <c:pt idx="0">
                  <c:v>-0.26300000000000001</c:v>
                </c:pt>
                <c:pt idx="1">
                  <c:v>-0.16600000000000001</c:v>
                </c:pt>
                <c:pt idx="2">
                  <c:v>-9.1999999999999998E-2</c:v>
                </c:pt>
                <c:pt idx="3">
                  <c:v>-1.15E-2</c:v>
                </c:pt>
                <c:pt idx="4">
                  <c:v>7.1400000000000005E-2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3-4889-84F7-465370416A06}"/>
            </c:ext>
          </c:extLst>
        </c:ser>
        <c:ser>
          <c:idx val="6"/>
          <c:order val="3"/>
          <c:tx>
            <c:strRef>
              <c:f>Langenuen!$U$57</c:f>
              <c:strCache>
                <c:ptCount val="1"/>
                <c:pt idx="0">
                  <c:v>Bjørnafjord. β=20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Langenuen!$U$58:$U$62</c:f>
              <c:numCache>
                <c:formatCode>0.00E+00</c:formatCode>
                <c:ptCount val="5"/>
                <c:pt idx="0">
                  <c:v>-0.25800000000000001</c:v>
                </c:pt>
                <c:pt idx="1">
                  <c:v>-0.14399999999999999</c:v>
                </c:pt>
                <c:pt idx="2">
                  <c:v>-6.5199999999999994E-2</c:v>
                </c:pt>
                <c:pt idx="3">
                  <c:v>-1.1299999999999999E-2</c:v>
                </c:pt>
                <c:pt idx="4">
                  <c:v>9.0800000000000006E-2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B3-4889-84F7-465370416A06}"/>
            </c:ext>
          </c:extLst>
        </c:ser>
        <c:ser>
          <c:idx val="7"/>
          <c:order val="4"/>
          <c:tx>
            <c:strRef>
              <c:f>Langenuen!$V$57</c:f>
              <c:strCache>
                <c:ptCount val="1"/>
                <c:pt idx="0">
                  <c:v>Bjørnafjord. β=30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Langenuen!$V$58:$V$62</c:f>
              <c:numCache>
                <c:formatCode>0.00E+00</c:formatCode>
                <c:ptCount val="5"/>
                <c:pt idx="0">
                  <c:v>-0.10100000000000001</c:v>
                </c:pt>
                <c:pt idx="1">
                  <c:v>-4.5900000000000003E-2</c:v>
                </c:pt>
                <c:pt idx="2">
                  <c:v>1.6299999999999999E-2</c:v>
                </c:pt>
                <c:pt idx="3">
                  <c:v>7.6899999999999996E-2</c:v>
                </c:pt>
                <c:pt idx="4">
                  <c:v>0.14599999999999999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B3-4889-84F7-465370416A06}"/>
            </c:ext>
          </c:extLst>
        </c:ser>
        <c:ser>
          <c:idx val="8"/>
          <c:order val="5"/>
          <c:tx>
            <c:strRef>
              <c:f>Langenuen!$W$57</c:f>
              <c:strCache>
                <c:ptCount val="1"/>
                <c:pt idx="0">
                  <c:v>Bjørnafjord. β=40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Langenuen!$W$58:$W$62</c:f>
              <c:numCache>
                <c:formatCode>0.00E+00</c:formatCode>
                <c:ptCount val="5"/>
                <c:pt idx="0">
                  <c:v>-5.2900000000000003E-2</c:v>
                </c:pt>
                <c:pt idx="1">
                  <c:v>7.8100000000000001E-3</c:v>
                </c:pt>
                <c:pt idx="2">
                  <c:v>1.8800000000000001E-2</c:v>
                </c:pt>
                <c:pt idx="3">
                  <c:v>0.115</c:v>
                </c:pt>
                <c:pt idx="4">
                  <c:v>0.14799999999999999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B3-4889-84F7-465370416A06}"/>
            </c:ext>
          </c:extLst>
        </c:ser>
        <c:ser>
          <c:idx val="9"/>
          <c:order val="6"/>
          <c:tx>
            <c:strRef>
              <c:f>Langenuen!$X$57</c:f>
              <c:strCache>
                <c:ptCount val="1"/>
                <c:pt idx="0">
                  <c:v>Bjørnafjord. β=50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Langenuen!$X$58:$X$62</c:f>
              <c:numCache>
                <c:formatCode>0.00E+00</c:formatCode>
                <c:ptCount val="5"/>
                <c:pt idx="0">
                  <c:v>-2.0500000000000001E-2</c:v>
                </c:pt>
                <c:pt idx="1">
                  <c:v>1.7899999999999999E-2</c:v>
                </c:pt>
                <c:pt idx="2">
                  <c:v>5.4600000000000003E-2</c:v>
                </c:pt>
                <c:pt idx="3">
                  <c:v>8.4500000000000006E-2</c:v>
                </c:pt>
                <c:pt idx="4">
                  <c:v>0.121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B3-4889-84F7-46537041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15327109390971"/>
          <c:y val="0.18104666380540177"/>
          <c:w val="0.18350111514012299"/>
          <c:h val="0.57491604459380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Cm</a:t>
            </a:r>
          </a:p>
        </c:rich>
      </c:tx>
      <c:layout>
        <c:manualLayout>
          <c:xMode val="edge"/>
          <c:yMode val="edge"/>
          <c:x val="0.34846619303132398"/>
          <c:y val="9.21470755484856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281814106633718"/>
          <c:w val="0.69521402780105146"/>
          <c:h val="0.7524687893733345"/>
        </c:manualLayout>
      </c:layout>
      <c:scatterChart>
        <c:scatterStyle val="lineMarker"/>
        <c:varyColors val="0"/>
        <c:ser>
          <c:idx val="0"/>
          <c:order val="0"/>
          <c:tx>
            <c:v>Julsundet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Julsundet!$B$3:$B$19</c:f>
              <c:numCache>
                <c:formatCode>General</c:formatCode>
                <c:ptCount val="17"/>
                <c:pt idx="0">
                  <c:v>-9.6999999999999993</c:v>
                </c:pt>
                <c:pt idx="1">
                  <c:v>-7.9</c:v>
                </c:pt>
                <c:pt idx="2">
                  <c:v>-6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-1.6</c:v>
                </c:pt>
                <c:pt idx="7">
                  <c:v>-0.9</c:v>
                </c:pt>
                <c:pt idx="8">
                  <c:v>0.1</c:v>
                </c:pt>
                <c:pt idx="9">
                  <c:v>1</c:v>
                </c:pt>
                <c:pt idx="10">
                  <c:v>1.4</c:v>
                </c:pt>
                <c:pt idx="11">
                  <c:v>2</c:v>
                </c:pt>
                <c:pt idx="12">
                  <c:v>3.1</c:v>
                </c:pt>
                <c:pt idx="13">
                  <c:v>4.0999999999999996</c:v>
                </c:pt>
                <c:pt idx="14">
                  <c:v>6.1</c:v>
                </c:pt>
                <c:pt idx="15">
                  <c:v>8.1</c:v>
                </c:pt>
                <c:pt idx="16">
                  <c:v>10.1</c:v>
                </c:pt>
              </c:numCache>
            </c:numRef>
          </c:xVal>
          <c:yVal>
            <c:numRef>
              <c:f>Julsundet!$F$3:$F$19</c:f>
              <c:numCache>
                <c:formatCode>General</c:formatCode>
                <c:ptCount val="17"/>
                <c:pt idx="0">
                  <c:v>-0.188</c:v>
                </c:pt>
                <c:pt idx="1">
                  <c:v>-0.157</c:v>
                </c:pt>
                <c:pt idx="2">
                  <c:v>-0.123</c:v>
                </c:pt>
                <c:pt idx="3">
                  <c:v>-8.7999999999999995E-2</c:v>
                </c:pt>
                <c:pt idx="4">
                  <c:v>-6.0999999999999999E-2</c:v>
                </c:pt>
                <c:pt idx="5">
                  <c:v>-5.7000000000000002E-2</c:v>
                </c:pt>
                <c:pt idx="6">
                  <c:v>-3.7999999999999999E-2</c:v>
                </c:pt>
                <c:pt idx="7">
                  <c:v>-3.3000000000000002E-2</c:v>
                </c:pt>
                <c:pt idx="8">
                  <c:v>-1.7000000000000001E-2</c:v>
                </c:pt>
                <c:pt idx="9">
                  <c:v>-3.0000000000000001E-3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0.04</c:v>
                </c:pt>
                <c:pt idx="13">
                  <c:v>5.0999999999999997E-2</c:v>
                </c:pt>
                <c:pt idx="14">
                  <c:v>8.2000000000000003E-2</c:v>
                </c:pt>
                <c:pt idx="15">
                  <c:v>0.106</c:v>
                </c:pt>
                <c:pt idx="16">
                  <c:v>0.13100000000000001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AD5-4D6C-919B-1EFA93FBFD36}"/>
            </c:ext>
          </c:extLst>
        </c:ser>
        <c:ser>
          <c:idx val="4"/>
          <c:order val="1"/>
          <c:tx>
            <c:strRef>
              <c:f>Langenuen!$S$70</c:f>
              <c:strCache>
                <c:ptCount val="1"/>
                <c:pt idx="0">
                  <c:v>Bjørnafjord. β=0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Langenuen!$S$71:$S$75</c:f>
              <c:numCache>
                <c:formatCode>0.00E+00</c:formatCode>
                <c:ptCount val="5"/>
                <c:pt idx="0">
                  <c:v>-1.4200000000000001E-2</c:v>
                </c:pt>
                <c:pt idx="1">
                  <c:v>1.0200000000000001E-2</c:v>
                </c:pt>
                <c:pt idx="2">
                  <c:v>3.39E-2</c:v>
                </c:pt>
                <c:pt idx="3">
                  <c:v>5.6000000000000001E-2</c:v>
                </c:pt>
                <c:pt idx="4">
                  <c:v>7.6200000000000004E-2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D5-4D6C-919B-1EFA93FBFD36}"/>
            </c:ext>
          </c:extLst>
        </c:ser>
        <c:ser>
          <c:idx val="5"/>
          <c:order val="2"/>
          <c:tx>
            <c:strRef>
              <c:f>Langenuen!$T$70</c:f>
              <c:strCache>
                <c:ptCount val="1"/>
                <c:pt idx="0">
                  <c:v>Bjørnafjord. β=10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Langenuen!$T$71:$T$75</c:f>
              <c:numCache>
                <c:formatCode>0.00E+00</c:formatCode>
                <c:ptCount val="5"/>
                <c:pt idx="0">
                  <c:v>-9.0900000000000009E-3</c:v>
                </c:pt>
                <c:pt idx="1">
                  <c:v>1.5299999999999999E-2</c:v>
                </c:pt>
                <c:pt idx="2">
                  <c:v>3.6299999999999999E-2</c:v>
                </c:pt>
                <c:pt idx="3">
                  <c:v>5.8200000000000002E-2</c:v>
                </c:pt>
                <c:pt idx="4">
                  <c:v>7.8799999999999995E-2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D5-4D6C-919B-1EFA93FBFD36}"/>
            </c:ext>
          </c:extLst>
        </c:ser>
        <c:ser>
          <c:idx val="6"/>
          <c:order val="3"/>
          <c:tx>
            <c:strRef>
              <c:f>Langenuen!$U$70</c:f>
              <c:strCache>
                <c:ptCount val="1"/>
                <c:pt idx="0">
                  <c:v>Bjørnafjord. β=20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Langenuen!$U$71:$U$75</c:f>
              <c:numCache>
                <c:formatCode>0.00E+00</c:formatCode>
                <c:ptCount val="5"/>
                <c:pt idx="0">
                  <c:v>-4.3600000000000002E-3</c:v>
                </c:pt>
                <c:pt idx="1">
                  <c:v>1.8499999999999999E-2</c:v>
                </c:pt>
                <c:pt idx="2">
                  <c:v>3.9300000000000002E-2</c:v>
                </c:pt>
                <c:pt idx="3">
                  <c:v>5.8500000000000003E-2</c:v>
                </c:pt>
                <c:pt idx="4">
                  <c:v>7.6200000000000004E-2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D5-4D6C-919B-1EFA93FBFD36}"/>
            </c:ext>
          </c:extLst>
        </c:ser>
        <c:ser>
          <c:idx val="7"/>
          <c:order val="4"/>
          <c:tx>
            <c:strRef>
              <c:f>Langenuen!$V$70</c:f>
              <c:strCache>
                <c:ptCount val="1"/>
                <c:pt idx="0">
                  <c:v>Bjørnafjord. β=30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Langenuen!$V$71:$V$75</c:f>
              <c:numCache>
                <c:formatCode>0.00E+00</c:formatCode>
                <c:ptCount val="5"/>
                <c:pt idx="0">
                  <c:v>1.6299999999999999E-2</c:v>
                </c:pt>
                <c:pt idx="1">
                  <c:v>3.2099999999999997E-2</c:v>
                </c:pt>
                <c:pt idx="2">
                  <c:v>4.8800000000000003E-2</c:v>
                </c:pt>
                <c:pt idx="3">
                  <c:v>6.4199999999999993E-2</c:v>
                </c:pt>
                <c:pt idx="4">
                  <c:v>7.8600000000000003E-2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D5-4D6C-919B-1EFA93FBFD36}"/>
            </c:ext>
          </c:extLst>
        </c:ser>
        <c:ser>
          <c:idx val="8"/>
          <c:order val="5"/>
          <c:tx>
            <c:strRef>
              <c:f>Langenuen!$W$70</c:f>
              <c:strCache>
                <c:ptCount val="1"/>
                <c:pt idx="0">
                  <c:v>Bjørnafjord. β=40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Langenuen!$W$71:$W$75</c:f>
              <c:numCache>
                <c:formatCode>0.00E+00</c:formatCode>
                <c:ptCount val="5"/>
                <c:pt idx="0">
                  <c:v>1.4200000000000001E-2</c:v>
                </c:pt>
                <c:pt idx="1">
                  <c:v>2.9499999999999998E-2</c:v>
                </c:pt>
                <c:pt idx="2">
                  <c:v>3.7699999999999997E-2</c:v>
                </c:pt>
                <c:pt idx="3">
                  <c:v>5.8700000000000002E-2</c:v>
                </c:pt>
                <c:pt idx="4">
                  <c:v>6.3500000000000001E-2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D5-4D6C-919B-1EFA93FBFD36}"/>
            </c:ext>
          </c:extLst>
        </c:ser>
        <c:ser>
          <c:idx val="9"/>
          <c:order val="6"/>
          <c:tx>
            <c:strRef>
              <c:f>Langenuen!$X$70</c:f>
              <c:strCache>
                <c:ptCount val="1"/>
                <c:pt idx="0">
                  <c:v>Bjørnafjord. β=50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Langenuen!$X$71:$X$75</c:f>
              <c:numCache>
                <c:formatCode>0.00E+00</c:formatCode>
                <c:ptCount val="5"/>
                <c:pt idx="0">
                  <c:v>1.1299999999999999E-2</c:v>
                </c:pt>
                <c:pt idx="1">
                  <c:v>2.1000000000000001E-2</c:v>
                </c:pt>
                <c:pt idx="2">
                  <c:v>2.98E-2</c:v>
                </c:pt>
                <c:pt idx="3">
                  <c:v>3.7999999999999999E-2</c:v>
                </c:pt>
                <c:pt idx="4">
                  <c:v>4.5699999999999998E-2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D5-4D6C-919B-1EFA93FB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4741781263304"/>
          <c:y val="0.11891450325052848"/>
          <c:w val="0.19612214809398312"/>
          <c:h val="0.57556077157933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Cy  vs  C Drag (both normalized by H)</a:t>
            </a:r>
          </a:p>
        </c:rich>
      </c:tx>
      <c:layout>
        <c:manualLayout>
          <c:xMode val="edge"/>
          <c:yMode val="edge"/>
          <c:x val="0.28754800442559159"/>
          <c:y val="5.762429602479228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3072445180735545"/>
          <c:w val="0.71853718441305447"/>
          <c:h val="0.66046563167279737"/>
        </c:manualLayout>
      </c:layout>
      <c:scatterChart>
        <c:scatterStyle val="lineMarker"/>
        <c:varyColors val="0"/>
        <c:ser>
          <c:idx val="0"/>
          <c:order val="0"/>
          <c:tx>
            <c:v>Cy: Julsundet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Julsundet!$B$3:$B$19</c:f>
              <c:numCache>
                <c:formatCode>General</c:formatCode>
                <c:ptCount val="17"/>
                <c:pt idx="0">
                  <c:v>-9.6999999999999993</c:v>
                </c:pt>
                <c:pt idx="1">
                  <c:v>-7.9</c:v>
                </c:pt>
                <c:pt idx="2">
                  <c:v>-6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-1.6</c:v>
                </c:pt>
                <c:pt idx="7">
                  <c:v>-0.9</c:v>
                </c:pt>
                <c:pt idx="8">
                  <c:v>0.1</c:v>
                </c:pt>
                <c:pt idx="9">
                  <c:v>1</c:v>
                </c:pt>
                <c:pt idx="10">
                  <c:v>1.4</c:v>
                </c:pt>
                <c:pt idx="11">
                  <c:v>2</c:v>
                </c:pt>
                <c:pt idx="12">
                  <c:v>3.1</c:v>
                </c:pt>
                <c:pt idx="13">
                  <c:v>4.0999999999999996</c:v>
                </c:pt>
                <c:pt idx="14">
                  <c:v>6.1</c:v>
                </c:pt>
                <c:pt idx="15">
                  <c:v>8.1</c:v>
                </c:pt>
                <c:pt idx="16">
                  <c:v>10.1</c:v>
                </c:pt>
              </c:numCache>
            </c:numRef>
          </c:xVal>
          <c:yVal>
            <c:numRef>
              <c:f>Julsundet!$G$3:$G$19</c:f>
              <c:numCache>
                <c:formatCode>General</c:formatCode>
                <c:ptCount val="17"/>
                <c:pt idx="0">
                  <c:v>0.22366420913557117</c:v>
                </c:pt>
                <c:pt idx="1">
                  <c:v>0.40185605698251536</c:v>
                </c:pt>
                <c:pt idx="2">
                  <c:v>0.57571924910518446</c:v>
                </c:pt>
                <c:pt idx="3">
                  <c:v>0.74947925877827393</c:v>
                </c:pt>
                <c:pt idx="4">
                  <c:v>0.78696020863643568</c:v>
                </c:pt>
                <c:pt idx="5">
                  <c:v>0.87510420891949414</c:v>
                </c:pt>
                <c:pt idx="6">
                  <c:v>0.87165011845609974</c:v>
                </c:pt>
                <c:pt idx="7">
                  <c:v>0.89552657044417938</c:v>
                </c:pt>
                <c:pt idx="8">
                  <c:v>0.97131297889564971</c:v>
                </c:pt>
                <c:pt idx="9">
                  <c:v>0.99385334591170738</c:v>
                </c:pt>
                <c:pt idx="10">
                  <c:v>1.0079080286127324</c:v>
                </c:pt>
                <c:pt idx="11">
                  <c:v>1.0178401356536764</c:v>
                </c:pt>
                <c:pt idx="12">
                  <c:v>1.0369710549432449</c:v>
                </c:pt>
                <c:pt idx="13">
                  <c:v>1.0613559747266383</c:v>
                </c:pt>
                <c:pt idx="14">
                  <c:v>1.0797900486487797</c:v>
                </c:pt>
                <c:pt idx="15">
                  <c:v>1.0740498975930359</c:v>
                </c:pt>
                <c:pt idx="16">
                  <c:v>1.0363845513954997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6-468B-AEAF-A5102CC14BE6}"/>
            </c:ext>
          </c:extLst>
        </c:ser>
        <c:ser>
          <c:idx val="1"/>
          <c:order val="1"/>
          <c:tx>
            <c:v>C Drag: Julsundet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Julsundet!$B$3:$B$19</c:f>
              <c:numCache>
                <c:formatCode>General</c:formatCode>
                <c:ptCount val="17"/>
                <c:pt idx="0">
                  <c:v>-9.6999999999999993</c:v>
                </c:pt>
                <c:pt idx="1">
                  <c:v>-7.9</c:v>
                </c:pt>
                <c:pt idx="2">
                  <c:v>-6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-1.6</c:v>
                </c:pt>
                <c:pt idx="7">
                  <c:v>-0.9</c:v>
                </c:pt>
                <c:pt idx="8">
                  <c:v>0.1</c:v>
                </c:pt>
                <c:pt idx="9">
                  <c:v>1</c:v>
                </c:pt>
                <c:pt idx="10">
                  <c:v>1.4</c:v>
                </c:pt>
                <c:pt idx="11">
                  <c:v>2</c:v>
                </c:pt>
                <c:pt idx="12">
                  <c:v>3.1</c:v>
                </c:pt>
                <c:pt idx="13">
                  <c:v>4.0999999999999996</c:v>
                </c:pt>
                <c:pt idx="14">
                  <c:v>6.1</c:v>
                </c:pt>
                <c:pt idx="15">
                  <c:v>8.1</c:v>
                </c:pt>
                <c:pt idx="16">
                  <c:v>10.1</c:v>
                </c:pt>
              </c:numCache>
            </c:numRef>
          </c:xVal>
          <c:yVal>
            <c:numRef>
              <c:f>Julsundet!$D$3:$D$19</c:f>
              <c:numCache>
                <c:formatCode>General</c:formatCode>
                <c:ptCount val="17"/>
                <c:pt idx="0">
                  <c:v>1.526</c:v>
                </c:pt>
                <c:pt idx="1">
                  <c:v>1.296</c:v>
                </c:pt>
                <c:pt idx="2">
                  <c:v>1.133</c:v>
                </c:pt>
                <c:pt idx="3">
                  <c:v>1.0429999999999999</c:v>
                </c:pt>
                <c:pt idx="4">
                  <c:v>0.97</c:v>
                </c:pt>
                <c:pt idx="5">
                  <c:v>0.998</c:v>
                </c:pt>
                <c:pt idx="6">
                  <c:v>0.95399999999999996</c:v>
                </c:pt>
                <c:pt idx="7">
                  <c:v>0.94</c:v>
                </c:pt>
                <c:pt idx="8">
                  <c:v>0.96699999999999997</c:v>
                </c:pt>
                <c:pt idx="9">
                  <c:v>0.95699999999999996</c:v>
                </c:pt>
                <c:pt idx="10">
                  <c:v>0.96499999999999997</c:v>
                </c:pt>
                <c:pt idx="11">
                  <c:v>0.95699999999999996</c:v>
                </c:pt>
                <c:pt idx="12">
                  <c:v>0.98</c:v>
                </c:pt>
                <c:pt idx="13">
                  <c:v>1.0009999999999999</c:v>
                </c:pt>
                <c:pt idx="14">
                  <c:v>1.0620000000000001</c:v>
                </c:pt>
                <c:pt idx="15">
                  <c:v>1.127</c:v>
                </c:pt>
                <c:pt idx="16">
                  <c:v>1.218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56-468B-AEAF-A5102CC14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68893132216686"/>
          <c:y val="0.38654094638977832"/>
          <c:w val="0.16487573136299269"/>
          <c:h val="0.162726585028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Cz VS C Lift</a:t>
            </a:r>
          </a:p>
        </c:rich>
      </c:tx>
      <c:layout>
        <c:manualLayout>
          <c:xMode val="edge"/>
          <c:yMode val="edge"/>
          <c:x val="0.34824022223421436"/>
          <c:y val="1.3934849582006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4726421766569142"/>
          <c:w val="0.69050226654892055"/>
          <c:h val="0.70761327160493825"/>
        </c:manualLayout>
      </c:layout>
      <c:scatterChart>
        <c:scatterStyle val="lineMarker"/>
        <c:varyColors val="0"/>
        <c:ser>
          <c:idx val="0"/>
          <c:order val="0"/>
          <c:tx>
            <c:strRef>
              <c:f>Julsundet!$H$2</c:f>
              <c:strCache>
                <c:ptCount val="1"/>
                <c:pt idx="0">
                  <c:v>Cz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Julsundet!$B$3:$B$19</c:f>
              <c:numCache>
                <c:formatCode>General</c:formatCode>
                <c:ptCount val="17"/>
                <c:pt idx="0">
                  <c:v>-9.6999999999999993</c:v>
                </c:pt>
                <c:pt idx="1">
                  <c:v>-7.9</c:v>
                </c:pt>
                <c:pt idx="2">
                  <c:v>-6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-1.6</c:v>
                </c:pt>
                <c:pt idx="7">
                  <c:v>-0.9</c:v>
                </c:pt>
                <c:pt idx="8">
                  <c:v>0.1</c:v>
                </c:pt>
                <c:pt idx="9">
                  <c:v>1</c:v>
                </c:pt>
                <c:pt idx="10">
                  <c:v>1.4</c:v>
                </c:pt>
                <c:pt idx="11">
                  <c:v>2</c:v>
                </c:pt>
                <c:pt idx="12">
                  <c:v>3.1</c:v>
                </c:pt>
                <c:pt idx="13">
                  <c:v>4.0999999999999996</c:v>
                </c:pt>
                <c:pt idx="14">
                  <c:v>6.1</c:v>
                </c:pt>
                <c:pt idx="15">
                  <c:v>8.1</c:v>
                </c:pt>
                <c:pt idx="16">
                  <c:v>10.1</c:v>
                </c:pt>
              </c:numCache>
            </c:numRef>
          </c:xVal>
          <c:yVal>
            <c:numRef>
              <c:f>Julsundet!$H$3:$H$19</c:f>
              <c:numCache>
                <c:formatCode>General</c:formatCode>
                <c:ptCount val="17"/>
                <c:pt idx="0">
                  <c:v>-0.96855764478643502</c:v>
                </c:pt>
                <c:pt idx="1">
                  <c:v>-0.81665460597514139</c:v>
                </c:pt>
                <c:pt idx="2">
                  <c:v>-0.67019377265797353</c:v>
                </c:pt>
                <c:pt idx="3">
                  <c:v>-0.54262858269753067</c:v>
                </c:pt>
                <c:pt idx="4">
                  <c:v>-0.43975095277794196</c:v>
                </c:pt>
                <c:pt idx="5">
                  <c:v>-0.44208689444800098</c:v>
                </c:pt>
                <c:pt idx="6">
                  <c:v>-0.37018656763759561</c:v>
                </c:pt>
                <c:pt idx="7">
                  <c:v>-0.3548020610501651</c:v>
                </c:pt>
                <c:pt idx="8">
                  <c:v>-0.30878856279997796</c:v>
                </c:pt>
                <c:pt idx="9">
                  <c:v>-0.2628718950963837</c:v>
                </c:pt>
                <c:pt idx="10">
                  <c:v>-0.21798689775197769</c:v>
                </c:pt>
                <c:pt idx="11">
                  <c:v>-0.21569112965116438</c:v>
                </c:pt>
                <c:pt idx="12">
                  <c:v>-0.12817779590340364</c:v>
                </c:pt>
                <c:pt idx="13">
                  <c:v>-0.10077236840027652</c:v>
                </c:pt>
                <c:pt idx="14">
                  <c:v>-1.3734906965844774E-2</c:v>
                </c:pt>
                <c:pt idx="15">
                  <c:v>5.6480336384719582E-2</c:v>
                </c:pt>
                <c:pt idx="16">
                  <c:v>0.14090195292453969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B-4707-9C74-AA9519069297}"/>
            </c:ext>
          </c:extLst>
        </c:ser>
        <c:ser>
          <c:idx val="1"/>
          <c:order val="1"/>
          <c:tx>
            <c:v>C Lift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Julsundet!$B$3:$B$19</c:f>
              <c:numCache>
                <c:formatCode>General</c:formatCode>
                <c:ptCount val="17"/>
                <c:pt idx="0">
                  <c:v>-9.6999999999999993</c:v>
                </c:pt>
                <c:pt idx="1">
                  <c:v>-7.9</c:v>
                </c:pt>
                <c:pt idx="2">
                  <c:v>-6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-1.6</c:v>
                </c:pt>
                <c:pt idx="7">
                  <c:v>-0.9</c:v>
                </c:pt>
                <c:pt idx="8">
                  <c:v>0.1</c:v>
                </c:pt>
                <c:pt idx="9">
                  <c:v>1</c:v>
                </c:pt>
                <c:pt idx="10">
                  <c:v>1.4</c:v>
                </c:pt>
                <c:pt idx="11">
                  <c:v>2</c:v>
                </c:pt>
                <c:pt idx="12">
                  <c:v>3.1</c:v>
                </c:pt>
                <c:pt idx="13">
                  <c:v>4.0999999999999996</c:v>
                </c:pt>
                <c:pt idx="14">
                  <c:v>6.1</c:v>
                </c:pt>
                <c:pt idx="15">
                  <c:v>8.1</c:v>
                </c:pt>
                <c:pt idx="16">
                  <c:v>10.1</c:v>
                </c:pt>
              </c:numCache>
            </c:numRef>
          </c:xVal>
          <c:yVal>
            <c:numRef>
              <c:f>Julsundet!$E$3:$E$19</c:f>
              <c:numCache>
                <c:formatCode>General</c:formatCode>
                <c:ptCount val="17"/>
                <c:pt idx="0">
                  <c:v>-0.95</c:v>
                </c:pt>
                <c:pt idx="1">
                  <c:v>-0.80200000000000005</c:v>
                </c:pt>
                <c:pt idx="2">
                  <c:v>-0.65900000000000003</c:v>
                </c:pt>
                <c:pt idx="3">
                  <c:v>-0.53500000000000003</c:v>
                </c:pt>
                <c:pt idx="4">
                  <c:v>-0.434</c:v>
                </c:pt>
                <c:pt idx="5">
                  <c:v>-0.438</c:v>
                </c:pt>
                <c:pt idx="6">
                  <c:v>-0.36699999999999999</c:v>
                </c:pt>
                <c:pt idx="7">
                  <c:v>-0.35299999999999998</c:v>
                </c:pt>
                <c:pt idx="8">
                  <c:v>-0.309</c:v>
                </c:pt>
                <c:pt idx="9">
                  <c:v>-0.26500000000000001</c:v>
                </c:pt>
                <c:pt idx="10">
                  <c:v>-0.221</c:v>
                </c:pt>
                <c:pt idx="11">
                  <c:v>-0.22</c:v>
                </c:pt>
                <c:pt idx="12">
                  <c:v>-0.13500000000000001</c:v>
                </c:pt>
                <c:pt idx="13">
                  <c:v>-0.11</c:v>
                </c:pt>
                <c:pt idx="14">
                  <c:v>-2.8000000000000001E-2</c:v>
                </c:pt>
                <c:pt idx="15">
                  <c:v>3.6999999999999998E-2</c:v>
                </c:pt>
                <c:pt idx="16">
                  <c:v>0.11600000000000001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DB-4707-9C74-AA951906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  <c:majorUnit val="4"/>
      </c:valAx>
      <c:valAx>
        <c:axId val="109786783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8666666666666"/>
          <c:y val="0.1810466049382716"/>
          <c:w val="0.19259944444444443"/>
          <c:h val="0.16073765432098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Cy  vs  C Drag (normalized by B)</a:t>
            </a:r>
          </a:p>
        </c:rich>
      </c:tx>
      <c:layout>
        <c:manualLayout>
          <c:xMode val="edge"/>
          <c:yMode val="edge"/>
          <c:x val="6.1770277777777792E-2"/>
          <c:y val="9.6820987654320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4.9097777777777775E-2"/>
          <c:y val="0.14640339506172839"/>
          <c:w val="0.69178959761209369"/>
          <c:h val="0.70750277777777781"/>
        </c:manualLayout>
      </c:layout>
      <c:scatterChart>
        <c:scatterStyle val="lineMarker"/>
        <c:varyColors val="0"/>
        <c:ser>
          <c:idx val="0"/>
          <c:order val="0"/>
          <c:tx>
            <c:v>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Julsundet!$B$3:$B$19</c:f>
              <c:numCache>
                <c:formatCode>General</c:formatCode>
                <c:ptCount val="17"/>
                <c:pt idx="0">
                  <c:v>-9.6999999999999993</c:v>
                </c:pt>
                <c:pt idx="1">
                  <c:v>-7.9</c:v>
                </c:pt>
                <c:pt idx="2">
                  <c:v>-6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-1.6</c:v>
                </c:pt>
                <c:pt idx="7">
                  <c:v>-0.9</c:v>
                </c:pt>
                <c:pt idx="8">
                  <c:v>0.1</c:v>
                </c:pt>
                <c:pt idx="9">
                  <c:v>1</c:v>
                </c:pt>
                <c:pt idx="10">
                  <c:v>1.4</c:v>
                </c:pt>
                <c:pt idx="11">
                  <c:v>2</c:v>
                </c:pt>
                <c:pt idx="12">
                  <c:v>3.1</c:v>
                </c:pt>
                <c:pt idx="13">
                  <c:v>4.0999999999999996</c:v>
                </c:pt>
                <c:pt idx="14">
                  <c:v>6.1</c:v>
                </c:pt>
                <c:pt idx="15">
                  <c:v>8.1</c:v>
                </c:pt>
                <c:pt idx="16">
                  <c:v>10.1</c:v>
                </c:pt>
              </c:numCache>
            </c:numRef>
          </c:xVal>
          <c:yVal>
            <c:numRef>
              <c:f>Julsundet!$J$3:$J$19</c:f>
              <c:numCache>
                <c:formatCode>General</c:formatCode>
                <c:ptCount val="17"/>
                <c:pt idx="0">
                  <c:v>2.7958026141946396E-2</c:v>
                </c:pt>
                <c:pt idx="1">
                  <c:v>5.0232007122814427E-2</c:v>
                </c:pt>
                <c:pt idx="2">
                  <c:v>7.1964906138148058E-2</c:v>
                </c:pt>
                <c:pt idx="3">
                  <c:v>9.3684907347284241E-2</c:v>
                </c:pt>
                <c:pt idx="4">
                  <c:v>9.837002607955446E-2</c:v>
                </c:pt>
                <c:pt idx="5">
                  <c:v>0.10938802611493677</c:v>
                </c:pt>
                <c:pt idx="6">
                  <c:v>0.10895626480701248</c:v>
                </c:pt>
                <c:pt idx="7">
                  <c:v>0.11194082130552242</c:v>
                </c:pt>
                <c:pt idx="8">
                  <c:v>0.1214141223619562</c:v>
                </c:pt>
                <c:pt idx="9">
                  <c:v>0.12423166823896342</c:v>
                </c:pt>
                <c:pt idx="10">
                  <c:v>0.12598850357659155</c:v>
                </c:pt>
                <c:pt idx="11">
                  <c:v>0.12723001695670955</c:v>
                </c:pt>
                <c:pt idx="12">
                  <c:v>0.12962138186790562</c:v>
                </c:pt>
                <c:pt idx="13">
                  <c:v>0.13266949684082979</c:v>
                </c:pt>
                <c:pt idx="14">
                  <c:v>0.13497375608109746</c:v>
                </c:pt>
                <c:pt idx="15">
                  <c:v>0.13425623719912949</c:v>
                </c:pt>
                <c:pt idx="16">
                  <c:v>0.12954806892443746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4547-96C7-C2FF18CA1A69}"/>
            </c:ext>
          </c:extLst>
        </c:ser>
        <c:ser>
          <c:idx val="1"/>
          <c:order val="1"/>
          <c:tx>
            <c:v>C Drag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Julsundet!$B$3:$B$19</c:f>
              <c:numCache>
                <c:formatCode>General</c:formatCode>
                <c:ptCount val="17"/>
                <c:pt idx="0">
                  <c:v>-9.6999999999999993</c:v>
                </c:pt>
                <c:pt idx="1">
                  <c:v>-7.9</c:v>
                </c:pt>
                <c:pt idx="2">
                  <c:v>-6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-1.6</c:v>
                </c:pt>
                <c:pt idx="7">
                  <c:v>-0.9</c:v>
                </c:pt>
                <c:pt idx="8">
                  <c:v>0.1</c:v>
                </c:pt>
                <c:pt idx="9">
                  <c:v>1</c:v>
                </c:pt>
                <c:pt idx="10">
                  <c:v>1.4</c:v>
                </c:pt>
                <c:pt idx="11">
                  <c:v>2</c:v>
                </c:pt>
                <c:pt idx="12">
                  <c:v>3.1</c:v>
                </c:pt>
                <c:pt idx="13">
                  <c:v>4.0999999999999996</c:v>
                </c:pt>
                <c:pt idx="14">
                  <c:v>6.1</c:v>
                </c:pt>
                <c:pt idx="15">
                  <c:v>8.1</c:v>
                </c:pt>
                <c:pt idx="16">
                  <c:v>10.1</c:v>
                </c:pt>
              </c:numCache>
            </c:numRef>
          </c:xVal>
          <c:yVal>
            <c:numRef>
              <c:f>Julsundet!$I$3:$I$19</c:f>
              <c:numCache>
                <c:formatCode>General</c:formatCode>
                <c:ptCount val="17"/>
                <c:pt idx="0">
                  <c:v>0.19075</c:v>
                </c:pt>
                <c:pt idx="1">
                  <c:v>0.16200000000000001</c:v>
                </c:pt>
                <c:pt idx="2">
                  <c:v>0.141625</c:v>
                </c:pt>
                <c:pt idx="3">
                  <c:v>0.13037499999999999</c:v>
                </c:pt>
                <c:pt idx="4">
                  <c:v>0.12125</c:v>
                </c:pt>
                <c:pt idx="5">
                  <c:v>0.12475000000000001</c:v>
                </c:pt>
                <c:pt idx="6">
                  <c:v>0.11924999999999999</c:v>
                </c:pt>
                <c:pt idx="7">
                  <c:v>0.11750000000000001</c:v>
                </c:pt>
                <c:pt idx="8">
                  <c:v>0.120875</c:v>
                </c:pt>
                <c:pt idx="9">
                  <c:v>0.11962500000000001</c:v>
                </c:pt>
                <c:pt idx="10">
                  <c:v>0.12062500000000001</c:v>
                </c:pt>
                <c:pt idx="11">
                  <c:v>0.11962500000000001</c:v>
                </c:pt>
                <c:pt idx="12">
                  <c:v>0.1225</c:v>
                </c:pt>
                <c:pt idx="13">
                  <c:v>0.12512499999999999</c:v>
                </c:pt>
                <c:pt idx="14">
                  <c:v>0.13275000000000001</c:v>
                </c:pt>
                <c:pt idx="15">
                  <c:v>0.140875</c:v>
                </c:pt>
                <c:pt idx="16">
                  <c:v>0.15225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7-4547-96C7-C2FF18CA1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[deg]</a:t>
                </a:r>
              </a:p>
            </c:rich>
          </c:tx>
          <c:layout>
            <c:manualLayout>
              <c:xMode val="edge"/>
              <c:yMode val="edge"/>
              <c:x val="0.20327555555555554"/>
              <c:y val="0.8774246913580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  <c:majorUnit val="4"/>
      </c:valAx>
      <c:valAx>
        <c:axId val="1097867832"/>
        <c:scaling>
          <c:orientation val="minMax"/>
          <c:max val="0.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54833333333328"/>
          <c:y val="0.15527561728395059"/>
          <c:w val="0.21960972222222222"/>
          <c:h val="0.162726585028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Angle [deg] of the resultant force with respect to the:</a:t>
            </a:r>
          </a:p>
        </c:rich>
      </c:tx>
      <c:layout>
        <c:manualLayout>
          <c:xMode val="edge"/>
          <c:yMode val="edge"/>
          <c:x val="8.9655243061711215E-2"/>
          <c:y val="2.17561728395061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4726421766569142"/>
          <c:w val="0.64878599765300249"/>
          <c:h val="0.70761327160493825"/>
        </c:manualLayout>
      </c:layout>
      <c:scatterChart>
        <c:scatterStyle val="lineMarker"/>
        <c:varyColors val="0"/>
        <c:ser>
          <c:idx val="0"/>
          <c:order val="0"/>
          <c:tx>
            <c:v>y-axis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Julsundet!$B$3:$B$19</c:f>
              <c:numCache>
                <c:formatCode>General</c:formatCode>
                <c:ptCount val="17"/>
                <c:pt idx="0">
                  <c:v>-9.6999999999999993</c:v>
                </c:pt>
                <c:pt idx="1">
                  <c:v>-7.9</c:v>
                </c:pt>
                <c:pt idx="2">
                  <c:v>-6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-1.6</c:v>
                </c:pt>
                <c:pt idx="7">
                  <c:v>-0.9</c:v>
                </c:pt>
                <c:pt idx="8">
                  <c:v>0.1</c:v>
                </c:pt>
                <c:pt idx="9">
                  <c:v>1</c:v>
                </c:pt>
                <c:pt idx="10">
                  <c:v>1.4</c:v>
                </c:pt>
                <c:pt idx="11">
                  <c:v>2</c:v>
                </c:pt>
                <c:pt idx="12">
                  <c:v>3.1</c:v>
                </c:pt>
                <c:pt idx="13">
                  <c:v>4.0999999999999996</c:v>
                </c:pt>
                <c:pt idx="14">
                  <c:v>6.1</c:v>
                </c:pt>
                <c:pt idx="15">
                  <c:v>8.1</c:v>
                </c:pt>
                <c:pt idx="16">
                  <c:v>10.1</c:v>
                </c:pt>
              </c:numCache>
            </c:numRef>
          </c:xVal>
          <c:yVal>
            <c:numRef>
              <c:f>Julsundet!$H$103:$H$119</c:f>
              <c:numCache>
                <c:formatCode>General</c:formatCode>
                <c:ptCount val="17"/>
                <c:pt idx="0">
                  <c:v>-88.346580376879771</c:v>
                </c:pt>
                <c:pt idx="1">
                  <c:v>-86.480200394075524</c:v>
                </c:pt>
                <c:pt idx="2">
                  <c:v>-83.871106050091143</c:v>
                </c:pt>
                <c:pt idx="3">
                  <c:v>-80.204442060919362</c:v>
                </c:pt>
                <c:pt idx="4">
                  <c:v>-77.390812328456065</c:v>
                </c:pt>
                <c:pt idx="5">
                  <c:v>-76.102127355758853</c:v>
                </c:pt>
                <c:pt idx="6">
                  <c:v>-73.599368578738151</c:v>
                </c:pt>
                <c:pt idx="7">
                  <c:v>-72.489401273152609</c:v>
                </c:pt>
                <c:pt idx="8">
                  <c:v>-68.535495433109077</c:v>
                </c:pt>
                <c:pt idx="9">
                  <c:v>-64.704865091440453</c:v>
                </c:pt>
                <c:pt idx="10">
                  <c:v>-59.973648803552692</c:v>
                </c:pt>
                <c:pt idx="11">
                  <c:v>-59.464863401307731</c:v>
                </c:pt>
                <c:pt idx="12">
                  <c:v>-44.67916686407208</c:v>
                </c:pt>
                <c:pt idx="13">
                  <c:v>-37.219377826969556</c:v>
                </c:pt>
                <c:pt idx="14">
                  <c:v>-5.810408358223718</c:v>
                </c:pt>
                <c:pt idx="15">
                  <c:v>22.816032433022503</c:v>
                </c:pt>
                <c:pt idx="16">
                  <c:v>47.403948277983432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7F-4D44-9719-FC72DC3C5AE1}"/>
            </c:ext>
          </c:extLst>
        </c:ser>
        <c:ser>
          <c:idx val="1"/>
          <c:order val="1"/>
          <c:tx>
            <c:v>Drag-axis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Julsundet!$B$3:$B$19</c:f>
              <c:numCache>
                <c:formatCode>General</c:formatCode>
                <c:ptCount val="17"/>
                <c:pt idx="0">
                  <c:v>-9.6999999999999993</c:v>
                </c:pt>
                <c:pt idx="1">
                  <c:v>-7.9</c:v>
                </c:pt>
                <c:pt idx="2">
                  <c:v>-6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-1.6</c:v>
                </c:pt>
                <c:pt idx="7">
                  <c:v>-0.9</c:v>
                </c:pt>
                <c:pt idx="8">
                  <c:v>0.1</c:v>
                </c:pt>
                <c:pt idx="9">
                  <c:v>1</c:v>
                </c:pt>
                <c:pt idx="10">
                  <c:v>1.4</c:v>
                </c:pt>
                <c:pt idx="11">
                  <c:v>2</c:v>
                </c:pt>
                <c:pt idx="12">
                  <c:v>3.1</c:v>
                </c:pt>
                <c:pt idx="13">
                  <c:v>4.0999999999999996</c:v>
                </c:pt>
                <c:pt idx="14">
                  <c:v>6.1</c:v>
                </c:pt>
                <c:pt idx="15">
                  <c:v>8.1</c:v>
                </c:pt>
                <c:pt idx="16">
                  <c:v>10.1</c:v>
                </c:pt>
              </c:numCache>
            </c:numRef>
          </c:xVal>
          <c:yVal>
            <c:numRef>
              <c:f>Julsundet!$G$103:$G$119</c:f>
              <c:numCache>
                <c:formatCode>General</c:formatCode>
                <c:ptCount val="17"/>
                <c:pt idx="0">
                  <c:v>-78.646580376879754</c:v>
                </c:pt>
                <c:pt idx="1">
                  <c:v>-78.580200394075518</c:v>
                </c:pt>
                <c:pt idx="2">
                  <c:v>-77.871106050091143</c:v>
                </c:pt>
                <c:pt idx="3">
                  <c:v>-76.304442060919357</c:v>
                </c:pt>
                <c:pt idx="4">
                  <c:v>-74.39081232845605</c:v>
                </c:pt>
                <c:pt idx="5">
                  <c:v>-74.102127355758853</c:v>
                </c:pt>
                <c:pt idx="6">
                  <c:v>-71.999368578738157</c:v>
                </c:pt>
                <c:pt idx="7">
                  <c:v>-71.589401273152617</c:v>
                </c:pt>
                <c:pt idx="8">
                  <c:v>-68.635495433109071</c:v>
                </c:pt>
                <c:pt idx="9">
                  <c:v>-65.704865091440467</c:v>
                </c:pt>
                <c:pt idx="10">
                  <c:v>-61.373648803552697</c:v>
                </c:pt>
                <c:pt idx="11">
                  <c:v>-61.464863401307731</c:v>
                </c:pt>
                <c:pt idx="12">
                  <c:v>-47.779166864072089</c:v>
                </c:pt>
                <c:pt idx="13">
                  <c:v>-41.31937782696955</c:v>
                </c:pt>
                <c:pt idx="14">
                  <c:v>-11.910408358223716</c:v>
                </c:pt>
                <c:pt idx="15">
                  <c:v>14.716032433022505</c:v>
                </c:pt>
                <c:pt idx="16">
                  <c:v>37.30394827798343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7F-4D44-9719-FC72DC3C5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  <c:majorUnit val="4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87150294217396"/>
          <c:y val="0.16144783950617284"/>
          <c:w val="0.25017328594392907"/>
          <c:h val="0.25873148148148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Normalized</a:t>
            </a:r>
            <a:r>
              <a:rPr lang="nb-NO" baseline="0"/>
              <a:t> r</a:t>
            </a:r>
            <a:r>
              <a:rPr lang="nb-NO"/>
              <a:t>esultant force (e.g. SRSS</a:t>
            </a:r>
            <a:r>
              <a:rPr lang="nb-NO" baseline="0"/>
              <a:t> of Cy and Cz)</a:t>
            </a:r>
            <a:endParaRPr lang="nb-NO"/>
          </a:p>
        </c:rich>
      </c:tx>
      <c:layout>
        <c:manualLayout>
          <c:xMode val="edge"/>
          <c:yMode val="edge"/>
          <c:x val="8.9655243061711215E-2"/>
          <c:y val="2.17561728395061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4726421766569142"/>
          <c:w val="0.64878599765300249"/>
          <c:h val="0.70761327160493825"/>
        </c:manualLayout>
      </c:layout>
      <c:scatterChart>
        <c:scatterStyle val="lineMarker"/>
        <c:varyColors val="0"/>
        <c:ser>
          <c:idx val="0"/>
          <c:order val="0"/>
          <c:tx>
            <c:v>Resultant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Julsundet!$B$3:$B$19</c:f>
              <c:numCache>
                <c:formatCode>General</c:formatCode>
                <c:ptCount val="17"/>
                <c:pt idx="0">
                  <c:v>-9.6999999999999993</c:v>
                </c:pt>
                <c:pt idx="1">
                  <c:v>-7.9</c:v>
                </c:pt>
                <c:pt idx="2">
                  <c:v>-6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-1.6</c:v>
                </c:pt>
                <c:pt idx="7">
                  <c:v>-0.9</c:v>
                </c:pt>
                <c:pt idx="8">
                  <c:v>0.1</c:v>
                </c:pt>
                <c:pt idx="9">
                  <c:v>1</c:v>
                </c:pt>
                <c:pt idx="10">
                  <c:v>1.4</c:v>
                </c:pt>
                <c:pt idx="11">
                  <c:v>2</c:v>
                </c:pt>
                <c:pt idx="12">
                  <c:v>3.1</c:v>
                </c:pt>
                <c:pt idx="13">
                  <c:v>4.0999999999999996</c:v>
                </c:pt>
                <c:pt idx="14">
                  <c:v>6.1</c:v>
                </c:pt>
                <c:pt idx="15">
                  <c:v>8.1</c:v>
                </c:pt>
                <c:pt idx="16">
                  <c:v>10.1</c:v>
                </c:pt>
              </c:numCache>
            </c:numRef>
          </c:xVal>
          <c:yVal>
            <c:numRef>
              <c:f>Julsundet!$E$103:$E$119</c:f>
              <c:numCache>
                <c:formatCode>General</c:formatCode>
                <c:ptCount val="17"/>
                <c:pt idx="0">
                  <c:v>0.96896107377954033</c:v>
                </c:pt>
                <c:pt idx="1">
                  <c:v>0.81819802004160336</c:v>
                </c:pt>
                <c:pt idx="2">
                  <c:v>0.67404646770456411</c:v>
                </c:pt>
                <c:pt idx="3">
                  <c:v>0.55065655414695658</c:v>
                </c:pt>
                <c:pt idx="4">
                  <c:v>0.45061908803334105</c:v>
                </c:pt>
                <c:pt idx="5">
                  <c:v>0.45541910642835354</c:v>
                </c:pt>
                <c:pt idx="6">
                  <c:v>0.38588801808296663</c:v>
                </c:pt>
                <c:pt idx="7">
                  <c:v>0.3720420003171685</c:v>
                </c:pt>
                <c:pt idx="8">
                  <c:v>0.33180079208012753</c:v>
                </c:pt>
                <c:pt idx="9">
                  <c:v>0.29074927450468391</c:v>
                </c:pt>
                <c:pt idx="10">
                  <c:v>0.25177646956179206</c:v>
                </c:pt>
                <c:pt idx="11">
                  <c:v>0.25041992856999223</c:v>
                </c:pt>
                <c:pt idx="12">
                  <c:v>0.18229440474134145</c:v>
                </c:pt>
                <c:pt idx="13">
                  <c:v>0.16660211770862937</c:v>
                </c:pt>
                <c:pt idx="14">
                  <c:v>0.13567078720196182</c:v>
                </c:pt>
                <c:pt idx="15">
                  <c:v>0.14565289432414311</c:v>
                </c:pt>
                <c:pt idx="16">
                  <c:v>0.19140549234543924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4-4276-B9C0-981C00C03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  <c:majorUnit val="4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87150294217396"/>
          <c:y val="0.16144783950617284"/>
          <c:w val="0.25017328594392907"/>
          <c:h val="0.25873148148148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k1 = </a:t>
            </a:r>
            <a:r>
              <a:rPr lang="nb-NO" b="1"/>
              <a:t>5</a:t>
            </a:r>
            <a:r>
              <a:rPr lang="nb-NO"/>
              <a:t> and k2 = </a:t>
            </a:r>
            <a:r>
              <a:rPr lang="nb-NO" b="1"/>
              <a:t>2.5</a:t>
            </a:r>
            <a:r>
              <a:rPr lang="nb-NO"/>
              <a:t> (theta in rads)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'Flat Plate'!$D$5</c:f>
              <c:strCache>
                <c:ptCount val="1"/>
                <c:pt idx="0">
                  <c:v>C Lift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'Flat Plate'!$B$6:$B$26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Plate'!$D$6:$D$26</c:f>
              <c:numCache>
                <c:formatCode>General</c:formatCode>
                <c:ptCount val="21"/>
                <c:pt idx="0">
                  <c:v>-0.87266462599716477</c:v>
                </c:pt>
                <c:pt idx="1">
                  <c:v>-0.78539816339744828</c:v>
                </c:pt>
                <c:pt idx="2">
                  <c:v>-0.69813170079773179</c:v>
                </c:pt>
                <c:pt idx="3">
                  <c:v>-0.6108652381980153</c:v>
                </c:pt>
                <c:pt idx="4">
                  <c:v>-0.52359877559829893</c:v>
                </c:pt>
                <c:pt idx="5">
                  <c:v>-0.43633231299858238</c:v>
                </c:pt>
                <c:pt idx="6">
                  <c:v>-0.3490658503988659</c:v>
                </c:pt>
                <c:pt idx="7">
                  <c:v>-0.26179938779914946</c:v>
                </c:pt>
                <c:pt idx="8">
                  <c:v>-0.17453292519943295</c:v>
                </c:pt>
                <c:pt idx="9">
                  <c:v>-8.7266462599716474E-2</c:v>
                </c:pt>
                <c:pt idx="10">
                  <c:v>0</c:v>
                </c:pt>
                <c:pt idx="11">
                  <c:v>8.7266462599716474E-2</c:v>
                </c:pt>
                <c:pt idx="12">
                  <c:v>0.17453292519943295</c:v>
                </c:pt>
                <c:pt idx="13">
                  <c:v>0.26179938779914946</c:v>
                </c:pt>
                <c:pt idx="14">
                  <c:v>0.3490658503988659</c:v>
                </c:pt>
                <c:pt idx="15">
                  <c:v>0.43633231299858238</c:v>
                </c:pt>
                <c:pt idx="16">
                  <c:v>0.52359877559829893</c:v>
                </c:pt>
                <c:pt idx="17">
                  <c:v>0.6108652381980153</c:v>
                </c:pt>
                <c:pt idx="18">
                  <c:v>0.69813170079773179</c:v>
                </c:pt>
                <c:pt idx="19">
                  <c:v>0.78539816339744828</c:v>
                </c:pt>
                <c:pt idx="20">
                  <c:v>0.87266462599716477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A-4424-B2A2-C9B19DFB8E87}"/>
            </c:ext>
          </c:extLst>
        </c:ser>
        <c:ser>
          <c:idx val="1"/>
          <c:order val="1"/>
          <c:tx>
            <c:strRef>
              <c:f>'Flat Plate'!$E$5</c:f>
              <c:strCache>
                <c:ptCount val="1"/>
                <c:pt idx="0">
                  <c:v>C Drag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'Flat Plate'!$B$6:$B$26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Plate'!$E$6:$E$26</c:f>
              <c:numCache>
                <c:formatCode>General</c:formatCode>
                <c:ptCount val="21"/>
                <c:pt idx="0">
                  <c:v>7.6154354946677147E-2</c:v>
                </c:pt>
                <c:pt idx="1">
                  <c:v>6.1685027506808487E-2</c:v>
                </c:pt>
                <c:pt idx="2">
                  <c:v>4.8738787165873369E-2</c:v>
                </c:pt>
                <c:pt idx="3">
                  <c:v>3.7315633923871799E-2</c:v>
                </c:pt>
                <c:pt idx="4">
                  <c:v>2.7415567780803774E-2</c:v>
                </c:pt>
                <c:pt idx="5">
                  <c:v>1.9038588736669287E-2</c:v>
                </c:pt>
                <c:pt idx="6">
                  <c:v>1.2184696791468342E-2</c:v>
                </c:pt>
                <c:pt idx="7">
                  <c:v>6.8538919452009435E-3</c:v>
                </c:pt>
                <c:pt idx="8">
                  <c:v>3.0461741978670856E-3</c:v>
                </c:pt>
                <c:pt idx="9">
                  <c:v>7.615435494667714E-4</c:v>
                </c:pt>
                <c:pt idx="10">
                  <c:v>0</c:v>
                </c:pt>
                <c:pt idx="11">
                  <c:v>7.615435494667714E-4</c:v>
                </c:pt>
                <c:pt idx="12">
                  <c:v>3.0461741978670856E-3</c:v>
                </c:pt>
                <c:pt idx="13">
                  <c:v>6.8538919452009435E-3</c:v>
                </c:pt>
                <c:pt idx="14">
                  <c:v>1.2184696791468342E-2</c:v>
                </c:pt>
                <c:pt idx="15">
                  <c:v>1.9038588736669287E-2</c:v>
                </c:pt>
                <c:pt idx="16">
                  <c:v>2.7415567780803774E-2</c:v>
                </c:pt>
                <c:pt idx="17">
                  <c:v>3.7315633923871799E-2</c:v>
                </c:pt>
                <c:pt idx="18">
                  <c:v>4.8738787165873369E-2</c:v>
                </c:pt>
                <c:pt idx="19">
                  <c:v>6.1685027506808487E-2</c:v>
                </c:pt>
                <c:pt idx="20">
                  <c:v>7.6154354946677147E-2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DA-4424-B2A2-C9B19DFB8E87}"/>
            </c:ext>
          </c:extLst>
        </c:ser>
        <c:ser>
          <c:idx val="2"/>
          <c:order val="2"/>
          <c:tx>
            <c:strRef>
              <c:f>'Flat Plate'!$F$5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'Flat Plate'!$B$6:$B$26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Plate'!$F$6:$F$26</c:f>
              <c:numCache>
                <c:formatCode>General</c:formatCode>
                <c:ptCount val="21"/>
                <c:pt idx="0">
                  <c:v>-7.6539222841669724E-2</c:v>
                </c:pt>
                <c:pt idx="1">
                  <c:v>-6.1937759076894548E-2</c:v>
                </c:pt>
                <c:pt idx="2">
                  <c:v>-4.8896689038989069E-2</c:v>
                </c:pt>
                <c:pt idx="3">
                  <c:v>-3.7408256641025817E-2</c:v>
                </c:pt>
                <c:pt idx="4">
                  <c:v>-2.7465592950152783E-2</c:v>
                </c:pt>
                <c:pt idx="5">
                  <c:v>-1.9062725665575941E-2</c:v>
                </c:pt>
                <c:pt idx="6">
                  <c:v>-1.2194587345834213E-2</c:v>
                </c:pt>
                <c:pt idx="7">
                  <c:v>-6.8570223797916304E-3</c:v>
                </c:pt>
                <c:pt idx="8">
                  <c:v>-3.0467926966248411E-3</c:v>
                </c:pt>
                <c:pt idx="9">
                  <c:v>-7.6158221093868407E-4</c:v>
                </c:pt>
                <c:pt idx="10">
                  <c:v>0</c:v>
                </c:pt>
                <c:pt idx="11">
                  <c:v>-7.6158221093868407E-4</c:v>
                </c:pt>
                <c:pt idx="12">
                  <c:v>-3.0467926966248411E-3</c:v>
                </c:pt>
                <c:pt idx="13">
                  <c:v>-6.8570223797916304E-3</c:v>
                </c:pt>
                <c:pt idx="14">
                  <c:v>-1.2194587345834213E-2</c:v>
                </c:pt>
                <c:pt idx="15">
                  <c:v>-1.9062725665575941E-2</c:v>
                </c:pt>
                <c:pt idx="16">
                  <c:v>-2.7465592950152783E-2</c:v>
                </c:pt>
                <c:pt idx="17">
                  <c:v>-3.7408256641025817E-2</c:v>
                </c:pt>
                <c:pt idx="18">
                  <c:v>-4.8896689038989069E-2</c:v>
                </c:pt>
                <c:pt idx="19">
                  <c:v>-6.1937759076894548E-2</c:v>
                </c:pt>
                <c:pt idx="20">
                  <c:v>-7.6539222841669724E-2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DA-4424-B2A2-C9B19DFB8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21168"/>
        <c:axId val="490614608"/>
      </c:scatterChart>
      <c:valAx>
        <c:axId val="490621168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[deg]</a:t>
                </a:r>
              </a:p>
            </c:rich>
          </c:tx>
          <c:layout>
            <c:manualLayout>
              <c:xMode val="edge"/>
              <c:yMode val="edge"/>
              <c:x val="0.32601526688959687"/>
              <c:y val="0.84519646260960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0614608"/>
        <c:crosses val="autoZero"/>
        <c:crossBetween val="midCat"/>
        <c:majorUnit val="3"/>
      </c:valAx>
      <c:valAx>
        <c:axId val="49061460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062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74433748725417"/>
          <c:y val="0.92736211528956969"/>
          <c:w val="0.495983608827751"/>
          <c:h val="7.2637884710430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k1 = </a:t>
            </a:r>
            <a:r>
              <a:rPr lang="nb-NO" b="1"/>
              <a:t>5</a:t>
            </a:r>
            <a:r>
              <a:rPr lang="nb-NO"/>
              <a:t> and k2 = </a:t>
            </a:r>
            <a:r>
              <a:rPr lang="nb-NO" b="1"/>
              <a:t>10</a:t>
            </a:r>
            <a:r>
              <a:rPr lang="nb-NO"/>
              <a:t> (theta in rads)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'Flat Plate'!$D$5</c:f>
              <c:strCache>
                <c:ptCount val="1"/>
                <c:pt idx="0">
                  <c:v>C Lift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'Flat Plate'!$B$58:$B$78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Plate'!$D$58:$D$78</c:f>
              <c:numCache>
                <c:formatCode>General</c:formatCode>
                <c:ptCount val="21"/>
                <c:pt idx="0">
                  <c:v>-0.87266462599716477</c:v>
                </c:pt>
                <c:pt idx="1">
                  <c:v>-0.78539816339744828</c:v>
                </c:pt>
                <c:pt idx="2">
                  <c:v>-0.69813170079773179</c:v>
                </c:pt>
                <c:pt idx="3">
                  <c:v>-0.6108652381980153</c:v>
                </c:pt>
                <c:pt idx="4">
                  <c:v>-0.52359877559829893</c:v>
                </c:pt>
                <c:pt idx="5">
                  <c:v>-0.43633231299858238</c:v>
                </c:pt>
                <c:pt idx="6">
                  <c:v>-0.3490658503988659</c:v>
                </c:pt>
                <c:pt idx="7">
                  <c:v>-0.26179938779914946</c:v>
                </c:pt>
                <c:pt idx="8">
                  <c:v>-0.17453292519943295</c:v>
                </c:pt>
                <c:pt idx="9">
                  <c:v>-8.7266462599716474E-2</c:v>
                </c:pt>
                <c:pt idx="10">
                  <c:v>0</c:v>
                </c:pt>
                <c:pt idx="11">
                  <c:v>8.7266462599716474E-2</c:v>
                </c:pt>
                <c:pt idx="12">
                  <c:v>0.17453292519943295</c:v>
                </c:pt>
                <c:pt idx="13">
                  <c:v>0.26179938779914946</c:v>
                </c:pt>
                <c:pt idx="14">
                  <c:v>0.3490658503988659</c:v>
                </c:pt>
                <c:pt idx="15">
                  <c:v>0.43633231299858238</c:v>
                </c:pt>
                <c:pt idx="16">
                  <c:v>0.52359877559829893</c:v>
                </c:pt>
                <c:pt idx="17">
                  <c:v>0.6108652381980153</c:v>
                </c:pt>
                <c:pt idx="18">
                  <c:v>0.69813170079773179</c:v>
                </c:pt>
                <c:pt idx="19">
                  <c:v>0.78539816339744828</c:v>
                </c:pt>
                <c:pt idx="20">
                  <c:v>0.87266462599716477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7-408B-8DC4-DBCEB2813613}"/>
            </c:ext>
          </c:extLst>
        </c:ser>
        <c:ser>
          <c:idx val="1"/>
          <c:order val="1"/>
          <c:tx>
            <c:strRef>
              <c:f>'Flat Plate'!$E$5</c:f>
              <c:strCache>
                <c:ptCount val="1"/>
                <c:pt idx="0">
                  <c:v>C Drag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'Flat Plate'!$B$58:$B$78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Plate'!$E$58:$E$78</c:f>
              <c:numCache>
                <c:formatCode>General</c:formatCode>
                <c:ptCount val="21"/>
                <c:pt idx="0">
                  <c:v>0.30461741978670859</c:v>
                </c:pt>
                <c:pt idx="1">
                  <c:v>0.24674011002723395</c:v>
                </c:pt>
                <c:pt idx="2">
                  <c:v>0.19495514866349348</c:v>
                </c:pt>
                <c:pt idx="3">
                  <c:v>0.1492625356954872</c:v>
                </c:pt>
                <c:pt idx="4">
                  <c:v>0.1096622711232151</c:v>
                </c:pt>
                <c:pt idx="5">
                  <c:v>7.6154354946677147E-2</c:v>
                </c:pt>
                <c:pt idx="6">
                  <c:v>4.8738787165873369E-2</c:v>
                </c:pt>
                <c:pt idx="7">
                  <c:v>2.7415567780803774E-2</c:v>
                </c:pt>
                <c:pt idx="8">
                  <c:v>1.2184696791468342E-2</c:v>
                </c:pt>
                <c:pt idx="9">
                  <c:v>3.0461741978670856E-3</c:v>
                </c:pt>
                <c:pt idx="10">
                  <c:v>0</c:v>
                </c:pt>
                <c:pt idx="11">
                  <c:v>3.0461741978670856E-3</c:v>
                </c:pt>
                <c:pt idx="12">
                  <c:v>1.2184696791468342E-2</c:v>
                </c:pt>
                <c:pt idx="13">
                  <c:v>2.7415567780803774E-2</c:v>
                </c:pt>
                <c:pt idx="14">
                  <c:v>4.8738787165873369E-2</c:v>
                </c:pt>
                <c:pt idx="15">
                  <c:v>7.6154354946677147E-2</c:v>
                </c:pt>
                <c:pt idx="16">
                  <c:v>0.1096622711232151</c:v>
                </c:pt>
                <c:pt idx="17">
                  <c:v>0.1492625356954872</c:v>
                </c:pt>
                <c:pt idx="18">
                  <c:v>0.19495514866349348</c:v>
                </c:pt>
                <c:pt idx="19">
                  <c:v>0.24674011002723395</c:v>
                </c:pt>
                <c:pt idx="20">
                  <c:v>0.30461741978670859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7-408B-8DC4-DBCEB2813613}"/>
            </c:ext>
          </c:extLst>
        </c:ser>
        <c:ser>
          <c:idx val="2"/>
          <c:order val="2"/>
          <c:tx>
            <c:strRef>
              <c:f>'Flat Plate'!$F$5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'Flat Plate'!$B$58:$B$78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Plate'!$F$58:$F$78</c:f>
              <c:numCache>
                <c:formatCode>General</c:formatCode>
                <c:ptCount val="21"/>
                <c:pt idx="0">
                  <c:v>0.14845297468972402</c:v>
                </c:pt>
                <c:pt idx="1">
                  <c:v>0.12083898829640076</c:v>
                </c:pt>
                <c:pt idx="2">
                  <c:v>9.589670487967851E-2</c:v>
                </c:pt>
                <c:pt idx="3">
                  <c:v>7.3704209900560147E-2</c:v>
                </c:pt>
                <c:pt idx="4">
                  <c:v>5.4330554345734222E-2</c:v>
                </c:pt>
                <c:pt idx="5">
                  <c:v>3.7835697810281566E-2</c:v>
                </c:pt>
                <c:pt idx="6">
                  <c:v>2.4270459101620921E-2</c:v>
                </c:pt>
                <c:pt idx="7">
                  <c:v>1.3676474393690788E-2</c:v>
                </c:pt>
                <c:pt idx="8">
                  <c:v>6.0861629559270103E-3</c:v>
                </c:pt>
                <c:pt idx="9">
                  <c:v>1.5227004771480217E-3</c:v>
                </c:pt>
                <c:pt idx="10">
                  <c:v>0</c:v>
                </c:pt>
                <c:pt idx="11">
                  <c:v>1.5227004771480217E-3</c:v>
                </c:pt>
                <c:pt idx="12">
                  <c:v>6.0861629559270103E-3</c:v>
                </c:pt>
                <c:pt idx="13">
                  <c:v>1.3676474393690788E-2</c:v>
                </c:pt>
                <c:pt idx="14">
                  <c:v>2.4270459101620921E-2</c:v>
                </c:pt>
                <c:pt idx="15">
                  <c:v>3.7835697810281566E-2</c:v>
                </c:pt>
                <c:pt idx="16">
                  <c:v>5.4330554345734222E-2</c:v>
                </c:pt>
                <c:pt idx="17">
                  <c:v>7.3704209900560147E-2</c:v>
                </c:pt>
                <c:pt idx="18">
                  <c:v>9.589670487967851E-2</c:v>
                </c:pt>
                <c:pt idx="19">
                  <c:v>0.12083898829640076</c:v>
                </c:pt>
                <c:pt idx="20">
                  <c:v>0.14845297468972402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7-408B-8DC4-DBCEB2813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21168"/>
        <c:axId val="490614608"/>
      </c:scatterChart>
      <c:valAx>
        <c:axId val="490621168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[deg]</a:t>
                </a:r>
              </a:p>
            </c:rich>
          </c:tx>
          <c:layout>
            <c:manualLayout>
              <c:xMode val="edge"/>
              <c:yMode val="edge"/>
              <c:x val="0.32601526688959687"/>
              <c:y val="0.83592489918128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0614608"/>
        <c:crosses val="autoZero"/>
        <c:crossBetween val="midCat"/>
        <c:majorUnit val="3"/>
      </c:valAx>
      <c:valAx>
        <c:axId val="49061460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062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64379576239979"/>
          <c:y val="0.9273621152895698"/>
          <c:w val="0.42671240847520042"/>
          <c:h val="6.3366361209308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k1 = </a:t>
            </a:r>
            <a:r>
              <a:rPr lang="nb-NO" b="1"/>
              <a:t>5</a:t>
            </a:r>
            <a:r>
              <a:rPr lang="nb-NO"/>
              <a:t> and k2 = </a:t>
            </a:r>
            <a:r>
              <a:rPr lang="nb-NO" b="1"/>
              <a:t>5</a:t>
            </a:r>
            <a:r>
              <a:rPr lang="nb-NO"/>
              <a:t> (theta in rads)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'Flat Plate'!$D$5</c:f>
              <c:strCache>
                <c:ptCount val="1"/>
                <c:pt idx="0">
                  <c:v>C Lift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'Flat Plate'!$B$32:$B$52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Plate'!$D$32:$D$52</c:f>
              <c:numCache>
                <c:formatCode>General</c:formatCode>
                <c:ptCount val="21"/>
                <c:pt idx="0">
                  <c:v>-0.87266462599716477</c:v>
                </c:pt>
                <c:pt idx="1">
                  <c:v>-0.78539816339744828</c:v>
                </c:pt>
                <c:pt idx="2">
                  <c:v>-0.69813170079773179</c:v>
                </c:pt>
                <c:pt idx="3">
                  <c:v>-0.6108652381980153</c:v>
                </c:pt>
                <c:pt idx="4">
                  <c:v>-0.52359877559829893</c:v>
                </c:pt>
                <c:pt idx="5">
                  <c:v>-0.43633231299858238</c:v>
                </c:pt>
                <c:pt idx="6">
                  <c:v>-0.3490658503988659</c:v>
                </c:pt>
                <c:pt idx="7">
                  <c:v>-0.26179938779914946</c:v>
                </c:pt>
                <c:pt idx="8">
                  <c:v>-0.17453292519943295</c:v>
                </c:pt>
                <c:pt idx="9">
                  <c:v>-8.7266462599716474E-2</c:v>
                </c:pt>
                <c:pt idx="10">
                  <c:v>0</c:v>
                </c:pt>
                <c:pt idx="11">
                  <c:v>8.7266462599716474E-2</c:v>
                </c:pt>
                <c:pt idx="12">
                  <c:v>0.17453292519943295</c:v>
                </c:pt>
                <c:pt idx="13">
                  <c:v>0.26179938779914946</c:v>
                </c:pt>
                <c:pt idx="14">
                  <c:v>0.3490658503988659</c:v>
                </c:pt>
                <c:pt idx="15">
                  <c:v>0.43633231299858238</c:v>
                </c:pt>
                <c:pt idx="16">
                  <c:v>0.52359877559829893</c:v>
                </c:pt>
                <c:pt idx="17">
                  <c:v>0.6108652381980153</c:v>
                </c:pt>
                <c:pt idx="18">
                  <c:v>0.69813170079773179</c:v>
                </c:pt>
                <c:pt idx="19">
                  <c:v>0.78539816339744828</c:v>
                </c:pt>
                <c:pt idx="20">
                  <c:v>0.87266462599716477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3-4A42-BEB5-F7ECF688B7BF}"/>
            </c:ext>
          </c:extLst>
        </c:ser>
        <c:ser>
          <c:idx val="1"/>
          <c:order val="1"/>
          <c:tx>
            <c:strRef>
              <c:f>'Flat Plate'!$E$5</c:f>
              <c:strCache>
                <c:ptCount val="1"/>
                <c:pt idx="0">
                  <c:v>C Drag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'Flat Plate'!$B$32:$B$52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Plate'!$E$32:$E$52</c:f>
              <c:numCache>
                <c:formatCode>General</c:formatCode>
                <c:ptCount val="21"/>
                <c:pt idx="0">
                  <c:v>0.15230870989335429</c:v>
                </c:pt>
                <c:pt idx="1">
                  <c:v>0.12337005501361697</c:v>
                </c:pt>
                <c:pt idx="2">
                  <c:v>9.7477574331746739E-2</c:v>
                </c:pt>
                <c:pt idx="3">
                  <c:v>7.4631267847743599E-2</c:v>
                </c:pt>
                <c:pt idx="4">
                  <c:v>5.4831135561607548E-2</c:v>
                </c:pt>
                <c:pt idx="5">
                  <c:v>3.8077177473338573E-2</c:v>
                </c:pt>
                <c:pt idx="6">
                  <c:v>2.4369393582936685E-2</c:v>
                </c:pt>
                <c:pt idx="7">
                  <c:v>1.3707783890401887E-2</c:v>
                </c:pt>
                <c:pt idx="8">
                  <c:v>6.0923483957341712E-3</c:v>
                </c:pt>
                <c:pt idx="9">
                  <c:v>1.5230870989335428E-3</c:v>
                </c:pt>
                <c:pt idx="10">
                  <c:v>0</c:v>
                </c:pt>
                <c:pt idx="11">
                  <c:v>1.5230870989335428E-3</c:v>
                </c:pt>
                <c:pt idx="12">
                  <c:v>6.0923483957341712E-3</c:v>
                </c:pt>
                <c:pt idx="13">
                  <c:v>1.3707783890401887E-2</c:v>
                </c:pt>
                <c:pt idx="14">
                  <c:v>2.4369393582936685E-2</c:v>
                </c:pt>
                <c:pt idx="15">
                  <c:v>3.8077177473338573E-2</c:v>
                </c:pt>
                <c:pt idx="16">
                  <c:v>5.4831135561607548E-2</c:v>
                </c:pt>
                <c:pt idx="17">
                  <c:v>7.4631267847743599E-2</c:v>
                </c:pt>
                <c:pt idx="18">
                  <c:v>9.7477574331746739E-2</c:v>
                </c:pt>
                <c:pt idx="19">
                  <c:v>0.12337005501361697</c:v>
                </c:pt>
                <c:pt idx="20">
                  <c:v>0.15230870989335429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3-4A42-BEB5-F7ECF688B7BF}"/>
            </c:ext>
          </c:extLst>
        </c:ser>
        <c:ser>
          <c:idx val="2"/>
          <c:order val="2"/>
          <c:tx>
            <c:strRef>
              <c:f>'Flat Plate'!$F$5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'Flat Plate'!$B$32:$B$52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Plate'!$F$32:$F$52</c:f>
              <c:numCache>
                <c:formatCode>General</c:formatCode>
                <c:ptCount val="21"/>
                <c:pt idx="0">
                  <c:v>-1.5418236645384775E-3</c:v>
                </c:pt>
                <c:pt idx="1">
                  <c:v>-1.0121766191294457E-3</c:v>
                </c:pt>
                <c:pt idx="2">
                  <c:v>-6.3222439943320941E-4</c:v>
                </c:pt>
                <c:pt idx="3">
                  <c:v>-3.7076779383049541E-4</c:v>
                </c:pt>
                <c:pt idx="4">
                  <c:v>-2.0021051819044816E-4</c:v>
                </c:pt>
                <c:pt idx="5">
                  <c:v>-9.6584506956771954E-5</c:v>
                </c:pt>
                <c:pt idx="6">
                  <c:v>-3.9571863349168596E-5</c:v>
                </c:pt>
                <c:pt idx="7">
                  <c:v>-1.2523455297491076E-5</c:v>
                </c:pt>
                <c:pt idx="8">
                  <c:v>-2.4741457742239945E-6</c:v>
                </c:pt>
                <c:pt idx="9">
                  <c:v>-1.5464824311547595E-7</c:v>
                </c:pt>
                <c:pt idx="10">
                  <c:v>0</c:v>
                </c:pt>
                <c:pt idx="11">
                  <c:v>-1.5464824311547595E-7</c:v>
                </c:pt>
                <c:pt idx="12">
                  <c:v>-2.4741457742239945E-6</c:v>
                </c:pt>
                <c:pt idx="13">
                  <c:v>-1.2523455297491076E-5</c:v>
                </c:pt>
                <c:pt idx="14">
                  <c:v>-3.9571863349168596E-5</c:v>
                </c:pt>
                <c:pt idx="15">
                  <c:v>-9.6584506956771954E-5</c:v>
                </c:pt>
                <c:pt idx="16">
                  <c:v>-2.0021051819044816E-4</c:v>
                </c:pt>
                <c:pt idx="17">
                  <c:v>-3.7076779383049541E-4</c:v>
                </c:pt>
                <c:pt idx="18">
                  <c:v>-6.3222439943320941E-4</c:v>
                </c:pt>
                <c:pt idx="19">
                  <c:v>-1.0121766191294457E-3</c:v>
                </c:pt>
                <c:pt idx="20">
                  <c:v>-1.5418236645384775E-3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3-4A42-BEB5-F7ECF688B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21168"/>
        <c:axId val="490614608"/>
      </c:scatterChart>
      <c:valAx>
        <c:axId val="490621168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[deg]</a:t>
                </a:r>
              </a:p>
            </c:rich>
          </c:tx>
          <c:layout>
            <c:manualLayout>
              <c:xMode val="edge"/>
              <c:yMode val="edge"/>
              <c:x val="0.32601526688959687"/>
              <c:y val="0.83283439059550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0614608"/>
        <c:crosses val="autoZero"/>
        <c:crossBetween val="midCat"/>
        <c:majorUnit val="3"/>
      </c:valAx>
      <c:valAx>
        <c:axId val="49061460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062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64379576239979"/>
          <c:y val="0.9273621152895698"/>
          <c:w val="0.42671240847520042"/>
          <c:h val="6.3366361209308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Cz</a:t>
            </a:r>
          </a:p>
        </c:rich>
      </c:tx>
      <c:layout>
        <c:manualLayout>
          <c:xMode val="edge"/>
          <c:yMode val="edge"/>
          <c:x val="0.29200358427472439"/>
          <c:y val="1.3934687598230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5206237759025074"/>
          <c:w val="0.57380469853921023"/>
          <c:h val="0.75179836545203949"/>
        </c:manualLayout>
      </c:layout>
      <c:scatterChart>
        <c:scatterStyle val="lineMarker"/>
        <c:varyColors val="0"/>
        <c:ser>
          <c:idx val="0"/>
          <c:order val="0"/>
          <c:tx>
            <c:strRef>
              <c:f>Langenuen!$A$1</c:f>
              <c:strCache>
                <c:ptCount val="1"/>
                <c:pt idx="0">
                  <c:v>LS11 Deck Section - Walkway Downwind, Without Traffic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Langenuen!$A$3:$A$17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Langenuen!$C$3:$C$17</c:f>
              <c:numCache>
                <c:formatCode>General</c:formatCode>
                <c:ptCount val="15"/>
                <c:pt idx="0">
                  <c:v>-0.94</c:v>
                </c:pt>
                <c:pt idx="1">
                  <c:v>-0.84</c:v>
                </c:pt>
                <c:pt idx="2">
                  <c:v>-0.68</c:v>
                </c:pt>
                <c:pt idx="3">
                  <c:v>-0.48</c:v>
                </c:pt>
                <c:pt idx="4">
                  <c:v>-0.41</c:v>
                </c:pt>
                <c:pt idx="5">
                  <c:v>-0.36</c:v>
                </c:pt>
                <c:pt idx="6">
                  <c:v>-0.31</c:v>
                </c:pt>
                <c:pt idx="7">
                  <c:v>-0.27</c:v>
                </c:pt>
                <c:pt idx="8">
                  <c:v>-0.23</c:v>
                </c:pt>
                <c:pt idx="9">
                  <c:v>-0.18</c:v>
                </c:pt>
                <c:pt idx="10">
                  <c:v>-0.13</c:v>
                </c:pt>
                <c:pt idx="11">
                  <c:v>-0.08</c:v>
                </c:pt>
                <c:pt idx="12">
                  <c:v>0.01</c:v>
                </c:pt>
                <c:pt idx="13">
                  <c:v>0.09</c:v>
                </c:pt>
                <c:pt idx="14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1-4EC1-8F93-7F6D0DAB5742}"/>
            </c:ext>
          </c:extLst>
        </c:ser>
        <c:ser>
          <c:idx val="1"/>
          <c:order val="1"/>
          <c:tx>
            <c:strRef>
              <c:f>Langenuen!$H$1</c:f>
              <c:strCache>
                <c:ptCount val="1"/>
                <c:pt idx="0">
                  <c:v>LS11 Deck Section - Walkway Upwind, Without Traffic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Langenuen!$H$3:$H$17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Langenuen!$J$3:$J$17</c:f>
              <c:numCache>
                <c:formatCode>General</c:formatCode>
                <c:ptCount val="15"/>
                <c:pt idx="0">
                  <c:v>-0.89</c:v>
                </c:pt>
                <c:pt idx="1">
                  <c:v>-0.76</c:v>
                </c:pt>
                <c:pt idx="2">
                  <c:v>-0.59</c:v>
                </c:pt>
                <c:pt idx="3">
                  <c:v>-0.42</c:v>
                </c:pt>
                <c:pt idx="4">
                  <c:v>-0.37</c:v>
                </c:pt>
                <c:pt idx="5">
                  <c:v>-0.32</c:v>
                </c:pt>
                <c:pt idx="6">
                  <c:v>-0.28000000000000003</c:v>
                </c:pt>
                <c:pt idx="7">
                  <c:v>-0.25</c:v>
                </c:pt>
                <c:pt idx="8">
                  <c:v>-0.21</c:v>
                </c:pt>
                <c:pt idx="9">
                  <c:v>-0.16</c:v>
                </c:pt>
                <c:pt idx="10">
                  <c:v>-0.12</c:v>
                </c:pt>
                <c:pt idx="11">
                  <c:v>-7.0000000000000007E-2</c:v>
                </c:pt>
                <c:pt idx="12">
                  <c:v>0.03</c:v>
                </c:pt>
                <c:pt idx="13">
                  <c:v>0.14000000000000001</c:v>
                </c:pt>
                <c:pt idx="14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1-4EC1-8F93-7F6D0DAB5742}"/>
            </c:ext>
          </c:extLst>
        </c:ser>
        <c:ser>
          <c:idx val="2"/>
          <c:order val="2"/>
          <c:tx>
            <c:strRef>
              <c:f>Langenuen!$A$19</c:f>
              <c:strCache>
                <c:ptCount val="1"/>
                <c:pt idx="0">
                  <c:v>LA12-16 Deck Section - Walkway Downwind, Without Traffic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Langenuen!$A$21:$A$35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Langenuen!$C$21:$C$35</c:f>
              <c:numCache>
                <c:formatCode>General</c:formatCode>
                <c:ptCount val="15"/>
                <c:pt idx="0">
                  <c:v>-0.8</c:v>
                </c:pt>
                <c:pt idx="1">
                  <c:v>-0.6</c:v>
                </c:pt>
                <c:pt idx="2">
                  <c:v>-0.45</c:v>
                </c:pt>
                <c:pt idx="3">
                  <c:v>-0.33</c:v>
                </c:pt>
                <c:pt idx="4">
                  <c:v>-0.28000000000000003</c:v>
                </c:pt>
                <c:pt idx="5">
                  <c:v>-0.23</c:v>
                </c:pt>
                <c:pt idx="6">
                  <c:v>-0.18</c:v>
                </c:pt>
                <c:pt idx="7">
                  <c:v>-0.13</c:v>
                </c:pt>
                <c:pt idx="8">
                  <c:v>-0.09</c:v>
                </c:pt>
                <c:pt idx="9">
                  <c:v>-0.04</c:v>
                </c:pt>
                <c:pt idx="10">
                  <c:v>0.01</c:v>
                </c:pt>
                <c:pt idx="11">
                  <c:v>0.05</c:v>
                </c:pt>
                <c:pt idx="12">
                  <c:v>0.13</c:v>
                </c:pt>
                <c:pt idx="13">
                  <c:v>0.21</c:v>
                </c:pt>
                <c:pt idx="14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C1-4EC1-8F93-7F6D0DAB5742}"/>
            </c:ext>
          </c:extLst>
        </c:ser>
        <c:ser>
          <c:idx val="3"/>
          <c:order val="3"/>
          <c:tx>
            <c:strRef>
              <c:f>Langenuen!$H$19</c:f>
              <c:strCache>
                <c:ptCount val="1"/>
                <c:pt idx="0">
                  <c:v>LA12-16 Deck Section - Walkway Upwind, Without Traffic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Langenuen!$H$21:$H$35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Langenuen!$J$21:$J$35</c:f>
              <c:numCache>
                <c:formatCode>General</c:formatCode>
                <c:ptCount val="15"/>
                <c:pt idx="0">
                  <c:v>-0.76</c:v>
                </c:pt>
                <c:pt idx="1">
                  <c:v>-0.67</c:v>
                </c:pt>
                <c:pt idx="2">
                  <c:v>-0.5</c:v>
                </c:pt>
                <c:pt idx="3">
                  <c:v>-0.36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-0.16</c:v>
                </c:pt>
                <c:pt idx="8">
                  <c:v>-0.13</c:v>
                </c:pt>
                <c:pt idx="9">
                  <c:v>-0.09</c:v>
                </c:pt>
                <c:pt idx="10">
                  <c:v>-0.06</c:v>
                </c:pt>
                <c:pt idx="11">
                  <c:v>-0.03</c:v>
                </c:pt>
                <c:pt idx="12">
                  <c:v>0.04</c:v>
                </c:pt>
                <c:pt idx="13">
                  <c:v>0.12</c:v>
                </c:pt>
                <c:pt idx="14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1-4EC1-8F93-7F6D0DAB5742}"/>
            </c:ext>
          </c:extLst>
        </c:ser>
        <c:ser>
          <c:idx val="4"/>
          <c:order val="4"/>
          <c:tx>
            <c:strRef>
              <c:f>Langenuen!$S$57</c:f>
              <c:strCache>
                <c:ptCount val="1"/>
                <c:pt idx="0">
                  <c:v>Bjørnafjord. β=0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Langenuen!$S$58:$S$62</c:f>
              <c:numCache>
                <c:formatCode>0.00E+00</c:formatCode>
                <c:ptCount val="5"/>
                <c:pt idx="0">
                  <c:v>-0.28199999999999997</c:v>
                </c:pt>
                <c:pt idx="1">
                  <c:v>-0.19700000000000001</c:v>
                </c:pt>
                <c:pt idx="2">
                  <c:v>-0.113</c:v>
                </c:pt>
                <c:pt idx="3">
                  <c:v>-2.7400000000000001E-2</c:v>
                </c:pt>
                <c:pt idx="4">
                  <c:v>5.6599999999999998E-2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C1-4EC1-8F93-7F6D0DAB5742}"/>
            </c:ext>
          </c:extLst>
        </c:ser>
        <c:ser>
          <c:idx val="5"/>
          <c:order val="5"/>
          <c:tx>
            <c:strRef>
              <c:f>Langenuen!$T$57</c:f>
              <c:strCache>
                <c:ptCount val="1"/>
                <c:pt idx="0">
                  <c:v>Bjørnafjord. β=10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Langenuen!$T$58:$T$62</c:f>
              <c:numCache>
                <c:formatCode>0.00E+00</c:formatCode>
                <c:ptCount val="5"/>
                <c:pt idx="0">
                  <c:v>-0.26300000000000001</c:v>
                </c:pt>
                <c:pt idx="1">
                  <c:v>-0.16600000000000001</c:v>
                </c:pt>
                <c:pt idx="2">
                  <c:v>-9.1999999999999998E-2</c:v>
                </c:pt>
                <c:pt idx="3">
                  <c:v>-1.15E-2</c:v>
                </c:pt>
                <c:pt idx="4">
                  <c:v>7.1400000000000005E-2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C1-4EC1-8F93-7F6D0DAB5742}"/>
            </c:ext>
          </c:extLst>
        </c:ser>
        <c:ser>
          <c:idx val="6"/>
          <c:order val="6"/>
          <c:tx>
            <c:strRef>
              <c:f>Langenuen!$U$57</c:f>
              <c:strCache>
                <c:ptCount val="1"/>
                <c:pt idx="0">
                  <c:v>Bjørnafjord. β=20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Langenuen!$U$58:$U$62</c:f>
              <c:numCache>
                <c:formatCode>0.00E+00</c:formatCode>
                <c:ptCount val="5"/>
                <c:pt idx="0">
                  <c:v>-0.25800000000000001</c:v>
                </c:pt>
                <c:pt idx="1">
                  <c:v>-0.14399999999999999</c:v>
                </c:pt>
                <c:pt idx="2">
                  <c:v>-6.5199999999999994E-2</c:v>
                </c:pt>
                <c:pt idx="3">
                  <c:v>-1.1299999999999999E-2</c:v>
                </c:pt>
                <c:pt idx="4">
                  <c:v>9.0800000000000006E-2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C1-4EC1-8F93-7F6D0DAB5742}"/>
            </c:ext>
          </c:extLst>
        </c:ser>
        <c:ser>
          <c:idx val="7"/>
          <c:order val="7"/>
          <c:tx>
            <c:strRef>
              <c:f>Langenuen!$V$57</c:f>
              <c:strCache>
                <c:ptCount val="1"/>
                <c:pt idx="0">
                  <c:v>Bjørnafjord. β=30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Langenuen!$V$58:$V$62</c:f>
              <c:numCache>
                <c:formatCode>0.00E+00</c:formatCode>
                <c:ptCount val="5"/>
                <c:pt idx="0">
                  <c:v>-0.10100000000000001</c:v>
                </c:pt>
                <c:pt idx="1">
                  <c:v>-4.5900000000000003E-2</c:v>
                </c:pt>
                <c:pt idx="2">
                  <c:v>1.6299999999999999E-2</c:v>
                </c:pt>
                <c:pt idx="3">
                  <c:v>7.6899999999999996E-2</c:v>
                </c:pt>
                <c:pt idx="4">
                  <c:v>0.14599999999999999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CC1-4EC1-8F93-7F6D0DAB5742}"/>
            </c:ext>
          </c:extLst>
        </c:ser>
        <c:ser>
          <c:idx val="8"/>
          <c:order val="8"/>
          <c:tx>
            <c:strRef>
              <c:f>Langenuen!$W$57</c:f>
              <c:strCache>
                <c:ptCount val="1"/>
                <c:pt idx="0">
                  <c:v>Bjørnafjord. β=40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Langenuen!$W$58:$W$62</c:f>
              <c:numCache>
                <c:formatCode>0.00E+00</c:formatCode>
                <c:ptCount val="5"/>
                <c:pt idx="0">
                  <c:v>-5.2900000000000003E-2</c:v>
                </c:pt>
                <c:pt idx="1">
                  <c:v>7.8100000000000001E-3</c:v>
                </c:pt>
                <c:pt idx="2">
                  <c:v>1.8800000000000001E-2</c:v>
                </c:pt>
                <c:pt idx="3">
                  <c:v>0.115</c:v>
                </c:pt>
                <c:pt idx="4">
                  <c:v>0.14799999999999999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C1-4EC1-8F93-7F6D0DAB5742}"/>
            </c:ext>
          </c:extLst>
        </c:ser>
        <c:ser>
          <c:idx val="9"/>
          <c:order val="9"/>
          <c:tx>
            <c:strRef>
              <c:f>Langenuen!$X$57</c:f>
              <c:strCache>
                <c:ptCount val="1"/>
                <c:pt idx="0">
                  <c:v>Bjørnafjord. β=50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Langenuen!$X$58:$X$62</c:f>
              <c:numCache>
                <c:formatCode>0.00E+00</c:formatCode>
                <c:ptCount val="5"/>
                <c:pt idx="0">
                  <c:v>-2.0500000000000001E-2</c:v>
                </c:pt>
                <c:pt idx="1">
                  <c:v>1.7899999999999999E-2</c:v>
                </c:pt>
                <c:pt idx="2">
                  <c:v>5.4600000000000003E-2</c:v>
                </c:pt>
                <c:pt idx="3">
                  <c:v>8.4500000000000006E-2</c:v>
                </c:pt>
                <c:pt idx="4">
                  <c:v>0.121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CC1-4EC1-8F93-7F6D0DAB5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23492717671778"/>
          <c:y val="3.3587119471915276E-2"/>
          <c:w val="0.38905098986455405"/>
          <c:h val="0.96641288052808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k1 = </a:t>
            </a:r>
            <a:r>
              <a:rPr lang="nb-NO" b="1"/>
              <a:t>5</a:t>
            </a:r>
            <a:r>
              <a:rPr lang="nb-NO"/>
              <a:t> and k2 = </a:t>
            </a:r>
            <a:r>
              <a:rPr lang="nb-NO" b="1"/>
              <a:t>2.5</a:t>
            </a:r>
            <a:r>
              <a:rPr lang="nb-NO"/>
              <a:t> (theta in rads)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'Flat Plate (2)'!$D$5</c:f>
              <c:strCache>
                <c:ptCount val="1"/>
                <c:pt idx="0">
                  <c:v>C Lift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'Flat Plate (2)'!$B$6:$B$26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 (2)'!$D$6:$D$26</c:f>
              <c:numCache>
                <c:formatCode>General</c:formatCode>
                <c:ptCount val="21"/>
                <c:pt idx="0">
                  <c:v>-0.87266462599716477</c:v>
                </c:pt>
                <c:pt idx="1">
                  <c:v>-0.78539816339744828</c:v>
                </c:pt>
                <c:pt idx="2">
                  <c:v>-0.69813170079773179</c:v>
                </c:pt>
                <c:pt idx="3">
                  <c:v>-0.6108652381980153</c:v>
                </c:pt>
                <c:pt idx="4">
                  <c:v>-0.52359877559829893</c:v>
                </c:pt>
                <c:pt idx="5">
                  <c:v>-0.43633231299858238</c:v>
                </c:pt>
                <c:pt idx="6">
                  <c:v>-0.3490658503988659</c:v>
                </c:pt>
                <c:pt idx="7">
                  <c:v>-0.26179938779914946</c:v>
                </c:pt>
                <c:pt idx="8">
                  <c:v>-0.17453292519943295</c:v>
                </c:pt>
                <c:pt idx="9">
                  <c:v>-8.7266462599716474E-2</c:v>
                </c:pt>
                <c:pt idx="10">
                  <c:v>0</c:v>
                </c:pt>
                <c:pt idx="11">
                  <c:v>8.7266462599716474E-2</c:v>
                </c:pt>
                <c:pt idx="12">
                  <c:v>0.17453292519943295</c:v>
                </c:pt>
                <c:pt idx="13">
                  <c:v>0.26179938779914946</c:v>
                </c:pt>
                <c:pt idx="14">
                  <c:v>0.3490658503988659</c:v>
                </c:pt>
                <c:pt idx="15">
                  <c:v>0.43633231299858238</c:v>
                </c:pt>
                <c:pt idx="16">
                  <c:v>0.52359877559829893</c:v>
                </c:pt>
                <c:pt idx="17">
                  <c:v>0.6108652381980153</c:v>
                </c:pt>
                <c:pt idx="18">
                  <c:v>0.69813170079773179</c:v>
                </c:pt>
                <c:pt idx="19">
                  <c:v>0.78539816339744828</c:v>
                </c:pt>
                <c:pt idx="20">
                  <c:v>0.87266462599716477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9-4F83-85BC-85692DC838C0}"/>
            </c:ext>
          </c:extLst>
        </c:ser>
        <c:ser>
          <c:idx val="1"/>
          <c:order val="1"/>
          <c:tx>
            <c:strRef>
              <c:f>'Flat Plate (2)'!$E$5</c:f>
              <c:strCache>
                <c:ptCount val="1"/>
                <c:pt idx="0">
                  <c:v>C Drag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'Flat Plate (2)'!$B$6:$B$26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 (2)'!$E$6:$E$26</c:f>
              <c:numCache>
                <c:formatCode>General</c:formatCode>
                <c:ptCount val="21"/>
                <c:pt idx="0">
                  <c:v>0.17615435494667714</c:v>
                </c:pt>
                <c:pt idx="1">
                  <c:v>0.16168502750680849</c:v>
                </c:pt>
                <c:pt idx="2">
                  <c:v>0.14873878716587338</c:v>
                </c:pt>
                <c:pt idx="3">
                  <c:v>0.1373156339238718</c:v>
                </c:pt>
                <c:pt idx="4">
                  <c:v>0.12741556778080379</c:v>
                </c:pt>
                <c:pt idx="5">
                  <c:v>0.1190385887366693</c:v>
                </c:pt>
                <c:pt idx="6">
                  <c:v>0.11218469679146835</c:v>
                </c:pt>
                <c:pt idx="7">
                  <c:v>0.10685389194520095</c:v>
                </c:pt>
                <c:pt idx="8">
                  <c:v>0.10304617419786709</c:v>
                </c:pt>
                <c:pt idx="9">
                  <c:v>0.10076154354946677</c:v>
                </c:pt>
                <c:pt idx="10">
                  <c:v>0.1</c:v>
                </c:pt>
                <c:pt idx="11">
                  <c:v>0.10076154354946677</c:v>
                </c:pt>
                <c:pt idx="12">
                  <c:v>0.10304617419786709</c:v>
                </c:pt>
                <c:pt idx="13">
                  <c:v>0.10685389194520095</c:v>
                </c:pt>
                <c:pt idx="14">
                  <c:v>0.11218469679146835</c:v>
                </c:pt>
                <c:pt idx="15">
                  <c:v>0.1190385887366693</c:v>
                </c:pt>
                <c:pt idx="16">
                  <c:v>0.12741556778080379</c:v>
                </c:pt>
                <c:pt idx="17">
                  <c:v>0.1373156339238718</c:v>
                </c:pt>
                <c:pt idx="18">
                  <c:v>0.14873878716587338</c:v>
                </c:pt>
                <c:pt idx="19">
                  <c:v>0.16168502750680849</c:v>
                </c:pt>
                <c:pt idx="20">
                  <c:v>0.17615435494667714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9-4F83-85BC-85692DC838C0}"/>
            </c:ext>
          </c:extLst>
        </c:ser>
        <c:ser>
          <c:idx val="2"/>
          <c:order val="2"/>
          <c:tx>
            <c:strRef>
              <c:f>'Flat Plate (2)'!$F$5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'Flat Plate (2)'!$B$6:$B$26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 (2)'!$F$6:$F$26</c:f>
              <c:numCache>
                <c:formatCode>General</c:formatCode>
                <c:ptCount val="21"/>
                <c:pt idx="0">
                  <c:v>2.1941552459551067E-2</c:v>
                </c:pt>
                <c:pt idx="1">
                  <c:v>3.6831074982619241E-2</c:v>
                </c:pt>
                <c:pt idx="2">
                  <c:v>5.0130117835167978E-2</c:v>
                </c:pt>
                <c:pt idx="3">
                  <c:v>6.1846358523106382E-2</c:v>
                </c:pt>
                <c:pt idx="4">
                  <c:v>7.198659658667457E-2</c:v>
                </c:pt>
                <c:pt idx="5">
                  <c:v>8.0556744143598619E-2</c:v>
                </c:pt>
                <c:pt idx="6">
                  <c:v>8.7561817680148216E-2</c:v>
                </c:pt>
                <c:pt idx="7">
                  <c:v>9.3005931095665753E-2</c:v>
                </c:pt>
                <c:pt idx="8">
                  <c:v>9.6892290005284737E-2</c:v>
                </c:pt>
                <c:pt idx="9">
                  <c:v>9.922318730470045E-2</c:v>
                </c:pt>
                <c:pt idx="10">
                  <c:v>0.1</c:v>
                </c:pt>
                <c:pt idx="11">
                  <c:v>9.922318730470045E-2</c:v>
                </c:pt>
                <c:pt idx="12">
                  <c:v>9.6892290005284737E-2</c:v>
                </c:pt>
                <c:pt idx="13">
                  <c:v>9.3005931095665753E-2</c:v>
                </c:pt>
                <c:pt idx="14">
                  <c:v>8.7561817680148216E-2</c:v>
                </c:pt>
                <c:pt idx="15">
                  <c:v>8.0556744143598619E-2</c:v>
                </c:pt>
                <c:pt idx="16">
                  <c:v>7.198659658667457E-2</c:v>
                </c:pt>
                <c:pt idx="17">
                  <c:v>6.1846358523106382E-2</c:v>
                </c:pt>
                <c:pt idx="18">
                  <c:v>5.0130117835167978E-2</c:v>
                </c:pt>
                <c:pt idx="19">
                  <c:v>3.6831074982619241E-2</c:v>
                </c:pt>
                <c:pt idx="20">
                  <c:v>2.1941552459551067E-2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89-4F83-85BC-85692DC8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21168"/>
        <c:axId val="490614608"/>
      </c:scatterChart>
      <c:valAx>
        <c:axId val="490621168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[deg]</a:t>
                </a:r>
              </a:p>
            </c:rich>
          </c:tx>
          <c:layout>
            <c:manualLayout>
              <c:xMode val="edge"/>
              <c:yMode val="edge"/>
              <c:x val="0.32601526688959687"/>
              <c:y val="0.84519646260960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0614608"/>
        <c:crosses val="autoZero"/>
        <c:crossBetween val="midCat"/>
        <c:majorUnit val="3"/>
      </c:valAx>
      <c:valAx>
        <c:axId val="4906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062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74433748725417"/>
          <c:y val="0.92736211528956969"/>
          <c:w val="0.495983608827751"/>
          <c:h val="7.2637884710430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k1 = </a:t>
            </a:r>
            <a:r>
              <a:rPr lang="nb-NO" b="1"/>
              <a:t>5</a:t>
            </a:r>
            <a:r>
              <a:rPr lang="nb-NO"/>
              <a:t> and k2 = </a:t>
            </a:r>
            <a:r>
              <a:rPr lang="nb-NO" b="1"/>
              <a:t>10</a:t>
            </a:r>
            <a:r>
              <a:rPr lang="nb-NO"/>
              <a:t> (theta in rads) </a:t>
            </a:r>
          </a:p>
        </c:rich>
      </c:tx>
      <c:layout>
        <c:manualLayout>
          <c:xMode val="edge"/>
          <c:yMode val="edge"/>
          <c:x val="0.17826176974683317"/>
          <c:y val="1.8479698038823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'Flat Plate (2)'!$D$5</c:f>
              <c:strCache>
                <c:ptCount val="1"/>
                <c:pt idx="0">
                  <c:v>C Lift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'Flat Plate (2)'!$B$58:$B$78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 (2)'!$D$58:$D$78</c:f>
              <c:numCache>
                <c:formatCode>General</c:formatCode>
                <c:ptCount val="21"/>
                <c:pt idx="0">
                  <c:v>-0.67453292519943298</c:v>
                </c:pt>
                <c:pt idx="1">
                  <c:v>-0.65707963267948966</c:v>
                </c:pt>
                <c:pt idx="2">
                  <c:v>-0.63962634015954634</c:v>
                </c:pt>
                <c:pt idx="3">
                  <c:v>-0.62217304763960302</c:v>
                </c:pt>
                <c:pt idx="4">
                  <c:v>-0.60471975511965981</c:v>
                </c:pt>
                <c:pt idx="5">
                  <c:v>-0.58726646259971649</c:v>
                </c:pt>
                <c:pt idx="6">
                  <c:v>-0.56981317007977317</c:v>
                </c:pt>
                <c:pt idx="7">
                  <c:v>-0.55235987755982985</c:v>
                </c:pt>
                <c:pt idx="8">
                  <c:v>-0.53490658503988664</c:v>
                </c:pt>
                <c:pt idx="9">
                  <c:v>-0.51745329251994332</c:v>
                </c:pt>
                <c:pt idx="10">
                  <c:v>-0.5</c:v>
                </c:pt>
                <c:pt idx="11">
                  <c:v>-0.48254670748005668</c:v>
                </c:pt>
                <c:pt idx="12">
                  <c:v>-0.46509341496011342</c:v>
                </c:pt>
                <c:pt idx="13">
                  <c:v>-0.4476401224401701</c:v>
                </c:pt>
                <c:pt idx="14">
                  <c:v>-0.43018682992022683</c:v>
                </c:pt>
                <c:pt idx="15">
                  <c:v>-0.41273353740028351</c:v>
                </c:pt>
                <c:pt idx="16">
                  <c:v>-0.39528024488034019</c:v>
                </c:pt>
                <c:pt idx="17">
                  <c:v>-0.37782695236039693</c:v>
                </c:pt>
                <c:pt idx="18">
                  <c:v>-0.36037365984045366</c:v>
                </c:pt>
                <c:pt idx="19">
                  <c:v>-0.34292036732051034</c:v>
                </c:pt>
                <c:pt idx="20">
                  <c:v>-0.32546707480056702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3-476E-AC0E-4DC1F52908B1}"/>
            </c:ext>
          </c:extLst>
        </c:ser>
        <c:ser>
          <c:idx val="1"/>
          <c:order val="1"/>
          <c:tx>
            <c:strRef>
              <c:f>'Flat Plate (2)'!$E$5</c:f>
              <c:strCache>
                <c:ptCount val="1"/>
                <c:pt idx="0">
                  <c:v>C Drag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'Flat Plate (2)'!$B$58:$B$78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 (2)'!$E$58:$E$78</c:f>
              <c:numCache>
                <c:formatCode>General</c:formatCode>
                <c:ptCount val="21"/>
                <c:pt idx="0">
                  <c:v>2.0609234839573416</c:v>
                </c:pt>
                <c:pt idx="1">
                  <c:v>2.049348022005447</c:v>
                </c:pt>
                <c:pt idx="2">
                  <c:v>2.0389910297326987</c:v>
                </c:pt>
                <c:pt idx="3">
                  <c:v>2.0298525071390974</c:v>
                </c:pt>
                <c:pt idx="4">
                  <c:v>2.0219324542246428</c:v>
                </c:pt>
                <c:pt idx="5">
                  <c:v>2.0152308709893356</c:v>
                </c:pt>
                <c:pt idx="6">
                  <c:v>2.0097477574331748</c:v>
                </c:pt>
                <c:pt idx="7">
                  <c:v>2.0054831135561608</c:v>
                </c:pt>
                <c:pt idx="8">
                  <c:v>2.0024369393582937</c:v>
                </c:pt>
                <c:pt idx="9">
                  <c:v>2.0006092348395734</c:v>
                </c:pt>
                <c:pt idx="10">
                  <c:v>2</c:v>
                </c:pt>
                <c:pt idx="11">
                  <c:v>2.0006092348395734</c:v>
                </c:pt>
                <c:pt idx="12">
                  <c:v>2.0024369393582937</c:v>
                </c:pt>
                <c:pt idx="13">
                  <c:v>2.0054831135561608</c:v>
                </c:pt>
                <c:pt idx="14">
                  <c:v>2.0097477574331748</c:v>
                </c:pt>
                <c:pt idx="15">
                  <c:v>2.0152308709893356</c:v>
                </c:pt>
                <c:pt idx="16">
                  <c:v>2.0219324542246428</c:v>
                </c:pt>
                <c:pt idx="17">
                  <c:v>2.0298525071390974</c:v>
                </c:pt>
                <c:pt idx="18">
                  <c:v>2.0389910297326987</c:v>
                </c:pt>
                <c:pt idx="19">
                  <c:v>2.049348022005447</c:v>
                </c:pt>
                <c:pt idx="20">
                  <c:v>2.0609234839573416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3-476E-AC0E-4DC1F52908B1}"/>
            </c:ext>
          </c:extLst>
        </c:ser>
        <c:ser>
          <c:idx val="2"/>
          <c:order val="2"/>
          <c:tx>
            <c:strRef>
              <c:f>'Flat Plate (2)'!$F$5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'Flat Plate (2)'!$B$58:$B$78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 (2)'!$F$58:$F$78</c:f>
              <c:numCache>
                <c:formatCode>General</c:formatCode>
                <c:ptCount val="21"/>
                <c:pt idx="0">
                  <c:v>1.9124820121288955</c:v>
                </c:pt>
                <c:pt idx="1">
                  <c:v>1.9213272463294404</c:v>
                </c:pt>
                <c:pt idx="2">
                  <c:v>1.9301289279790437</c:v>
                </c:pt>
                <c:pt idx="3">
                  <c:v>1.938898473560182</c:v>
                </c:pt>
                <c:pt idx="4">
                  <c:v>1.9476456699718663</c:v>
                </c:pt>
                <c:pt idx="5">
                  <c:v>1.9563786643717185</c:v>
                </c:pt>
                <c:pt idx="6">
                  <c:v>1.9651039554679099</c:v>
                </c:pt>
                <c:pt idx="7">
                  <c:v>1.9738263862664138</c:v>
                </c:pt>
                <c:pt idx="8">
                  <c:v>1.9825491382781266</c:v>
                </c:pt>
                <c:pt idx="9">
                  <c:v>1.9912737271895704</c:v>
                </c:pt>
                <c:pt idx="10">
                  <c:v>2</c:v>
                </c:pt>
                <c:pt idx="11">
                  <c:v>2.0087261336268538</c:v>
                </c:pt>
                <c:pt idx="12">
                  <c:v>2.0174486349806275</c:v>
                </c:pt>
                <c:pt idx="13">
                  <c:v>2.0261623425093576</c:v>
                </c:pt>
                <c:pt idx="14">
                  <c:v>2.0348604292120354</c:v>
                </c:pt>
                <c:pt idx="15">
                  <c:v>2.0435344071193766</c:v>
                </c:pt>
                <c:pt idx="16">
                  <c:v>2.0521741332395198</c:v>
                </c:pt>
                <c:pt idx="17">
                  <c:v>2.0607678169653294</c:v>
                </c:pt>
                <c:pt idx="18">
                  <c:v>2.0693020289391093</c:v>
                </c:pt>
                <c:pt idx="19">
                  <c:v>2.0777617113696714</c:v>
                </c:pt>
                <c:pt idx="20">
                  <c:v>2.086130189795826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B3-476E-AC0E-4DC1F529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21168"/>
        <c:axId val="490614608"/>
      </c:scatterChart>
      <c:valAx>
        <c:axId val="490621168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[deg]</a:t>
                </a:r>
              </a:p>
            </c:rich>
          </c:tx>
          <c:layout>
            <c:manualLayout>
              <c:xMode val="edge"/>
              <c:yMode val="edge"/>
              <c:x val="0.32601526688959687"/>
              <c:y val="0.83592489918128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0614608"/>
        <c:crosses val="autoZero"/>
        <c:crossBetween val="midCat"/>
        <c:majorUnit val="3"/>
      </c:valAx>
      <c:valAx>
        <c:axId val="4906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062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64379576239979"/>
          <c:y val="0.9273621152895698"/>
          <c:w val="0.42671240847520042"/>
          <c:h val="6.3366361209308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k1 = </a:t>
            </a:r>
            <a:r>
              <a:rPr lang="nb-NO" b="1"/>
              <a:t>5</a:t>
            </a:r>
            <a:r>
              <a:rPr lang="nb-NO"/>
              <a:t> and k2 = </a:t>
            </a:r>
            <a:r>
              <a:rPr lang="nb-NO" b="1"/>
              <a:t>5</a:t>
            </a:r>
            <a:r>
              <a:rPr lang="nb-NO"/>
              <a:t> (theta in rads)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'Flat Plate (2)'!$D$5</c:f>
              <c:strCache>
                <c:ptCount val="1"/>
                <c:pt idx="0">
                  <c:v>C Lift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'Flat Plate (2)'!$B$32:$B$52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 (2)'!$D$32:$D$52</c:f>
              <c:numCache>
                <c:formatCode>General</c:formatCode>
                <c:ptCount val="21"/>
                <c:pt idx="0">
                  <c:v>-1.3726646259971647</c:v>
                </c:pt>
                <c:pt idx="1">
                  <c:v>-1.2853981633974483</c:v>
                </c:pt>
                <c:pt idx="2">
                  <c:v>-1.1981317007977319</c:v>
                </c:pt>
                <c:pt idx="3">
                  <c:v>-1.1108652381980153</c:v>
                </c:pt>
                <c:pt idx="4">
                  <c:v>-1.0235987755982989</c:v>
                </c:pt>
                <c:pt idx="5">
                  <c:v>-0.93633231299858233</c:v>
                </c:pt>
                <c:pt idx="6">
                  <c:v>-0.84906585039886595</c:v>
                </c:pt>
                <c:pt idx="7">
                  <c:v>-0.76179938779914946</c:v>
                </c:pt>
                <c:pt idx="8">
                  <c:v>-0.67453292519943298</c:v>
                </c:pt>
                <c:pt idx="9">
                  <c:v>-0.58726646259971649</c:v>
                </c:pt>
                <c:pt idx="10">
                  <c:v>-0.5</c:v>
                </c:pt>
                <c:pt idx="11">
                  <c:v>-0.41273353740028351</c:v>
                </c:pt>
                <c:pt idx="12">
                  <c:v>-0.32546707480056702</c:v>
                </c:pt>
                <c:pt idx="13">
                  <c:v>-0.23820061220085054</c:v>
                </c:pt>
                <c:pt idx="14">
                  <c:v>-0.1509341496011341</c:v>
                </c:pt>
                <c:pt idx="15">
                  <c:v>-6.3667687001417617E-2</c:v>
                </c:pt>
                <c:pt idx="16">
                  <c:v>2.3598775598298927E-2</c:v>
                </c:pt>
                <c:pt idx="17">
                  <c:v>0.1108652381980153</c:v>
                </c:pt>
                <c:pt idx="18">
                  <c:v>0.19813170079773179</c:v>
                </c:pt>
                <c:pt idx="19">
                  <c:v>0.28539816339744828</c:v>
                </c:pt>
                <c:pt idx="20">
                  <c:v>0.37266462599716477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F-4F79-AE41-3396D54CCDC0}"/>
            </c:ext>
          </c:extLst>
        </c:ser>
        <c:ser>
          <c:idx val="1"/>
          <c:order val="1"/>
          <c:tx>
            <c:strRef>
              <c:f>'Flat Plate (2)'!$E$5</c:f>
              <c:strCache>
                <c:ptCount val="1"/>
                <c:pt idx="0">
                  <c:v>C Drag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'Flat Plate (2)'!$B$32:$B$52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 (2)'!$E$32:$E$52</c:f>
              <c:numCache>
                <c:formatCode>General</c:formatCode>
                <c:ptCount val="21"/>
                <c:pt idx="0">
                  <c:v>5.1523087098933544</c:v>
                </c:pt>
                <c:pt idx="1">
                  <c:v>5.1233700550136172</c:v>
                </c:pt>
                <c:pt idx="2">
                  <c:v>5.0974775743317471</c:v>
                </c:pt>
                <c:pt idx="3">
                  <c:v>5.0746312678477432</c:v>
                </c:pt>
                <c:pt idx="4">
                  <c:v>5.0548311355616073</c:v>
                </c:pt>
                <c:pt idx="5">
                  <c:v>5.0380771774733386</c:v>
                </c:pt>
                <c:pt idx="6">
                  <c:v>5.024369393582937</c:v>
                </c:pt>
                <c:pt idx="7">
                  <c:v>5.0137077838904016</c:v>
                </c:pt>
                <c:pt idx="8">
                  <c:v>5.0060923483957342</c:v>
                </c:pt>
                <c:pt idx="9">
                  <c:v>5.0015230870989331</c:v>
                </c:pt>
                <c:pt idx="10">
                  <c:v>5</c:v>
                </c:pt>
                <c:pt idx="11">
                  <c:v>5.0015230870989331</c:v>
                </c:pt>
                <c:pt idx="12">
                  <c:v>5.0060923483957342</c:v>
                </c:pt>
                <c:pt idx="13">
                  <c:v>5.0137077838904016</c:v>
                </c:pt>
                <c:pt idx="14">
                  <c:v>5.024369393582937</c:v>
                </c:pt>
                <c:pt idx="15">
                  <c:v>5.0380771774733386</c:v>
                </c:pt>
                <c:pt idx="16">
                  <c:v>5.0548311355616073</c:v>
                </c:pt>
                <c:pt idx="17">
                  <c:v>5.0746312678477432</c:v>
                </c:pt>
                <c:pt idx="18">
                  <c:v>5.0974775743317471</c:v>
                </c:pt>
                <c:pt idx="19">
                  <c:v>5.1233700550136172</c:v>
                </c:pt>
                <c:pt idx="20">
                  <c:v>5.1523087098933544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F-4F79-AE41-3396D54CCDC0}"/>
            </c:ext>
          </c:extLst>
        </c:ser>
        <c:ser>
          <c:idx val="2"/>
          <c:order val="2"/>
          <c:tx>
            <c:strRef>
              <c:f>'Flat Plate (2)'!$F$5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'Flat Plate (2)'!$B$32:$B$52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'Flat Plate (2)'!$F$32:$F$52</c:f>
              <c:numCache>
                <c:formatCode>General</c:formatCode>
                <c:ptCount val="21"/>
                <c:pt idx="0">
                  <c:v>4.8356728525630368</c:v>
                </c:pt>
                <c:pt idx="1">
                  <c:v>4.8592122938364435</c:v>
                </c:pt>
                <c:pt idx="2">
                  <c:v>4.8811215688283864</c:v>
                </c:pt>
                <c:pt idx="3">
                  <c:v>4.9014253187102046</c:v>
                </c:pt>
                <c:pt idx="4">
                  <c:v>4.9201450346893489</c:v>
                </c:pt>
                <c:pt idx="5">
                  <c:v>4.9372990345779417</c:v>
                </c:pt>
                <c:pt idx="6">
                  <c:v>4.9529024425637092</c:v>
                </c:pt>
                <c:pt idx="7">
                  <c:v>4.9669671721960995</c:v>
                </c:pt>
                <c:pt idx="8">
                  <c:v>4.9795019125984537</c:v>
                </c:pt>
                <c:pt idx="9">
                  <c:v>4.9905121179150704</c:v>
                </c:pt>
                <c:pt idx="10">
                  <c:v>5</c:v>
                </c:pt>
                <c:pt idx="11">
                  <c:v>5.0079645243523538</c:v>
                </c:pt>
                <c:pt idx="12">
                  <c:v>5.0144014093009543</c:v>
                </c:pt>
                <c:pt idx="13">
                  <c:v>5.0193031284390432</c:v>
                </c:pt>
                <c:pt idx="14">
                  <c:v>5.0226589163078348</c:v>
                </c:pt>
                <c:pt idx="15">
                  <c:v>5.0244547773255999</c:v>
                </c:pt>
                <c:pt idx="16">
                  <c:v>5.0246734979570018</c:v>
                </c:pt>
                <c:pt idx="17">
                  <c:v>5.0232946621153527</c:v>
                </c:pt>
                <c:pt idx="18">
                  <c:v>5.0202946697884521</c:v>
                </c:pt>
                <c:pt idx="19">
                  <c:v>5.0156467588766747</c:v>
                </c:pt>
                <c:pt idx="20">
                  <c:v>5.0093210302299669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AF-4F79-AE41-3396D54C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21168"/>
        <c:axId val="490614608"/>
      </c:scatterChart>
      <c:valAx>
        <c:axId val="4906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[deg]</a:t>
                </a:r>
              </a:p>
            </c:rich>
          </c:tx>
          <c:layout>
            <c:manualLayout>
              <c:xMode val="edge"/>
              <c:yMode val="edge"/>
              <c:x val="0.32601526688959687"/>
              <c:y val="0.83283439059550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0614608"/>
        <c:crosses val="autoZero"/>
        <c:crossBetween val="midCat"/>
        <c:majorUnit val="3"/>
      </c:valAx>
      <c:valAx>
        <c:axId val="4906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062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64379576239979"/>
          <c:y val="0.9273621152895698"/>
          <c:w val="0.42671240847520042"/>
          <c:h val="6.3366361209308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Cy normalized by h</a:t>
            </a:r>
          </a:p>
        </c:rich>
      </c:tx>
      <c:layout>
        <c:manualLayout>
          <c:xMode val="edge"/>
          <c:yMode val="edge"/>
          <c:x val="0.30118115069583506"/>
          <c:y val="9.7669787444078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4176163064892147"/>
          <c:w val="0.74792197480958955"/>
          <c:h val="0.74441108672365641"/>
        </c:manualLayout>
      </c:layout>
      <c:scatterChart>
        <c:scatterStyle val="lineMarker"/>
        <c:varyColors val="0"/>
        <c:ser>
          <c:idx val="0"/>
          <c:order val="0"/>
          <c:tx>
            <c:v>Sotrabru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Sotrabru!$B$3:$B$15</c:f>
              <c:numCache>
                <c:formatCode>General</c:formatCode>
                <c:ptCount val="13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</c:numCache>
            </c:numRef>
          </c:xVal>
          <c:yVal>
            <c:numRef>
              <c:f>Sotrabru!$G$3:$G$15</c:f>
              <c:numCache>
                <c:formatCode>General</c:formatCode>
                <c:ptCount val="13"/>
                <c:pt idx="0">
                  <c:v>-1.1700311486849488</c:v>
                </c:pt>
                <c:pt idx="1">
                  <c:v>-0.72031316763727382</c:v>
                </c:pt>
                <c:pt idx="2">
                  <c:v>-0.29310009771377477</c:v>
                </c:pt>
                <c:pt idx="3">
                  <c:v>7.2928514367219921E-2</c:v>
                </c:pt>
                <c:pt idx="4">
                  <c:v>0.31581257020860298</c:v>
                </c:pt>
                <c:pt idx="5">
                  <c:v>0.42940835527477356</c:v>
                </c:pt>
                <c:pt idx="6">
                  <c:v>0.48599999999999999</c:v>
                </c:pt>
                <c:pt idx="7">
                  <c:v>0.53819919197853017</c:v>
                </c:pt>
                <c:pt idx="8">
                  <c:v>0.5362941249326707</c:v>
                </c:pt>
                <c:pt idx="9">
                  <c:v>0.52981449525356039</c:v>
                </c:pt>
                <c:pt idx="10">
                  <c:v>0.43688567532372025</c:v>
                </c:pt>
                <c:pt idx="11">
                  <c:v>0.27038484872986968</c:v>
                </c:pt>
                <c:pt idx="12">
                  <c:v>6.2682158667745402E-2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AB-48B7-9A77-8D3E6D11ED1C}"/>
            </c:ext>
          </c:extLst>
        </c:ser>
        <c:ser>
          <c:idx val="4"/>
          <c:order val="1"/>
          <c:tx>
            <c:strRef>
              <c:f>Langenuen!$S$38</c:f>
              <c:strCache>
                <c:ptCount val="1"/>
                <c:pt idx="0">
                  <c:v>Bjørnafjord. β=0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Langenuen!$S$39:$S$43</c:f>
              <c:numCache>
                <c:formatCode>General</c:formatCode>
                <c:ptCount val="5"/>
                <c:pt idx="0">
                  <c:v>0.65709767441860478</c:v>
                </c:pt>
                <c:pt idx="1">
                  <c:v>0.66427906976744189</c:v>
                </c:pt>
                <c:pt idx="2">
                  <c:v>0.63824651162790702</c:v>
                </c:pt>
                <c:pt idx="3">
                  <c:v>0.63465581395348847</c:v>
                </c:pt>
                <c:pt idx="4">
                  <c:v>0.57361395348837219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B-48B7-9A77-8D3E6D11ED1C}"/>
            </c:ext>
          </c:extLst>
        </c:ser>
        <c:ser>
          <c:idx val="5"/>
          <c:order val="2"/>
          <c:tx>
            <c:strRef>
              <c:f>Langenuen!$T$38</c:f>
              <c:strCache>
                <c:ptCount val="1"/>
                <c:pt idx="0">
                  <c:v>Bjørnafjord. β=10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Langenuen!$T$39:$T$43</c:f>
              <c:numCache>
                <c:formatCode>General</c:formatCode>
                <c:ptCount val="5"/>
                <c:pt idx="0">
                  <c:v>0.65620000000000012</c:v>
                </c:pt>
                <c:pt idx="1">
                  <c:v>0.66966511627906988</c:v>
                </c:pt>
                <c:pt idx="2">
                  <c:v>0.68223255813953498</c:v>
                </c:pt>
                <c:pt idx="3">
                  <c:v>0.6741534883720931</c:v>
                </c:pt>
                <c:pt idx="4">
                  <c:v>0.61580465116279071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B-48B7-9A77-8D3E6D11ED1C}"/>
            </c:ext>
          </c:extLst>
        </c:ser>
        <c:ser>
          <c:idx val="6"/>
          <c:order val="3"/>
          <c:tx>
            <c:strRef>
              <c:f>Langenuen!$U$38</c:f>
              <c:strCache>
                <c:ptCount val="1"/>
                <c:pt idx="0">
                  <c:v>Bjørnafjord. β=20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Langenuen!$U$39:$U$43</c:f>
              <c:numCache>
                <c:formatCode>General</c:formatCode>
                <c:ptCount val="5"/>
                <c:pt idx="0">
                  <c:v>0.57900000000000007</c:v>
                </c:pt>
                <c:pt idx="1">
                  <c:v>0.61131627906976738</c:v>
                </c:pt>
                <c:pt idx="2">
                  <c:v>0.63824651162790702</c:v>
                </c:pt>
                <c:pt idx="3">
                  <c:v>0.59874883720930239</c:v>
                </c:pt>
                <c:pt idx="4">
                  <c:v>0.58977209302325584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B-48B7-9A77-8D3E6D11ED1C}"/>
            </c:ext>
          </c:extLst>
        </c:ser>
        <c:ser>
          <c:idx val="7"/>
          <c:order val="4"/>
          <c:tx>
            <c:strRef>
              <c:f>Langenuen!$V$38</c:f>
              <c:strCache>
                <c:ptCount val="1"/>
                <c:pt idx="0">
                  <c:v>Bjørnafjord. β=30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Langenuen!$V$39:$V$43</c:f>
              <c:numCache>
                <c:formatCode>General</c:formatCode>
                <c:ptCount val="5"/>
                <c:pt idx="0">
                  <c:v>0.52962790697674422</c:v>
                </c:pt>
                <c:pt idx="1">
                  <c:v>0.54578604651162799</c:v>
                </c:pt>
                <c:pt idx="2">
                  <c:v>0.5655348837209303</c:v>
                </c:pt>
                <c:pt idx="3">
                  <c:v>0.59426046511627906</c:v>
                </c:pt>
                <c:pt idx="4">
                  <c:v>0.49551627906976753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AB-48B7-9A77-8D3E6D11ED1C}"/>
            </c:ext>
          </c:extLst>
        </c:ser>
        <c:ser>
          <c:idx val="8"/>
          <c:order val="5"/>
          <c:tx>
            <c:strRef>
              <c:f>Langenuen!$W$38</c:f>
              <c:strCache>
                <c:ptCount val="1"/>
                <c:pt idx="0">
                  <c:v>Bjørnafjord. β=40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Langenuen!$W$39:$W$43</c:f>
              <c:numCache>
                <c:formatCode>General</c:formatCode>
                <c:ptCount val="5"/>
                <c:pt idx="0">
                  <c:v>0.44434883720930241</c:v>
                </c:pt>
                <c:pt idx="1">
                  <c:v>0.53411627906976744</c:v>
                </c:pt>
                <c:pt idx="2">
                  <c:v>0.49641395348837219</c:v>
                </c:pt>
                <c:pt idx="3">
                  <c:v>0.48923255813953492</c:v>
                </c:pt>
                <c:pt idx="4">
                  <c:v>0.48025581395348838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AB-48B7-9A77-8D3E6D11ED1C}"/>
            </c:ext>
          </c:extLst>
        </c:ser>
        <c:ser>
          <c:idx val="9"/>
          <c:order val="6"/>
          <c:tx>
            <c:strRef>
              <c:f>Langenuen!$X$38</c:f>
              <c:strCache>
                <c:ptCount val="1"/>
                <c:pt idx="0">
                  <c:v>Bjørnafjord. β=50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Langenuen!$X$39:$X$43</c:f>
              <c:numCache>
                <c:formatCode>General</c:formatCode>
                <c:ptCount val="5"/>
                <c:pt idx="0">
                  <c:v>0.2863581395348837</c:v>
                </c:pt>
                <c:pt idx="1">
                  <c:v>0.34021860465116283</c:v>
                </c:pt>
                <c:pt idx="2">
                  <c:v>0.36176279069767447</c:v>
                </c:pt>
                <c:pt idx="3">
                  <c:v>0.36804651162790702</c:v>
                </c:pt>
                <c:pt idx="4">
                  <c:v>0.35009302325581398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AB-48B7-9A77-8D3E6D11E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59936903150551"/>
          <c:y val="0.14772270405688809"/>
          <c:w val="0.16116159758205828"/>
          <c:h val="0.4923356734788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Cz</a:t>
            </a:r>
          </a:p>
        </c:rich>
      </c:tx>
      <c:layout>
        <c:manualLayout>
          <c:xMode val="edge"/>
          <c:yMode val="edge"/>
          <c:x val="0.37986998842321207"/>
          <c:y val="4.3383677491113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1847525811833549"/>
          <c:w val="0.74541876914172533"/>
          <c:h val="0.74220204560292091"/>
        </c:manualLayout>
      </c:layout>
      <c:scatterChart>
        <c:scatterStyle val="lineMarker"/>
        <c:varyColors val="0"/>
        <c:ser>
          <c:idx val="0"/>
          <c:order val="0"/>
          <c:tx>
            <c:v>Sotrabru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Sotrabru!$B$3:$B$15</c:f>
              <c:numCache>
                <c:formatCode>General</c:formatCode>
                <c:ptCount val="13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</c:numCache>
            </c:numRef>
          </c:xVal>
          <c:yVal>
            <c:numRef>
              <c:f>Sotrabru!$H$3:$H$15</c:f>
              <c:numCache>
                <c:formatCode>General</c:formatCode>
                <c:ptCount val="13"/>
                <c:pt idx="0">
                  <c:v>-1.2669175930884804</c:v>
                </c:pt>
                <c:pt idx="1">
                  <c:v>-1.070870958728743</c:v>
                </c:pt>
                <c:pt idx="2">
                  <c:v>-0.90534636968822124</c:v>
                </c:pt>
                <c:pt idx="3">
                  <c:v>-0.71317116552594495</c:v>
                </c:pt>
                <c:pt idx="4">
                  <c:v>-0.55327713869918405</c:v>
                </c:pt>
                <c:pt idx="5">
                  <c:v>-0.5017156331976641</c:v>
                </c:pt>
                <c:pt idx="6">
                  <c:v>-0.40899999999999997</c:v>
                </c:pt>
                <c:pt idx="7">
                  <c:v>-0.31824730453270911</c:v>
                </c:pt>
                <c:pt idx="8">
                  <c:v>-0.23454646218528341</c:v>
                </c:pt>
                <c:pt idx="9">
                  <c:v>-6.3001131276893566E-2</c:v>
                </c:pt>
                <c:pt idx="10">
                  <c:v>0.11955007913747312</c:v>
                </c:pt>
                <c:pt idx="11">
                  <c:v>0.30719932351194706</c:v>
                </c:pt>
                <c:pt idx="12">
                  <c:v>0.489362929401159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24-4143-99BC-98D29DBDDF72}"/>
            </c:ext>
          </c:extLst>
        </c:ser>
        <c:ser>
          <c:idx val="4"/>
          <c:order val="1"/>
          <c:tx>
            <c:strRef>
              <c:f>Langenuen!$S$57</c:f>
              <c:strCache>
                <c:ptCount val="1"/>
                <c:pt idx="0">
                  <c:v>Bjørnafjord. β=0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Langenuen!$S$58:$S$62</c:f>
              <c:numCache>
                <c:formatCode>0.00E+00</c:formatCode>
                <c:ptCount val="5"/>
                <c:pt idx="0">
                  <c:v>-0.28199999999999997</c:v>
                </c:pt>
                <c:pt idx="1">
                  <c:v>-0.19700000000000001</c:v>
                </c:pt>
                <c:pt idx="2">
                  <c:v>-0.113</c:v>
                </c:pt>
                <c:pt idx="3">
                  <c:v>-2.7400000000000001E-2</c:v>
                </c:pt>
                <c:pt idx="4">
                  <c:v>5.6599999999999998E-2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4-4143-99BC-98D29DBDDF72}"/>
            </c:ext>
          </c:extLst>
        </c:ser>
        <c:ser>
          <c:idx val="5"/>
          <c:order val="2"/>
          <c:tx>
            <c:strRef>
              <c:f>Langenuen!$T$57</c:f>
              <c:strCache>
                <c:ptCount val="1"/>
                <c:pt idx="0">
                  <c:v>Bjørnafjord. β=10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Langenuen!$T$58:$T$62</c:f>
              <c:numCache>
                <c:formatCode>0.00E+00</c:formatCode>
                <c:ptCount val="5"/>
                <c:pt idx="0">
                  <c:v>-0.26300000000000001</c:v>
                </c:pt>
                <c:pt idx="1">
                  <c:v>-0.16600000000000001</c:v>
                </c:pt>
                <c:pt idx="2">
                  <c:v>-9.1999999999999998E-2</c:v>
                </c:pt>
                <c:pt idx="3">
                  <c:v>-1.15E-2</c:v>
                </c:pt>
                <c:pt idx="4">
                  <c:v>7.1400000000000005E-2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4-4143-99BC-98D29DBDDF72}"/>
            </c:ext>
          </c:extLst>
        </c:ser>
        <c:ser>
          <c:idx val="6"/>
          <c:order val="3"/>
          <c:tx>
            <c:strRef>
              <c:f>Langenuen!$U$57</c:f>
              <c:strCache>
                <c:ptCount val="1"/>
                <c:pt idx="0">
                  <c:v>Bjørnafjord. β=20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Langenuen!$U$58:$U$62</c:f>
              <c:numCache>
                <c:formatCode>0.00E+00</c:formatCode>
                <c:ptCount val="5"/>
                <c:pt idx="0">
                  <c:v>-0.25800000000000001</c:v>
                </c:pt>
                <c:pt idx="1">
                  <c:v>-0.14399999999999999</c:v>
                </c:pt>
                <c:pt idx="2">
                  <c:v>-6.5199999999999994E-2</c:v>
                </c:pt>
                <c:pt idx="3">
                  <c:v>-1.1299999999999999E-2</c:v>
                </c:pt>
                <c:pt idx="4">
                  <c:v>9.0800000000000006E-2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24-4143-99BC-98D29DBDDF72}"/>
            </c:ext>
          </c:extLst>
        </c:ser>
        <c:ser>
          <c:idx val="7"/>
          <c:order val="4"/>
          <c:tx>
            <c:strRef>
              <c:f>Langenuen!$V$57</c:f>
              <c:strCache>
                <c:ptCount val="1"/>
                <c:pt idx="0">
                  <c:v>Bjørnafjord. β=30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Langenuen!$V$58:$V$62</c:f>
              <c:numCache>
                <c:formatCode>0.00E+00</c:formatCode>
                <c:ptCount val="5"/>
                <c:pt idx="0">
                  <c:v>-0.10100000000000001</c:v>
                </c:pt>
                <c:pt idx="1">
                  <c:v>-4.5900000000000003E-2</c:v>
                </c:pt>
                <c:pt idx="2">
                  <c:v>1.6299999999999999E-2</c:v>
                </c:pt>
                <c:pt idx="3">
                  <c:v>7.6899999999999996E-2</c:v>
                </c:pt>
                <c:pt idx="4">
                  <c:v>0.14599999999999999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24-4143-99BC-98D29DBDDF72}"/>
            </c:ext>
          </c:extLst>
        </c:ser>
        <c:ser>
          <c:idx val="8"/>
          <c:order val="5"/>
          <c:tx>
            <c:strRef>
              <c:f>Langenuen!$W$57</c:f>
              <c:strCache>
                <c:ptCount val="1"/>
                <c:pt idx="0">
                  <c:v>Bjørnafjord. β=40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Langenuen!$W$58:$W$62</c:f>
              <c:numCache>
                <c:formatCode>0.00E+00</c:formatCode>
                <c:ptCount val="5"/>
                <c:pt idx="0">
                  <c:v>-5.2900000000000003E-2</c:v>
                </c:pt>
                <c:pt idx="1">
                  <c:v>7.8100000000000001E-3</c:v>
                </c:pt>
                <c:pt idx="2">
                  <c:v>1.8800000000000001E-2</c:v>
                </c:pt>
                <c:pt idx="3">
                  <c:v>0.115</c:v>
                </c:pt>
                <c:pt idx="4">
                  <c:v>0.14799999999999999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24-4143-99BC-98D29DBDDF72}"/>
            </c:ext>
          </c:extLst>
        </c:ser>
        <c:ser>
          <c:idx val="9"/>
          <c:order val="6"/>
          <c:tx>
            <c:strRef>
              <c:f>Langenuen!$X$57</c:f>
              <c:strCache>
                <c:ptCount val="1"/>
                <c:pt idx="0">
                  <c:v>Bjørnafjord. β=50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Langenuen!$X$58:$X$62</c:f>
              <c:numCache>
                <c:formatCode>0.00E+00</c:formatCode>
                <c:ptCount val="5"/>
                <c:pt idx="0">
                  <c:v>-2.0500000000000001E-2</c:v>
                </c:pt>
                <c:pt idx="1">
                  <c:v>1.7899999999999999E-2</c:v>
                </c:pt>
                <c:pt idx="2">
                  <c:v>5.4600000000000003E-2</c:v>
                </c:pt>
                <c:pt idx="3">
                  <c:v>8.4500000000000006E-2</c:v>
                </c:pt>
                <c:pt idx="4">
                  <c:v>0.121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24-4143-99BC-98D29DBDD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22191034405297"/>
          <c:y val="0.11456927336814419"/>
          <c:w val="0.19065647597992175"/>
          <c:h val="0.56678660807118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Cm</a:t>
            </a:r>
          </a:p>
        </c:rich>
      </c:tx>
      <c:layout>
        <c:manualLayout>
          <c:xMode val="edge"/>
          <c:yMode val="edge"/>
          <c:x val="0.37344235210515031"/>
          <c:y val="4.3018019555507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329978511848823"/>
          <c:w val="0.75336774221965119"/>
          <c:h val="0.722607158216658"/>
        </c:manualLayout>
      </c:layout>
      <c:scatterChart>
        <c:scatterStyle val="lineMarker"/>
        <c:varyColors val="0"/>
        <c:ser>
          <c:idx val="0"/>
          <c:order val="0"/>
          <c:tx>
            <c:v>Sotrabru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Sotrabru!$B$3:$B$15</c:f>
              <c:numCache>
                <c:formatCode>General</c:formatCode>
                <c:ptCount val="13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</c:numCache>
            </c:numRef>
          </c:xVal>
          <c:yVal>
            <c:numRef>
              <c:f>Sotrabru!$F$3:$F$15</c:f>
              <c:numCache>
                <c:formatCode>General</c:formatCode>
                <c:ptCount val="13"/>
                <c:pt idx="0">
                  <c:v>-0.28299999999999997</c:v>
                </c:pt>
                <c:pt idx="1">
                  <c:v>-0.22800000000000001</c:v>
                </c:pt>
                <c:pt idx="2">
                  <c:v>-0.17899999999999999</c:v>
                </c:pt>
                <c:pt idx="3">
                  <c:v>-0.122</c:v>
                </c:pt>
                <c:pt idx="4">
                  <c:v>-7.5999999999999998E-2</c:v>
                </c:pt>
                <c:pt idx="5">
                  <c:v>-6.0999999999999999E-2</c:v>
                </c:pt>
                <c:pt idx="6">
                  <c:v>-0.03</c:v>
                </c:pt>
                <c:pt idx="7">
                  <c:v>-5.0000000000000001E-3</c:v>
                </c:pt>
                <c:pt idx="8">
                  <c:v>1.4999999999999999E-2</c:v>
                </c:pt>
                <c:pt idx="9">
                  <c:v>6.4000000000000001E-2</c:v>
                </c:pt>
                <c:pt idx="10">
                  <c:v>0.11700000000000001</c:v>
                </c:pt>
                <c:pt idx="11">
                  <c:v>0.16600000000000001</c:v>
                </c:pt>
                <c:pt idx="12">
                  <c:v>0.20799999999999999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81-4F86-9100-7F12E3E448D7}"/>
            </c:ext>
          </c:extLst>
        </c:ser>
        <c:ser>
          <c:idx val="4"/>
          <c:order val="1"/>
          <c:tx>
            <c:strRef>
              <c:f>Langenuen!$S$70</c:f>
              <c:strCache>
                <c:ptCount val="1"/>
                <c:pt idx="0">
                  <c:v>Bjørnafjord. β=0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Langenuen!$S$71:$S$75</c:f>
              <c:numCache>
                <c:formatCode>0.00E+00</c:formatCode>
                <c:ptCount val="5"/>
                <c:pt idx="0">
                  <c:v>-1.4200000000000001E-2</c:v>
                </c:pt>
                <c:pt idx="1">
                  <c:v>1.0200000000000001E-2</c:v>
                </c:pt>
                <c:pt idx="2">
                  <c:v>3.39E-2</c:v>
                </c:pt>
                <c:pt idx="3">
                  <c:v>5.6000000000000001E-2</c:v>
                </c:pt>
                <c:pt idx="4">
                  <c:v>7.6200000000000004E-2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1-4F86-9100-7F12E3E448D7}"/>
            </c:ext>
          </c:extLst>
        </c:ser>
        <c:ser>
          <c:idx val="5"/>
          <c:order val="2"/>
          <c:tx>
            <c:strRef>
              <c:f>Langenuen!$T$70</c:f>
              <c:strCache>
                <c:ptCount val="1"/>
                <c:pt idx="0">
                  <c:v>Bjørnafjord. β=10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Langenuen!$T$71:$T$75</c:f>
              <c:numCache>
                <c:formatCode>0.00E+00</c:formatCode>
                <c:ptCount val="5"/>
                <c:pt idx="0">
                  <c:v>-9.0900000000000009E-3</c:v>
                </c:pt>
                <c:pt idx="1">
                  <c:v>1.5299999999999999E-2</c:v>
                </c:pt>
                <c:pt idx="2">
                  <c:v>3.6299999999999999E-2</c:v>
                </c:pt>
                <c:pt idx="3">
                  <c:v>5.8200000000000002E-2</c:v>
                </c:pt>
                <c:pt idx="4">
                  <c:v>7.8799999999999995E-2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1-4F86-9100-7F12E3E448D7}"/>
            </c:ext>
          </c:extLst>
        </c:ser>
        <c:ser>
          <c:idx val="6"/>
          <c:order val="3"/>
          <c:tx>
            <c:strRef>
              <c:f>Langenuen!$U$70</c:f>
              <c:strCache>
                <c:ptCount val="1"/>
                <c:pt idx="0">
                  <c:v>Bjørnafjord. β=20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Langenuen!$U$71:$U$75</c:f>
              <c:numCache>
                <c:formatCode>0.00E+00</c:formatCode>
                <c:ptCount val="5"/>
                <c:pt idx="0">
                  <c:v>-4.3600000000000002E-3</c:v>
                </c:pt>
                <c:pt idx="1">
                  <c:v>1.8499999999999999E-2</c:v>
                </c:pt>
                <c:pt idx="2">
                  <c:v>3.9300000000000002E-2</c:v>
                </c:pt>
                <c:pt idx="3">
                  <c:v>5.8500000000000003E-2</c:v>
                </c:pt>
                <c:pt idx="4">
                  <c:v>7.6200000000000004E-2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1-4F86-9100-7F12E3E448D7}"/>
            </c:ext>
          </c:extLst>
        </c:ser>
        <c:ser>
          <c:idx val="7"/>
          <c:order val="4"/>
          <c:tx>
            <c:strRef>
              <c:f>Langenuen!$V$70</c:f>
              <c:strCache>
                <c:ptCount val="1"/>
                <c:pt idx="0">
                  <c:v>Bjørnafjord. β=30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Langenuen!$V$71:$V$75</c:f>
              <c:numCache>
                <c:formatCode>0.00E+00</c:formatCode>
                <c:ptCount val="5"/>
                <c:pt idx="0">
                  <c:v>1.6299999999999999E-2</c:v>
                </c:pt>
                <c:pt idx="1">
                  <c:v>3.2099999999999997E-2</c:v>
                </c:pt>
                <c:pt idx="2">
                  <c:v>4.8800000000000003E-2</c:v>
                </c:pt>
                <c:pt idx="3">
                  <c:v>6.4199999999999993E-2</c:v>
                </c:pt>
                <c:pt idx="4">
                  <c:v>7.8600000000000003E-2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1-4F86-9100-7F12E3E448D7}"/>
            </c:ext>
          </c:extLst>
        </c:ser>
        <c:ser>
          <c:idx val="8"/>
          <c:order val="5"/>
          <c:tx>
            <c:strRef>
              <c:f>Langenuen!$W$70</c:f>
              <c:strCache>
                <c:ptCount val="1"/>
                <c:pt idx="0">
                  <c:v>Bjørnafjord. β=40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Langenuen!$W$71:$W$75</c:f>
              <c:numCache>
                <c:formatCode>0.00E+00</c:formatCode>
                <c:ptCount val="5"/>
                <c:pt idx="0">
                  <c:v>1.4200000000000001E-2</c:v>
                </c:pt>
                <c:pt idx="1">
                  <c:v>2.9499999999999998E-2</c:v>
                </c:pt>
                <c:pt idx="2">
                  <c:v>3.7699999999999997E-2</c:v>
                </c:pt>
                <c:pt idx="3">
                  <c:v>5.8700000000000002E-2</c:v>
                </c:pt>
                <c:pt idx="4">
                  <c:v>6.3500000000000001E-2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81-4F86-9100-7F12E3E448D7}"/>
            </c:ext>
          </c:extLst>
        </c:ser>
        <c:ser>
          <c:idx val="9"/>
          <c:order val="6"/>
          <c:tx>
            <c:strRef>
              <c:f>Langenuen!$X$70</c:f>
              <c:strCache>
                <c:ptCount val="1"/>
                <c:pt idx="0">
                  <c:v>Bjørnafjord. β=50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Langenuen!$X$71:$X$75</c:f>
              <c:numCache>
                <c:formatCode>0.00E+00</c:formatCode>
                <c:ptCount val="5"/>
                <c:pt idx="0">
                  <c:v>1.1299999999999999E-2</c:v>
                </c:pt>
                <c:pt idx="1">
                  <c:v>2.1000000000000001E-2</c:v>
                </c:pt>
                <c:pt idx="2">
                  <c:v>2.98E-2</c:v>
                </c:pt>
                <c:pt idx="3">
                  <c:v>3.7999999999999999E-2</c:v>
                </c:pt>
                <c:pt idx="4">
                  <c:v>4.5699999999999998E-2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81-4F86-9100-7F12E3E4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91656075836635"/>
          <c:y val="0.13476615432078959"/>
          <c:w val="0.19228121191294212"/>
          <c:h val="0.56894601869992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Cy  vs  C Drag (both normalized by H)</a:t>
            </a:r>
          </a:p>
        </c:rich>
      </c:tx>
      <c:layout>
        <c:manualLayout>
          <c:xMode val="edge"/>
          <c:yMode val="edge"/>
          <c:x val="0.30118115069583506"/>
          <c:y val="9.7669787444078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4176163064892147"/>
          <c:w val="0.71911178561625344"/>
          <c:h val="0.74441108672365641"/>
        </c:manualLayout>
      </c:layout>
      <c:scatterChart>
        <c:scatterStyle val="lineMarker"/>
        <c:varyColors val="0"/>
        <c:ser>
          <c:idx val="0"/>
          <c:order val="0"/>
          <c:tx>
            <c:v>Cy: Sotrabru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Sotrabru!$B$3:$B$15</c:f>
              <c:numCache>
                <c:formatCode>General</c:formatCode>
                <c:ptCount val="13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</c:numCache>
            </c:numRef>
          </c:xVal>
          <c:yVal>
            <c:numRef>
              <c:f>Sotrabru!$G$3:$G$15</c:f>
              <c:numCache>
                <c:formatCode>General</c:formatCode>
                <c:ptCount val="13"/>
                <c:pt idx="0">
                  <c:v>-1.1700311486849488</c:v>
                </c:pt>
                <c:pt idx="1">
                  <c:v>-0.72031316763727382</c:v>
                </c:pt>
                <c:pt idx="2">
                  <c:v>-0.29310009771377477</c:v>
                </c:pt>
                <c:pt idx="3">
                  <c:v>7.2928514367219921E-2</c:v>
                </c:pt>
                <c:pt idx="4">
                  <c:v>0.31581257020860298</c:v>
                </c:pt>
                <c:pt idx="5">
                  <c:v>0.42940835527477356</c:v>
                </c:pt>
                <c:pt idx="6">
                  <c:v>0.48599999999999999</c:v>
                </c:pt>
                <c:pt idx="7">
                  <c:v>0.53819919197853017</c:v>
                </c:pt>
                <c:pt idx="8">
                  <c:v>0.5362941249326707</c:v>
                </c:pt>
                <c:pt idx="9">
                  <c:v>0.52981449525356039</c:v>
                </c:pt>
                <c:pt idx="10">
                  <c:v>0.43688567532372025</c:v>
                </c:pt>
                <c:pt idx="11">
                  <c:v>0.27038484872986968</c:v>
                </c:pt>
                <c:pt idx="12">
                  <c:v>6.2682158667745402E-2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C-410E-9CEF-AE35526DAA9F}"/>
            </c:ext>
          </c:extLst>
        </c:ser>
        <c:ser>
          <c:idx val="1"/>
          <c:order val="1"/>
          <c:tx>
            <c:v>C Drag: Sotrabru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Sotrabru!$B$3:$B$15</c:f>
              <c:numCache>
                <c:formatCode>General</c:formatCode>
                <c:ptCount val="13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</c:numCache>
            </c:numRef>
          </c:xVal>
          <c:yVal>
            <c:numRef>
              <c:f>Sotrabru!$D$3:$D$15</c:f>
              <c:numCache>
                <c:formatCode>General</c:formatCode>
                <c:ptCount val="13"/>
                <c:pt idx="0">
                  <c:v>1.427</c:v>
                </c:pt>
                <c:pt idx="1">
                  <c:v>1.034</c:v>
                </c:pt>
                <c:pt idx="2">
                  <c:v>0.81799999999999995</c:v>
                </c:pt>
                <c:pt idx="3">
                  <c:v>0.65600000000000003</c:v>
                </c:pt>
                <c:pt idx="4">
                  <c:v>0.54200000000000004</c:v>
                </c:pt>
                <c:pt idx="5">
                  <c:v>0.53200000000000003</c:v>
                </c:pt>
                <c:pt idx="6">
                  <c:v>0.48599999999999999</c:v>
                </c:pt>
                <c:pt idx="7">
                  <c:v>0.47299999999999998</c:v>
                </c:pt>
                <c:pt idx="8">
                  <c:v>0.44</c:v>
                </c:pt>
                <c:pt idx="9">
                  <c:v>0.47699999999999998</c:v>
                </c:pt>
                <c:pt idx="10">
                  <c:v>0.58099999999999996</c:v>
                </c:pt>
                <c:pt idx="11">
                  <c:v>0.76900000000000002</c:v>
                </c:pt>
                <c:pt idx="12">
                  <c:v>1.0580000000000001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6C-410E-9CEF-AE35526DA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4817305140233"/>
          <c:y val="0.41847396779729457"/>
          <c:w val="0.15932779361957455"/>
          <c:h val="0.16429121239652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Cy  vs  C Drag (both normalized by H)</a:t>
            </a:r>
          </a:p>
        </c:rich>
      </c:tx>
      <c:layout>
        <c:manualLayout>
          <c:xMode val="edge"/>
          <c:yMode val="edge"/>
          <c:x val="0.28754800442559159"/>
          <c:y val="5.762429602479228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3072445180735545"/>
          <c:w val="0.71853718441305447"/>
          <c:h val="0.66046563167279737"/>
        </c:manualLayout>
      </c:layout>
      <c:scatterChart>
        <c:scatterStyle val="lineMarker"/>
        <c:varyColors val="0"/>
        <c:ser>
          <c:idx val="0"/>
          <c:order val="0"/>
          <c:tx>
            <c:v>Cy: Julsundet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Julsundet!$B$3:$B$19</c:f>
              <c:numCache>
                <c:formatCode>General</c:formatCode>
                <c:ptCount val="17"/>
                <c:pt idx="0">
                  <c:v>-9.6999999999999993</c:v>
                </c:pt>
                <c:pt idx="1">
                  <c:v>-7.9</c:v>
                </c:pt>
                <c:pt idx="2">
                  <c:v>-6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-1.6</c:v>
                </c:pt>
                <c:pt idx="7">
                  <c:v>-0.9</c:v>
                </c:pt>
                <c:pt idx="8">
                  <c:v>0.1</c:v>
                </c:pt>
                <c:pt idx="9">
                  <c:v>1</c:v>
                </c:pt>
                <c:pt idx="10">
                  <c:v>1.4</c:v>
                </c:pt>
                <c:pt idx="11">
                  <c:v>2</c:v>
                </c:pt>
                <c:pt idx="12">
                  <c:v>3.1</c:v>
                </c:pt>
                <c:pt idx="13">
                  <c:v>4.0999999999999996</c:v>
                </c:pt>
                <c:pt idx="14">
                  <c:v>6.1</c:v>
                </c:pt>
                <c:pt idx="15">
                  <c:v>8.1</c:v>
                </c:pt>
                <c:pt idx="16">
                  <c:v>10.1</c:v>
                </c:pt>
              </c:numCache>
            </c:numRef>
          </c:xVal>
          <c:yVal>
            <c:numRef>
              <c:f>Julsundet!$G$3:$G$19</c:f>
              <c:numCache>
                <c:formatCode>General</c:formatCode>
                <c:ptCount val="17"/>
                <c:pt idx="0">
                  <c:v>0.22366420913557117</c:v>
                </c:pt>
                <c:pt idx="1">
                  <c:v>0.40185605698251536</c:v>
                </c:pt>
                <c:pt idx="2">
                  <c:v>0.57571924910518446</c:v>
                </c:pt>
                <c:pt idx="3">
                  <c:v>0.74947925877827393</c:v>
                </c:pt>
                <c:pt idx="4">
                  <c:v>0.78696020863643568</c:v>
                </c:pt>
                <c:pt idx="5">
                  <c:v>0.87510420891949414</c:v>
                </c:pt>
                <c:pt idx="6">
                  <c:v>0.87165011845609974</c:v>
                </c:pt>
                <c:pt idx="7">
                  <c:v>0.89552657044417938</c:v>
                </c:pt>
                <c:pt idx="8">
                  <c:v>0.97131297889564971</c:v>
                </c:pt>
                <c:pt idx="9">
                  <c:v>0.99385334591170738</c:v>
                </c:pt>
                <c:pt idx="10">
                  <c:v>1.0079080286127324</c:v>
                </c:pt>
                <c:pt idx="11">
                  <c:v>1.0178401356536764</c:v>
                </c:pt>
                <c:pt idx="12">
                  <c:v>1.0369710549432449</c:v>
                </c:pt>
                <c:pt idx="13">
                  <c:v>1.0613559747266383</c:v>
                </c:pt>
                <c:pt idx="14">
                  <c:v>1.0797900486487797</c:v>
                </c:pt>
                <c:pt idx="15">
                  <c:v>1.0740498975930359</c:v>
                </c:pt>
                <c:pt idx="16">
                  <c:v>1.0363845513954997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1-48C1-BBB4-AE933655BC6F}"/>
            </c:ext>
          </c:extLst>
        </c:ser>
        <c:ser>
          <c:idx val="1"/>
          <c:order val="1"/>
          <c:tx>
            <c:v>C Drag: Julsundet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Julsundet!$B$3:$B$19</c:f>
              <c:numCache>
                <c:formatCode>General</c:formatCode>
                <c:ptCount val="17"/>
                <c:pt idx="0">
                  <c:v>-9.6999999999999993</c:v>
                </c:pt>
                <c:pt idx="1">
                  <c:v>-7.9</c:v>
                </c:pt>
                <c:pt idx="2">
                  <c:v>-6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-1.6</c:v>
                </c:pt>
                <c:pt idx="7">
                  <c:v>-0.9</c:v>
                </c:pt>
                <c:pt idx="8">
                  <c:v>0.1</c:v>
                </c:pt>
                <c:pt idx="9">
                  <c:v>1</c:v>
                </c:pt>
                <c:pt idx="10">
                  <c:v>1.4</c:v>
                </c:pt>
                <c:pt idx="11">
                  <c:v>2</c:v>
                </c:pt>
                <c:pt idx="12">
                  <c:v>3.1</c:v>
                </c:pt>
                <c:pt idx="13">
                  <c:v>4.0999999999999996</c:v>
                </c:pt>
                <c:pt idx="14">
                  <c:v>6.1</c:v>
                </c:pt>
                <c:pt idx="15">
                  <c:v>8.1</c:v>
                </c:pt>
                <c:pt idx="16">
                  <c:v>10.1</c:v>
                </c:pt>
              </c:numCache>
            </c:numRef>
          </c:xVal>
          <c:yVal>
            <c:numRef>
              <c:f>Julsundet!$D$3:$D$19</c:f>
              <c:numCache>
                <c:formatCode>General</c:formatCode>
                <c:ptCount val="17"/>
                <c:pt idx="0">
                  <c:v>1.526</c:v>
                </c:pt>
                <c:pt idx="1">
                  <c:v>1.296</c:v>
                </c:pt>
                <c:pt idx="2">
                  <c:v>1.133</c:v>
                </c:pt>
                <c:pt idx="3">
                  <c:v>1.0429999999999999</c:v>
                </c:pt>
                <c:pt idx="4">
                  <c:v>0.97</c:v>
                </c:pt>
                <c:pt idx="5">
                  <c:v>0.998</c:v>
                </c:pt>
                <c:pt idx="6">
                  <c:v>0.95399999999999996</c:v>
                </c:pt>
                <c:pt idx="7">
                  <c:v>0.94</c:v>
                </c:pt>
                <c:pt idx="8">
                  <c:v>0.96699999999999997</c:v>
                </c:pt>
                <c:pt idx="9">
                  <c:v>0.95699999999999996</c:v>
                </c:pt>
                <c:pt idx="10">
                  <c:v>0.96499999999999997</c:v>
                </c:pt>
                <c:pt idx="11">
                  <c:v>0.95699999999999996</c:v>
                </c:pt>
                <c:pt idx="12">
                  <c:v>0.98</c:v>
                </c:pt>
                <c:pt idx="13">
                  <c:v>1.0009999999999999</c:v>
                </c:pt>
                <c:pt idx="14">
                  <c:v>1.0620000000000001</c:v>
                </c:pt>
                <c:pt idx="15">
                  <c:v>1.127</c:v>
                </c:pt>
                <c:pt idx="16">
                  <c:v>1.218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1-48C1-BBB4-AE933655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68893132216686"/>
          <c:y val="0.38654094638977832"/>
          <c:w val="0.16487573136299269"/>
          <c:h val="0.162726585028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 Lift</a:t>
            </a:r>
          </a:p>
        </c:rich>
      </c:tx>
      <c:layout>
        <c:manualLayout>
          <c:xMode val="edge"/>
          <c:yMode val="edge"/>
          <c:x val="0.37986998842321207"/>
          <c:y val="4.3383677491113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1847525811833549"/>
          <c:w val="0.74541876914172533"/>
          <c:h val="0.742202045602920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Sotrabru!$E$2</c:f>
              <c:strCache>
                <c:ptCount val="1"/>
                <c:pt idx="0">
                  <c:v>Lift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Sotrabru!$B$3:$B$15</c:f>
              <c:numCache>
                <c:formatCode>General</c:formatCode>
                <c:ptCount val="13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</c:numCache>
            </c:numRef>
          </c:xVal>
          <c:yVal>
            <c:numRef>
              <c:f>Sotrabru!$E$3:$E$15</c:f>
              <c:numCache>
                <c:formatCode>General</c:formatCode>
                <c:ptCount val="13"/>
                <c:pt idx="0">
                  <c:v>-1.2649999999999999</c:v>
                </c:pt>
                <c:pt idx="1">
                  <c:v>-1.069</c:v>
                </c:pt>
                <c:pt idx="2">
                  <c:v>-0.90300000000000002</c:v>
                </c:pt>
                <c:pt idx="3">
                  <c:v>-0.71099999999999997</c:v>
                </c:pt>
                <c:pt idx="4">
                  <c:v>-0.55200000000000005</c:v>
                </c:pt>
                <c:pt idx="5">
                  <c:v>-0.501</c:v>
                </c:pt>
                <c:pt idx="6">
                  <c:v>-0.40899999999999997</c:v>
                </c:pt>
                <c:pt idx="7">
                  <c:v>-0.31900000000000001</c:v>
                </c:pt>
                <c:pt idx="8">
                  <c:v>-0.23599999999999999</c:v>
                </c:pt>
                <c:pt idx="9">
                  <c:v>-6.6000000000000003E-2</c:v>
                </c:pt>
                <c:pt idx="10">
                  <c:v>0.115</c:v>
                </c:pt>
                <c:pt idx="11">
                  <c:v>0.30099999999999999</c:v>
                </c:pt>
                <c:pt idx="12">
                  <c:v>0.48099999999999998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4E3-BD0D-56ECEA271979}"/>
            </c:ext>
          </c:extLst>
        </c:ser>
        <c:ser>
          <c:idx val="4"/>
          <c:order val="1"/>
          <c:tx>
            <c:strRef>
              <c:f>Langenuen!$S$57</c:f>
              <c:strCache>
                <c:ptCount val="1"/>
                <c:pt idx="0">
                  <c:v>Bjørnafjord. β=0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Langenuen!$S$58:$S$62</c:f>
              <c:numCache>
                <c:formatCode>0.00E+00</c:formatCode>
                <c:ptCount val="5"/>
                <c:pt idx="0">
                  <c:v>-0.28199999999999997</c:v>
                </c:pt>
                <c:pt idx="1">
                  <c:v>-0.19700000000000001</c:v>
                </c:pt>
                <c:pt idx="2">
                  <c:v>-0.113</c:v>
                </c:pt>
                <c:pt idx="3">
                  <c:v>-2.7400000000000001E-2</c:v>
                </c:pt>
                <c:pt idx="4">
                  <c:v>5.6599999999999998E-2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4E3-BD0D-56ECEA271979}"/>
            </c:ext>
          </c:extLst>
        </c:ser>
        <c:ser>
          <c:idx val="5"/>
          <c:order val="2"/>
          <c:tx>
            <c:strRef>
              <c:f>Langenuen!$T$57</c:f>
              <c:strCache>
                <c:ptCount val="1"/>
                <c:pt idx="0">
                  <c:v>Bjørnafjord. β=10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Langenuen!$T$58:$T$62</c:f>
              <c:numCache>
                <c:formatCode>0.00E+00</c:formatCode>
                <c:ptCount val="5"/>
                <c:pt idx="0">
                  <c:v>-0.26300000000000001</c:v>
                </c:pt>
                <c:pt idx="1">
                  <c:v>-0.16600000000000001</c:v>
                </c:pt>
                <c:pt idx="2">
                  <c:v>-9.1999999999999998E-2</c:v>
                </c:pt>
                <c:pt idx="3">
                  <c:v>-1.15E-2</c:v>
                </c:pt>
                <c:pt idx="4">
                  <c:v>7.1400000000000005E-2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4E3-BD0D-56ECEA271979}"/>
            </c:ext>
          </c:extLst>
        </c:ser>
        <c:ser>
          <c:idx val="6"/>
          <c:order val="3"/>
          <c:tx>
            <c:strRef>
              <c:f>Langenuen!$U$57</c:f>
              <c:strCache>
                <c:ptCount val="1"/>
                <c:pt idx="0">
                  <c:v>Bjørnafjord. β=20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Langenuen!$U$58:$U$62</c:f>
              <c:numCache>
                <c:formatCode>0.00E+00</c:formatCode>
                <c:ptCount val="5"/>
                <c:pt idx="0">
                  <c:v>-0.25800000000000001</c:v>
                </c:pt>
                <c:pt idx="1">
                  <c:v>-0.14399999999999999</c:v>
                </c:pt>
                <c:pt idx="2">
                  <c:v>-6.5199999999999994E-2</c:v>
                </c:pt>
                <c:pt idx="3">
                  <c:v>-1.1299999999999999E-2</c:v>
                </c:pt>
                <c:pt idx="4">
                  <c:v>9.0800000000000006E-2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4E3-BD0D-56ECEA271979}"/>
            </c:ext>
          </c:extLst>
        </c:ser>
        <c:ser>
          <c:idx val="7"/>
          <c:order val="4"/>
          <c:tx>
            <c:strRef>
              <c:f>Langenuen!$V$57</c:f>
              <c:strCache>
                <c:ptCount val="1"/>
                <c:pt idx="0">
                  <c:v>Bjørnafjord. β=30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Langenuen!$V$58:$V$62</c:f>
              <c:numCache>
                <c:formatCode>0.00E+00</c:formatCode>
                <c:ptCount val="5"/>
                <c:pt idx="0">
                  <c:v>-0.10100000000000001</c:v>
                </c:pt>
                <c:pt idx="1">
                  <c:v>-4.5900000000000003E-2</c:v>
                </c:pt>
                <c:pt idx="2">
                  <c:v>1.6299999999999999E-2</c:v>
                </c:pt>
                <c:pt idx="3">
                  <c:v>7.6899999999999996E-2</c:v>
                </c:pt>
                <c:pt idx="4">
                  <c:v>0.14599999999999999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B4-44E3-BD0D-56ECEA271979}"/>
            </c:ext>
          </c:extLst>
        </c:ser>
        <c:ser>
          <c:idx val="8"/>
          <c:order val="5"/>
          <c:tx>
            <c:strRef>
              <c:f>Langenuen!$W$57</c:f>
              <c:strCache>
                <c:ptCount val="1"/>
                <c:pt idx="0">
                  <c:v>Bjørnafjord. β=40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Langenuen!$W$58:$W$62</c:f>
              <c:numCache>
                <c:formatCode>0.00E+00</c:formatCode>
                <c:ptCount val="5"/>
                <c:pt idx="0">
                  <c:v>-5.2900000000000003E-2</c:v>
                </c:pt>
                <c:pt idx="1">
                  <c:v>7.8100000000000001E-3</c:v>
                </c:pt>
                <c:pt idx="2">
                  <c:v>1.8800000000000001E-2</c:v>
                </c:pt>
                <c:pt idx="3">
                  <c:v>0.115</c:v>
                </c:pt>
                <c:pt idx="4">
                  <c:v>0.14799999999999999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B4-44E3-BD0D-56ECEA271979}"/>
            </c:ext>
          </c:extLst>
        </c:ser>
        <c:ser>
          <c:idx val="9"/>
          <c:order val="6"/>
          <c:tx>
            <c:strRef>
              <c:f>Langenuen!$X$57</c:f>
              <c:strCache>
                <c:ptCount val="1"/>
                <c:pt idx="0">
                  <c:v>Bjørnafjord. β=50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Langenuen!$R$58:$R$62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Langenuen!$X$58:$X$62</c:f>
              <c:numCache>
                <c:formatCode>0.00E+00</c:formatCode>
                <c:ptCount val="5"/>
                <c:pt idx="0">
                  <c:v>-2.0500000000000001E-2</c:v>
                </c:pt>
                <c:pt idx="1">
                  <c:v>1.7899999999999999E-2</c:v>
                </c:pt>
                <c:pt idx="2">
                  <c:v>5.4600000000000003E-2</c:v>
                </c:pt>
                <c:pt idx="3">
                  <c:v>8.4500000000000006E-2</c:v>
                </c:pt>
                <c:pt idx="4">
                  <c:v>0.121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B4-44E3-BD0D-56ECEA271979}"/>
            </c:ext>
          </c:extLst>
        </c:ser>
        <c:ser>
          <c:idx val="1"/>
          <c:order val="7"/>
          <c:tx>
            <c:strRef>
              <c:f>Sotrabru!$H$2</c:f>
              <c:strCache>
                <c:ptCount val="1"/>
                <c:pt idx="0">
                  <c:v>Cz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Sotrabru!$B$3:$B$15</c:f>
              <c:numCache>
                <c:formatCode>General</c:formatCode>
                <c:ptCount val="13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</c:numCache>
            </c:numRef>
          </c:xVal>
          <c:yVal>
            <c:numRef>
              <c:f>Sotrabru!$H$3:$H$15</c:f>
              <c:numCache>
                <c:formatCode>General</c:formatCode>
                <c:ptCount val="13"/>
                <c:pt idx="0">
                  <c:v>-1.2669175930884804</c:v>
                </c:pt>
                <c:pt idx="1">
                  <c:v>-1.070870958728743</c:v>
                </c:pt>
                <c:pt idx="2">
                  <c:v>-0.90534636968822124</c:v>
                </c:pt>
                <c:pt idx="3">
                  <c:v>-0.71317116552594495</c:v>
                </c:pt>
                <c:pt idx="4">
                  <c:v>-0.55327713869918405</c:v>
                </c:pt>
                <c:pt idx="5">
                  <c:v>-0.5017156331976641</c:v>
                </c:pt>
                <c:pt idx="6">
                  <c:v>-0.40899999999999997</c:v>
                </c:pt>
                <c:pt idx="7">
                  <c:v>-0.31824730453270911</c:v>
                </c:pt>
                <c:pt idx="8">
                  <c:v>-0.23454646218528341</c:v>
                </c:pt>
                <c:pt idx="9">
                  <c:v>-6.3001131276893566E-2</c:v>
                </c:pt>
                <c:pt idx="10">
                  <c:v>0.11955007913747312</c:v>
                </c:pt>
                <c:pt idx="11">
                  <c:v>0.30719932351194706</c:v>
                </c:pt>
                <c:pt idx="12">
                  <c:v>0.489362929401159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B4-44E3-BD0D-56ECEA27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22191034405297"/>
          <c:y val="0.11456927336814419"/>
          <c:w val="0.14631936156810246"/>
          <c:h val="0.77073204300820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Cy normalized by B</a:t>
            </a:r>
          </a:p>
        </c:rich>
      </c:tx>
      <c:layout>
        <c:manualLayout>
          <c:xMode val="edge"/>
          <c:yMode val="edge"/>
          <c:x val="0.30118115069583506"/>
          <c:y val="9.7669787444078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4176163064892147"/>
          <c:w val="0.74792197480958955"/>
          <c:h val="0.744411086723656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Sotrabru!$B$3:$B$15</c:f>
              <c:numCache>
                <c:formatCode>General</c:formatCode>
                <c:ptCount val="13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</c:numCache>
            </c:numRef>
          </c:xVal>
          <c:yVal>
            <c:numRef>
              <c:f>Sotrabru!$I$3:$I$15</c:f>
              <c:numCache>
                <c:formatCode>General</c:formatCode>
                <c:ptCount val="13"/>
                <c:pt idx="0">
                  <c:v>-9.9797948540169656E-2</c:v>
                </c:pt>
                <c:pt idx="1">
                  <c:v>-6.1439198877283677E-2</c:v>
                </c:pt>
                <c:pt idx="2">
                  <c:v>-2.5000008334508259E-2</c:v>
                </c:pt>
                <c:pt idx="3">
                  <c:v>6.2204464659860043E-3</c:v>
                </c:pt>
                <c:pt idx="4">
                  <c:v>2.693727142686822E-2</c:v>
                </c:pt>
                <c:pt idx="5">
                  <c:v>3.6626437672703308E-2</c:v>
                </c:pt>
                <c:pt idx="6">
                  <c:v>4.1453428863868991E-2</c:v>
                </c:pt>
                <c:pt idx="7">
                  <c:v>4.5905765265995414E-2</c:v>
                </c:pt>
                <c:pt idx="8">
                  <c:v>4.5743272341578885E-2</c:v>
                </c:pt>
                <c:pt idx="9">
                  <c:v>4.5190591543292427E-2</c:v>
                </c:pt>
                <c:pt idx="10">
                  <c:v>3.7264216591924283E-2</c:v>
                </c:pt>
                <c:pt idx="11">
                  <c:v>2.30625084211762E-2</c:v>
                </c:pt>
                <c:pt idx="12">
                  <c:v>5.3464823155702362E-3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1-464C-AEF5-26268F81AF06}"/>
            </c:ext>
          </c:extLst>
        </c:ser>
        <c:ser>
          <c:idx val="4"/>
          <c:order val="1"/>
          <c:tx>
            <c:strRef>
              <c:f>Langenuen!$S$38</c:f>
              <c:strCache>
                <c:ptCount val="1"/>
                <c:pt idx="0">
                  <c:v>Bjørnafjord. β=0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Langenuen!$R$47:$R$51</c:f>
              <c:numCache>
                <c:formatCode>0.00E+00</c:formatCode>
                <c:ptCount val="5"/>
                <c:pt idx="0">
                  <c:v>7.3200000000000001E-2</c:v>
                </c:pt>
                <c:pt idx="1">
                  <c:v>7.3999999999999996E-2</c:v>
                </c:pt>
                <c:pt idx="2">
                  <c:v>7.1099999999999997E-2</c:v>
                </c:pt>
                <c:pt idx="3">
                  <c:v>7.0699999999999999E-2</c:v>
                </c:pt>
                <c:pt idx="4">
                  <c:v>6.3899999999999998E-2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1-464C-AEF5-26268F81AF06}"/>
            </c:ext>
          </c:extLst>
        </c:ser>
        <c:ser>
          <c:idx val="5"/>
          <c:order val="2"/>
          <c:tx>
            <c:strRef>
              <c:f>Langenuen!$T$38</c:f>
              <c:strCache>
                <c:ptCount val="1"/>
                <c:pt idx="0">
                  <c:v>Bjørnafjord. β=10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Langenuen!$S$47:$S$51</c:f>
              <c:numCache>
                <c:formatCode>0.00E+00</c:formatCode>
                <c:ptCount val="5"/>
                <c:pt idx="0">
                  <c:v>7.3099999999999998E-2</c:v>
                </c:pt>
                <c:pt idx="1">
                  <c:v>7.46E-2</c:v>
                </c:pt>
                <c:pt idx="2">
                  <c:v>7.5999999999999998E-2</c:v>
                </c:pt>
                <c:pt idx="3">
                  <c:v>7.51E-2</c:v>
                </c:pt>
                <c:pt idx="4">
                  <c:v>6.8599999999999994E-2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1-464C-AEF5-26268F81AF06}"/>
            </c:ext>
          </c:extLst>
        </c:ser>
        <c:ser>
          <c:idx val="6"/>
          <c:order val="3"/>
          <c:tx>
            <c:strRef>
              <c:f>Langenuen!$U$38</c:f>
              <c:strCache>
                <c:ptCount val="1"/>
                <c:pt idx="0">
                  <c:v>Bjørnafjord. β=20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Langenuen!$T$47:$T$51</c:f>
              <c:numCache>
                <c:formatCode>0.00E+00</c:formatCode>
                <c:ptCount val="5"/>
                <c:pt idx="0">
                  <c:v>6.4500000000000002E-2</c:v>
                </c:pt>
                <c:pt idx="1">
                  <c:v>6.8099999999999994E-2</c:v>
                </c:pt>
                <c:pt idx="2">
                  <c:v>7.1099999999999997E-2</c:v>
                </c:pt>
                <c:pt idx="3">
                  <c:v>6.6699999999999995E-2</c:v>
                </c:pt>
                <c:pt idx="4">
                  <c:v>6.5699999999999995E-2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1-464C-AEF5-26268F81AF06}"/>
            </c:ext>
          </c:extLst>
        </c:ser>
        <c:ser>
          <c:idx val="7"/>
          <c:order val="4"/>
          <c:tx>
            <c:strRef>
              <c:f>Langenuen!$V$38</c:f>
              <c:strCache>
                <c:ptCount val="1"/>
                <c:pt idx="0">
                  <c:v>Bjørnafjord. β=30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Langenuen!$U$47:$U$51</c:f>
              <c:numCache>
                <c:formatCode>0.00E+00</c:formatCode>
                <c:ptCount val="5"/>
                <c:pt idx="0">
                  <c:v>5.8999999999999997E-2</c:v>
                </c:pt>
                <c:pt idx="1">
                  <c:v>6.08E-2</c:v>
                </c:pt>
                <c:pt idx="2">
                  <c:v>6.3E-2</c:v>
                </c:pt>
                <c:pt idx="3">
                  <c:v>6.6199999999999995E-2</c:v>
                </c:pt>
                <c:pt idx="4">
                  <c:v>5.5199999999999999E-2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B1-464C-AEF5-26268F81AF06}"/>
            </c:ext>
          </c:extLst>
        </c:ser>
        <c:ser>
          <c:idx val="8"/>
          <c:order val="5"/>
          <c:tx>
            <c:strRef>
              <c:f>Langenuen!$W$38</c:f>
              <c:strCache>
                <c:ptCount val="1"/>
                <c:pt idx="0">
                  <c:v>Bjørnafjord. β=40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Langenuen!$V$47:$V$51</c:f>
              <c:numCache>
                <c:formatCode>0.00E+00</c:formatCode>
                <c:ptCount val="5"/>
                <c:pt idx="0">
                  <c:v>4.9500000000000002E-2</c:v>
                </c:pt>
                <c:pt idx="1">
                  <c:v>5.9499999999999997E-2</c:v>
                </c:pt>
                <c:pt idx="2">
                  <c:v>5.5300000000000002E-2</c:v>
                </c:pt>
                <c:pt idx="3">
                  <c:v>5.45E-2</c:v>
                </c:pt>
                <c:pt idx="4">
                  <c:v>5.3499999999999999E-2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B1-464C-AEF5-26268F81AF06}"/>
            </c:ext>
          </c:extLst>
        </c:ser>
        <c:ser>
          <c:idx val="9"/>
          <c:order val="6"/>
          <c:tx>
            <c:strRef>
              <c:f>Langenuen!$X$38</c:f>
              <c:strCache>
                <c:ptCount val="1"/>
                <c:pt idx="0">
                  <c:v>Bjørnafjord. β=50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Langenuen!$W$47:$W$51</c:f>
              <c:numCache>
                <c:formatCode>0.00E+00</c:formatCode>
                <c:ptCount val="5"/>
                <c:pt idx="0">
                  <c:v>3.1899999999999998E-2</c:v>
                </c:pt>
                <c:pt idx="1">
                  <c:v>3.7900000000000003E-2</c:v>
                </c:pt>
                <c:pt idx="2">
                  <c:v>4.0300000000000002E-2</c:v>
                </c:pt>
                <c:pt idx="3">
                  <c:v>4.1000000000000002E-2</c:v>
                </c:pt>
                <c:pt idx="4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B1-464C-AEF5-26268F81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59936903150551"/>
          <c:y val="0.14772270405688809"/>
          <c:w val="0.16116159758205828"/>
          <c:h val="0.4923356734788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Cm</a:t>
            </a:r>
          </a:p>
        </c:rich>
      </c:tx>
      <c:layout>
        <c:manualLayout>
          <c:xMode val="edge"/>
          <c:yMode val="edge"/>
          <c:x val="0.29036561722143645"/>
          <c:y val="4.301801955550701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4263073222790335"/>
          <c:w val="0.57752198671579025"/>
          <c:h val="0.74668936082421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Langenuen!$A$1</c:f>
              <c:strCache>
                <c:ptCount val="1"/>
                <c:pt idx="0">
                  <c:v>LS11 Deck Section - Walkway Downwind, Without Traffic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Langenuen!$A$3:$A$17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Langenuen!$D$3:$D$17</c:f>
              <c:numCache>
                <c:formatCode>General</c:formatCode>
                <c:ptCount val="15"/>
                <c:pt idx="0">
                  <c:v>-0.18</c:v>
                </c:pt>
                <c:pt idx="1">
                  <c:v>-0.17</c:v>
                </c:pt>
                <c:pt idx="2">
                  <c:v>-0.12</c:v>
                </c:pt>
                <c:pt idx="3">
                  <c:v>-7.0000000000000007E-2</c:v>
                </c:pt>
                <c:pt idx="4">
                  <c:v>-0.05</c:v>
                </c:pt>
                <c:pt idx="5">
                  <c:v>-0.03</c:v>
                </c:pt>
                <c:pt idx="6">
                  <c:v>-0.02</c:v>
                </c:pt>
                <c:pt idx="7">
                  <c:v>0</c:v>
                </c:pt>
                <c:pt idx="8">
                  <c:v>0.02</c:v>
                </c:pt>
                <c:pt idx="9">
                  <c:v>0.03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0.09</c:v>
                </c:pt>
                <c:pt idx="13">
                  <c:v>0.12</c:v>
                </c:pt>
                <c:pt idx="14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E-4C0F-A9D4-143E4F9FA847}"/>
            </c:ext>
          </c:extLst>
        </c:ser>
        <c:ser>
          <c:idx val="1"/>
          <c:order val="1"/>
          <c:tx>
            <c:strRef>
              <c:f>Langenuen!$H$1</c:f>
              <c:strCache>
                <c:ptCount val="1"/>
                <c:pt idx="0">
                  <c:v>LS11 Deck Section - Walkway Upwind, Without Traffic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Langenuen!$H$3:$H$17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Langenuen!$K$3:$K$17</c:f>
              <c:numCache>
                <c:formatCode>General</c:formatCode>
                <c:ptCount val="15"/>
                <c:pt idx="0">
                  <c:v>-0.19</c:v>
                </c:pt>
                <c:pt idx="1">
                  <c:v>-0.16</c:v>
                </c:pt>
                <c:pt idx="2">
                  <c:v>-0.12</c:v>
                </c:pt>
                <c:pt idx="3">
                  <c:v>-7.0000000000000007E-2</c:v>
                </c:pt>
                <c:pt idx="4">
                  <c:v>-0.05</c:v>
                </c:pt>
                <c:pt idx="5">
                  <c:v>-0.03</c:v>
                </c:pt>
                <c:pt idx="6">
                  <c:v>-0.01</c:v>
                </c:pt>
                <c:pt idx="7">
                  <c:v>0</c:v>
                </c:pt>
                <c:pt idx="8">
                  <c:v>0.02</c:v>
                </c:pt>
                <c:pt idx="9">
                  <c:v>0.03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0.12</c:v>
                </c:pt>
                <c:pt idx="14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E-4C0F-A9D4-143E4F9FA847}"/>
            </c:ext>
          </c:extLst>
        </c:ser>
        <c:ser>
          <c:idx val="2"/>
          <c:order val="2"/>
          <c:tx>
            <c:strRef>
              <c:f>Langenuen!$A$19</c:f>
              <c:strCache>
                <c:ptCount val="1"/>
                <c:pt idx="0">
                  <c:v>LA12-16 Deck Section - Walkway Downwind, Without Traffic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Langenuen!$A$21:$A$35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Langenuen!$D$21:$D$35</c:f>
              <c:numCache>
                <c:formatCode>General</c:formatCode>
                <c:ptCount val="15"/>
                <c:pt idx="0">
                  <c:v>-0.18</c:v>
                </c:pt>
                <c:pt idx="1">
                  <c:v>-0.13</c:v>
                </c:pt>
                <c:pt idx="2">
                  <c:v>-0.09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</c:v>
                </c:pt>
                <c:pt idx="7">
                  <c:v>0.02</c:v>
                </c:pt>
                <c:pt idx="8">
                  <c:v>0.04</c:v>
                </c:pt>
                <c:pt idx="9">
                  <c:v>0.05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0.11</c:v>
                </c:pt>
                <c:pt idx="13">
                  <c:v>0.13</c:v>
                </c:pt>
                <c:pt idx="14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CE-4C0F-A9D4-143E4F9FA847}"/>
            </c:ext>
          </c:extLst>
        </c:ser>
        <c:ser>
          <c:idx val="3"/>
          <c:order val="3"/>
          <c:tx>
            <c:strRef>
              <c:f>Langenuen!$H$19</c:f>
              <c:strCache>
                <c:ptCount val="1"/>
                <c:pt idx="0">
                  <c:v>LA12-16 Deck Section - Walkway Upwind, Without Traffic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Langenuen!$H$21:$H$35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Langenuen!$K$21:$K$35</c:f>
              <c:numCache>
                <c:formatCode>General</c:formatCode>
                <c:ptCount val="15"/>
                <c:pt idx="0">
                  <c:v>-0.16</c:v>
                </c:pt>
                <c:pt idx="1">
                  <c:v>-0.16</c:v>
                </c:pt>
                <c:pt idx="2">
                  <c:v>-0.11</c:v>
                </c:pt>
                <c:pt idx="3">
                  <c:v>-7.0000000000000007E-2</c:v>
                </c:pt>
                <c:pt idx="4">
                  <c:v>-0.06</c:v>
                </c:pt>
                <c:pt idx="5">
                  <c:v>-0.04</c:v>
                </c:pt>
                <c:pt idx="6">
                  <c:v>-0.02</c:v>
                </c:pt>
                <c:pt idx="7">
                  <c:v>0</c:v>
                </c:pt>
                <c:pt idx="8">
                  <c:v>0.01</c:v>
                </c:pt>
                <c:pt idx="9">
                  <c:v>0.03</c:v>
                </c:pt>
                <c:pt idx="10">
                  <c:v>0.04</c:v>
                </c:pt>
                <c:pt idx="11">
                  <c:v>0.06</c:v>
                </c:pt>
                <c:pt idx="12">
                  <c:v>0.08</c:v>
                </c:pt>
                <c:pt idx="13">
                  <c:v>0.11</c:v>
                </c:pt>
                <c:pt idx="14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CE-4C0F-A9D4-143E4F9FA847}"/>
            </c:ext>
          </c:extLst>
        </c:ser>
        <c:ser>
          <c:idx val="4"/>
          <c:order val="4"/>
          <c:tx>
            <c:strRef>
              <c:f>Langenuen!$S$70</c:f>
              <c:strCache>
                <c:ptCount val="1"/>
                <c:pt idx="0">
                  <c:v>Bjørnafjord. β=0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Langenuen!$S$71:$S$75</c:f>
              <c:numCache>
                <c:formatCode>0.00E+00</c:formatCode>
                <c:ptCount val="5"/>
                <c:pt idx="0">
                  <c:v>-1.4200000000000001E-2</c:v>
                </c:pt>
                <c:pt idx="1">
                  <c:v>1.0200000000000001E-2</c:v>
                </c:pt>
                <c:pt idx="2">
                  <c:v>3.39E-2</c:v>
                </c:pt>
                <c:pt idx="3">
                  <c:v>5.6000000000000001E-2</c:v>
                </c:pt>
                <c:pt idx="4">
                  <c:v>7.6200000000000004E-2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9-4C2E-8AAC-7088A31F85F1}"/>
            </c:ext>
          </c:extLst>
        </c:ser>
        <c:ser>
          <c:idx val="5"/>
          <c:order val="5"/>
          <c:tx>
            <c:strRef>
              <c:f>Langenuen!$T$70</c:f>
              <c:strCache>
                <c:ptCount val="1"/>
                <c:pt idx="0">
                  <c:v>Bjørnafjord. β=10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Langenuen!$T$71:$T$75</c:f>
              <c:numCache>
                <c:formatCode>0.00E+00</c:formatCode>
                <c:ptCount val="5"/>
                <c:pt idx="0">
                  <c:v>-9.0900000000000009E-3</c:v>
                </c:pt>
                <c:pt idx="1">
                  <c:v>1.5299999999999999E-2</c:v>
                </c:pt>
                <c:pt idx="2">
                  <c:v>3.6299999999999999E-2</c:v>
                </c:pt>
                <c:pt idx="3">
                  <c:v>5.8200000000000002E-2</c:v>
                </c:pt>
                <c:pt idx="4">
                  <c:v>7.8799999999999995E-2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9-4C2E-8AAC-7088A31F85F1}"/>
            </c:ext>
          </c:extLst>
        </c:ser>
        <c:ser>
          <c:idx val="6"/>
          <c:order val="6"/>
          <c:tx>
            <c:strRef>
              <c:f>Langenuen!$U$70</c:f>
              <c:strCache>
                <c:ptCount val="1"/>
                <c:pt idx="0">
                  <c:v>Bjørnafjord. β=20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Langenuen!$U$71:$U$75</c:f>
              <c:numCache>
                <c:formatCode>0.00E+00</c:formatCode>
                <c:ptCount val="5"/>
                <c:pt idx="0">
                  <c:v>-4.3600000000000002E-3</c:v>
                </c:pt>
                <c:pt idx="1">
                  <c:v>1.8499999999999999E-2</c:v>
                </c:pt>
                <c:pt idx="2">
                  <c:v>3.9300000000000002E-2</c:v>
                </c:pt>
                <c:pt idx="3">
                  <c:v>5.8500000000000003E-2</c:v>
                </c:pt>
                <c:pt idx="4">
                  <c:v>7.6200000000000004E-2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69-4C2E-8AAC-7088A31F85F1}"/>
            </c:ext>
          </c:extLst>
        </c:ser>
        <c:ser>
          <c:idx val="7"/>
          <c:order val="7"/>
          <c:tx>
            <c:strRef>
              <c:f>Langenuen!$V$70</c:f>
              <c:strCache>
                <c:ptCount val="1"/>
                <c:pt idx="0">
                  <c:v>Bjørnafjord. β=30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Langenuen!$V$71:$V$75</c:f>
              <c:numCache>
                <c:formatCode>0.00E+00</c:formatCode>
                <c:ptCount val="5"/>
                <c:pt idx="0">
                  <c:v>1.6299999999999999E-2</c:v>
                </c:pt>
                <c:pt idx="1">
                  <c:v>3.2099999999999997E-2</c:v>
                </c:pt>
                <c:pt idx="2">
                  <c:v>4.8800000000000003E-2</c:v>
                </c:pt>
                <c:pt idx="3">
                  <c:v>6.4199999999999993E-2</c:v>
                </c:pt>
                <c:pt idx="4">
                  <c:v>7.8600000000000003E-2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69-4C2E-8AAC-7088A31F85F1}"/>
            </c:ext>
          </c:extLst>
        </c:ser>
        <c:ser>
          <c:idx val="8"/>
          <c:order val="8"/>
          <c:tx>
            <c:strRef>
              <c:f>Langenuen!$W$70</c:f>
              <c:strCache>
                <c:ptCount val="1"/>
                <c:pt idx="0">
                  <c:v>Bjørnafjord. β=40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Langenuen!$W$71:$W$75</c:f>
              <c:numCache>
                <c:formatCode>0.00E+00</c:formatCode>
                <c:ptCount val="5"/>
                <c:pt idx="0">
                  <c:v>1.4200000000000001E-2</c:v>
                </c:pt>
                <c:pt idx="1">
                  <c:v>2.9499999999999998E-2</c:v>
                </c:pt>
                <c:pt idx="2">
                  <c:v>3.7699999999999997E-2</c:v>
                </c:pt>
                <c:pt idx="3">
                  <c:v>5.8700000000000002E-2</c:v>
                </c:pt>
                <c:pt idx="4">
                  <c:v>6.3500000000000001E-2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69-4C2E-8AAC-7088A31F85F1}"/>
            </c:ext>
          </c:extLst>
        </c:ser>
        <c:ser>
          <c:idx val="9"/>
          <c:order val="9"/>
          <c:tx>
            <c:strRef>
              <c:f>Langenuen!$X$70</c:f>
              <c:strCache>
                <c:ptCount val="1"/>
                <c:pt idx="0">
                  <c:v>Bjørnafjord. β=50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Langenuen!$X$71:$X$75</c:f>
              <c:numCache>
                <c:formatCode>0.00E+00</c:formatCode>
                <c:ptCount val="5"/>
                <c:pt idx="0">
                  <c:v>1.1299999999999999E-2</c:v>
                </c:pt>
                <c:pt idx="1">
                  <c:v>2.1000000000000001E-2</c:v>
                </c:pt>
                <c:pt idx="2">
                  <c:v>2.98E-2</c:v>
                </c:pt>
                <c:pt idx="3">
                  <c:v>3.7999999999999999E-2</c:v>
                </c:pt>
                <c:pt idx="4">
                  <c:v>4.5699999999999998E-2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69-4C2E-8AAC-7088A31F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60925424675305"/>
          <c:y val="1.2952811777296892E-2"/>
          <c:w val="0.39123690900906138"/>
          <c:h val="0.9863433052614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Cy  vs  C Drag (both normalized by H)</a:t>
            </a:r>
          </a:p>
        </c:rich>
      </c:tx>
      <c:layout>
        <c:manualLayout>
          <c:xMode val="edge"/>
          <c:yMode val="edge"/>
          <c:x val="0.24007755464708475"/>
          <c:y val="4.31566785111476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2.9753773073094882E-2"/>
          <c:y val="0.1425681404796087"/>
          <c:w val="0.49123281231637089"/>
          <c:h val="0.73237898350040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Langenuen!$U$94</c:f>
              <c:strCache>
                <c:ptCount val="1"/>
                <c:pt idx="0">
                  <c:v>Cy: LS11 Deck Section - Walkway Downwind, Without Traffic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Langenuen!$A$3:$A$17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Langenuen!$B$3:$B$17</c:f>
              <c:numCache>
                <c:formatCode>General</c:formatCode>
                <c:ptCount val="15"/>
                <c:pt idx="0">
                  <c:v>-0.32</c:v>
                </c:pt>
                <c:pt idx="1">
                  <c:v>-0.3</c:v>
                </c:pt>
                <c:pt idx="2">
                  <c:v>0.05</c:v>
                </c:pt>
                <c:pt idx="3">
                  <c:v>0.4</c:v>
                </c:pt>
                <c:pt idx="4">
                  <c:v>0.53</c:v>
                </c:pt>
                <c:pt idx="5">
                  <c:v>0.6</c:v>
                </c:pt>
                <c:pt idx="6">
                  <c:v>0.65</c:v>
                </c:pt>
                <c:pt idx="7">
                  <c:v>0.72</c:v>
                </c:pt>
                <c:pt idx="8">
                  <c:v>0.79</c:v>
                </c:pt>
                <c:pt idx="9">
                  <c:v>0.81</c:v>
                </c:pt>
                <c:pt idx="10">
                  <c:v>0.88</c:v>
                </c:pt>
                <c:pt idx="11">
                  <c:v>0.87</c:v>
                </c:pt>
                <c:pt idx="12">
                  <c:v>1</c:v>
                </c:pt>
                <c:pt idx="13">
                  <c:v>1.06</c:v>
                </c:pt>
                <c:pt idx="14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1-4145-83A1-3054EB4ABDA5}"/>
            </c:ext>
          </c:extLst>
        </c:ser>
        <c:ser>
          <c:idx val="1"/>
          <c:order val="1"/>
          <c:tx>
            <c:strRef>
              <c:f>Langenuen!$U$95</c:f>
              <c:strCache>
                <c:ptCount val="1"/>
                <c:pt idx="0">
                  <c:v>Cy: LS11 Deck Section - Walkway Upwind, Without Traffic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Langenuen!$H$3:$H$17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Langenuen!$I$3:$I$17</c:f>
              <c:numCache>
                <c:formatCode>General</c:formatCode>
                <c:ptCount val="15"/>
                <c:pt idx="0">
                  <c:v>-0.5</c:v>
                </c:pt>
                <c:pt idx="1">
                  <c:v>-0.3</c:v>
                </c:pt>
                <c:pt idx="2">
                  <c:v>7.0000000000000007E-2</c:v>
                </c:pt>
                <c:pt idx="3">
                  <c:v>0.37</c:v>
                </c:pt>
                <c:pt idx="4">
                  <c:v>0.47</c:v>
                </c:pt>
                <c:pt idx="5">
                  <c:v>0.55000000000000004</c:v>
                </c:pt>
                <c:pt idx="6">
                  <c:v>0.62</c:v>
                </c:pt>
                <c:pt idx="7">
                  <c:v>0.68</c:v>
                </c:pt>
                <c:pt idx="8">
                  <c:v>0.74</c:v>
                </c:pt>
                <c:pt idx="9">
                  <c:v>0.8</c:v>
                </c:pt>
                <c:pt idx="10">
                  <c:v>0.84</c:v>
                </c:pt>
                <c:pt idx="11">
                  <c:v>0.88</c:v>
                </c:pt>
                <c:pt idx="12">
                  <c:v>0.92</c:v>
                </c:pt>
                <c:pt idx="13">
                  <c:v>0.94</c:v>
                </c:pt>
                <c:pt idx="1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1-4145-83A1-3054EB4ABDA5}"/>
            </c:ext>
          </c:extLst>
        </c:ser>
        <c:ser>
          <c:idx val="2"/>
          <c:order val="2"/>
          <c:tx>
            <c:strRef>
              <c:f>Langenuen!$U$96</c:f>
              <c:strCache>
                <c:ptCount val="1"/>
                <c:pt idx="0">
                  <c:v>Cy: LA12-16 Deck Section - Walkway Downwind, Without Traffic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Langenuen!$A$21:$A$35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Langenuen!$B$21:$B$35</c:f>
              <c:numCache>
                <c:formatCode>General</c:formatCode>
                <c:ptCount val="15"/>
                <c:pt idx="0">
                  <c:v>-0.5</c:v>
                </c:pt>
                <c:pt idx="1">
                  <c:v>-0.02</c:v>
                </c:pt>
                <c:pt idx="2">
                  <c:v>0.3</c:v>
                </c:pt>
                <c:pt idx="3">
                  <c:v>0.51</c:v>
                </c:pt>
                <c:pt idx="4">
                  <c:v>0.6</c:v>
                </c:pt>
                <c:pt idx="5">
                  <c:v>0.67</c:v>
                </c:pt>
                <c:pt idx="6">
                  <c:v>0.73</c:v>
                </c:pt>
                <c:pt idx="7">
                  <c:v>0.79</c:v>
                </c:pt>
                <c:pt idx="8">
                  <c:v>0.85</c:v>
                </c:pt>
                <c:pt idx="9">
                  <c:v>0.89</c:v>
                </c:pt>
                <c:pt idx="10">
                  <c:v>0.93</c:v>
                </c:pt>
                <c:pt idx="11">
                  <c:v>0.97</c:v>
                </c:pt>
                <c:pt idx="12">
                  <c:v>1.01</c:v>
                </c:pt>
                <c:pt idx="13">
                  <c:v>1.03</c:v>
                </c:pt>
                <c:pt idx="14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1-4145-83A1-3054EB4ABDA5}"/>
            </c:ext>
          </c:extLst>
        </c:ser>
        <c:ser>
          <c:idx val="3"/>
          <c:order val="3"/>
          <c:tx>
            <c:strRef>
              <c:f>Langenuen!$U$97</c:f>
              <c:strCache>
                <c:ptCount val="1"/>
                <c:pt idx="0">
                  <c:v>Cy: LA12-16 Deck Section - Walkway Upwind, Without Traffic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Langenuen!$H$21:$H$35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Langenuen!$I$21:$I$35</c:f>
              <c:numCache>
                <c:formatCode>General</c:formatCode>
                <c:ptCount val="15"/>
                <c:pt idx="0">
                  <c:v>-0.16</c:v>
                </c:pt>
                <c:pt idx="1">
                  <c:v>-0.23</c:v>
                </c:pt>
                <c:pt idx="2">
                  <c:v>0.14000000000000001</c:v>
                </c:pt>
                <c:pt idx="3">
                  <c:v>0.43</c:v>
                </c:pt>
                <c:pt idx="4">
                  <c:v>0.52</c:v>
                </c:pt>
                <c:pt idx="5">
                  <c:v>0.61</c:v>
                </c:pt>
                <c:pt idx="6">
                  <c:v>0.69</c:v>
                </c:pt>
                <c:pt idx="7">
                  <c:v>0.74</c:v>
                </c:pt>
                <c:pt idx="8">
                  <c:v>0.8</c:v>
                </c:pt>
                <c:pt idx="9">
                  <c:v>0.85</c:v>
                </c:pt>
                <c:pt idx="10">
                  <c:v>0.91</c:v>
                </c:pt>
                <c:pt idx="11">
                  <c:v>0.94</c:v>
                </c:pt>
                <c:pt idx="12">
                  <c:v>1</c:v>
                </c:pt>
                <c:pt idx="13">
                  <c:v>1.05</c:v>
                </c:pt>
                <c:pt idx="14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21-4145-83A1-3054EB4ABDA5}"/>
            </c:ext>
          </c:extLst>
        </c:ser>
        <c:ser>
          <c:idx val="4"/>
          <c:order val="4"/>
          <c:tx>
            <c:strRef>
              <c:f>Langenuen!$AB$94</c:f>
              <c:strCache>
                <c:ptCount val="1"/>
                <c:pt idx="0">
                  <c:v>C Drag: LS11 Deck Section - Walkway Downwind, Without Traffic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Langenuen!$A$3:$A$17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Langenuen!$E$3:$E$17</c:f>
              <c:numCache>
                <c:formatCode>General</c:formatCode>
                <c:ptCount val="15"/>
                <c:pt idx="0">
                  <c:v>0.91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0.65</c:v>
                </c:pt>
                <c:pt idx="4">
                  <c:v>0.69</c:v>
                </c:pt>
                <c:pt idx="5">
                  <c:v>0.69</c:v>
                </c:pt>
                <c:pt idx="6">
                  <c:v>0.69</c:v>
                </c:pt>
                <c:pt idx="7">
                  <c:v>0.72</c:v>
                </c:pt>
                <c:pt idx="8">
                  <c:v>0.76</c:v>
                </c:pt>
                <c:pt idx="9">
                  <c:v>0.76</c:v>
                </c:pt>
                <c:pt idx="10">
                  <c:v>0.83</c:v>
                </c:pt>
                <c:pt idx="11">
                  <c:v>0.83</c:v>
                </c:pt>
                <c:pt idx="12">
                  <c:v>1</c:v>
                </c:pt>
                <c:pt idx="13">
                  <c:v>1.1499999999999999</c:v>
                </c:pt>
                <c:pt idx="14">
                  <c:v>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21-4145-83A1-3054EB4ABDA5}"/>
            </c:ext>
          </c:extLst>
        </c:ser>
        <c:ser>
          <c:idx val="5"/>
          <c:order val="5"/>
          <c:tx>
            <c:strRef>
              <c:f>Langenuen!$AB$95</c:f>
              <c:strCache>
                <c:ptCount val="1"/>
                <c:pt idx="0">
                  <c:v>C Drag: LS11 Deck Section - Walkway Upwind, Without Traffic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Langenuen!$H$3:$H$17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Langenuen!$L$3:$L$17</c:f>
              <c:numCache>
                <c:formatCode>General</c:formatCode>
                <c:ptCount val="15"/>
                <c:pt idx="0">
                  <c:v>0.65</c:v>
                </c:pt>
                <c:pt idx="1">
                  <c:v>0.49</c:v>
                </c:pt>
                <c:pt idx="2">
                  <c:v>0.53</c:v>
                </c:pt>
                <c:pt idx="3">
                  <c:v>0.57999999999999996</c:v>
                </c:pt>
                <c:pt idx="4">
                  <c:v>0.61</c:v>
                </c:pt>
                <c:pt idx="5">
                  <c:v>0.63</c:v>
                </c:pt>
                <c:pt idx="6">
                  <c:v>0.66</c:v>
                </c:pt>
                <c:pt idx="7">
                  <c:v>0.68</c:v>
                </c:pt>
                <c:pt idx="8">
                  <c:v>0.71</c:v>
                </c:pt>
                <c:pt idx="9">
                  <c:v>0.75</c:v>
                </c:pt>
                <c:pt idx="10">
                  <c:v>0.79</c:v>
                </c:pt>
                <c:pt idx="11">
                  <c:v>0.85</c:v>
                </c:pt>
                <c:pt idx="12">
                  <c:v>0.94</c:v>
                </c:pt>
                <c:pt idx="13">
                  <c:v>1.08</c:v>
                </c:pt>
                <c:pt idx="14">
                  <c:v>1.23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21-4145-83A1-3054EB4ABDA5}"/>
            </c:ext>
          </c:extLst>
        </c:ser>
        <c:ser>
          <c:idx val="6"/>
          <c:order val="6"/>
          <c:tx>
            <c:strRef>
              <c:f>Langenuen!$AB$96</c:f>
              <c:strCache>
                <c:ptCount val="1"/>
                <c:pt idx="0">
                  <c:v>C Drag: LA12-16 Deck Section - Walkway Downwind, Without Traffic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Langenuen!$A$21:$A$35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Langenuen!$E$21:$E$35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0.62</c:v>
                </c:pt>
                <c:pt idx="2">
                  <c:v>0.65</c:v>
                </c:pt>
                <c:pt idx="3">
                  <c:v>0.68</c:v>
                </c:pt>
                <c:pt idx="4">
                  <c:v>0.71</c:v>
                </c:pt>
                <c:pt idx="5">
                  <c:v>0.73</c:v>
                </c:pt>
                <c:pt idx="6">
                  <c:v>0.75</c:v>
                </c:pt>
                <c:pt idx="7">
                  <c:v>0.79</c:v>
                </c:pt>
                <c:pt idx="8">
                  <c:v>0.84</c:v>
                </c:pt>
                <c:pt idx="9">
                  <c:v>0.88</c:v>
                </c:pt>
                <c:pt idx="10">
                  <c:v>0.93</c:v>
                </c:pt>
                <c:pt idx="11">
                  <c:v>0.99</c:v>
                </c:pt>
                <c:pt idx="12">
                  <c:v>1.1100000000000001</c:v>
                </c:pt>
                <c:pt idx="13">
                  <c:v>1.24</c:v>
                </c:pt>
                <c:pt idx="14">
                  <c:v>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721-4145-83A1-3054EB4ABDA5}"/>
            </c:ext>
          </c:extLst>
        </c:ser>
        <c:ser>
          <c:idx val="7"/>
          <c:order val="7"/>
          <c:tx>
            <c:strRef>
              <c:f>Langenuen!$AB$97</c:f>
              <c:strCache>
                <c:ptCount val="1"/>
                <c:pt idx="0">
                  <c:v>C Drag: LA12-16 Deck Section - Walkway Upwind, Without Traffic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Langenuen!$H$21:$H$35</c:f>
              <c:numCache>
                <c:formatCode>General</c:formatCode>
                <c:ptCount val="15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</c:numCache>
            </c:numRef>
          </c:xVal>
          <c:yVal>
            <c:numRef>
              <c:f>Langenuen!$L$21:$L$35</c:f>
              <c:numCache>
                <c:formatCode>General</c:formatCode>
                <c:ptCount val="15"/>
                <c:pt idx="0">
                  <c:v>0.84</c:v>
                </c:pt>
                <c:pt idx="1">
                  <c:v>0.48</c:v>
                </c:pt>
                <c:pt idx="2">
                  <c:v>0.53</c:v>
                </c:pt>
                <c:pt idx="3">
                  <c:v>0.62</c:v>
                </c:pt>
                <c:pt idx="4">
                  <c:v>0.64</c:v>
                </c:pt>
                <c:pt idx="5">
                  <c:v>0.67</c:v>
                </c:pt>
                <c:pt idx="6">
                  <c:v>0.72</c:v>
                </c:pt>
                <c:pt idx="7">
                  <c:v>0.74</c:v>
                </c:pt>
                <c:pt idx="8">
                  <c:v>0.78</c:v>
                </c:pt>
                <c:pt idx="9">
                  <c:v>0.83</c:v>
                </c:pt>
                <c:pt idx="10">
                  <c:v>0.89</c:v>
                </c:pt>
                <c:pt idx="11">
                  <c:v>0.93</c:v>
                </c:pt>
                <c:pt idx="12">
                  <c:v>1.03</c:v>
                </c:pt>
                <c:pt idx="13">
                  <c:v>1.1599999999999999</c:v>
                </c:pt>
                <c:pt idx="14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721-4145-83A1-3054EB4AB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layout>
            <c:manualLayout>
              <c:xMode val="edge"/>
              <c:yMode val="edge"/>
              <c:x val="0.133314430589552"/>
              <c:y val="0.89899458875237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599169506796729"/>
          <c:y val="0.13634723175810448"/>
          <c:w val="0.45840658910173543"/>
          <c:h val="0.6857015289264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Cy normalized by h</a:t>
            </a:r>
          </a:p>
        </c:rich>
      </c:tx>
      <c:layout>
        <c:manualLayout>
          <c:xMode val="edge"/>
          <c:yMode val="edge"/>
          <c:x val="0.24007755464708475"/>
          <c:y val="4.31566785111476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2.9753773073094882E-2"/>
          <c:y val="0.1425681404796087"/>
          <c:w val="0.56710345888172653"/>
          <c:h val="0.73237898350040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'Langenuen new values'!$A$1</c:f>
              <c:strCache>
                <c:ptCount val="1"/>
                <c:pt idx="0">
                  <c:v>LS11 Deck Section - Walkway Downwind, Without Traffic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'Langenuen new values'!$A$3:$A$17</c:f>
              <c:numCache>
                <c:formatCode>General</c:formatCode>
                <c:ptCount val="15"/>
                <c:pt idx="0">
                  <c:v>-10.1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-2.9</c:v>
                </c:pt>
                <c:pt idx="5">
                  <c:v>-1.9</c:v>
                </c:pt>
                <c:pt idx="6">
                  <c:v>-0.9</c:v>
                </c:pt>
                <c:pt idx="7">
                  <c:v>0.1</c:v>
                </c:pt>
                <c:pt idx="8">
                  <c:v>1.1000000000000001</c:v>
                </c:pt>
                <c:pt idx="9">
                  <c:v>2.1</c:v>
                </c:pt>
                <c:pt idx="10">
                  <c:v>3.1</c:v>
                </c:pt>
                <c:pt idx="11">
                  <c:v>4.0999999999999996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values'!$B$3:$B$17</c:f>
              <c:numCache>
                <c:formatCode>General</c:formatCode>
                <c:ptCount val="15"/>
                <c:pt idx="0">
                  <c:v>0.29767294620711893</c:v>
                </c:pt>
                <c:pt idx="1">
                  <c:v>0.1954170081544058</c:v>
                </c:pt>
                <c:pt idx="2">
                  <c:v>0.41614823823569791</c:v>
                </c:pt>
                <c:pt idx="3">
                  <c:v>0.63065054249358699</c:v>
                </c:pt>
                <c:pt idx="4">
                  <c:v>0.68242089695277741</c:v>
                </c:pt>
                <c:pt idx="5">
                  <c:v>0.71566770640590116</c:v>
                </c:pt>
                <c:pt idx="6">
                  <c:v>0.73307199482483743</c:v>
                </c:pt>
                <c:pt idx="7">
                  <c:v>0.74814645453531592</c:v>
                </c:pt>
                <c:pt idx="8">
                  <c:v>0.7639458371705925</c:v>
                </c:pt>
                <c:pt idx="9">
                  <c:v>0.76271178582127586</c:v>
                </c:pt>
                <c:pt idx="10">
                  <c:v>0.75531803217082816</c:v>
                </c:pt>
                <c:pt idx="11">
                  <c:v>0.75697665873862352</c:v>
                </c:pt>
                <c:pt idx="12">
                  <c:v>0.73442940705785786</c:v>
                </c:pt>
                <c:pt idx="13">
                  <c:v>0.70379747405674797</c:v>
                </c:pt>
                <c:pt idx="14">
                  <c:v>0.65415561156500546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D-4BAA-AAFB-6275FF3E7106}"/>
            </c:ext>
          </c:extLst>
        </c:ser>
        <c:ser>
          <c:idx val="1"/>
          <c:order val="1"/>
          <c:tx>
            <c:strRef>
              <c:f>'Langenuen new values'!$H$1</c:f>
              <c:strCache>
                <c:ptCount val="1"/>
                <c:pt idx="0">
                  <c:v>LS11 Deck Section - Walkway Upwind, Without Traffic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'Langenuen new values'!$H$3:$H$17</c:f>
              <c:numCache>
                <c:formatCode>General</c:formatCode>
                <c:ptCount val="15"/>
                <c:pt idx="0">
                  <c:v>-10.199999999999999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-2.9</c:v>
                </c:pt>
                <c:pt idx="5">
                  <c:v>-1.9</c:v>
                </c:pt>
                <c:pt idx="6">
                  <c:v>-0.9</c:v>
                </c:pt>
                <c:pt idx="7">
                  <c:v>0.1</c:v>
                </c:pt>
                <c:pt idx="8">
                  <c:v>1.1000000000000001</c:v>
                </c:pt>
                <c:pt idx="9">
                  <c:v>2.1</c:v>
                </c:pt>
                <c:pt idx="10">
                  <c:v>3.1</c:v>
                </c:pt>
                <c:pt idx="11">
                  <c:v>4.0999999999999996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values'!$I$3:$I$17</c:f>
              <c:numCache>
                <c:formatCode>General</c:formatCode>
                <c:ptCount val="15"/>
                <c:pt idx="0">
                  <c:v>0.15631725314558309</c:v>
                </c:pt>
                <c:pt idx="1">
                  <c:v>0.13931720623267541</c:v>
                </c:pt>
                <c:pt idx="2">
                  <c:v>0.38224646844604682</c:v>
                </c:pt>
                <c:pt idx="3">
                  <c:v>0.58973625630445536</c:v>
                </c:pt>
                <c:pt idx="4">
                  <c:v>0.65601408072359513</c:v>
                </c:pt>
                <c:pt idx="5">
                  <c:v>0.70455691231086948</c:v>
                </c:pt>
                <c:pt idx="6">
                  <c:v>0.73350141323727869</c:v>
                </c:pt>
                <c:pt idx="7">
                  <c:v>0.76043263193726274</c:v>
                </c:pt>
                <c:pt idx="8">
                  <c:v>0.78665249348373811</c:v>
                </c:pt>
                <c:pt idx="9">
                  <c:v>0.80210901223170605</c:v>
                </c:pt>
                <c:pt idx="10">
                  <c:v>0.81341073231239502</c:v>
                </c:pt>
                <c:pt idx="11">
                  <c:v>0.81618441326087887</c:v>
                </c:pt>
                <c:pt idx="12">
                  <c:v>0.76203123674788797</c:v>
                </c:pt>
                <c:pt idx="13">
                  <c:v>0.68169718650711431</c:v>
                </c:pt>
                <c:pt idx="14">
                  <c:v>0.6087993968021238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D-4BAA-AAFB-6275FF3E7106}"/>
            </c:ext>
          </c:extLst>
        </c:ser>
        <c:ser>
          <c:idx val="2"/>
          <c:order val="2"/>
          <c:tx>
            <c:strRef>
              <c:f>'Langenuen new values'!$A$19</c:f>
              <c:strCache>
                <c:ptCount val="1"/>
                <c:pt idx="0">
                  <c:v>LA12-16 Deck Section - Walkway Downwind, Without Traffic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'Langenuen new values'!$A$21:$A$35</c:f>
              <c:numCache>
                <c:formatCode>General</c:formatCode>
                <c:ptCount val="15"/>
                <c:pt idx="0">
                  <c:v>-10.199999999999999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-0.9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values'!$B$21:$B$35</c:f>
              <c:numCache>
                <c:formatCode>General</c:formatCode>
                <c:ptCount val="15"/>
                <c:pt idx="0">
                  <c:v>-4.4192016379525703E-2</c:v>
                </c:pt>
                <c:pt idx="1">
                  <c:v>0.30809853269699022</c:v>
                </c:pt>
                <c:pt idx="2">
                  <c:v>0.53538280798887705</c:v>
                </c:pt>
                <c:pt idx="3">
                  <c:v>0.6619004164567388</c:v>
                </c:pt>
                <c:pt idx="4">
                  <c:v>0.70191398916139547</c:v>
                </c:pt>
                <c:pt idx="5">
                  <c:v>0.73411949965620071</c:v>
                </c:pt>
                <c:pt idx="6">
                  <c:v>0.75526410195591831</c:v>
                </c:pt>
                <c:pt idx="7">
                  <c:v>0.77244605358224527</c:v>
                </c:pt>
                <c:pt idx="8">
                  <c:v>0.76347988699893687</c:v>
                </c:pt>
                <c:pt idx="9">
                  <c:v>0.76252959087253502</c:v>
                </c:pt>
                <c:pt idx="10">
                  <c:v>0.74033964374696692</c:v>
                </c:pt>
                <c:pt idx="11">
                  <c:v>0.72705426650180738</c:v>
                </c:pt>
                <c:pt idx="12">
                  <c:v>0.67395971216821615</c:v>
                </c:pt>
                <c:pt idx="13">
                  <c:v>0.61783325440598469</c:v>
                </c:pt>
                <c:pt idx="14">
                  <c:v>0.59494441527177722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BD-4BAA-AAFB-6275FF3E7106}"/>
            </c:ext>
          </c:extLst>
        </c:ser>
        <c:ser>
          <c:idx val="3"/>
          <c:order val="3"/>
          <c:tx>
            <c:strRef>
              <c:f>'Langenuen new values'!$H$19</c:f>
              <c:strCache>
                <c:ptCount val="1"/>
                <c:pt idx="0">
                  <c:v>LA12-16 Deck Section - Walkway Upwind, Without Traffic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'Langenuen new values'!$H$21:$H$35</c:f>
              <c:numCache>
                <c:formatCode>General</c:formatCode>
                <c:ptCount val="15"/>
                <c:pt idx="0">
                  <c:v>-10.1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-2.9</c:v>
                </c:pt>
                <c:pt idx="5">
                  <c:v>-1.9</c:v>
                </c:pt>
                <c:pt idx="6">
                  <c:v>-0.9</c:v>
                </c:pt>
                <c:pt idx="7">
                  <c:v>0.1</c:v>
                </c:pt>
                <c:pt idx="8">
                  <c:v>1.1000000000000001</c:v>
                </c:pt>
                <c:pt idx="9">
                  <c:v>2.1</c:v>
                </c:pt>
                <c:pt idx="10">
                  <c:v>3.1</c:v>
                </c:pt>
                <c:pt idx="11">
                  <c:v>4.0999999999999996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values'!$I$21:$I$35</c:f>
              <c:numCache>
                <c:formatCode>General</c:formatCode>
                <c:ptCount val="15"/>
                <c:pt idx="0">
                  <c:v>0.49053159670538121</c:v>
                </c:pt>
                <c:pt idx="1">
                  <c:v>0.27379979261414739</c:v>
                </c:pt>
                <c:pt idx="2">
                  <c:v>0.49299069074886348</c:v>
                </c:pt>
                <c:pt idx="3">
                  <c:v>0.65881147377431692</c:v>
                </c:pt>
                <c:pt idx="4">
                  <c:v>0.71194525075452497</c:v>
                </c:pt>
                <c:pt idx="5">
                  <c:v>0.74883012242152691</c:v>
                </c:pt>
                <c:pt idx="6">
                  <c:v>0.77609447574269652</c:v>
                </c:pt>
                <c:pt idx="7">
                  <c:v>0.79840870373432693</c:v>
                </c:pt>
                <c:pt idx="8">
                  <c:v>0.80421925617679102</c:v>
                </c:pt>
                <c:pt idx="9">
                  <c:v>0.81328530463426774</c:v>
                </c:pt>
                <c:pt idx="10">
                  <c:v>0.82327478218836414</c:v>
                </c:pt>
                <c:pt idx="11">
                  <c:v>0.82697267921255901</c:v>
                </c:pt>
                <c:pt idx="12">
                  <c:v>0.8146562020796202</c:v>
                </c:pt>
                <c:pt idx="13">
                  <c:v>0.77356287215151487</c:v>
                </c:pt>
                <c:pt idx="14">
                  <c:v>0.71404569440628352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D-4BAA-AAFB-6275FF3E7106}"/>
            </c:ext>
          </c:extLst>
        </c:ser>
        <c:ser>
          <c:idx val="4"/>
          <c:order val="4"/>
          <c:tx>
            <c:strRef>
              <c:f>'Langenuen new values'!$S$38</c:f>
              <c:strCache>
                <c:ptCount val="1"/>
                <c:pt idx="0">
                  <c:v>Bjørnafjord. β=0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'Langenuen new values'!$R$39:$R$43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values'!$S$39:$S$43</c:f>
              <c:numCache>
                <c:formatCode>General</c:formatCode>
                <c:ptCount val="5"/>
                <c:pt idx="0">
                  <c:v>0.5781023255813954</c:v>
                </c:pt>
                <c:pt idx="1">
                  <c:v>0.60054418604651172</c:v>
                </c:pt>
                <c:pt idx="2">
                  <c:v>0.62657674418604659</c:v>
                </c:pt>
                <c:pt idx="3">
                  <c:v>0.59785116279069783</c:v>
                </c:pt>
                <c:pt idx="4">
                  <c:v>0.55566046511627909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D-4BAA-AAFB-6275FF3E7106}"/>
            </c:ext>
          </c:extLst>
        </c:ser>
        <c:ser>
          <c:idx val="5"/>
          <c:order val="5"/>
          <c:tx>
            <c:strRef>
              <c:f>'Langenuen new values'!$T$38</c:f>
              <c:strCache>
                <c:ptCount val="1"/>
                <c:pt idx="0">
                  <c:v>Bjørnafjord. β=10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'Langenuen new values'!$R$39:$R$43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values'!$T$39:$T$43</c:f>
              <c:numCache>
                <c:formatCode>General</c:formatCode>
                <c:ptCount val="5"/>
                <c:pt idx="0">
                  <c:v>0.661586046511628</c:v>
                </c:pt>
                <c:pt idx="1">
                  <c:v>0.59156744186046517</c:v>
                </c:pt>
                <c:pt idx="2">
                  <c:v>0.62029302325581392</c:v>
                </c:pt>
                <c:pt idx="3">
                  <c:v>0.58977209302325584</c:v>
                </c:pt>
                <c:pt idx="4">
                  <c:v>0.54488837209302321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BD-4BAA-AAFB-6275FF3E7106}"/>
            </c:ext>
          </c:extLst>
        </c:ser>
        <c:ser>
          <c:idx val="6"/>
          <c:order val="6"/>
          <c:tx>
            <c:strRef>
              <c:f>'Langenuen new values'!$U$38</c:f>
              <c:strCache>
                <c:ptCount val="1"/>
                <c:pt idx="0">
                  <c:v>Bjørnafjord. β=20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'Langenuen new values'!$R$39:$R$43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values'!$U$39:$U$43</c:f>
              <c:numCache>
                <c:formatCode>General</c:formatCode>
                <c:ptCount val="5"/>
                <c:pt idx="0">
                  <c:v>0.70287906976744186</c:v>
                </c:pt>
                <c:pt idx="1">
                  <c:v>0.6059302325581396</c:v>
                </c:pt>
                <c:pt idx="2">
                  <c:v>0.60054418604651172</c:v>
                </c:pt>
                <c:pt idx="3">
                  <c:v>0.64542790697674435</c:v>
                </c:pt>
                <c:pt idx="4">
                  <c:v>0.53591162790697677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BD-4BAA-AAFB-6275FF3E7106}"/>
            </c:ext>
          </c:extLst>
        </c:ser>
        <c:ser>
          <c:idx val="7"/>
          <c:order val="7"/>
          <c:tx>
            <c:strRef>
              <c:f>'Langenuen new values'!$V$38</c:f>
              <c:strCache>
                <c:ptCount val="1"/>
                <c:pt idx="0">
                  <c:v>Bjørnafjord. β=30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'Langenuen new values'!$R$39:$R$43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values'!$V$39:$V$43</c:f>
              <c:numCache>
                <c:formatCode>General</c:formatCode>
                <c:ptCount val="5"/>
                <c:pt idx="0">
                  <c:v>0.55835348837209309</c:v>
                </c:pt>
                <c:pt idx="1">
                  <c:v>0.56014883720930242</c:v>
                </c:pt>
                <c:pt idx="2">
                  <c:v>0.56014883720930242</c:v>
                </c:pt>
                <c:pt idx="3">
                  <c:v>0.55655813953488376</c:v>
                </c:pt>
                <c:pt idx="4">
                  <c:v>0.4910279069767442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BD-4BAA-AAFB-6275FF3E7106}"/>
            </c:ext>
          </c:extLst>
        </c:ser>
        <c:ser>
          <c:idx val="8"/>
          <c:order val="8"/>
          <c:tx>
            <c:strRef>
              <c:f>'Langenuen new values'!$W$38</c:f>
              <c:strCache>
                <c:ptCount val="1"/>
                <c:pt idx="0">
                  <c:v>Bjørnafjord. β=40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'Langenuen new values'!$R$39:$R$43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values'!$W$39:$W$43</c:f>
              <c:numCache>
                <c:formatCode>General</c:formatCode>
                <c:ptCount val="5"/>
                <c:pt idx="0">
                  <c:v>0.46499534883720933</c:v>
                </c:pt>
                <c:pt idx="1">
                  <c:v>0.44434883720930241</c:v>
                </c:pt>
                <c:pt idx="2">
                  <c:v>0.50539069767441869</c:v>
                </c:pt>
                <c:pt idx="3">
                  <c:v>0.42370232558139542</c:v>
                </c:pt>
                <c:pt idx="4">
                  <c:v>0.37163720930232558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BD-4BAA-AAFB-6275FF3E7106}"/>
            </c:ext>
          </c:extLst>
        </c:ser>
        <c:ser>
          <c:idx val="9"/>
          <c:order val="9"/>
          <c:tx>
            <c:strRef>
              <c:f>'Langenuen new values'!$X$38</c:f>
              <c:strCache>
                <c:ptCount val="1"/>
                <c:pt idx="0">
                  <c:v>Bjørnafjord. β=50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'Langenuen new values'!$R$39:$R$43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values'!$X$39:$X$43</c:f>
              <c:numCache>
                <c:formatCode>General</c:formatCode>
                <c:ptCount val="5"/>
                <c:pt idx="0">
                  <c:v>0.35996744186046509</c:v>
                </c:pt>
                <c:pt idx="1">
                  <c:v>0.34650232558139538</c:v>
                </c:pt>
                <c:pt idx="2">
                  <c:v>0.34291162790697677</c:v>
                </c:pt>
                <c:pt idx="3">
                  <c:v>0.32585581395348839</c:v>
                </c:pt>
                <c:pt idx="4">
                  <c:v>0.31149302325581396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BD-4BAA-AAFB-6275FF3E7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layout>
            <c:manualLayout>
              <c:xMode val="edge"/>
              <c:yMode val="edge"/>
              <c:x val="0.133314430589552"/>
              <c:y val="0.89899458875237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982483457429315"/>
          <c:y val="2.0919400850787948E-2"/>
          <c:w val="0.38502347357674088"/>
          <c:h val="0.97908059914921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Cz</a:t>
            </a:r>
          </a:p>
        </c:rich>
      </c:tx>
      <c:layout>
        <c:manualLayout>
          <c:xMode val="edge"/>
          <c:yMode val="edge"/>
          <c:x val="0.29200358427472439"/>
          <c:y val="1.3934687598230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5206237759025074"/>
          <c:w val="0.57380469853921023"/>
          <c:h val="0.751798365452039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'Langenuen new values'!$A$1</c:f>
              <c:strCache>
                <c:ptCount val="1"/>
                <c:pt idx="0">
                  <c:v>LS11 Deck Section - Walkway Downwind, Without Traffic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'Langenuen new values'!$A$3:$A$17</c:f>
              <c:numCache>
                <c:formatCode>General</c:formatCode>
                <c:ptCount val="15"/>
                <c:pt idx="0">
                  <c:v>-10.1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-2.9</c:v>
                </c:pt>
                <c:pt idx="5">
                  <c:v>-1.9</c:v>
                </c:pt>
                <c:pt idx="6">
                  <c:v>-0.9</c:v>
                </c:pt>
                <c:pt idx="7">
                  <c:v>0.1</c:v>
                </c:pt>
                <c:pt idx="8">
                  <c:v>1.1000000000000001</c:v>
                </c:pt>
                <c:pt idx="9">
                  <c:v>2.1</c:v>
                </c:pt>
                <c:pt idx="10">
                  <c:v>3.1</c:v>
                </c:pt>
                <c:pt idx="11">
                  <c:v>4.0999999999999996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values'!$C$3:$C$17</c:f>
              <c:numCache>
                <c:formatCode>General</c:formatCode>
                <c:ptCount val="15"/>
                <c:pt idx="0">
                  <c:v>-0.97058082198189566</c:v>
                </c:pt>
                <c:pt idx="1">
                  <c:v>-0.90529788187689764</c:v>
                </c:pt>
                <c:pt idx="2">
                  <c:v>-0.73408062655336714</c:v>
                </c:pt>
                <c:pt idx="3">
                  <c:v>-0.50702315391046127</c:v>
                </c:pt>
                <c:pt idx="4">
                  <c:v>-0.43212969321775169</c:v>
                </c:pt>
                <c:pt idx="5">
                  <c:v>-0.37559922396700662</c:v>
                </c:pt>
                <c:pt idx="6">
                  <c:v>-0.32769809301832209</c:v>
                </c:pt>
                <c:pt idx="7">
                  <c:v>-0.28153419144901459</c:v>
                </c:pt>
                <c:pt idx="8">
                  <c:v>-0.23738982708014311</c:v>
                </c:pt>
                <c:pt idx="9">
                  <c:v>-0.17580494633201629</c:v>
                </c:pt>
                <c:pt idx="10">
                  <c:v>-0.119612376646936</c:v>
                </c:pt>
                <c:pt idx="11">
                  <c:v>-6.8827213299551604E-2</c:v>
                </c:pt>
                <c:pt idx="12">
                  <c:v>2.779232728669926E-2</c:v>
                </c:pt>
                <c:pt idx="13">
                  <c:v>0.1190723988710449</c:v>
                </c:pt>
                <c:pt idx="14">
                  <c:v>0.20682404113728911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56E-AD51-CBD5DFC290A2}"/>
            </c:ext>
          </c:extLst>
        </c:ser>
        <c:ser>
          <c:idx val="1"/>
          <c:order val="1"/>
          <c:tx>
            <c:strRef>
              <c:f>'Langenuen new values'!$H$1</c:f>
              <c:strCache>
                <c:ptCount val="1"/>
                <c:pt idx="0">
                  <c:v>LS11 Deck Section - Walkway Upwind, Without Traffic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'Langenuen new values'!$H$3:$H$17</c:f>
              <c:numCache>
                <c:formatCode>General</c:formatCode>
                <c:ptCount val="15"/>
                <c:pt idx="0">
                  <c:v>-10.199999999999999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-2.9</c:v>
                </c:pt>
                <c:pt idx="5">
                  <c:v>-1.9</c:v>
                </c:pt>
                <c:pt idx="6">
                  <c:v>-0.9</c:v>
                </c:pt>
                <c:pt idx="7">
                  <c:v>0.1</c:v>
                </c:pt>
                <c:pt idx="8">
                  <c:v>1.1000000000000001</c:v>
                </c:pt>
                <c:pt idx="9">
                  <c:v>2.1</c:v>
                </c:pt>
                <c:pt idx="10">
                  <c:v>3.1</c:v>
                </c:pt>
                <c:pt idx="11">
                  <c:v>4.0999999999999996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values'!$J$3:$J$17</c:f>
              <c:numCache>
                <c:formatCode>General</c:formatCode>
                <c:ptCount val="15"/>
                <c:pt idx="0">
                  <c:v>-0.95163263955552369</c:v>
                </c:pt>
                <c:pt idx="1">
                  <c:v>-0.86386538244204381</c:v>
                </c:pt>
                <c:pt idx="2">
                  <c:v>-0.68077628089254805</c:v>
                </c:pt>
                <c:pt idx="3">
                  <c:v>-0.47265119204125627</c:v>
                </c:pt>
                <c:pt idx="4">
                  <c:v>-0.40723081093588492</c:v>
                </c:pt>
                <c:pt idx="5">
                  <c:v>-0.35736068374009261</c:v>
                </c:pt>
                <c:pt idx="6">
                  <c:v>-0.31335628180707359</c:v>
                </c:pt>
                <c:pt idx="7">
                  <c:v>-0.27846213009297432</c:v>
                </c:pt>
                <c:pt idx="8">
                  <c:v>-0.23747417267891049</c:v>
                </c:pt>
                <c:pt idx="9">
                  <c:v>-0.18303387480415759</c:v>
                </c:pt>
                <c:pt idx="10">
                  <c:v>-0.1271579494751941</c:v>
                </c:pt>
                <c:pt idx="11">
                  <c:v>-7.2897067219573106E-2</c:v>
                </c:pt>
                <c:pt idx="12">
                  <c:v>4.104812829873887E-2</c:v>
                </c:pt>
                <c:pt idx="13">
                  <c:v>0.16362162919178819</c:v>
                </c:pt>
                <c:pt idx="14">
                  <c:v>0.26580398354746809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B-456E-AD51-CBD5DFC290A2}"/>
            </c:ext>
          </c:extLst>
        </c:ser>
        <c:ser>
          <c:idx val="2"/>
          <c:order val="2"/>
          <c:tx>
            <c:strRef>
              <c:f>'Langenuen new values'!$A$19</c:f>
              <c:strCache>
                <c:ptCount val="1"/>
                <c:pt idx="0">
                  <c:v>LA12-16 Deck Section - Walkway Downwind, Without Traffic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'Langenuen new values'!$A$21:$A$35</c:f>
              <c:numCache>
                <c:formatCode>General</c:formatCode>
                <c:ptCount val="15"/>
                <c:pt idx="0">
                  <c:v>-10.199999999999999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-0.9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values'!$C$21:$C$35</c:f>
              <c:numCache>
                <c:formatCode>General</c:formatCode>
                <c:ptCount val="15"/>
                <c:pt idx="0">
                  <c:v>-0.92374647422321232</c:v>
                </c:pt>
                <c:pt idx="1">
                  <c:v>-0.69701097777433974</c:v>
                </c:pt>
                <c:pt idx="2">
                  <c:v>-0.50957780766537197</c:v>
                </c:pt>
                <c:pt idx="3">
                  <c:v>-0.3834922465037981</c:v>
                </c:pt>
                <c:pt idx="4">
                  <c:v>-0.3241542060820764</c:v>
                </c:pt>
                <c:pt idx="5">
                  <c:v>-0.26162745638443502</c:v>
                </c:pt>
                <c:pt idx="6">
                  <c:v>-0.20091568333521009</c:v>
                </c:pt>
                <c:pt idx="7">
                  <c:v>-0.1426206876972741</c:v>
                </c:pt>
                <c:pt idx="8">
                  <c:v>-8.4447187041746724E-2</c:v>
                </c:pt>
                <c:pt idx="9">
                  <c:v>-2.9040115027095539E-2</c:v>
                </c:pt>
                <c:pt idx="10">
                  <c:v>2.2197156027705379E-2</c:v>
                </c:pt>
                <c:pt idx="11">
                  <c:v>7.0544010727447148E-2</c:v>
                </c:pt>
                <c:pt idx="12">
                  <c:v>0.1562947352158893</c:v>
                </c:pt>
                <c:pt idx="13">
                  <c:v>0.23994061238274411</c:v>
                </c:pt>
                <c:pt idx="14">
                  <c:v>0.31054850081342472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EB-456E-AD51-CBD5DFC290A2}"/>
            </c:ext>
          </c:extLst>
        </c:ser>
        <c:ser>
          <c:idx val="3"/>
          <c:order val="3"/>
          <c:tx>
            <c:strRef>
              <c:f>'Langenuen new values'!$H$19</c:f>
              <c:strCache>
                <c:ptCount val="1"/>
                <c:pt idx="0">
                  <c:v>LA12-16 Deck Section - Walkway Upwind, Without Traffic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'Langenuen new values'!$H$21:$H$35</c:f>
              <c:numCache>
                <c:formatCode>General</c:formatCode>
                <c:ptCount val="15"/>
                <c:pt idx="0">
                  <c:v>-10.1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-2.9</c:v>
                </c:pt>
                <c:pt idx="5">
                  <c:v>-1.9</c:v>
                </c:pt>
                <c:pt idx="6">
                  <c:v>-0.9</c:v>
                </c:pt>
                <c:pt idx="7">
                  <c:v>0.1</c:v>
                </c:pt>
                <c:pt idx="8">
                  <c:v>1.1000000000000001</c:v>
                </c:pt>
                <c:pt idx="9">
                  <c:v>2.1</c:v>
                </c:pt>
                <c:pt idx="10">
                  <c:v>3.1</c:v>
                </c:pt>
                <c:pt idx="11">
                  <c:v>4.0999999999999996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values'!$J$21:$J$35</c:f>
              <c:numCache>
                <c:formatCode>General</c:formatCode>
                <c:ptCount val="15"/>
                <c:pt idx="0">
                  <c:v>-0.80557963306645308</c:v>
                </c:pt>
                <c:pt idx="1">
                  <c:v>-0.75660194974561967</c:v>
                </c:pt>
                <c:pt idx="2">
                  <c:v>-0.57376991443112835</c:v>
                </c:pt>
                <c:pt idx="3">
                  <c:v>-0.40675506777813469</c:v>
                </c:pt>
                <c:pt idx="4">
                  <c:v>-0.34200139557775588</c:v>
                </c:pt>
                <c:pt idx="5">
                  <c:v>-0.28361285995703173</c:v>
                </c:pt>
                <c:pt idx="6">
                  <c:v>-0.2318611353884325</c:v>
                </c:pt>
                <c:pt idx="7">
                  <c:v>-0.18551980958342551</c:v>
                </c:pt>
                <c:pt idx="8">
                  <c:v>-0.1429241200055292</c:v>
                </c:pt>
                <c:pt idx="9">
                  <c:v>-0.1060002757259554</c:v>
                </c:pt>
                <c:pt idx="10">
                  <c:v>-7.1028671954319472E-2</c:v>
                </c:pt>
                <c:pt idx="11">
                  <c:v>-3.3338639680347872E-2</c:v>
                </c:pt>
                <c:pt idx="12">
                  <c:v>4.0916035621463592E-2</c:v>
                </c:pt>
                <c:pt idx="13">
                  <c:v>0.1237478931627293</c:v>
                </c:pt>
                <c:pt idx="14">
                  <c:v>0.21957265711053381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EB-456E-AD51-CBD5DFC290A2}"/>
            </c:ext>
          </c:extLst>
        </c:ser>
        <c:ser>
          <c:idx val="4"/>
          <c:order val="4"/>
          <c:tx>
            <c:strRef>
              <c:f>'Langenuen new values'!$S$57</c:f>
              <c:strCache>
                <c:ptCount val="1"/>
                <c:pt idx="0">
                  <c:v>Bjørnafjord. β=0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'Langenuen new values'!$R$58:$R$62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values'!$S$58:$S$62</c:f>
              <c:numCache>
                <c:formatCode>0.00E+00</c:formatCode>
                <c:ptCount val="5"/>
                <c:pt idx="0">
                  <c:v>-0.28199999999999997</c:v>
                </c:pt>
                <c:pt idx="1">
                  <c:v>-0.19700000000000001</c:v>
                </c:pt>
                <c:pt idx="2">
                  <c:v>-0.113</c:v>
                </c:pt>
                <c:pt idx="3">
                  <c:v>-2.7400000000000001E-2</c:v>
                </c:pt>
                <c:pt idx="4">
                  <c:v>5.6599999999999998E-2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EB-456E-AD51-CBD5DFC290A2}"/>
            </c:ext>
          </c:extLst>
        </c:ser>
        <c:ser>
          <c:idx val="5"/>
          <c:order val="5"/>
          <c:tx>
            <c:strRef>
              <c:f>'Langenuen new values'!$T$57</c:f>
              <c:strCache>
                <c:ptCount val="1"/>
                <c:pt idx="0">
                  <c:v>Bjørnafjord. β=10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'Langenuen new values'!$R$58:$R$62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values'!$T$58:$T$62</c:f>
              <c:numCache>
                <c:formatCode>0.00E+00</c:formatCode>
                <c:ptCount val="5"/>
                <c:pt idx="0">
                  <c:v>-0.26300000000000001</c:v>
                </c:pt>
                <c:pt idx="1">
                  <c:v>-0.16600000000000001</c:v>
                </c:pt>
                <c:pt idx="2">
                  <c:v>-9.1999999999999998E-2</c:v>
                </c:pt>
                <c:pt idx="3">
                  <c:v>-1.15E-2</c:v>
                </c:pt>
                <c:pt idx="4">
                  <c:v>7.1400000000000005E-2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EB-456E-AD51-CBD5DFC290A2}"/>
            </c:ext>
          </c:extLst>
        </c:ser>
        <c:ser>
          <c:idx val="6"/>
          <c:order val="6"/>
          <c:tx>
            <c:strRef>
              <c:f>'Langenuen new values'!$U$57</c:f>
              <c:strCache>
                <c:ptCount val="1"/>
                <c:pt idx="0">
                  <c:v>Bjørnafjord. β=20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'Langenuen new values'!$R$58:$R$62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values'!$U$58:$U$62</c:f>
              <c:numCache>
                <c:formatCode>0.00E+00</c:formatCode>
                <c:ptCount val="5"/>
                <c:pt idx="0">
                  <c:v>-0.25800000000000001</c:v>
                </c:pt>
                <c:pt idx="1">
                  <c:v>-0.14399999999999999</c:v>
                </c:pt>
                <c:pt idx="2">
                  <c:v>-6.5199999999999994E-2</c:v>
                </c:pt>
                <c:pt idx="3">
                  <c:v>-1.1299999999999999E-2</c:v>
                </c:pt>
                <c:pt idx="4">
                  <c:v>9.0800000000000006E-2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EB-456E-AD51-CBD5DFC290A2}"/>
            </c:ext>
          </c:extLst>
        </c:ser>
        <c:ser>
          <c:idx val="7"/>
          <c:order val="7"/>
          <c:tx>
            <c:strRef>
              <c:f>'Langenuen new values'!$V$57</c:f>
              <c:strCache>
                <c:ptCount val="1"/>
                <c:pt idx="0">
                  <c:v>Bjørnafjord. β=30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'Langenuen new values'!$R$58:$R$62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values'!$V$58:$V$62</c:f>
              <c:numCache>
                <c:formatCode>0.00E+00</c:formatCode>
                <c:ptCount val="5"/>
                <c:pt idx="0">
                  <c:v>-0.10100000000000001</c:v>
                </c:pt>
                <c:pt idx="1">
                  <c:v>-4.5900000000000003E-2</c:v>
                </c:pt>
                <c:pt idx="2">
                  <c:v>1.6299999999999999E-2</c:v>
                </c:pt>
                <c:pt idx="3">
                  <c:v>7.6899999999999996E-2</c:v>
                </c:pt>
                <c:pt idx="4">
                  <c:v>0.14599999999999999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EB-456E-AD51-CBD5DFC290A2}"/>
            </c:ext>
          </c:extLst>
        </c:ser>
        <c:ser>
          <c:idx val="8"/>
          <c:order val="8"/>
          <c:tx>
            <c:strRef>
              <c:f>'Langenuen new values'!$W$57</c:f>
              <c:strCache>
                <c:ptCount val="1"/>
                <c:pt idx="0">
                  <c:v>Bjørnafjord. β=40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'Langenuen new values'!$R$58:$R$62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values'!$W$58:$W$62</c:f>
              <c:numCache>
                <c:formatCode>0.00E+00</c:formatCode>
                <c:ptCount val="5"/>
                <c:pt idx="0">
                  <c:v>-5.2900000000000003E-2</c:v>
                </c:pt>
                <c:pt idx="1">
                  <c:v>7.8100000000000001E-3</c:v>
                </c:pt>
                <c:pt idx="2">
                  <c:v>1.8800000000000001E-2</c:v>
                </c:pt>
                <c:pt idx="3">
                  <c:v>0.115</c:v>
                </c:pt>
                <c:pt idx="4">
                  <c:v>0.14799999999999999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EB-456E-AD51-CBD5DFC290A2}"/>
            </c:ext>
          </c:extLst>
        </c:ser>
        <c:ser>
          <c:idx val="9"/>
          <c:order val="9"/>
          <c:tx>
            <c:strRef>
              <c:f>'Langenuen new values'!$X$57</c:f>
              <c:strCache>
                <c:ptCount val="1"/>
                <c:pt idx="0">
                  <c:v>Bjørnafjord. β=50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'Langenuen new values'!$R$58:$R$62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values'!$X$58:$X$62</c:f>
              <c:numCache>
                <c:formatCode>0.00E+00</c:formatCode>
                <c:ptCount val="5"/>
                <c:pt idx="0">
                  <c:v>-2.0500000000000001E-2</c:v>
                </c:pt>
                <c:pt idx="1">
                  <c:v>1.7899999999999999E-2</c:v>
                </c:pt>
                <c:pt idx="2">
                  <c:v>5.4600000000000003E-2</c:v>
                </c:pt>
                <c:pt idx="3">
                  <c:v>8.4500000000000006E-2</c:v>
                </c:pt>
                <c:pt idx="4">
                  <c:v>0.121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EB-456E-AD51-CBD5DFC2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23492717671778"/>
          <c:y val="3.3587119471915276E-2"/>
          <c:w val="0.38905098986455405"/>
          <c:h val="0.96641288052808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Cm</a:t>
            </a:r>
          </a:p>
        </c:rich>
      </c:tx>
      <c:layout>
        <c:manualLayout>
          <c:xMode val="edge"/>
          <c:yMode val="edge"/>
          <c:x val="0.29036561722143645"/>
          <c:y val="4.301801955550701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4263073222790335"/>
          <c:w val="0.57752198671579025"/>
          <c:h val="0.74668936082421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'Langenuen new values'!$A$1</c:f>
              <c:strCache>
                <c:ptCount val="1"/>
                <c:pt idx="0">
                  <c:v>LS11 Deck Section - Walkway Downwind, Without Traffic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'Langenuen new values'!$A$3:$A$17</c:f>
              <c:numCache>
                <c:formatCode>General</c:formatCode>
                <c:ptCount val="15"/>
                <c:pt idx="0">
                  <c:v>-10.1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-2.9</c:v>
                </c:pt>
                <c:pt idx="5">
                  <c:v>-1.9</c:v>
                </c:pt>
                <c:pt idx="6">
                  <c:v>-0.9</c:v>
                </c:pt>
                <c:pt idx="7">
                  <c:v>0.1</c:v>
                </c:pt>
                <c:pt idx="8">
                  <c:v>1.1000000000000001</c:v>
                </c:pt>
                <c:pt idx="9">
                  <c:v>2.1</c:v>
                </c:pt>
                <c:pt idx="10">
                  <c:v>3.1</c:v>
                </c:pt>
                <c:pt idx="11">
                  <c:v>4.0999999999999996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values'!$D$3:$D$17</c:f>
              <c:numCache>
                <c:formatCode>General</c:formatCode>
                <c:ptCount val="15"/>
                <c:pt idx="0">
                  <c:v>-0.18999947673731901</c:v>
                </c:pt>
                <c:pt idx="1">
                  <c:v>-0.18865414505224939</c:v>
                </c:pt>
                <c:pt idx="2">
                  <c:v>-0.13781217653374589</c:v>
                </c:pt>
                <c:pt idx="3">
                  <c:v>-7.959041757394289E-2</c:v>
                </c:pt>
                <c:pt idx="4">
                  <c:v>-5.6551208383488032E-2</c:v>
                </c:pt>
                <c:pt idx="5">
                  <c:v>-3.6304180827030061E-2</c:v>
                </c:pt>
                <c:pt idx="6">
                  <c:v>-1.7891939064032719E-2</c:v>
                </c:pt>
                <c:pt idx="7">
                  <c:v>-1.9935388752191239E-4</c:v>
                </c:pt>
                <c:pt idx="8">
                  <c:v>1.7160564535029701E-2</c:v>
                </c:pt>
                <c:pt idx="9">
                  <c:v>3.473236439610352E-2</c:v>
                </c:pt>
                <c:pt idx="10">
                  <c:v>5.1021512592190559E-2</c:v>
                </c:pt>
                <c:pt idx="11">
                  <c:v>6.6454102812614768E-2</c:v>
                </c:pt>
                <c:pt idx="12">
                  <c:v>9.5201532512945511E-2</c:v>
                </c:pt>
                <c:pt idx="13">
                  <c:v>0.1194011454281807</c:v>
                </c:pt>
                <c:pt idx="14">
                  <c:v>0.13955057806961399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0-41CA-A817-78D513C0A4D2}"/>
            </c:ext>
          </c:extLst>
        </c:ser>
        <c:ser>
          <c:idx val="1"/>
          <c:order val="1"/>
          <c:tx>
            <c:strRef>
              <c:f>'Langenuen new values'!$H$1</c:f>
              <c:strCache>
                <c:ptCount val="1"/>
                <c:pt idx="0">
                  <c:v>LS11 Deck Section - Walkway Upwind, Without Traffic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'Langenuen new values'!$H$3:$H$17</c:f>
              <c:numCache>
                <c:formatCode>General</c:formatCode>
                <c:ptCount val="15"/>
                <c:pt idx="0">
                  <c:v>-10.199999999999999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-2.9</c:v>
                </c:pt>
                <c:pt idx="5">
                  <c:v>-1.9</c:v>
                </c:pt>
                <c:pt idx="6">
                  <c:v>-0.9</c:v>
                </c:pt>
                <c:pt idx="7">
                  <c:v>0.1</c:v>
                </c:pt>
                <c:pt idx="8">
                  <c:v>1.1000000000000001</c:v>
                </c:pt>
                <c:pt idx="9">
                  <c:v>2.1</c:v>
                </c:pt>
                <c:pt idx="10">
                  <c:v>3.1</c:v>
                </c:pt>
                <c:pt idx="11">
                  <c:v>4.0999999999999996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values'!$K$3:$K$17</c:f>
              <c:numCache>
                <c:formatCode>General</c:formatCode>
                <c:ptCount val="15"/>
                <c:pt idx="0">
                  <c:v>-0.2047491429798878</c:v>
                </c:pt>
                <c:pt idx="1">
                  <c:v>-0.1919268726741023</c:v>
                </c:pt>
                <c:pt idx="2">
                  <c:v>-0.13926421739751821</c:v>
                </c:pt>
                <c:pt idx="3">
                  <c:v>-8.3371491126520134E-2</c:v>
                </c:pt>
                <c:pt idx="4">
                  <c:v>-6.0992671070558772E-2</c:v>
                </c:pt>
                <c:pt idx="5">
                  <c:v>-4.1470769822075877E-2</c:v>
                </c:pt>
                <c:pt idx="6">
                  <c:v>-2.325086249192005E-2</c:v>
                </c:pt>
                <c:pt idx="7">
                  <c:v>-6.5101792293893708E-3</c:v>
                </c:pt>
                <c:pt idx="8">
                  <c:v>1.078754921371017E-2</c:v>
                </c:pt>
                <c:pt idx="9">
                  <c:v>2.86989049650666E-2</c:v>
                </c:pt>
                <c:pt idx="10">
                  <c:v>4.6318266198734408E-2</c:v>
                </c:pt>
                <c:pt idx="11">
                  <c:v>6.3356184866941792E-2</c:v>
                </c:pt>
                <c:pt idx="12">
                  <c:v>9.6486560012645994E-2</c:v>
                </c:pt>
                <c:pt idx="13">
                  <c:v>0.1232652603657846</c:v>
                </c:pt>
                <c:pt idx="14">
                  <c:v>0.13967318551922339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0-41CA-A817-78D513C0A4D2}"/>
            </c:ext>
          </c:extLst>
        </c:ser>
        <c:ser>
          <c:idx val="2"/>
          <c:order val="2"/>
          <c:tx>
            <c:strRef>
              <c:f>'Langenuen new values'!$A$19</c:f>
              <c:strCache>
                <c:ptCount val="1"/>
                <c:pt idx="0">
                  <c:v>LA12-16 Deck Section - Walkway Downwind, Without Traffic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'Langenuen new values'!$A$21:$A$35</c:f>
              <c:numCache>
                <c:formatCode>General</c:formatCode>
                <c:ptCount val="15"/>
                <c:pt idx="0">
                  <c:v>-10.199999999999999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-0.9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values'!$D$21:$D$35</c:f>
              <c:numCache>
                <c:formatCode>General</c:formatCode>
                <c:ptCount val="15"/>
                <c:pt idx="0">
                  <c:v>-0.2101346610813988</c:v>
                </c:pt>
                <c:pt idx="1">
                  <c:v>-0.15167255951429659</c:v>
                </c:pt>
                <c:pt idx="2">
                  <c:v>-0.1002420909553154</c:v>
                </c:pt>
                <c:pt idx="3">
                  <c:v>-5.8011833416444572E-2</c:v>
                </c:pt>
                <c:pt idx="4">
                  <c:v>-3.8014135236106548E-2</c:v>
                </c:pt>
                <c:pt idx="5">
                  <c:v>-1.7873078549433721E-2</c:v>
                </c:pt>
                <c:pt idx="6">
                  <c:v>1.2324248357830679E-3</c:v>
                </c:pt>
                <c:pt idx="7">
                  <c:v>1.97101657600709E-2</c:v>
                </c:pt>
                <c:pt idx="8">
                  <c:v>3.7867513728502319E-2</c:v>
                </c:pt>
                <c:pt idx="9">
                  <c:v>5.5136257667237558E-2</c:v>
                </c:pt>
                <c:pt idx="10">
                  <c:v>7.1413904345647677E-2</c:v>
                </c:pt>
                <c:pt idx="11">
                  <c:v>8.7034613803246327E-2</c:v>
                </c:pt>
                <c:pt idx="12">
                  <c:v>0.11548771765986141</c:v>
                </c:pt>
                <c:pt idx="13">
                  <c:v>0.14013317763136779</c:v>
                </c:pt>
                <c:pt idx="14">
                  <c:v>0.1527294501090197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0-41CA-A817-78D513C0A4D2}"/>
            </c:ext>
          </c:extLst>
        </c:ser>
        <c:ser>
          <c:idx val="3"/>
          <c:order val="3"/>
          <c:tx>
            <c:strRef>
              <c:f>'Langenuen new values'!$H$19</c:f>
              <c:strCache>
                <c:ptCount val="1"/>
                <c:pt idx="0">
                  <c:v>LA12-16 Deck Section - Walkway Upwind, Without Traffic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'Langenuen new values'!$H$21:$H$35</c:f>
              <c:numCache>
                <c:formatCode>General</c:formatCode>
                <c:ptCount val="15"/>
                <c:pt idx="0">
                  <c:v>-10.1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-2.9</c:v>
                </c:pt>
                <c:pt idx="5">
                  <c:v>-1.9</c:v>
                </c:pt>
                <c:pt idx="6">
                  <c:v>-0.9</c:v>
                </c:pt>
                <c:pt idx="7">
                  <c:v>0.1</c:v>
                </c:pt>
                <c:pt idx="8">
                  <c:v>1.1000000000000001</c:v>
                </c:pt>
                <c:pt idx="9">
                  <c:v>2.1</c:v>
                </c:pt>
                <c:pt idx="10">
                  <c:v>3.1</c:v>
                </c:pt>
                <c:pt idx="11">
                  <c:v>4.0999999999999996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values'!$K$21:$K$35</c:f>
              <c:numCache>
                <c:formatCode>General</c:formatCode>
                <c:ptCount val="15"/>
                <c:pt idx="0">
                  <c:v>-0.16258969968065179</c:v>
                </c:pt>
                <c:pt idx="1">
                  <c:v>-0.17940881108223111</c:v>
                </c:pt>
                <c:pt idx="2">
                  <c:v>-0.1324818635853309</c:v>
                </c:pt>
                <c:pt idx="3">
                  <c:v>-8.6258051135976205E-2</c:v>
                </c:pt>
                <c:pt idx="4">
                  <c:v>-6.5513885914396289E-2</c:v>
                </c:pt>
                <c:pt idx="5">
                  <c:v>-4.5815448983978962E-2</c:v>
                </c:pt>
                <c:pt idx="6">
                  <c:v>-2.7289803589420399E-2</c:v>
                </c:pt>
                <c:pt idx="7">
                  <c:v>-9.8069255892737055E-3</c:v>
                </c:pt>
                <c:pt idx="8">
                  <c:v>7.0353869088160582E-3</c:v>
                </c:pt>
                <c:pt idx="9">
                  <c:v>2.3129868708569541E-2</c:v>
                </c:pt>
                <c:pt idx="10">
                  <c:v>3.8738354335711607E-2</c:v>
                </c:pt>
                <c:pt idx="11">
                  <c:v>5.4097852608303437E-2</c:v>
                </c:pt>
                <c:pt idx="12">
                  <c:v>8.3308601956534153E-2</c:v>
                </c:pt>
                <c:pt idx="13">
                  <c:v>0.10898618680719011</c:v>
                </c:pt>
                <c:pt idx="14">
                  <c:v>0.12752373448463269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0-41CA-A817-78D513C0A4D2}"/>
            </c:ext>
          </c:extLst>
        </c:ser>
        <c:ser>
          <c:idx val="4"/>
          <c:order val="4"/>
          <c:tx>
            <c:strRef>
              <c:f>'Langenuen new values'!$S$70</c:f>
              <c:strCache>
                <c:ptCount val="1"/>
                <c:pt idx="0">
                  <c:v>Bjørnafjord. β=0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'Langenuen new values'!$R$71:$R$75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values'!$S$71:$S$75</c:f>
              <c:numCache>
                <c:formatCode>0.00E+00</c:formatCode>
                <c:ptCount val="5"/>
                <c:pt idx="0">
                  <c:v>-1.4200000000000001E-2</c:v>
                </c:pt>
                <c:pt idx="1">
                  <c:v>1.0200000000000001E-2</c:v>
                </c:pt>
                <c:pt idx="2">
                  <c:v>3.39E-2</c:v>
                </c:pt>
                <c:pt idx="3">
                  <c:v>5.6000000000000001E-2</c:v>
                </c:pt>
                <c:pt idx="4">
                  <c:v>7.6200000000000004E-2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F0-41CA-A817-78D513C0A4D2}"/>
            </c:ext>
          </c:extLst>
        </c:ser>
        <c:ser>
          <c:idx val="5"/>
          <c:order val="5"/>
          <c:tx>
            <c:strRef>
              <c:f>'Langenuen new values'!$T$70</c:f>
              <c:strCache>
                <c:ptCount val="1"/>
                <c:pt idx="0">
                  <c:v>Bjørnafjord. β=10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'Langenuen new values'!$R$71:$R$75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values'!$T$71:$T$75</c:f>
              <c:numCache>
                <c:formatCode>0.00E+00</c:formatCode>
                <c:ptCount val="5"/>
                <c:pt idx="0">
                  <c:v>-9.0900000000000009E-3</c:v>
                </c:pt>
                <c:pt idx="1">
                  <c:v>1.5299999999999999E-2</c:v>
                </c:pt>
                <c:pt idx="2">
                  <c:v>3.6299999999999999E-2</c:v>
                </c:pt>
                <c:pt idx="3">
                  <c:v>5.8200000000000002E-2</c:v>
                </c:pt>
                <c:pt idx="4">
                  <c:v>7.8799999999999995E-2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F0-41CA-A817-78D513C0A4D2}"/>
            </c:ext>
          </c:extLst>
        </c:ser>
        <c:ser>
          <c:idx val="6"/>
          <c:order val="6"/>
          <c:tx>
            <c:strRef>
              <c:f>'Langenuen new values'!$U$70</c:f>
              <c:strCache>
                <c:ptCount val="1"/>
                <c:pt idx="0">
                  <c:v>Bjørnafjord. β=20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'Langenuen new values'!$R$71:$R$75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values'!$U$71:$U$75</c:f>
              <c:numCache>
                <c:formatCode>0.00E+00</c:formatCode>
                <c:ptCount val="5"/>
                <c:pt idx="0">
                  <c:v>-4.3600000000000002E-3</c:v>
                </c:pt>
                <c:pt idx="1">
                  <c:v>1.8499999999999999E-2</c:v>
                </c:pt>
                <c:pt idx="2">
                  <c:v>3.9300000000000002E-2</c:v>
                </c:pt>
                <c:pt idx="3">
                  <c:v>5.8500000000000003E-2</c:v>
                </c:pt>
                <c:pt idx="4">
                  <c:v>7.6200000000000004E-2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F0-41CA-A817-78D513C0A4D2}"/>
            </c:ext>
          </c:extLst>
        </c:ser>
        <c:ser>
          <c:idx val="7"/>
          <c:order val="7"/>
          <c:tx>
            <c:strRef>
              <c:f>'Langenuen new values'!$V$70</c:f>
              <c:strCache>
                <c:ptCount val="1"/>
                <c:pt idx="0">
                  <c:v>Bjørnafjord. β=30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'Langenuen new values'!$R$71:$R$75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values'!$V$71:$V$75</c:f>
              <c:numCache>
                <c:formatCode>0.00E+00</c:formatCode>
                <c:ptCount val="5"/>
                <c:pt idx="0">
                  <c:v>1.6299999999999999E-2</c:v>
                </c:pt>
                <c:pt idx="1">
                  <c:v>3.2099999999999997E-2</c:v>
                </c:pt>
                <c:pt idx="2">
                  <c:v>4.8800000000000003E-2</c:v>
                </c:pt>
                <c:pt idx="3">
                  <c:v>6.4199999999999993E-2</c:v>
                </c:pt>
                <c:pt idx="4">
                  <c:v>7.8600000000000003E-2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F0-41CA-A817-78D513C0A4D2}"/>
            </c:ext>
          </c:extLst>
        </c:ser>
        <c:ser>
          <c:idx val="8"/>
          <c:order val="8"/>
          <c:tx>
            <c:strRef>
              <c:f>'Langenuen new values'!$W$70</c:f>
              <c:strCache>
                <c:ptCount val="1"/>
                <c:pt idx="0">
                  <c:v>Bjørnafjord. β=40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'Langenuen new values'!$R$71:$R$75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values'!$W$71:$W$75</c:f>
              <c:numCache>
                <c:formatCode>0.00E+00</c:formatCode>
                <c:ptCount val="5"/>
                <c:pt idx="0">
                  <c:v>1.4200000000000001E-2</c:v>
                </c:pt>
                <c:pt idx="1">
                  <c:v>2.9499999999999998E-2</c:v>
                </c:pt>
                <c:pt idx="2">
                  <c:v>3.7699999999999997E-2</c:v>
                </c:pt>
                <c:pt idx="3">
                  <c:v>5.8700000000000002E-2</c:v>
                </c:pt>
                <c:pt idx="4">
                  <c:v>6.3500000000000001E-2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F0-41CA-A817-78D513C0A4D2}"/>
            </c:ext>
          </c:extLst>
        </c:ser>
        <c:ser>
          <c:idx val="9"/>
          <c:order val="9"/>
          <c:tx>
            <c:strRef>
              <c:f>'Langenuen new values'!$X$70</c:f>
              <c:strCache>
                <c:ptCount val="1"/>
                <c:pt idx="0">
                  <c:v>Bjørnafjord. β=50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'Langenuen new values'!$R$71:$R$75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'Langenuen new values'!$X$71:$X$75</c:f>
              <c:numCache>
                <c:formatCode>0.00E+00</c:formatCode>
                <c:ptCount val="5"/>
                <c:pt idx="0">
                  <c:v>1.1299999999999999E-2</c:v>
                </c:pt>
                <c:pt idx="1">
                  <c:v>2.1000000000000001E-2</c:v>
                </c:pt>
                <c:pt idx="2">
                  <c:v>2.98E-2</c:v>
                </c:pt>
                <c:pt idx="3">
                  <c:v>3.7999999999999999E-2</c:v>
                </c:pt>
                <c:pt idx="4">
                  <c:v>4.5699999999999998E-2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F0-41CA-A817-78D513C0A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60925424675305"/>
          <c:y val="1.2952811777296892E-2"/>
          <c:w val="0.39123690900906138"/>
          <c:h val="0.9863433052614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Cy  vs  C Drag (both normalized by H)</a:t>
            </a:r>
          </a:p>
        </c:rich>
      </c:tx>
      <c:layout>
        <c:manualLayout>
          <c:xMode val="edge"/>
          <c:yMode val="edge"/>
          <c:x val="0.24007755464708475"/>
          <c:y val="4.31566785111476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2.9753773073094882E-2"/>
          <c:y val="0.1425681404796087"/>
          <c:w val="0.49123281231637089"/>
          <c:h val="0.73237898350040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'Langenuen new values'!$U$94</c:f>
              <c:strCache>
                <c:ptCount val="1"/>
                <c:pt idx="0">
                  <c:v>Cy: LS11 Deck Section - Walkway Downwind, Without Traffic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'Langenuen new values'!$A$3:$A$17</c:f>
              <c:numCache>
                <c:formatCode>General</c:formatCode>
                <c:ptCount val="15"/>
                <c:pt idx="0">
                  <c:v>-10.1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-2.9</c:v>
                </c:pt>
                <c:pt idx="5">
                  <c:v>-1.9</c:v>
                </c:pt>
                <c:pt idx="6">
                  <c:v>-0.9</c:v>
                </c:pt>
                <c:pt idx="7">
                  <c:v>0.1</c:v>
                </c:pt>
                <c:pt idx="8">
                  <c:v>1.1000000000000001</c:v>
                </c:pt>
                <c:pt idx="9">
                  <c:v>2.1</c:v>
                </c:pt>
                <c:pt idx="10">
                  <c:v>3.1</c:v>
                </c:pt>
                <c:pt idx="11">
                  <c:v>4.0999999999999996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values'!$B$3:$B$17</c:f>
              <c:numCache>
                <c:formatCode>General</c:formatCode>
                <c:ptCount val="15"/>
                <c:pt idx="0">
                  <c:v>0.29767294620711893</c:v>
                </c:pt>
                <c:pt idx="1">
                  <c:v>0.1954170081544058</c:v>
                </c:pt>
                <c:pt idx="2">
                  <c:v>0.41614823823569791</c:v>
                </c:pt>
                <c:pt idx="3">
                  <c:v>0.63065054249358699</c:v>
                </c:pt>
                <c:pt idx="4">
                  <c:v>0.68242089695277741</c:v>
                </c:pt>
                <c:pt idx="5">
                  <c:v>0.71566770640590116</c:v>
                </c:pt>
                <c:pt idx="6">
                  <c:v>0.73307199482483743</c:v>
                </c:pt>
                <c:pt idx="7">
                  <c:v>0.74814645453531592</c:v>
                </c:pt>
                <c:pt idx="8">
                  <c:v>0.7639458371705925</c:v>
                </c:pt>
                <c:pt idx="9">
                  <c:v>0.76271178582127586</c:v>
                </c:pt>
                <c:pt idx="10">
                  <c:v>0.75531803217082816</c:v>
                </c:pt>
                <c:pt idx="11">
                  <c:v>0.75697665873862352</c:v>
                </c:pt>
                <c:pt idx="12">
                  <c:v>0.73442940705785786</c:v>
                </c:pt>
                <c:pt idx="13">
                  <c:v>0.70379747405674797</c:v>
                </c:pt>
                <c:pt idx="14">
                  <c:v>0.65415561156500546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B-4335-BC03-71D6790E6BCF}"/>
            </c:ext>
          </c:extLst>
        </c:ser>
        <c:ser>
          <c:idx val="1"/>
          <c:order val="1"/>
          <c:tx>
            <c:strRef>
              <c:f>'Langenuen new values'!$U$95</c:f>
              <c:strCache>
                <c:ptCount val="1"/>
                <c:pt idx="0">
                  <c:v>Cy: LS11 Deck Section - Walkway Upwind, Without Traffic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'Langenuen new values'!$H$3:$H$17</c:f>
              <c:numCache>
                <c:formatCode>General</c:formatCode>
                <c:ptCount val="15"/>
                <c:pt idx="0">
                  <c:v>-10.199999999999999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-2.9</c:v>
                </c:pt>
                <c:pt idx="5">
                  <c:v>-1.9</c:v>
                </c:pt>
                <c:pt idx="6">
                  <c:v>-0.9</c:v>
                </c:pt>
                <c:pt idx="7">
                  <c:v>0.1</c:v>
                </c:pt>
                <c:pt idx="8">
                  <c:v>1.1000000000000001</c:v>
                </c:pt>
                <c:pt idx="9">
                  <c:v>2.1</c:v>
                </c:pt>
                <c:pt idx="10">
                  <c:v>3.1</c:v>
                </c:pt>
                <c:pt idx="11">
                  <c:v>4.0999999999999996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values'!$I$3:$I$17</c:f>
              <c:numCache>
                <c:formatCode>General</c:formatCode>
                <c:ptCount val="15"/>
                <c:pt idx="0">
                  <c:v>0.15631725314558309</c:v>
                </c:pt>
                <c:pt idx="1">
                  <c:v>0.13931720623267541</c:v>
                </c:pt>
                <c:pt idx="2">
                  <c:v>0.38224646844604682</c:v>
                </c:pt>
                <c:pt idx="3">
                  <c:v>0.58973625630445536</c:v>
                </c:pt>
                <c:pt idx="4">
                  <c:v>0.65601408072359513</c:v>
                </c:pt>
                <c:pt idx="5">
                  <c:v>0.70455691231086948</c:v>
                </c:pt>
                <c:pt idx="6">
                  <c:v>0.73350141323727869</c:v>
                </c:pt>
                <c:pt idx="7">
                  <c:v>0.76043263193726274</c:v>
                </c:pt>
                <c:pt idx="8">
                  <c:v>0.78665249348373811</c:v>
                </c:pt>
                <c:pt idx="9">
                  <c:v>0.80210901223170605</c:v>
                </c:pt>
                <c:pt idx="10">
                  <c:v>0.81341073231239502</c:v>
                </c:pt>
                <c:pt idx="11">
                  <c:v>0.81618441326087887</c:v>
                </c:pt>
                <c:pt idx="12">
                  <c:v>0.76203123674788797</c:v>
                </c:pt>
                <c:pt idx="13">
                  <c:v>0.68169718650711431</c:v>
                </c:pt>
                <c:pt idx="14">
                  <c:v>0.6087993968021238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B-4335-BC03-71D6790E6BCF}"/>
            </c:ext>
          </c:extLst>
        </c:ser>
        <c:ser>
          <c:idx val="2"/>
          <c:order val="2"/>
          <c:tx>
            <c:strRef>
              <c:f>'Langenuen new values'!$U$96</c:f>
              <c:strCache>
                <c:ptCount val="1"/>
                <c:pt idx="0">
                  <c:v>Cy: LA12-16 Deck Section - Walkway Downwind, Without Traffic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'Langenuen new values'!$A$21:$A$35</c:f>
              <c:numCache>
                <c:formatCode>General</c:formatCode>
                <c:ptCount val="15"/>
                <c:pt idx="0">
                  <c:v>-10.199999999999999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-0.9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values'!$B$21:$B$35</c:f>
              <c:numCache>
                <c:formatCode>General</c:formatCode>
                <c:ptCount val="15"/>
                <c:pt idx="0">
                  <c:v>-4.4192016379525703E-2</c:v>
                </c:pt>
                <c:pt idx="1">
                  <c:v>0.30809853269699022</c:v>
                </c:pt>
                <c:pt idx="2">
                  <c:v>0.53538280798887705</c:v>
                </c:pt>
                <c:pt idx="3">
                  <c:v>0.6619004164567388</c:v>
                </c:pt>
                <c:pt idx="4">
                  <c:v>0.70191398916139547</c:v>
                </c:pt>
                <c:pt idx="5">
                  <c:v>0.73411949965620071</c:v>
                </c:pt>
                <c:pt idx="6">
                  <c:v>0.75526410195591831</c:v>
                </c:pt>
                <c:pt idx="7">
                  <c:v>0.77244605358224527</c:v>
                </c:pt>
                <c:pt idx="8">
                  <c:v>0.76347988699893687</c:v>
                </c:pt>
                <c:pt idx="9">
                  <c:v>0.76252959087253502</c:v>
                </c:pt>
                <c:pt idx="10">
                  <c:v>0.74033964374696692</c:v>
                </c:pt>
                <c:pt idx="11">
                  <c:v>0.72705426650180738</c:v>
                </c:pt>
                <c:pt idx="12">
                  <c:v>0.67395971216821615</c:v>
                </c:pt>
                <c:pt idx="13">
                  <c:v>0.61783325440598469</c:v>
                </c:pt>
                <c:pt idx="14">
                  <c:v>0.59494441527177722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B-4335-BC03-71D6790E6BCF}"/>
            </c:ext>
          </c:extLst>
        </c:ser>
        <c:ser>
          <c:idx val="3"/>
          <c:order val="3"/>
          <c:tx>
            <c:strRef>
              <c:f>'Langenuen new values'!$U$97</c:f>
              <c:strCache>
                <c:ptCount val="1"/>
                <c:pt idx="0">
                  <c:v>Cy: LA12-16 Deck Section - Walkway Upwind, Without Traffic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'Langenuen new values'!$H$21:$H$35</c:f>
              <c:numCache>
                <c:formatCode>General</c:formatCode>
                <c:ptCount val="15"/>
                <c:pt idx="0">
                  <c:v>-10.1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-2.9</c:v>
                </c:pt>
                <c:pt idx="5">
                  <c:v>-1.9</c:v>
                </c:pt>
                <c:pt idx="6">
                  <c:v>-0.9</c:v>
                </c:pt>
                <c:pt idx="7">
                  <c:v>0.1</c:v>
                </c:pt>
                <c:pt idx="8">
                  <c:v>1.1000000000000001</c:v>
                </c:pt>
                <c:pt idx="9">
                  <c:v>2.1</c:v>
                </c:pt>
                <c:pt idx="10">
                  <c:v>3.1</c:v>
                </c:pt>
                <c:pt idx="11">
                  <c:v>4.0999999999999996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values'!$I$21:$I$35</c:f>
              <c:numCache>
                <c:formatCode>General</c:formatCode>
                <c:ptCount val="15"/>
                <c:pt idx="0">
                  <c:v>0.49053159670538121</c:v>
                </c:pt>
                <c:pt idx="1">
                  <c:v>0.27379979261414739</c:v>
                </c:pt>
                <c:pt idx="2">
                  <c:v>0.49299069074886348</c:v>
                </c:pt>
                <c:pt idx="3">
                  <c:v>0.65881147377431692</c:v>
                </c:pt>
                <c:pt idx="4">
                  <c:v>0.71194525075452497</c:v>
                </c:pt>
                <c:pt idx="5">
                  <c:v>0.74883012242152691</c:v>
                </c:pt>
                <c:pt idx="6">
                  <c:v>0.77609447574269652</c:v>
                </c:pt>
                <c:pt idx="7">
                  <c:v>0.79840870373432693</c:v>
                </c:pt>
                <c:pt idx="8">
                  <c:v>0.80421925617679102</c:v>
                </c:pt>
                <c:pt idx="9">
                  <c:v>0.81328530463426774</c:v>
                </c:pt>
                <c:pt idx="10">
                  <c:v>0.82327478218836414</c:v>
                </c:pt>
                <c:pt idx="11">
                  <c:v>0.82697267921255901</c:v>
                </c:pt>
                <c:pt idx="12">
                  <c:v>0.8146562020796202</c:v>
                </c:pt>
                <c:pt idx="13">
                  <c:v>0.77356287215151487</c:v>
                </c:pt>
                <c:pt idx="14">
                  <c:v>0.71404569440628352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B-4335-BC03-71D6790E6BCF}"/>
            </c:ext>
          </c:extLst>
        </c:ser>
        <c:ser>
          <c:idx val="4"/>
          <c:order val="4"/>
          <c:tx>
            <c:strRef>
              <c:f>'Langenuen new values'!$AB$94</c:f>
              <c:strCache>
                <c:ptCount val="1"/>
                <c:pt idx="0">
                  <c:v>C Drag: LS11 Deck Section - Walkway Downwind, Without Traffic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'Langenuen new values'!$A$3:$A$17</c:f>
              <c:numCache>
                <c:formatCode>General</c:formatCode>
                <c:ptCount val="15"/>
                <c:pt idx="0">
                  <c:v>-10.1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-2.9</c:v>
                </c:pt>
                <c:pt idx="5">
                  <c:v>-1.9</c:v>
                </c:pt>
                <c:pt idx="6">
                  <c:v>-0.9</c:v>
                </c:pt>
                <c:pt idx="7">
                  <c:v>0.1</c:v>
                </c:pt>
                <c:pt idx="8">
                  <c:v>1.1000000000000001</c:v>
                </c:pt>
                <c:pt idx="9">
                  <c:v>2.1</c:v>
                </c:pt>
                <c:pt idx="10">
                  <c:v>3.1</c:v>
                </c:pt>
                <c:pt idx="11">
                  <c:v>4.0999999999999996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values'!$E$3:$E$17</c:f>
              <c:numCache>
                <c:formatCode>General</c:formatCode>
                <c:ptCount val="15"/>
                <c:pt idx="0">
                  <c:v>1.5611064417650971</c:v>
                </c:pt>
                <c:pt idx="1">
                  <c:v>1.120552906056713</c:v>
                </c:pt>
                <c:pt idx="2">
                  <c:v>0.97610599799434938</c:v>
                </c:pt>
                <c:pt idx="3">
                  <c:v>0.88610581922986764</c:v>
                </c:pt>
                <c:pt idx="4">
                  <c:v>0.84442416150752364</c:v>
                </c:pt>
                <c:pt idx="5">
                  <c:v>0.80804953529539514</c:v>
                </c:pt>
                <c:pt idx="6">
                  <c:v>0.77132862912697575</c:v>
                </c:pt>
                <c:pt idx="7">
                  <c:v>0.74448461144661093</c:v>
                </c:pt>
                <c:pt idx="8">
                  <c:v>0.72985333360233873</c:v>
                </c:pt>
                <c:pt idx="9">
                  <c:v>0.71420556178373795</c:v>
                </c:pt>
                <c:pt idx="10">
                  <c:v>0.70602246254341683</c:v>
                </c:pt>
                <c:pt idx="11">
                  <c:v>0.71837816575933611</c:v>
                </c:pt>
                <c:pt idx="12">
                  <c:v>0.75227330430286232</c:v>
                </c:pt>
                <c:pt idx="13">
                  <c:v>0.82176813485300193</c:v>
                </c:pt>
                <c:pt idx="14">
                  <c:v>0.91423018932050848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5B-4335-BC03-71D6790E6BCF}"/>
            </c:ext>
          </c:extLst>
        </c:ser>
        <c:ser>
          <c:idx val="5"/>
          <c:order val="5"/>
          <c:tx>
            <c:strRef>
              <c:f>'Langenuen new values'!$AB$95</c:f>
              <c:strCache>
                <c:ptCount val="1"/>
                <c:pt idx="0">
                  <c:v>C Drag: LS11 Deck Section - Walkway Upwind, Without Traffic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'Langenuen new values'!$H$3:$H$17</c:f>
              <c:numCache>
                <c:formatCode>General</c:formatCode>
                <c:ptCount val="15"/>
                <c:pt idx="0">
                  <c:v>-10.199999999999999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-2.9</c:v>
                </c:pt>
                <c:pt idx="5">
                  <c:v>-1.9</c:v>
                </c:pt>
                <c:pt idx="6">
                  <c:v>-0.9</c:v>
                </c:pt>
                <c:pt idx="7">
                  <c:v>0.1</c:v>
                </c:pt>
                <c:pt idx="8">
                  <c:v>1.1000000000000001</c:v>
                </c:pt>
                <c:pt idx="9">
                  <c:v>2.1</c:v>
                </c:pt>
                <c:pt idx="10">
                  <c:v>3.1</c:v>
                </c:pt>
                <c:pt idx="11">
                  <c:v>4.0999999999999996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values'!$L$3:$L$17</c:f>
              <c:numCache>
                <c:formatCode>General</c:formatCode>
                <c:ptCount val="15"/>
                <c:pt idx="0">
                  <c:v>1.409317914467904</c:v>
                </c:pt>
                <c:pt idx="1">
                  <c:v>1.022560221851186</c:v>
                </c:pt>
                <c:pt idx="2">
                  <c:v>0.90156310968298947</c:v>
                </c:pt>
                <c:pt idx="3">
                  <c:v>0.82786952773853772</c:v>
                </c:pt>
                <c:pt idx="4">
                  <c:v>0.80866634091631973</c:v>
                </c:pt>
                <c:pt idx="5">
                  <c:v>0.79243981942979747</c:v>
                </c:pt>
                <c:pt idx="6">
                  <c:v>0.77007972278569947</c:v>
                </c:pt>
                <c:pt idx="7">
                  <c:v>0.75681071521655152</c:v>
                </c:pt>
                <c:pt idx="8">
                  <c:v>0.75254374216665154</c:v>
                </c:pt>
                <c:pt idx="9">
                  <c:v>0.7516028628903143</c:v>
                </c:pt>
                <c:pt idx="10">
                  <c:v>0.76099013953031025</c:v>
                </c:pt>
                <c:pt idx="11">
                  <c:v>0.77526656283763529</c:v>
                </c:pt>
                <c:pt idx="12">
                  <c:v>0.79021303550466082</c:v>
                </c:pt>
                <c:pt idx="13">
                  <c:v>0.8466522860203014</c:v>
                </c:pt>
                <c:pt idx="14">
                  <c:v>0.94663309122632244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5B-4335-BC03-71D6790E6BCF}"/>
            </c:ext>
          </c:extLst>
        </c:ser>
        <c:ser>
          <c:idx val="6"/>
          <c:order val="6"/>
          <c:tx>
            <c:strRef>
              <c:f>'Langenuen new values'!$AB$96</c:f>
              <c:strCache>
                <c:ptCount val="1"/>
                <c:pt idx="0">
                  <c:v>C Drag: LA12-16 Deck Section - Walkway Downwind, Without Traffic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'Langenuen new values'!$A$21:$A$35</c:f>
              <c:numCache>
                <c:formatCode>General</c:formatCode>
                <c:ptCount val="15"/>
                <c:pt idx="0">
                  <c:v>-10.199999999999999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-0.9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values'!$E$21:$E$35</c:f>
              <c:numCache>
                <c:formatCode>General</c:formatCode>
                <c:ptCount val="15"/>
                <c:pt idx="0">
                  <c:v>1.199404337987994</c:v>
                </c:pt>
                <c:pt idx="1">
                  <c:v>1.033069384823696</c:v>
                </c:pt>
                <c:pt idx="2">
                  <c:v>0.93053812600749886</c:v>
                </c:pt>
                <c:pt idx="3">
                  <c:v>0.85854985412141493</c:v>
                </c:pt>
                <c:pt idx="4">
                  <c:v>0.82985217050990523</c:v>
                </c:pt>
                <c:pt idx="5">
                  <c:v>0.80304745641493691</c:v>
                </c:pt>
                <c:pt idx="6">
                  <c:v>0.77914917153598162</c:v>
                </c:pt>
                <c:pt idx="7">
                  <c:v>0.77244605358224527</c:v>
                </c:pt>
                <c:pt idx="8">
                  <c:v>0.75216556473746421</c:v>
                </c:pt>
                <c:pt idx="9">
                  <c:v>0.75436457664533163</c:v>
                </c:pt>
                <c:pt idx="10">
                  <c:v>0.74815174747189495</c:v>
                </c:pt>
                <c:pt idx="11">
                  <c:v>0.76267240090796107</c:v>
                </c:pt>
                <c:pt idx="12">
                  <c:v>0.79633586209316298</c:v>
                </c:pt>
                <c:pt idx="13">
                  <c:v>0.86854350019333593</c:v>
                </c:pt>
                <c:pt idx="14">
                  <c:v>0.99951292616789489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5B-4335-BC03-71D6790E6BCF}"/>
            </c:ext>
          </c:extLst>
        </c:ser>
        <c:ser>
          <c:idx val="7"/>
          <c:order val="7"/>
          <c:tx>
            <c:strRef>
              <c:f>'Langenuen new values'!$AB$97</c:f>
              <c:strCache>
                <c:ptCount val="1"/>
                <c:pt idx="0">
                  <c:v>C Drag: LA12-16 Deck Section - Walkway Upwind, Without Traffic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'Langenuen new values'!$H$21:$H$35</c:f>
              <c:numCache>
                <c:formatCode>General</c:formatCode>
                <c:ptCount val="15"/>
                <c:pt idx="0">
                  <c:v>-10.1</c:v>
                </c:pt>
                <c:pt idx="1">
                  <c:v>-7.9</c:v>
                </c:pt>
                <c:pt idx="2">
                  <c:v>-5.9</c:v>
                </c:pt>
                <c:pt idx="3">
                  <c:v>-3.9</c:v>
                </c:pt>
                <c:pt idx="4">
                  <c:v>-2.9</c:v>
                </c:pt>
                <c:pt idx="5">
                  <c:v>-1.9</c:v>
                </c:pt>
                <c:pt idx="6">
                  <c:v>-0.9</c:v>
                </c:pt>
                <c:pt idx="7">
                  <c:v>0.1</c:v>
                </c:pt>
                <c:pt idx="8">
                  <c:v>1.1000000000000001</c:v>
                </c:pt>
                <c:pt idx="9">
                  <c:v>2.1</c:v>
                </c:pt>
                <c:pt idx="10">
                  <c:v>3.1</c:v>
                </c:pt>
                <c:pt idx="11">
                  <c:v>4.0999999999999996</c:v>
                </c:pt>
                <c:pt idx="12">
                  <c:v>6.1</c:v>
                </c:pt>
                <c:pt idx="13">
                  <c:v>8.1</c:v>
                </c:pt>
                <c:pt idx="14">
                  <c:v>10.1</c:v>
                </c:pt>
              </c:numCache>
            </c:numRef>
          </c:xVal>
          <c:yVal>
            <c:numRef>
              <c:f>'Langenuen new values'!$L$21:$L$35</c:f>
              <c:numCache>
                <c:formatCode>General</c:formatCode>
                <c:ptCount val="15"/>
                <c:pt idx="0">
                  <c:v>1.55631907089681</c:v>
                </c:pt>
                <c:pt idx="1">
                  <c:v>1.0613275495684229</c:v>
                </c:pt>
                <c:pt idx="2">
                  <c:v>0.9385059975607043</c:v>
                </c:pt>
                <c:pt idx="3">
                  <c:v>0.86748989154705103</c:v>
                </c:pt>
                <c:pt idx="4">
                  <c:v>0.84250128247093992</c:v>
                </c:pt>
                <c:pt idx="5">
                  <c:v>0.81986457557745152</c:v>
                </c:pt>
                <c:pt idx="6">
                  <c:v>0.8036701547168984</c:v>
                </c:pt>
                <c:pt idx="7">
                  <c:v>0.79594729588247204</c:v>
                </c:pt>
                <c:pt idx="8">
                  <c:v>0.783223718806213</c:v>
                </c:pt>
                <c:pt idx="9">
                  <c:v>0.78322646480561131</c:v>
                </c:pt>
                <c:pt idx="10">
                  <c:v>0.79288487979872679</c:v>
                </c:pt>
                <c:pt idx="11">
                  <c:v>0.80674538113223904</c:v>
                </c:pt>
                <c:pt idx="12">
                  <c:v>0.84307912226158832</c:v>
                </c:pt>
                <c:pt idx="13">
                  <c:v>0.8983267080056726</c:v>
                </c:pt>
                <c:pt idx="14">
                  <c:v>0.99554836427057414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5B-4335-BC03-71D6790E6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layout>
            <c:manualLayout>
              <c:xMode val="edge"/>
              <c:yMode val="edge"/>
              <c:x val="0.133314430589552"/>
              <c:y val="0.89899458875237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599169506796729"/>
          <c:y val="0.13634723175810448"/>
          <c:w val="0.45840658910173543"/>
          <c:h val="0.6857015289264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Cy normalized by h</a:t>
            </a:r>
          </a:p>
        </c:rich>
      </c:tx>
      <c:layout>
        <c:manualLayout>
          <c:xMode val="edge"/>
          <c:yMode val="edge"/>
          <c:x val="0.4842113181029396"/>
          <c:y val="1.3934830346183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1903270447156488E-2"/>
          <c:y val="0.13072445180735545"/>
          <c:w val="0.69326207556366781"/>
          <c:h val="0.70484005477364697"/>
        </c:manualLayout>
      </c:layout>
      <c:scatterChart>
        <c:scatterStyle val="lineMarker"/>
        <c:varyColors val="0"/>
        <c:ser>
          <c:idx val="0"/>
          <c:order val="0"/>
          <c:tx>
            <c:v>Julsundet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Julsundet!$B$3:$B$19</c:f>
              <c:numCache>
                <c:formatCode>General</c:formatCode>
                <c:ptCount val="17"/>
                <c:pt idx="0">
                  <c:v>-9.6999999999999993</c:v>
                </c:pt>
                <c:pt idx="1">
                  <c:v>-7.9</c:v>
                </c:pt>
                <c:pt idx="2">
                  <c:v>-6</c:v>
                </c:pt>
                <c:pt idx="3">
                  <c:v>-3.9</c:v>
                </c:pt>
                <c:pt idx="4">
                  <c:v>-3</c:v>
                </c:pt>
                <c:pt idx="5">
                  <c:v>-2</c:v>
                </c:pt>
                <c:pt idx="6">
                  <c:v>-1.6</c:v>
                </c:pt>
                <c:pt idx="7">
                  <c:v>-0.9</c:v>
                </c:pt>
                <c:pt idx="8">
                  <c:v>0.1</c:v>
                </c:pt>
                <c:pt idx="9">
                  <c:v>1</c:v>
                </c:pt>
                <c:pt idx="10">
                  <c:v>1.4</c:v>
                </c:pt>
                <c:pt idx="11">
                  <c:v>2</c:v>
                </c:pt>
                <c:pt idx="12">
                  <c:v>3.1</c:v>
                </c:pt>
                <c:pt idx="13">
                  <c:v>4.0999999999999996</c:v>
                </c:pt>
                <c:pt idx="14">
                  <c:v>6.1</c:v>
                </c:pt>
                <c:pt idx="15">
                  <c:v>8.1</c:v>
                </c:pt>
                <c:pt idx="16">
                  <c:v>10.1</c:v>
                </c:pt>
              </c:numCache>
            </c:numRef>
          </c:xVal>
          <c:yVal>
            <c:numRef>
              <c:f>Julsundet!$G$3:$G$19</c:f>
              <c:numCache>
                <c:formatCode>General</c:formatCode>
                <c:ptCount val="17"/>
                <c:pt idx="0">
                  <c:v>0.22366420913557117</c:v>
                </c:pt>
                <c:pt idx="1">
                  <c:v>0.40185605698251536</c:v>
                </c:pt>
                <c:pt idx="2">
                  <c:v>0.57571924910518446</c:v>
                </c:pt>
                <c:pt idx="3">
                  <c:v>0.74947925877827393</c:v>
                </c:pt>
                <c:pt idx="4">
                  <c:v>0.78696020863643568</c:v>
                </c:pt>
                <c:pt idx="5">
                  <c:v>0.87510420891949414</c:v>
                </c:pt>
                <c:pt idx="6">
                  <c:v>0.87165011845609974</c:v>
                </c:pt>
                <c:pt idx="7">
                  <c:v>0.89552657044417938</c:v>
                </c:pt>
                <c:pt idx="8">
                  <c:v>0.97131297889564971</c:v>
                </c:pt>
                <c:pt idx="9">
                  <c:v>0.99385334591170738</c:v>
                </c:pt>
                <c:pt idx="10">
                  <c:v>1.0079080286127324</c:v>
                </c:pt>
                <c:pt idx="11">
                  <c:v>1.0178401356536764</c:v>
                </c:pt>
                <c:pt idx="12">
                  <c:v>1.0369710549432449</c:v>
                </c:pt>
                <c:pt idx="13">
                  <c:v>1.0613559747266383</c:v>
                </c:pt>
                <c:pt idx="14">
                  <c:v>1.0797900486487797</c:v>
                </c:pt>
                <c:pt idx="15">
                  <c:v>1.0740498975930359</c:v>
                </c:pt>
                <c:pt idx="16">
                  <c:v>1.0363845513954997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D4-4557-A60C-A00AF37222A4}"/>
            </c:ext>
          </c:extLst>
        </c:ser>
        <c:ser>
          <c:idx val="4"/>
          <c:order val="1"/>
          <c:tx>
            <c:strRef>
              <c:f>Langenuen!$S$38</c:f>
              <c:strCache>
                <c:ptCount val="1"/>
                <c:pt idx="0">
                  <c:v>Bjørnafjord. β=0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Langenuen!$S$39:$S$43</c:f>
              <c:numCache>
                <c:formatCode>General</c:formatCode>
                <c:ptCount val="5"/>
                <c:pt idx="0">
                  <c:v>0.65709767441860478</c:v>
                </c:pt>
                <c:pt idx="1">
                  <c:v>0.66427906976744189</c:v>
                </c:pt>
                <c:pt idx="2">
                  <c:v>0.63824651162790702</c:v>
                </c:pt>
                <c:pt idx="3">
                  <c:v>0.63465581395348847</c:v>
                </c:pt>
                <c:pt idx="4">
                  <c:v>0.57361395348837219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D4-4557-A60C-A00AF37222A4}"/>
            </c:ext>
          </c:extLst>
        </c:ser>
        <c:ser>
          <c:idx val="5"/>
          <c:order val="2"/>
          <c:tx>
            <c:strRef>
              <c:f>Langenuen!$T$38</c:f>
              <c:strCache>
                <c:ptCount val="1"/>
                <c:pt idx="0">
                  <c:v>Bjørnafjord. β=10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Langenuen!$T$39:$T$43</c:f>
              <c:numCache>
                <c:formatCode>General</c:formatCode>
                <c:ptCount val="5"/>
                <c:pt idx="0">
                  <c:v>0.65620000000000012</c:v>
                </c:pt>
                <c:pt idx="1">
                  <c:v>0.66966511627906988</c:v>
                </c:pt>
                <c:pt idx="2">
                  <c:v>0.68223255813953498</c:v>
                </c:pt>
                <c:pt idx="3">
                  <c:v>0.6741534883720931</c:v>
                </c:pt>
                <c:pt idx="4">
                  <c:v>0.61580465116279071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D4-4557-A60C-A00AF37222A4}"/>
            </c:ext>
          </c:extLst>
        </c:ser>
        <c:ser>
          <c:idx val="6"/>
          <c:order val="3"/>
          <c:tx>
            <c:strRef>
              <c:f>Langenuen!$U$38</c:f>
              <c:strCache>
                <c:ptCount val="1"/>
                <c:pt idx="0">
                  <c:v>Bjørnafjord. β=20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Langenuen!$U$39:$U$43</c:f>
              <c:numCache>
                <c:formatCode>General</c:formatCode>
                <c:ptCount val="5"/>
                <c:pt idx="0">
                  <c:v>0.57900000000000007</c:v>
                </c:pt>
                <c:pt idx="1">
                  <c:v>0.61131627906976738</c:v>
                </c:pt>
                <c:pt idx="2">
                  <c:v>0.63824651162790702</c:v>
                </c:pt>
                <c:pt idx="3">
                  <c:v>0.59874883720930239</c:v>
                </c:pt>
                <c:pt idx="4">
                  <c:v>0.58977209302325584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D4-4557-A60C-A00AF37222A4}"/>
            </c:ext>
          </c:extLst>
        </c:ser>
        <c:ser>
          <c:idx val="7"/>
          <c:order val="4"/>
          <c:tx>
            <c:strRef>
              <c:f>Langenuen!$V$38</c:f>
              <c:strCache>
                <c:ptCount val="1"/>
                <c:pt idx="0">
                  <c:v>Bjørnafjord. β=30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Langenuen!$V$39:$V$43</c:f>
              <c:numCache>
                <c:formatCode>General</c:formatCode>
                <c:ptCount val="5"/>
                <c:pt idx="0">
                  <c:v>0.52962790697674422</c:v>
                </c:pt>
                <c:pt idx="1">
                  <c:v>0.54578604651162799</c:v>
                </c:pt>
                <c:pt idx="2">
                  <c:v>0.5655348837209303</c:v>
                </c:pt>
                <c:pt idx="3">
                  <c:v>0.59426046511627906</c:v>
                </c:pt>
                <c:pt idx="4">
                  <c:v>0.49551627906976753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D4-4557-A60C-A00AF37222A4}"/>
            </c:ext>
          </c:extLst>
        </c:ser>
        <c:ser>
          <c:idx val="8"/>
          <c:order val="5"/>
          <c:tx>
            <c:strRef>
              <c:f>Langenuen!$W$38</c:f>
              <c:strCache>
                <c:ptCount val="1"/>
                <c:pt idx="0">
                  <c:v>Bjørnafjord. β=40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Langenuen!$W$39:$W$43</c:f>
              <c:numCache>
                <c:formatCode>General</c:formatCode>
                <c:ptCount val="5"/>
                <c:pt idx="0">
                  <c:v>0.44434883720930241</c:v>
                </c:pt>
                <c:pt idx="1">
                  <c:v>0.53411627906976744</c:v>
                </c:pt>
                <c:pt idx="2">
                  <c:v>0.49641395348837219</c:v>
                </c:pt>
                <c:pt idx="3">
                  <c:v>0.48923255813953492</c:v>
                </c:pt>
                <c:pt idx="4">
                  <c:v>0.48025581395348838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D4-4557-A60C-A00AF37222A4}"/>
            </c:ext>
          </c:extLst>
        </c:ser>
        <c:ser>
          <c:idx val="9"/>
          <c:order val="6"/>
          <c:tx>
            <c:strRef>
              <c:f>Langenuen!$X$38</c:f>
              <c:strCache>
                <c:ptCount val="1"/>
                <c:pt idx="0">
                  <c:v>Bjørnafjord. β=50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Langenuen!$R$39:$R$43</c:f>
              <c:numCache>
                <c:formatCode>General</c:formatCode>
                <c:ptCount val="5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Langenuen!$X$39:$X$43</c:f>
              <c:numCache>
                <c:formatCode>General</c:formatCode>
                <c:ptCount val="5"/>
                <c:pt idx="0">
                  <c:v>0.2863581395348837</c:v>
                </c:pt>
                <c:pt idx="1">
                  <c:v>0.34021860465116283</c:v>
                </c:pt>
                <c:pt idx="2">
                  <c:v>0.36176279069767447</c:v>
                </c:pt>
                <c:pt idx="3">
                  <c:v>0.36804651162790702</c:v>
                </c:pt>
                <c:pt idx="4">
                  <c:v>0.35009302325581398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D4-4557-A60C-A00AF372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69472"/>
        <c:axId val="1097867832"/>
      </c:scatterChart>
      <c:valAx>
        <c:axId val="10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Angle of attack (projected inclination angle </a:t>
                </a:r>
                <a:r>
                  <a:rPr lang="el-GR"/>
                  <a:t>θ</a:t>
                </a:r>
                <a:r>
                  <a:rPr lang="nb-NO"/>
                  <a:t>yz)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7832"/>
        <c:crosses val="autoZero"/>
        <c:crossBetween val="midCat"/>
      </c:valAx>
      <c:valAx>
        <c:axId val="10978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6218513625998"/>
          <c:y val="8.8252462551514976E-2"/>
          <c:w val="0.21375259866604124"/>
          <c:h val="0.49902088392875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4.xml"/><Relationship Id="rId5" Type="http://schemas.openxmlformats.org/officeDocument/2006/relationships/image" Target="../media/image5.png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3.png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8.xml"/><Relationship Id="rId5" Type="http://schemas.openxmlformats.org/officeDocument/2006/relationships/image" Target="../media/image5.png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image" Target="../media/image10.png"/><Relationship Id="rId7" Type="http://schemas.openxmlformats.org/officeDocument/2006/relationships/image" Target="../media/image11.png"/><Relationship Id="rId12" Type="http://schemas.openxmlformats.org/officeDocument/2006/relationships/chart" Target="../charts/chart16.xml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chart" Target="../charts/chart11.xml"/><Relationship Id="rId11" Type="http://schemas.openxmlformats.org/officeDocument/2006/relationships/chart" Target="../charts/chart15.xml"/><Relationship Id="rId5" Type="http://schemas.openxmlformats.org/officeDocument/2006/relationships/chart" Target="../charts/chart10.xml"/><Relationship Id="rId10" Type="http://schemas.openxmlformats.org/officeDocument/2006/relationships/chart" Target="../charts/chart14.xml"/><Relationship Id="rId4" Type="http://schemas.openxmlformats.org/officeDocument/2006/relationships/chart" Target="../charts/chart9.xml"/><Relationship Id="rId9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3.xml"/><Relationship Id="rId7" Type="http://schemas.openxmlformats.org/officeDocument/2006/relationships/chart" Target="../charts/chart26.xml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4.png"/><Relationship Id="rId5" Type="http://schemas.openxmlformats.org/officeDocument/2006/relationships/chart" Target="../charts/chart25.xml"/><Relationship Id="rId10" Type="http://schemas.openxmlformats.org/officeDocument/2006/relationships/chart" Target="../charts/chart29.xml"/><Relationship Id="rId4" Type="http://schemas.openxmlformats.org/officeDocument/2006/relationships/chart" Target="../charts/chart24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1</xdr:row>
      <xdr:rowOff>71717</xdr:rowOff>
    </xdr:from>
    <xdr:to>
      <xdr:col>29</xdr:col>
      <xdr:colOff>113955</xdr:colOff>
      <xdr:row>16</xdr:row>
      <xdr:rowOff>165052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A95E6E88-0CBF-4DA5-9CD7-7337B57D7171}"/>
            </a:ext>
          </a:extLst>
        </xdr:cNvPr>
        <xdr:cNvGrpSpPr>
          <a:grpSpLocks noChangeAspect="1"/>
        </xdr:cNvGrpSpPr>
      </xdr:nvGrpSpPr>
      <xdr:grpSpPr>
        <a:xfrm>
          <a:off x="8663940" y="254597"/>
          <a:ext cx="9128415" cy="2836535"/>
          <a:chOff x="5619750" y="400050"/>
          <a:chExt cx="9124605" cy="280415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A3A955C-3D82-449C-BE08-A96DCF9021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619750" y="601981"/>
            <a:ext cx="9124605" cy="2602219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383084BB-AE69-4A5C-AA6B-57D94E9563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448800" y="400050"/>
            <a:ext cx="1165714" cy="335238"/>
          </a:xfrm>
          <a:prstGeom prst="rect">
            <a:avLst/>
          </a:prstGeom>
        </xdr:spPr>
      </xdr:pic>
    </xdr:grpSp>
    <xdr:clientData/>
  </xdr:twoCellAnchor>
  <xdr:twoCellAnchor>
    <xdr:from>
      <xdr:col>32</xdr:col>
      <xdr:colOff>215372</xdr:colOff>
      <xdr:row>11</xdr:row>
      <xdr:rowOff>39012</xdr:rowOff>
    </xdr:from>
    <xdr:to>
      <xdr:col>47</xdr:col>
      <xdr:colOff>86612</xdr:colOff>
      <xdr:row>26</xdr:row>
      <xdr:rowOff>54746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A9FD90E-0537-4319-B9EF-CAC0BDBB1682}"/>
            </a:ext>
          </a:extLst>
        </xdr:cNvPr>
        <xdr:cNvGrpSpPr>
          <a:grpSpLocks noChangeAspect="1"/>
        </xdr:cNvGrpSpPr>
      </xdr:nvGrpSpPr>
      <xdr:grpSpPr>
        <a:xfrm>
          <a:off x="19722572" y="2050692"/>
          <a:ext cx="9015240" cy="2758934"/>
          <a:chOff x="5820112" y="3581400"/>
          <a:chExt cx="9003810" cy="2724597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FAE30C1-AB1F-4A81-B418-CB9515D15B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820112" y="3926205"/>
            <a:ext cx="9003810" cy="2379792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CF72E06E-A18F-4CDE-95B2-90C64F12E5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437707" y="3581400"/>
            <a:ext cx="1518096" cy="394286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212408</xdr:colOff>
      <xdr:row>18</xdr:row>
      <xdr:rowOff>132567</xdr:rowOff>
    </xdr:from>
    <xdr:to>
      <xdr:col>29</xdr:col>
      <xdr:colOff>56978</xdr:colOff>
      <xdr:row>33</xdr:row>
      <xdr:rowOff>43254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F6EBE99A-7FB4-4B31-B97A-FDC3CDCE5267}"/>
            </a:ext>
          </a:extLst>
        </xdr:cNvPr>
        <xdr:cNvGrpSpPr>
          <a:grpSpLocks noChangeAspect="1"/>
        </xdr:cNvGrpSpPr>
      </xdr:nvGrpSpPr>
      <xdr:grpSpPr>
        <a:xfrm>
          <a:off x="8746808" y="3424407"/>
          <a:ext cx="8988570" cy="2653887"/>
          <a:chOff x="5810249" y="6676389"/>
          <a:chExt cx="8994285" cy="2721456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23A35EE5-F3EE-4579-BEB1-987129B740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810249" y="7074534"/>
            <a:ext cx="8994285" cy="2323311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56CF0070-4041-4879-929A-7AF69A385E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433559" y="6676389"/>
            <a:ext cx="1560001" cy="40952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131463</xdr:colOff>
      <xdr:row>35</xdr:row>
      <xdr:rowOff>78374</xdr:rowOff>
    </xdr:from>
    <xdr:to>
      <xdr:col>15</xdr:col>
      <xdr:colOff>351183</xdr:colOff>
      <xdr:row>50</xdr:row>
      <xdr:rowOff>29573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67BF11-B423-4F7F-8443-F8D67C6EC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225287</xdr:colOff>
      <xdr:row>51</xdr:row>
      <xdr:rowOff>33131</xdr:rowOff>
    </xdr:from>
    <xdr:to>
      <xdr:col>15</xdr:col>
      <xdr:colOff>331694</xdr:colOff>
      <xdr:row>65</xdr:row>
      <xdr:rowOff>169861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D51099-F635-4A36-8246-D5D331A20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247982</xdr:colOff>
      <xdr:row>66</xdr:row>
      <xdr:rowOff>121175</xdr:rowOff>
    </xdr:from>
    <xdr:to>
      <xdr:col>15</xdr:col>
      <xdr:colOff>276225</xdr:colOff>
      <xdr:row>81</xdr:row>
      <xdr:rowOff>68565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CCE2B32-4605-427D-9CD7-5CD6BA08E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25</xdr:col>
      <xdr:colOff>304383</xdr:colOff>
      <xdr:row>34</xdr:row>
      <xdr:rowOff>99058</xdr:rowOff>
    </xdr:from>
    <xdr:to>
      <xdr:col>32</xdr:col>
      <xdr:colOff>75433</xdr:colOff>
      <xdr:row>45</xdr:row>
      <xdr:rowOff>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562FB2-6134-4598-983B-713DA6212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44383" y="6195058"/>
          <a:ext cx="4038250" cy="1873178"/>
        </a:xfrm>
        <a:prstGeom prst="rect">
          <a:avLst/>
        </a:prstGeom>
      </xdr:spPr>
    </xdr:pic>
    <xdr:clientData/>
  </xdr:twoCellAnchor>
  <xdr:twoCellAnchor>
    <xdr:from>
      <xdr:col>1</xdr:col>
      <xdr:colOff>457200</xdr:colOff>
      <xdr:row>98</xdr:row>
      <xdr:rowOff>125506</xdr:rowOff>
    </xdr:from>
    <xdr:to>
      <xdr:col>18</xdr:col>
      <xdr:colOff>304800</xdr:colOff>
      <xdr:row>113</xdr:row>
      <xdr:rowOff>76706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C4D1AB4-A4F8-48BC-83FC-AEF0F85CE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1</xdr:row>
      <xdr:rowOff>69812</xdr:rowOff>
    </xdr:from>
    <xdr:to>
      <xdr:col>29</xdr:col>
      <xdr:colOff>113955</xdr:colOff>
      <xdr:row>16</xdr:row>
      <xdr:rowOff>168862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A5EEC85-C028-4A7B-96CC-5B500961D874}"/>
            </a:ext>
          </a:extLst>
        </xdr:cNvPr>
        <xdr:cNvGrpSpPr>
          <a:grpSpLocks noChangeAspect="1"/>
        </xdr:cNvGrpSpPr>
      </xdr:nvGrpSpPr>
      <xdr:grpSpPr>
        <a:xfrm>
          <a:off x="8667750" y="249106"/>
          <a:ext cx="9124605" cy="2788462"/>
          <a:chOff x="5619750" y="400050"/>
          <a:chExt cx="9124605" cy="280415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734D2F2-2137-4478-A512-4AB66FF03A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619750" y="601981"/>
            <a:ext cx="9124605" cy="260221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1D791A0-1B19-4DA6-B0B2-62E40BAC41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448800" y="400050"/>
            <a:ext cx="1165714" cy="335238"/>
          </a:xfrm>
          <a:prstGeom prst="rect">
            <a:avLst/>
          </a:prstGeom>
        </xdr:spPr>
      </xdr:pic>
    </xdr:grpSp>
    <xdr:clientData/>
  </xdr:twoCellAnchor>
  <xdr:twoCellAnchor>
    <xdr:from>
      <xdr:col>32</xdr:col>
      <xdr:colOff>211562</xdr:colOff>
      <xdr:row>11</xdr:row>
      <xdr:rowOff>39012</xdr:rowOff>
    </xdr:from>
    <xdr:to>
      <xdr:col>47</xdr:col>
      <xdr:colOff>88517</xdr:colOff>
      <xdr:row>26</xdr:row>
      <xdr:rowOff>58556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8ED8176C-68B1-4E61-98F4-9E77CB4F485C}"/>
            </a:ext>
          </a:extLst>
        </xdr:cNvPr>
        <xdr:cNvGrpSpPr>
          <a:grpSpLocks noChangeAspect="1"/>
        </xdr:cNvGrpSpPr>
      </xdr:nvGrpSpPr>
      <xdr:grpSpPr>
        <a:xfrm>
          <a:off x="19718762" y="2011247"/>
          <a:ext cx="9020955" cy="2708956"/>
          <a:chOff x="5820112" y="3581400"/>
          <a:chExt cx="9003810" cy="2724597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F716C31-B77A-48C5-AA2B-ACA1AD09E7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820112" y="3926205"/>
            <a:ext cx="9003810" cy="2379792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772A05A2-91F0-4657-BF4D-5AC2451ED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437707" y="3581400"/>
            <a:ext cx="1518096" cy="394286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208598</xdr:colOff>
      <xdr:row>18</xdr:row>
      <xdr:rowOff>136377</xdr:rowOff>
    </xdr:from>
    <xdr:to>
      <xdr:col>29</xdr:col>
      <xdr:colOff>60788</xdr:colOff>
      <xdr:row>33</xdr:row>
      <xdr:rowOff>45159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B513C79-1AB4-4241-81BE-41655987BEFE}"/>
            </a:ext>
          </a:extLst>
        </xdr:cNvPr>
        <xdr:cNvGrpSpPr>
          <a:grpSpLocks noChangeAspect="1"/>
        </xdr:cNvGrpSpPr>
      </xdr:nvGrpSpPr>
      <xdr:grpSpPr>
        <a:xfrm>
          <a:off x="8742998" y="3363671"/>
          <a:ext cx="8996190" cy="2598194"/>
          <a:chOff x="5810249" y="6676389"/>
          <a:chExt cx="8994285" cy="2721456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1A3DED03-765F-4016-BE9D-5A796D2679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810249" y="7074534"/>
            <a:ext cx="8994285" cy="2323311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7CB5A485-5875-4B18-A01B-2A7E192860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433559" y="6676389"/>
            <a:ext cx="1560001" cy="40952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131463</xdr:colOff>
      <xdr:row>35</xdr:row>
      <xdr:rowOff>78374</xdr:rowOff>
    </xdr:from>
    <xdr:to>
      <xdr:col>15</xdr:col>
      <xdr:colOff>351183</xdr:colOff>
      <xdr:row>50</xdr:row>
      <xdr:rowOff>29573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8C1AD1-7AB3-40FB-B8E1-5E0B23C2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225287</xdr:colOff>
      <xdr:row>51</xdr:row>
      <xdr:rowOff>33131</xdr:rowOff>
    </xdr:from>
    <xdr:to>
      <xdr:col>15</xdr:col>
      <xdr:colOff>331694</xdr:colOff>
      <xdr:row>65</xdr:row>
      <xdr:rowOff>169861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61A8E6-EEA1-4F0D-8656-728F00D70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247982</xdr:colOff>
      <xdr:row>66</xdr:row>
      <xdr:rowOff>121175</xdr:rowOff>
    </xdr:from>
    <xdr:to>
      <xdr:col>15</xdr:col>
      <xdr:colOff>276225</xdr:colOff>
      <xdr:row>81</xdr:row>
      <xdr:rowOff>68565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FE96C5-E39B-4B6A-87E0-CB9C59D19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25</xdr:col>
      <xdr:colOff>304383</xdr:colOff>
      <xdr:row>34</xdr:row>
      <xdr:rowOff>99058</xdr:rowOff>
    </xdr:from>
    <xdr:to>
      <xdr:col>32</xdr:col>
      <xdr:colOff>75433</xdr:colOff>
      <xdr:row>45</xdr:row>
      <xdr:rowOff>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31810C1-CCC1-4E3C-B695-FE3110839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44383" y="6248398"/>
          <a:ext cx="4038250" cy="1895478"/>
        </a:xfrm>
        <a:prstGeom prst="rect">
          <a:avLst/>
        </a:prstGeom>
      </xdr:spPr>
    </xdr:pic>
    <xdr:clientData/>
  </xdr:twoCellAnchor>
  <xdr:twoCellAnchor>
    <xdr:from>
      <xdr:col>1</xdr:col>
      <xdr:colOff>457200</xdr:colOff>
      <xdr:row>98</xdr:row>
      <xdr:rowOff>125506</xdr:rowOff>
    </xdr:from>
    <xdr:to>
      <xdr:col>18</xdr:col>
      <xdr:colOff>304800</xdr:colOff>
      <xdr:row>113</xdr:row>
      <xdr:rowOff>76706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605BCE-2E75-4E08-B4BF-09579CDA8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267789</xdr:colOff>
      <xdr:row>1</xdr:row>
      <xdr:rowOff>100149</xdr:rowOff>
    </xdr:from>
    <xdr:to>
      <xdr:col>28</xdr:col>
      <xdr:colOff>152590</xdr:colOff>
      <xdr:row>18</xdr:row>
      <xdr:rowOff>170530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3C7291-4BC1-41BA-9141-DEEC5EAEB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1132" y="285206"/>
          <a:ext cx="7200000" cy="3223973"/>
        </a:xfrm>
        <a:prstGeom prst="rect">
          <a:avLst/>
        </a:prstGeom>
      </xdr:spPr>
    </xdr:pic>
    <xdr:clientData/>
  </xdr:twoCellAnchor>
  <xdr:twoCellAnchor editAs="oneCell">
    <xdr:from>
      <xdr:col>16</xdr:col>
      <xdr:colOff>275407</xdr:colOff>
      <xdr:row>29</xdr:row>
      <xdr:rowOff>176349</xdr:rowOff>
    </xdr:from>
    <xdr:to>
      <xdr:col>28</xdr:col>
      <xdr:colOff>164018</xdr:colOff>
      <xdr:row>47</xdr:row>
      <xdr:rowOff>167643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0A78A2-A41F-4A1D-AD1B-6DE067A24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48750" y="5543006"/>
          <a:ext cx="7200000" cy="3316608"/>
        </a:xfrm>
        <a:prstGeom prst="rect">
          <a:avLst/>
        </a:prstGeom>
      </xdr:spPr>
    </xdr:pic>
    <xdr:clientData/>
  </xdr:twoCellAnchor>
  <xdr:twoCellAnchor editAs="oneCell">
    <xdr:from>
      <xdr:col>16</xdr:col>
      <xdr:colOff>260170</xdr:colOff>
      <xdr:row>20</xdr:row>
      <xdr:rowOff>77287</xdr:rowOff>
    </xdr:from>
    <xdr:to>
      <xdr:col>28</xdr:col>
      <xdr:colOff>141161</xdr:colOff>
      <xdr:row>29</xdr:row>
      <xdr:rowOff>17298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1B5092-918F-4503-8FD2-1A59E215B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33513" y="3778430"/>
          <a:ext cx="7200000" cy="1613145"/>
        </a:xfrm>
        <a:prstGeom prst="rect">
          <a:avLst/>
        </a:prstGeom>
      </xdr:spPr>
    </xdr:pic>
    <xdr:clientData/>
  </xdr:twoCellAnchor>
  <xdr:twoCellAnchor>
    <xdr:from>
      <xdr:col>0</xdr:col>
      <xdr:colOff>350520</xdr:colOff>
      <xdr:row>21</xdr:row>
      <xdr:rowOff>45720</xdr:rowOff>
    </xdr:from>
    <xdr:to>
      <xdr:col>15</xdr:col>
      <xdr:colOff>448320</xdr:colOff>
      <xdr:row>38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576C8A-7567-4135-AEF5-23C5BF6C1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443112</xdr:colOff>
      <xdr:row>39</xdr:row>
      <xdr:rowOff>61472</xdr:rowOff>
    </xdr:from>
    <xdr:to>
      <xdr:col>15</xdr:col>
      <xdr:colOff>424013</xdr:colOff>
      <xdr:row>54</xdr:row>
      <xdr:rowOff>12505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E7E73E-2213-4938-993D-C07EB9967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537882</xdr:colOff>
      <xdr:row>54</xdr:row>
      <xdr:rowOff>134472</xdr:rowOff>
    </xdr:from>
    <xdr:to>
      <xdr:col>15</xdr:col>
      <xdr:colOff>440619</xdr:colOff>
      <xdr:row>69</xdr:row>
      <xdr:rowOff>81862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8F6DF5-F032-4D8C-B72F-5805846ED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313764</xdr:colOff>
      <xdr:row>49</xdr:row>
      <xdr:rowOff>98611</xdr:rowOff>
    </xdr:from>
    <xdr:to>
      <xdr:col>22</xdr:col>
      <xdr:colOff>244475</xdr:colOff>
      <xdr:row>57</xdr:row>
      <xdr:rowOff>103766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C6E2EF4-A84E-4D48-84AF-F21667CE9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92870" y="8884023"/>
          <a:ext cx="3588311" cy="1443318"/>
        </a:xfrm>
        <a:prstGeom prst="rect">
          <a:avLst/>
        </a:prstGeom>
      </xdr:spPr>
    </xdr:pic>
    <xdr:clientData/>
  </xdr:twoCellAnchor>
  <xdr:twoCellAnchor>
    <xdr:from>
      <xdr:col>0</xdr:col>
      <xdr:colOff>531479</xdr:colOff>
      <xdr:row>77</xdr:row>
      <xdr:rowOff>6404</xdr:rowOff>
    </xdr:from>
    <xdr:to>
      <xdr:col>15</xdr:col>
      <xdr:colOff>69601</xdr:colOff>
      <xdr:row>94</xdr:row>
      <xdr:rowOff>52786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479AFD-1F17-400A-8FA8-773A82052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230519</xdr:colOff>
      <xdr:row>99</xdr:row>
      <xdr:rowOff>179290</xdr:rowOff>
    </xdr:from>
    <xdr:to>
      <xdr:col>25</xdr:col>
      <xdr:colOff>65343</xdr:colOff>
      <xdr:row>117</xdr:row>
      <xdr:rowOff>76736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7C33B7-EF10-459B-ADBA-F7F54DD33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307360</xdr:colOff>
      <xdr:row>100</xdr:row>
      <xdr:rowOff>12807</xdr:rowOff>
    </xdr:from>
    <xdr:to>
      <xdr:col>19</xdr:col>
      <xdr:colOff>142183</xdr:colOff>
      <xdr:row>117</xdr:row>
      <xdr:rowOff>95950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F28E91-60CD-4AE4-956C-643A68CF6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256135</xdr:colOff>
      <xdr:row>118</xdr:row>
      <xdr:rowOff>6404</xdr:rowOff>
    </xdr:from>
    <xdr:to>
      <xdr:col>19</xdr:col>
      <xdr:colOff>288150</xdr:colOff>
      <xdr:row>135</xdr:row>
      <xdr:rowOff>89546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8AA54C-0D68-4991-A0E7-4619DE17D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486656</xdr:colOff>
      <xdr:row>118</xdr:row>
      <xdr:rowOff>1</xdr:rowOff>
    </xdr:from>
    <xdr:to>
      <xdr:col>25</xdr:col>
      <xdr:colOff>518672</xdr:colOff>
      <xdr:row>135</xdr:row>
      <xdr:rowOff>83143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8882B9A-4FD8-4A49-8385-1DAC51C2A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299360</xdr:colOff>
      <xdr:row>3</xdr:row>
      <xdr:rowOff>130629</xdr:rowOff>
    </xdr:from>
    <xdr:to>
      <xdr:col>14</xdr:col>
      <xdr:colOff>92529</xdr:colOff>
      <xdr:row>25</xdr:row>
      <xdr:rowOff>168728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177564-C9E2-40A0-A925-9624E7B07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299360</xdr:colOff>
      <xdr:row>55</xdr:row>
      <xdr:rowOff>130629</xdr:rowOff>
    </xdr:from>
    <xdr:to>
      <xdr:col>14</xdr:col>
      <xdr:colOff>92529</xdr:colOff>
      <xdr:row>77</xdr:row>
      <xdr:rowOff>168728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5F4D7D-EF0D-4449-85D4-1AE204AF7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299360</xdr:colOff>
      <xdr:row>29</xdr:row>
      <xdr:rowOff>130629</xdr:rowOff>
    </xdr:from>
    <xdr:to>
      <xdr:col>14</xdr:col>
      <xdr:colOff>92529</xdr:colOff>
      <xdr:row>51</xdr:row>
      <xdr:rowOff>168728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5D89A2-6E13-479C-A8A0-3D567FF1B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299360</xdr:colOff>
      <xdr:row>3</xdr:row>
      <xdr:rowOff>130629</xdr:rowOff>
    </xdr:from>
    <xdr:to>
      <xdr:col>14</xdr:col>
      <xdr:colOff>92529</xdr:colOff>
      <xdr:row>25</xdr:row>
      <xdr:rowOff>168728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AA3D4-F67B-4356-8EA4-52E55DED7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299360</xdr:colOff>
      <xdr:row>55</xdr:row>
      <xdr:rowOff>130629</xdr:rowOff>
    </xdr:from>
    <xdr:to>
      <xdr:col>14</xdr:col>
      <xdr:colOff>92529</xdr:colOff>
      <xdr:row>77</xdr:row>
      <xdr:rowOff>168728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9991E-127B-4AB1-B128-98D1CF384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299360</xdr:colOff>
      <xdr:row>29</xdr:row>
      <xdr:rowOff>130629</xdr:rowOff>
    </xdr:from>
    <xdr:to>
      <xdr:col>14</xdr:col>
      <xdr:colOff>92529</xdr:colOff>
      <xdr:row>51</xdr:row>
      <xdr:rowOff>168728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AE560D-032D-4F6F-8E20-3F4C975A6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167640</xdr:colOff>
      <xdr:row>16</xdr:row>
      <xdr:rowOff>175260</xdr:rowOff>
    </xdr:from>
    <xdr:to>
      <xdr:col>25</xdr:col>
      <xdr:colOff>81240</xdr:colOff>
      <xdr:row>26</xdr:row>
      <xdr:rowOff>9006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8EA2BA-5DCD-4B1E-A13B-E23BCAAF0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1240" y="3101340"/>
          <a:ext cx="5400000" cy="1662546"/>
        </a:xfrm>
        <a:prstGeom prst="rect">
          <a:avLst/>
        </a:prstGeom>
      </xdr:spPr>
    </xdr:pic>
    <xdr:clientData/>
  </xdr:twoCellAnchor>
  <xdr:twoCellAnchor editAs="oneCell">
    <xdr:from>
      <xdr:col>16</xdr:col>
      <xdr:colOff>198120</xdr:colOff>
      <xdr:row>26</xdr:row>
      <xdr:rowOff>175260</xdr:rowOff>
    </xdr:from>
    <xdr:to>
      <xdr:col>24</xdr:col>
      <xdr:colOff>140368</xdr:colOff>
      <xdr:row>38</xdr:row>
      <xdr:rowOff>28319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A7F6B7-585D-4689-A786-A515A3967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1720" y="4930140"/>
          <a:ext cx="4819048" cy="2047619"/>
        </a:xfrm>
        <a:prstGeom prst="rect">
          <a:avLst/>
        </a:prstGeom>
      </xdr:spPr>
    </xdr:pic>
    <xdr:clientData/>
  </xdr:twoCellAnchor>
  <xdr:twoCellAnchor>
    <xdr:from>
      <xdr:col>0</xdr:col>
      <xdr:colOff>519952</xdr:colOff>
      <xdr:row>16</xdr:row>
      <xdr:rowOff>30480</xdr:rowOff>
    </xdr:from>
    <xdr:to>
      <xdr:col>15</xdr:col>
      <xdr:colOff>604305</xdr:colOff>
      <xdr:row>32</xdr:row>
      <xdr:rowOff>151504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4749F8-109E-4E9C-845A-1B2380B8A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505609</xdr:colOff>
      <xdr:row>33</xdr:row>
      <xdr:rowOff>138954</xdr:rowOff>
    </xdr:from>
    <xdr:to>
      <xdr:col>16</xdr:col>
      <xdr:colOff>2416</xdr:colOff>
      <xdr:row>48</xdr:row>
      <xdr:rowOff>42602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535740-C304-428B-B698-DCB7583D7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505607</xdr:colOff>
      <xdr:row>49</xdr:row>
      <xdr:rowOff>898</xdr:rowOff>
    </xdr:from>
    <xdr:to>
      <xdr:col>15</xdr:col>
      <xdr:colOff>533850</xdr:colOff>
      <xdr:row>63</xdr:row>
      <xdr:rowOff>77380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31C254-85D6-4535-95AF-3CED8D73A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160020</xdr:colOff>
      <xdr:row>0</xdr:row>
      <xdr:rowOff>76200</xdr:rowOff>
    </xdr:from>
    <xdr:to>
      <xdr:col>25</xdr:col>
      <xdr:colOff>44820</xdr:colOff>
      <xdr:row>15</xdr:row>
      <xdr:rowOff>153462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C121370-D8ED-416E-AB73-C45E5A5FE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84820" y="76200"/>
          <a:ext cx="7200000" cy="2820462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76</xdr:row>
      <xdr:rowOff>83820</xdr:rowOff>
    </xdr:from>
    <xdr:to>
      <xdr:col>16</xdr:col>
      <xdr:colOff>167641</xdr:colOff>
      <xdr:row>93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53162E-A9AA-4099-994B-B396DAE01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7620</xdr:colOff>
      <xdr:row>94</xdr:row>
      <xdr:rowOff>160020</xdr:rowOff>
    </xdr:from>
    <xdr:to>
      <xdr:col>16</xdr:col>
      <xdr:colOff>178241</xdr:colOff>
      <xdr:row>112</xdr:row>
      <xdr:rowOff>68579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7E0ED1-A819-4B8D-8952-C3212E5CB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385665</xdr:colOff>
      <xdr:row>39</xdr:row>
      <xdr:rowOff>52095</xdr:rowOff>
    </xdr:from>
    <xdr:to>
      <xdr:col>41</xdr:col>
      <xdr:colOff>600929</xdr:colOff>
      <xdr:row>53</xdr:row>
      <xdr:rowOff>142356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2A8197-393E-4AC7-B414-401394F88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342122</xdr:colOff>
      <xdr:row>20</xdr:row>
      <xdr:rowOff>116634</xdr:rowOff>
    </xdr:from>
    <xdr:to>
      <xdr:col>41</xdr:col>
      <xdr:colOff>496455</xdr:colOff>
      <xdr:row>37</xdr:row>
      <xdr:rowOff>51044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A2285C6-CB27-4604-B0C7-AEBC3B733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rnardo Costa" id="{F85E3EFF-9E17-4B8C-834A-D9AEB739D108}" userId="Bernardo Costa" providerId="None"/>
  <person displayName="Bernardo Morais Da Costa" id="{7FEB9FAB-D4A4-4861-A910-E10A6FC9C977}" userId="S::bernardo.morais.da.costa@vegvesen.no::bce11317-27b2-49f3-a2a2-c47c12eb5e0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02-17T09:36:14.23" personId="{F85E3EFF-9E17-4B8C-834A-D9AEB739D108}" id="{A898E604-C609-4939-AF5D-58A68C047CD8}">
    <text>Normalized here by B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3-05-23T12:19:31.17" personId="{7FEB9FAB-D4A4-4861-A910-E10A6FC9C977}" id="{D3C007E0-50C9-448E-BCAD-2C34626F6EF9}">
    <text>Pedestrian lane downstream (Jul-GR0 PDS TF). Taken from:
https://vegvesen.sharepoint.com/:x:/s/pro-e39bjornafjordbrua/EQoM4C7PIMNJpt9kXPSXSdgB6sTUdsaGfzUaNBnnm3BN4w?e=DjJUer</text>
  </threadedComment>
  <threadedComment ref="F1" dT="2023-05-23T12:16:59.38" personId="{7FEB9FAB-D4A4-4861-A910-E10A6FC9C977}" id="{1648A8AD-3637-4DB2-A66C-FF462734D2A6}">
    <text>Pedestrian lane downstream. Taken from:
https://vegvesen.sharepoint.com/:x:/s/pro-e39bjornafjordbrua/ESUfvtVz7NBFhWKOr64w9MABcVrHXvluaZlv8i3Mg1P0uw?e=MusUCW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21-02-17T09:36:14.23" personId="{F85E3EFF-9E17-4B8C-834A-D9AEB739D108}" id="{D6452C89-9B24-425E-A42C-84683F853C70}">
    <text>Normalized here by B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1" dT="2021-02-17T09:36:14.23" personId="{F85E3EFF-9E17-4B8C-834A-D9AEB739D108}" id="{699E2B02-258E-41FF-9E49-8974F5B59EE9}">
    <text>Normalized here by B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7"/>
  <sheetViews>
    <sheetView topLeftCell="D1" zoomScaleNormal="100" workbookViewId="0">
      <selection activeCell="V59" sqref="V59"/>
    </sheetView>
  </sheetViews>
  <sheetFormatPr defaultRowHeight="14.4"/>
  <cols>
    <col min="19" max="20" width="8.88671875" customWidth="1"/>
  </cols>
  <sheetData>
    <row r="1" spans="1:45">
      <c r="A1" s="87" t="s">
        <v>7</v>
      </c>
      <c r="B1" s="86"/>
      <c r="C1" s="86"/>
      <c r="D1" s="86"/>
      <c r="E1" s="86"/>
      <c r="F1" s="86"/>
      <c r="H1" s="87" t="s">
        <v>6</v>
      </c>
      <c r="I1" s="86"/>
      <c r="J1" s="86"/>
      <c r="K1" s="86"/>
      <c r="L1" s="86"/>
      <c r="M1" s="86"/>
    </row>
    <row r="2" spans="1:45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45">
      <c r="A3">
        <v>-10</v>
      </c>
      <c r="B3">
        <v>-0.32</v>
      </c>
      <c r="C3">
        <v>-0.94</v>
      </c>
      <c r="D3">
        <v>-0.18</v>
      </c>
      <c r="E3">
        <v>0.91</v>
      </c>
      <c r="F3">
        <v>-0.94</v>
      </c>
      <c r="H3">
        <v>-10</v>
      </c>
      <c r="I3">
        <v>-0.5</v>
      </c>
      <c r="J3">
        <v>-0.89</v>
      </c>
      <c r="K3">
        <v>-0.19</v>
      </c>
      <c r="L3">
        <v>0.65</v>
      </c>
      <c r="M3">
        <v>-0.89</v>
      </c>
    </row>
    <row r="4" spans="1:45">
      <c r="A4">
        <v>-8</v>
      </c>
      <c r="B4">
        <v>-0.3</v>
      </c>
      <c r="C4">
        <v>-0.84</v>
      </c>
      <c r="D4">
        <v>-0.17</v>
      </c>
      <c r="E4">
        <v>0.57999999999999996</v>
      </c>
      <c r="F4">
        <v>-0.83</v>
      </c>
      <c r="H4">
        <v>-8</v>
      </c>
      <c r="I4">
        <v>-0.3</v>
      </c>
      <c r="J4">
        <v>-0.76</v>
      </c>
      <c r="K4">
        <v>-0.16</v>
      </c>
      <c r="L4">
        <v>0.49</v>
      </c>
      <c r="M4">
        <v>-0.76</v>
      </c>
    </row>
    <row r="5" spans="1:45">
      <c r="A5">
        <v>-6</v>
      </c>
      <c r="B5">
        <v>0.05</v>
      </c>
      <c r="C5">
        <v>-0.68</v>
      </c>
      <c r="D5">
        <v>-0.12</v>
      </c>
      <c r="E5">
        <v>0.57999999999999996</v>
      </c>
      <c r="F5">
        <v>-0.68</v>
      </c>
      <c r="H5">
        <v>-6</v>
      </c>
      <c r="I5">
        <v>7.0000000000000007E-2</v>
      </c>
      <c r="J5">
        <v>-0.59</v>
      </c>
      <c r="K5">
        <v>-0.12</v>
      </c>
      <c r="L5">
        <v>0.53</v>
      </c>
      <c r="M5">
        <v>-0.57999999999999996</v>
      </c>
    </row>
    <row r="6" spans="1:45">
      <c r="A6">
        <v>-4</v>
      </c>
      <c r="B6">
        <v>0.4</v>
      </c>
      <c r="C6">
        <v>-0.48</v>
      </c>
      <c r="D6">
        <v>-7.0000000000000007E-2</v>
      </c>
      <c r="E6">
        <v>0.65</v>
      </c>
      <c r="F6">
        <v>-0.48</v>
      </c>
      <c r="H6">
        <v>-4</v>
      </c>
      <c r="I6">
        <v>0.37</v>
      </c>
      <c r="J6">
        <v>-0.42</v>
      </c>
      <c r="K6">
        <v>-7.0000000000000007E-2</v>
      </c>
      <c r="L6">
        <v>0.57999999999999996</v>
      </c>
      <c r="M6">
        <v>-0.42</v>
      </c>
    </row>
    <row r="7" spans="1:45">
      <c r="A7">
        <v>-3</v>
      </c>
      <c r="B7">
        <v>0.53</v>
      </c>
      <c r="C7">
        <v>-0.41</v>
      </c>
      <c r="D7">
        <v>-0.05</v>
      </c>
      <c r="E7">
        <v>0.69</v>
      </c>
      <c r="F7">
        <v>-0.41</v>
      </c>
      <c r="H7">
        <v>-3</v>
      </c>
      <c r="I7">
        <v>0.47</v>
      </c>
      <c r="J7">
        <v>-0.37</v>
      </c>
      <c r="K7">
        <v>-0.05</v>
      </c>
      <c r="L7">
        <v>0.61</v>
      </c>
      <c r="M7">
        <v>-0.36</v>
      </c>
    </row>
    <row r="8" spans="1:45">
      <c r="A8">
        <v>-2</v>
      </c>
      <c r="B8">
        <v>0.6</v>
      </c>
      <c r="C8">
        <v>-0.36</v>
      </c>
      <c r="D8">
        <v>-0.03</v>
      </c>
      <c r="E8">
        <v>0.69</v>
      </c>
      <c r="F8">
        <v>-0.36</v>
      </c>
      <c r="H8">
        <v>-2</v>
      </c>
      <c r="I8">
        <v>0.55000000000000004</v>
      </c>
      <c r="J8">
        <v>-0.32</v>
      </c>
      <c r="K8">
        <v>-0.03</v>
      </c>
      <c r="L8">
        <v>0.63</v>
      </c>
      <c r="M8">
        <v>-0.32</v>
      </c>
    </row>
    <row r="9" spans="1:45">
      <c r="A9">
        <v>-1</v>
      </c>
      <c r="B9">
        <v>0.65</v>
      </c>
      <c r="C9">
        <v>-0.31</v>
      </c>
      <c r="D9">
        <v>-0.02</v>
      </c>
      <c r="E9">
        <v>0.69</v>
      </c>
      <c r="F9">
        <v>-0.31</v>
      </c>
      <c r="H9">
        <v>-1</v>
      </c>
      <c r="I9">
        <v>0.62</v>
      </c>
      <c r="J9">
        <v>-0.28000000000000003</v>
      </c>
      <c r="K9">
        <v>-0.01</v>
      </c>
      <c r="L9">
        <v>0.66</v>
      </c>
      <c r="M9">
        <v>-0.28000000000000003</v>
      </c>
      <c r="AI9" s="84" t="s">
        <v>10</v>
      </c>
      <c r="AJ9" s="84"/>
      <c r="AK9" s="84"/>
      <c r="AL9" s="84"/>
      <c r="AM9" s="84"/>
      <c r="AN9" s="84"/>
      <c r="AO9" s="84"/>
      <c r="AP9" s="84"/>
      <c r="AQ9" s="84"/>
      <c r="AR9" s="84"/>
      <c r="AS9" s="84"/>
    </row>
    <row r="10" spans="1:45">
      <c r="A10">
        <v>0</v>
      </c>
      <c r="B10">
        <v>0.72</v>
      </c>
      <c r="C10">
        <v>-0.27</v>
      </c>
      <c r="D10">
        <v>0</v>
      </c>
      <c r="E10">
        <v>0.72</v>
      </c>
      <c r="F10">
        <v>-0.27</v>
      </c>
      <c r="H10">
        <v>0</v>
      </c>
      <c r="I10">
        <v>0.68</v>
      </c>
      <c r="J10">
        <v>-0.25</v>
      </c>
      <c r="K10">
        <v>0</v>
      </c>
      <c r="L10">
        <v>0.68</v>
      </c>
      <c r="M10">
        <v>-0.25</v>
      </c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</row>
    <row r="11" spans="1:45">
      <c r="A11">
        <v>1</v>
      </c>
      <c r="B11">
        <v>0.79</v>
      </c>
      <c r="C11">
        <v>-0.23</v>
      </c>
      <c r="D11">
        <v>0.02</v>
      </c>
      <c r="E11">
        <v>0.76</v>
      </c>
      <c r="F11">
        <v>-0.23</v>
      </c>
      <c r="H11">
        <v>1</v>
      </c>
      <c r="I11">
        <v>0.74</v>
      </c>
      <c r="J11">
        <v>-0.21</v>
      </c>
      <c r="K11">
        <v>0.02</v>
      </c>
      <c r="L11">
        <v>0.71</v>
      </c>
      <c r="M11">
        <v>-0.21</v>
      </c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</row>
    <row r="12" spans="1:45">
      <c r="A12">
        <v>2</v>
      </c>
      <c r="B12">
        <v>0.81</v>
      </c>
      <c r="C12">
        <v>-0.18</v>
      </c>
      <c r="D12">
        <v>0.03</v>
      </c>
      <c r="E12">
        <v>0.76</v>
      </c>
      <c r="F12">
        <v>-0.18</v>
      </c>
      <c r="H12">
        <v>2</v>
      </c>
      <c r="I12">
        <v>0.8</v>
      </c>
      <c r="J12">
        <v>-0.16</v>
      </c>
      <c r="K12">
        <v>0.03</v>
      </c>
      <c r="L12">
        <v>0.75</v>
      </c>
      <c r="M12">
        <v>-0.17</v>
      </c>
    </row>
    <row r="13" spans="1:45">
      <c r="A13">
        <v>3</v>
      </c>
      <c r="B13">
        <v>0.88</v>
      </c>
      <c r="C13">
        <v>-0.13</v>
      </c>
      <c r="D13">
        <v>0.05</v>
      </c>
      <c r="E13">
        <v>0.83</v>
      </c>
      <c r="F13">
        <v>-0.13</v>
      </c>
      <c r="H13">
        <v>3</v>
      </c>
      <c r="I13">
        <v>0.84</v>
      </c>
      <c r="J13">
        <v>-0.12</v>
      </c>
      <c r="K13">
        <v>0.05</v>
      </c>
      <c r="L13">
        <v>0.79</v>
      </c>
      <c r="M13">
        <v>-0.12</v>
      </c>
    </row>
    <row r="14" spans="1:45">
      <c r="A14">
        <v>4</v>
      </c>
      <c r="B14">
        <v>0.87</v>
      </c>
      <c r="C14">
        <v>-0.08</v>
      </c>
      <c r="D14">
        <v>7.0000000000000007E-2</v>
      </c>
      <c r="E14">
        <v>0.83</v>
      </c>
      <c r="F14">
        <v>-0.09</v>
      </c>
      <c r="H14">
        <v>4</v>
      </c>
      <c r="I14">
        <v>0.88</v>
      </c>
      <c r="J14">
        <v>-7.0000000000000007E-2</v>
      </c>
      <c r="K14">
        <v>7.0000000000000007E-2</v>
      </c>
      <c r="L14">
        <v>0.85</v>
      </c>
      <c r="M14">
        <v>-0.08</v>
      </c>
    </row>
    <row r="15" spans="1:45">
      <c r="A15">
        <v>6</v>
      </c>
      <c r="B15">
        <v>1</v>
      </c>
      <c r="C15">
        <v>0.01</v>
      </c>
      <c r="D15">
        <v>0.09</v>
      </c>
      <c r="E15">
        <v>1</v>
      </c>
      <c r="F15">
        <v>0</v>
      </c>
      <c r="H15">
        <v>6</v>
      </c>
      <c r="I15">
        <v>0.92</v>
      </c>
      <c r="J15">
        <v>0.03</v>
      </c>
      <c r="K15">
        <v>0.1</v>
      </c>
      <c r="L15">
        <v>0.94</v>
      </c>
      <c r="M15">
        <v>0.02</v>
      </c>
    </row>
    <row r="16" spans="1:45">
      <c r="A16">
        <v>8</v>
      </c>
      <c r="B16">
        <v>1.06</v>
      </c>
      <c r="C16">
        <v>0.09</v>
      </c>
      <c r="D16">
        <v>0.12</v>
      </c>
      <c r="E16">
        <v>1.1499999999999999</v>
      </c>
      <c r="F16">
        <v>7.0000000000000007E-2</v>
      </c>
      <c r="H16">
        <v>8</v>
      </c>
      <c r="I16">
        <v>0.94</v>
      </c>
      <c r="J16">
        <v>0.14000000000000001</v>
      </c>
      <c r="K16">
        <v>0.12</v>
      </c>
      <c r="L16">
        <v>1.08</v>
      </c>
      <c r="M16">
        <v>0.12</v>
      </c>
    </row>
    <row r="17" spans="1:13">
      <c r="A17">
        <v>10</v>
      </c>
      <c r="B17">
        <v>1.08</v>
      </c>
      <c r="C17">
        <v>0.17</v>
      </c>
      <c r="D17">
        <v>0.14000000000000001</v>
      </c>
      <c r="E17">
        <v>1.29</v>
      </c>
      <c r="F17">
        <v>0.15</v>
      </c>
      <c r="H17">
        <v>10</v>
      </c>
      <c r="I17">
        <v>0.94</v>
      </c>
      <c r="J17">
        <v>0.24</v>
      </c>
      <c r="K17">
        <v>0.14000000000000001</v>
      </c>
      <c r="L17">
        <v>1.23</v>
      </c>
      <c r="M17">
        <v>0.21</v>
      </c>
    </row>
    <row r="19" spans="1:13">
      <c r="A19" s="87" t="s">
        <v>8</v>
      </c>
      <c r="B19" s="86"/>
      <c r="C19" s="86"/>
      <c r="D19" s="86"/>
      <c r="E19" s="86"/>
      <c r="F19" s="86"/>
      <c r="H19" s="87" t="s">
        <v>9</v>
      </c>
      <c r="I19" s="86"/>
      <c r="J19" s="86"/>
      <c r="K19" s="86"/>
      <c r="L19" s="86"/>
      <c r="M19" s="86"/>
    </row>
    <row r="20" spans="1:13">
      <c r="A20" t="s">
        <v>5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H20" t="s">
        <v>5</v>
      </c>
      <c r="I20" t="s">
        <v>0</v>
      </c>
      <c r="J20" t="s">
        <v>1</v>
      </c>
      <c r="K20" t="s">
        <v>2</v>
      </c>
      <c r="L20" t="s">
        <v>3</v>
      </c>
      <c r="M20" t="s">
        <v>4</v>
      </c>
    </row>
    <row r="21" spans="1:13">
      <c r="A21">
        <v>-10</v>
      </c>
      <c r="B21">
        <v>-0.5</v>
      </c>
      <c r="C21">
        <v>-0.8</v>
      </c>
      <c r="D21">
        <v>-0.18</v>
      </c>
      <c r="E21">
        <v>0.56000000000000005</v>
      </c>
      <c r="F21">
        <v>-0.8</v>
      </c>
      <c r="H21">
        <v>-10</v>
      </c>
      <c r="I21">
        <v>-0.16</v>
      </c>
      <c r="J21">
        <v>-0.76</v>
      </c>
      <c r="K21">
        <v>-0.16</v>
      </c>
      <c r="L21">
        <v>0.84</v>
      </c>
      <c r="M21">
        <v>-0.75</v>
      </c>
    </row>
    <row r="22" spans="1:13">
      <c r="A22">
        <v>-8</v>
      </c>
      <c r="B22">
        <v>-0.02</v>
      </c>
      <c r="C22">
        <v>-0.6</v>
      </c>
      <c r="D22">
        <v>-0.13</v>
      </c>
      <c r="E22">
        <v>0.62</v>
      </c>
      <c r="F22">
        <v>-0.59</v>
      </c>
      <c r="H22">
        <v>-8</v>
      </c>
      <c r="I22">
        <v>-0.23</v>
      </c>
      <c r="J22">
        <v>-0.67</v>
      </c>
      <c r="K22">
        <v>-0.16</v>
      </c>
      <c r="L22">
        <v>0.48</v>
      </c>
      <c r="M22">
        <v>-0.66</v>
      </c>
    </row>
    <row r="23" spans="1:13">
      <c r="A23">
        <v>-6</v>
      </c>
      <c r="B23">
        <v>0.3</v>
      </c>
      <c r="C23">
        <v>-0.45</v>
      </c>
      <c r="D23">
        <v>-0.09</v>
      </c>
      <c r="E23">
        <v>0.65</v>
      </c>
      <c r="F23">
        <v>-0.44</v>
      </c>
      <c r="H23">
        <v>-6</v>
      </c>
      <c r="I23">
        <v>0.14000000000000001</v>
      </c>
      <c r="J23">
        <v>-0.5</v>
      </c>
      <c r="K23">
        <v>-0.11</v>
      </c>
      <c r="L23">
        <v>0.53</v>
      </c>
      <c r="M23">
        <v>-0.49</v>
      </c>
    </row>
    <row r="24" spans="1:13">
      <c r="A24">
        <v>-4</v>
      </c>
      <c r="B24">
        <v>0.51</v>
      </c>
      <c r="C24">
        <v>-0.33</v>
      </c>
      <c r="D24">
        <v>-0.05</v>
      </c>
      <c r="E24">
        <v>0.68</v>
      </c>
      <c r="F24">
        <v>-0.32</v>
      </c>
      <c r="H24">
        <v>-4</v>
      </c>
      <c r="I24">
        <v>0.43</v>
      </c>
      <c r="J24">
        <v>-0.36</v>
      </c>
      <c r="K24">
        <v>-7.0000000000000007E-2</v>
      </c>
      <c r="L24">
        <v>0.62</v>
      </c>
      <c r="M24">
        <v>-0.35</v>
      </c>
    </row>
    <row r="25" spans="1:13">
      <c r="A25">
        <v>-3</v>
      </c>
      <c r="B25">
        <v>0.6</v>
      </c>
      <c r="C25">
        <v>-0.28000000000000003</v>
      </c>
      <c r="D25">
        <v>-0.03</v>
      </c>
      <c r="E25">
        <v>0.71</v>
      </c>
      <c r="F25">
        <v>-0.27</v>
      </c>
      <c r="H25">
        <v>-3</v>
      </c>
      <c r="I25">
        <v>0.52</v>
      </c>
      <c r="J25">
        <v>-0.3</v>
      </c>
      <c r="K25">
        <v>-0.06</v>
      </c>
      <c r="L25">
        <v>0.64</v>
      </c>
      <c r="M25">
        <v>-0.3</v>
      </c>
    </row>
    <row r="26" spans="1:13">
      <c r="A26">
        <v>-2</v>
      </c>
      <c r="B26">
        <v>0.67</v>
      </c>
      <c r="C26">
        <v>-0.23</v>
      </c>
      <c r="D26">
        <v>-0.01</v>
      </c>
      <c r="E26">
        <v>0.73</v>
      </c>
      <c r="F26">
        <v>-0.23</v>
      </c>
      <c r="H26">
        <v>-2</v>
      </c>
      <c r="I26">
        <v>0.61</v>
      </c>
      <c r="J26">
        <v>-0.25</v>
      </c>
      <c r="K26">
        <v>-0.04</v>
      </c>
      <c r="L26">
        <v>0.67</v>
      </c>
      <c r="M26">
        <v>-0.25</v>
      </c>
    </row>
    <row r="27" spans="1:13">
      <c r="A27">
        <v>-1</v>
      </c>
      <c r="B27">
        <v>0.73</v>
      </c>
      <c r="C27">
        <v>-0.18</v>
      </c>
      <c r="D27">
        <v>0</v>
      </c>
      <c r="E27">
        <v>0.75</v>
      </c>
      <c r="F27">
        <v>-0.18</v>
      </c>
      <c r="H27">
        <v>-1</v>
      </c>
      <c r="I27">
        <v>0.69</v>
      </c>
      <c r="J27">
        <v>-0.2</v>
      </c>
      <c r="K27">
        <v>-0.02</v>
      </c>
      <c r="L27">
        <v>0.72</v>
      </c>
      <c r="M27">
        <v>-0.2</v>
      </c>
    </row>
    <row r="28" spans="1:13">
      <c r="A28">
        <v>0</v>
      </c>
      <c r="B28">
        <v>0.79</v>
      </c>
      <c r="C28">
        <v>-0.13</v>
      </c>
      <c r="D28">
        <v>0.02</v>
      </c>
      <c r="E28">
        <v>0.79</v>
      </c>
      <c r="F28">
        <v>-0.13</v>
      </c>
      <c r="H28">
        <v>0</v>
      </c>
      <c r="I28">
        <v>0.74</v>
      </c>
      <c r="J28">
        <v>-0.16</v>
      </c>
      <c r="K28">
        <v>0</v>
      </c>
      <c r="L28">
        <v>0.74</v>
      </c>
      <c r="M28">
        <v>-0.16</v>
      </c>
    </row>
    <row r="29" spans="1:13">
      <c r="A29">
        <v>1</v>
      </c>
      <c r="B29">
        <v>0.85</v>
      </c>
      <c r="C29">
        <v>-0.09</v>
      </c>
      <c r="D29">
        <v>0.04</v>
      </c>
      <c r="E29">
        <v>0.84</v>
      </c>
      <c r="F29">
        <v>-0.09</v>
      </c>
      <c r="H29">
        <v>1</v>
      </c>
      <c r="I29">
        <v>0.8</v>
      </c>
      <c r="J29">
        <v>-0.13</v>
      </c>
      <c r="K29">
        <v>0.01</v>
      </c>
      <c r="L29">
        <v>0.78</v>
      </c>
      <c r="M29">
        <v>-0.13</v>
      </c>
    </row>
    <row r="30" spans="1:13">
      <c r="A30">
        <v>2</v>
      </c>
      <c r="B30">
        <v>0.89</v>
      </c>
      <c r="C30">
        <v>-0.04</v>
      </c>
      <c r="D30">
        <v>0.05</v>
      </c>
      <c r="E30">
        <v>0.88</v>
      </c>
      <c r="F30">
        <v>-0.05</v>
      </c>
      <c r="H30">
        <v>2</v>
      </c>
      <c r="I30">
        <v>0.85</v>
      </c>
      <c r="J30">
        <v>-0.09</v>
      </c>
      <c r="K30">
        <v>0.03</v>
      </c>
      <c r="L30">
        <v>0.83</v>
      </c>
      <c r="M30">
        <v>-0.1</v>
      </c>
    </row>
    <row r="31" spans="1:13">
      <c r="A31">
        <v>3</v>
      </c>
      <c r="B31">
        <v>0.93</v>
      </c>
      <c r="C31">
        <v>0.01</v>
      </c>
      <c r="D31">
        <v>7.0000000000000007E-2</v>
      </c>
      <c r="E31">
        <v>0.93</v>
      </c>
      <c r="F31">
        <v>0</v>
      </c>
      <c r="H31">
        <v>3</v>
      </c>
      <c r="I31">
        <v>0.91</v>
      </c>
      <c r="J31">
        <v>-0.06</v>
      </c>
      <c r="K31">
        <v>0.04</v>
      </c>
      <c r="L31">
        <v>0.89</v>
      </c>
      <c r="M31">
        <v>-7.0000000000000007E-2</v>
      </c>
    </row>
    <row r="32" spans="1:13">
      <c r="A32">
        <v>4</v>
      </c>
      <c r="B32">
        <v>0.97</v>
      </c>
      <c r="C32">
        <v>0.05</v>
      </c>
      <c r="D32">
        <v>0.08</v>
      </c>
      <c r="E32">
        <v>0.99</v>
      </c>
      <c r="F32">
        <v>0.04</v>
      </c>
      <c r="H32">
        <v>4</v>
      </c>
      <c r="I32">
        <v>0.94</v>
      </c>
      <c r="J32">
        <v>-0.03</v>
      </c>
      <c r="K32">
        <v>0.06</v>
      </c>
      <c r="L32">
        <v>0.93</v>
      </c>
      <c r="M32">
        <v>-0.04</v>
      </c>
    </row>
    <row r="33" spans="1:28">
      <c r="A33">
        <v>6</v>
      </c>
      <c r="B33">
        <v>1.01</v>
      </c>
      <c r="C33">
        <v>0.13</v>
      </c>
      <c r="D33">
        <v>0.11</v>
      </c>
      <c r="E33">
        <v>1.1100000000000001</v>
      </c>
      <c r="F33">
        <v>0.12</v>
      </c>
      <c r="H33">
        <v>6</v>
      </c>
      <c r="I33">
        <v>1</v>
      </c>
      <c r="J33">
        <v>0.04</v>
      </c>
      <c r="K33">
        <v>0.08</v>
      </c>
      <c r="L33">
        <v>1.03</v>
      </c>
      <c r="M33">
        <v>0.03</v>
      </c>
    </row>
    <row r="34" spans="1:28">
      <c r="A34">
        <v>8</v>
      </c>
      <c r="B34">
        <v>1.03</v>
      </c>
      <c r="C34">
        <v>0.21</v>
      </c>
      <c r="D34">
        <v>0.13</v>
      </c>
      <c r="E34">
        <v>1.24</v>
      </c>
      <c r="F34">
        <v>0.19</v>
      </c>
      <c r="H34">
        <v>8</v>
      </c>
      <c r="I34">
        <v>1.05</v>
      </c>
      <c r="J34">
        <v>0.12</v>
      </c>
      <c r="K34">
        <v>0.11</v>
      </c>
      <c r="L34">
        <v>1.1599999999999999</v>
      </c>
      <c r="M34">
        <v>0.1</v>
      </c>
    </row>
    <row r="35" spans="1:28">
      <c r="A35">
        <v>10</v>
      </c>
      <c r="B35">
        <v>1.04</v>
      </c>
      <c r="C35">
        <v>0.28000000000000003</v>
      </c>
      <c r="D35">
        <v>0.15</v>
      </c>
      <c r="E35">
        <v>1.38</v>
      </c>
      <c r="F35">
        <v>0.25</v>
      </c>
      <c r="H35">
        <v>10</v>
      </c>
      <c r="I35">
        <v>1.06</v>
      </c>
      <c r="J35">
        <v>0.21</v>
      </c>
      <c r="K35">
        <v>0.13</v>
      </c>
      <c r="L35">
        <v>1.33</v>
      </c>
      <c r="M35">
        <v>0.18</v>
      </c>
    </row>
    <row r="36" spans="1:28">
      <c r="R36" s="27"/>
      <c r="S36" s="85" t="s">
        <v>41</v>
      </c>
      <c r="T36" s="85"/>
      <c r="U36" s="85"/>
      <c r="V36" s="85"/>
      <c r="W36" s="85"/>
      <c r="X36" s="85"/>
    </row>
    <row r="37" spans="1:28">
      <c r="R37" s="27"/>
      <c r="S37" s="85" t="s">
        <v>42</v>
      </c>
      <c r="T37" s="85"/>
      <c r="U37" s="85"/>
      <c r="V37" s="85"/>
      <c r="W37" s="85"/>
      <c r="X37" s="85"/>
    </row>
    <row r="38" spans="1:28">
      <c r="R38" s="27"/>
      <c r="S38" s="27" t="s">
        <v>57</v>
      </c>
      <c r="T38" s="27" t="s">
        <v>58</v>
      </c>
      <c r="U38" s="27" t="s">
        <v>59</v>
      </c>
      <c r="V38" s="27" t="s">
        <v>60</v>
      </c>
      <c r="W38" s="27" t="s">
        <v>61</v>
      </c>
      <c r="X38" s="27" t="s">
        <v>62</v>
      </c>
    </row>
    <row r="39" spans="1:28">
      <c r="R39" s="27">
        <v>-3</v>
      </c>
      <c r="S39" s="28">
        <f t="shared" ref="S39:X43" si="0">R47*$Z$49/$Z$48</f>
        <v>0.65709767441860478</v>
      </c>
      <c r="T39" s="28">
        <f t="shared" si="0"/>
        <v>0.65620000000000012</v>
      </c>
      <c r="U39" s="28">
        <f t="shared" si="0"/>
        <v>0.57900000000000007</v>
      </c>
      <c r="V39" s="28">
        <f t="shared" si="0"/>
        <v>0.52962790697674422</v>
      </c>
      <c r="W39" s="28">
        <f t="shared" si="0"/>
        <v>0.44434883720930241</v>
      </c>
      <c r="X39" s="28">
        <f t="shared" si="0"/>
        <v>0.2863581395348837</v>
      </c>
    </row>
    <row r="40" spans="1:28">
      <c r="R40" s="27">
        <v>-1.5</v>
      </c>
      <c r="S40" s="28">
        <f t="shared" si="0"/>
        <v>0.66427906976744189</v>
      </c>
      <c r="T40" s="28">
        <f t="shared" si="0"/>
        <v>0.66966511627906988</v>
      </c>
      <c r="U40" s="28">
        <f t="shared" si="0"/>
        <v>0.61131627906976738</v>
      </c>
      <c r="V40" s="28">
        <f t="shared" si="0"/>
        <v>0.54578604651162799</v>
      </c>
      <c r="W40" s="28">
        <f t="shared" si="0"/>
        <v>0.53411627906976744</v>
      </c>
      <c r="X40" s="28">
        <f t="shared" si="0"/>
        <v>0.34021860465116283</v>
      </c>
    </row>
    <row r="41" spans="1:28">
      <c r="R41" s="27">
        <v>0</v>
      </c>
      <c r="S41" s="28">
        <f t="shared" si="0"/>
        <v>0.63824651162790702</v>
      </c>
      <c r="T41" s="28">
        <f t="shared" si="0"/>
        <v>0.68223255813953498</v>
      </c>
      <c r="U41" s="28">
        <f t="shared" si="0"/>
        <v>0.63824651162790702</v>
      </c>
      <c r="V41" s="28">
        <f t="shared" si="0"/>
        <v>0.5655348837209303</v>
      </c>
      <c r="W41" s="28">
        <f t="shared" si="0"/>
        <v>0.49641395348837219</v>
      </c>
      <c r="X41" s="28">
        <f t="shared" si="0"/>
        <v>0.36176279069767447</v>
      </c>
    </row>
    <row r="42" spans="1:28">
      <c r="R42" s="27">
        <v>1.5</v>
      </c>
      <c r="S42" s="28">
        <f t="shared" si="0"/>
        <v>0.63465581395348847</v>
      </c>
      <c r="T42" s="28">
        <f t="shared" si="0"/>
        <v>0.6741534883720931</v>
      </c>
      <c r="U42" s="28">
        <f t="shared" si="0"/>
        <v>0.59874883720930239</v>
      </c>
      <c r="V42" s="28">
        <f t="shared" si="0"/>
        <v>0.59426046511627906</v>
      </c>
      <c r="W42" s="28">
        <f t="shared" si="0"/>
        <v>0.48923255813953492</v>
      </c>
      <c r="X42" s="28">
        <f t="shared" si="0"/>
        <v>0.36804651162790702</v>
      </c>
    </row>
    <row r="43" spans="1:28">
      <c r="R43" s="27">
        <v>3</v>
      </c>
      <c r="S43" s="28">
        <f t="shared" si="0"/>
        <v>0.57361395348837219</v>
      </c>
      <c r="T43" s="28">
        <f t="shared" si="0"/>
        <v>0.61580465116279071</v>
      </c>
      <c r="U43" s="28">
        <f t="shared" si="0"/>
        <v>0.58977209302325584</v>
      </c>
      <c r="V43" s="28">
        <f t="shared" si="0"/>
        <v>0.49551627906976753</v>
      </c>
      <c r="W43" s="28">
        <f t="shared" si="0"/>
        <v>0.48025581395348838</v>
      </c>
      <c r="X43" s="28">
        <f t="shared" si="0"/>
        <v>0.35009302325581398</v>
      </c>
    </row>
    <row r="45" spans="1:28">
      <c r="R45" s="86" t="s">
        <v>43</v>
      </c>
      <c r="S45" s="86"/>
      <c r="T45" s="86"/>
      <c r="U45" s="86"/>
      <c r="V45" s="86"/>
      <c r="W45" s="86"/>
    </row>
    <row r="46" spans="1:28" ht="15" thickBot="1"/>
    <row r="47" spans="1:28" ht="15" thickBot="1">
      <c r="R47" s="78">
        <v>7.3200000000000001E-2</v>
      </c>
      <c r="S47" s="79">
        <v>7.3099999999999998E-2</v>
      </c>
      <c r="T47" s="79">
        <v>6.4500000000000002E-2</v>
      </c>
      <c r="U47" s="79">
        <v>5.8999999999999997E-2</v>
      </c>
      <c r="V47" s="79">
        <v>4.9500000000000002E-2</v>
      </c>
      <c r="W47" s="79">
        <v>3.1899999999999998E-2</v>
      </c>
      <c r="AB47" t="s">
        <v>52</v>
      </c>
    </row>
    <row r="48" spans="1:28" ht="15" thickBot="1">
      <c r="R48" s="80">
        <v>7.3999999999999996E-2</v>
      </c>
      <c r="S48" s="81">
        <v>7.46E-2</v>
      </c>
      <c r="T48" s="81">
        <v>6.8099999999999994E-2</v>
      </c>
      <c r="U48" s="81">
        <v>6.08E-2</v>
      </c>
      <c r="V48" s="81">
        <v>5.9499999999999997E-2</v>
      </c>
      <c r="W48" s="81">
        <v>3.7900000000000003E-2</v>
      </c>
      <c r="Y48" s="25" t="s">
        <v>39</v>
      </c>
      <c r="Z48" s="26">
        <v>4.2999999999999997E-2</v>
      </c>
      <c r="AB48">
        <f>Z48*60</f>
        <v>2.5799999999999996</v>
      </c>
    </row>
    <row r="49" spans="18:28" ht="15" thickBot="1">
      <c r="R49" s="80">
        <v>7.1099999999999997E-2</v>
      </c>
      <c r="S49" s="81">
        <v>7.5999999999999998E-2</v>
      </c>
      <c r="T49" s="81">
        <v>7.1099999999999997E-2</v>
      </c>
      <c r="U49" s="81">
        <v>6.3E-2</v>
      </c>
      <c r="V49" s="81">
        <v>5.5300000000000002E-2</v>
      </c>
      <c r="W49" s="81">
        <v>4.0300000000000002E-2</v>
      </c>
      <c r="Y49" s="25" t="s">
        <v>40</v>
      </c>
      <c r="Z49" s="26">
        <v>0.38600000000000001</v>
      </c>
      <c r="AB49">
        <f>Z49*60</f>
        <v>23.16</v>
      </c>
    </row>
    <row r="50" spans="18:28" ht="15" thickBot="1">
      <c r="R50" s="80">
        <v>7.0699999999999999E-2</v>
      </c>
      <c r="S50" s="81">
        <v>7.51E-2</v>
      </c>
      <c r="T50" s="81">
        <v>6.6699999999999995E-2</v>
      </c>
      <c r="U50" s="81">
        <v>6.6199999999999995E-2</v>
      </c>
      <c r="V50" s="81">
        <v>5.45E-2</v>
      </c>
      <c r="W50" s="81">
        <v>4.1000000000000002E-2</v>
      </c>
    </row>
    <row r="51" spans="18:28" ht="15" thickBot="1">
      <c r="R51" s="80">
        <v>6.3899999999999998E-2</v>
      </c>
      <c r="S51" s="81">
        <v>6.8599999999999994E-2</v>
      </c>
      <c r="T51" s="81">
        <v>6.5699999999999995E-2</v>
      </c>
      <c r="U51" s="81">
        <v>5.5199999999999999E-2</v>
      </c>
      <c r="V51" s="81">
        <v>5.3499999999999999E-2</v>
      </c>
      <c r="W51" s="81">
        <v>3.9E-2</v>
      </c>
    </row>
    <row r="55" spans="18:28">
      <c r="R55" s="27"/>
      <c r="S55" s="85" t="s">
        <v>41</v>
      </c>
      <c r="T55" s="85"/>
      <c r="U55" s="85"/>
      <c r="V55" s="85"/>
      <c r="W55" s="85"/>
      <c r="X55" s="85"/>
    </row>
    <row r="56" spans="18:28">
      <c r="R56" s="27"/>
      <c r="S56" s="85" t="s">
        <v>44</v>
      </c>
      <c r="T56" s="85"/>
      <c r="U56" s="85"/>
      <c r="V56" s="85"/>
      <c r="W56" s="85"/>
      <c r="X56" s="85"/>
    </row>
    <row r="57" spans="18:28">
      <c r="R57" s="27"/>
      <c r="S57" s="27" t="s">
        <v>57</v>
      </c>
      <c r="T57" s="27" t="s">
        <v>58</v>
      </c>
      <c r="U57" s="27" t="s">
        <v>59</v>
      </c>
      <c r="V57" s="27" t="s">
        <v>60</v>
      </c>
      <c r="W57" s="27" t="s">
        <v>61</v>
      </c>
      <c r="X57" s="27" t="s">
        <v>62</v>
      </c>
    </row>
    <row r="58" spans="18:28">
      <c r="R58" s="27">
        <v>-3</v>
      </c>
      <c r="S58" s="29">
        <v>-0.28199999999999997</v>
      </c>
      <c r="T58" s="30">
        <v>-0.26300000000000001</v>
      </c>
      <c r="U58" s="31">
        <v>-0.25800000000000001</v>
      </c>
      <c r="V58" s="32">
        <v>-0.10100000000000001</v>
      </c>
      <c r="W58" s="33">
        <v>-5.2900000000000003E-2</v>
      </c>
      <c r="X58" s="34">
        <v>-2.0500000000000001E-2</v>
      </c>
    </row>
    <row r="59" spans="18:28">
      <c r="R59" s="27">
        <v>-1.5</v>
      </c>
      <c r="S59" s="35">
        <v>-0.19700000000000001</v>
      </c>
      <c r="T59" s="36">
        <v>-0.16600000000000001</v>
      </c>
      <c r="U59" s="37">
        <v>-0.14399999999999999</v>
      </c>
      <c r="V59" s="38">
        <v>-4.5900000000000003E-2</v>
      </c>
      <c r="W59" s="39">
        <v>7.8100000000000001E-3</v>
      </c>
      <c r="X59" s="40">
        <v>1.7899999999999999E-2</v>
      </c>
    </row>
    <row r="60" spans="18:28">
      <c r="R60" s="27">
        <v>0</v>
      </c>
      <c r="S60" s="41">
        <v>-0.113</v>
      </c>
      <c r="T60" s="42">
        <v>-9.1999999999999998E-2</v>
      </c>
      <c r="U60" s="43">
        <v>-6.5199999999999994E-2</v>
      </c>
      <c r="V60" s="40">
        <v>1.6299999999999999E-2</v>
      </c>
      <c r="W60" s="40">
        <v>1.8800000000000001E-2</v>
      </c>
      <c r="X60" s="44">
        <v>5.4600000000000003E-2</v>
      </c>
    </row>
    <row r="61" spans="18:28">
      <c r="R61" s="27">
        <v>1.5</v>
      </c>
      <c r="S61" s="45">
        <v>-2.7400000000000001E-2</v>
      </c>
      <c r="T61" s="46">
        <v>-1.15E-2</v>
      </c>
      <c r="U61" s="46">
        <v>-1.1299999999999999E-2</v>
      </c>
      <c r="V61" s="47">
        <v>7.6899999999999996E-2</v>
      </c>
      <c r="W61" s="48">
        <v>0.115</v>
      </c>
      <c r="X61" s="49">
        <v>8.4500000000000006E-2</v>
      </c>
    </row>
    <row r="62" spans="18:28">
      <c r="R62" s="27">
        <v>3</v>
      </c>
      <c r="S62" s="44">
        <v>5.6599999999999998E-2</v>
      </c>
      <c r="T62" s="50">
        <v>7.1400000000000005E-2</v>
      </c>
      <c r="U62" s="51">
        <v>9.0800000000000006E-2</v>
      </c>
      <c r="V62" s="52">
        <v>0.14599999999999999</v>
      </c>
      <c r="W62" s="52">
        <v>0.14799999999999999</v>
      </c>
      <c r="X62" s="53">
        <v>0.121</v>
      </c>
    </row>
    <row r="68" spans="18:32">
      <c r="R68" s="27"/>
      <c r="S68" s="85" t="s">
        <v>41</v>
      </c>
      <c r="T68" s="85"/>
      <c r="U68" s="85"/>
      <c r="V68" s="85"/>
      <c r="W68" s="85"/>
      <c r="X68" s="85"/>
    </row>
    <row r="69" spans="18:32">
      <c r="R69" s="27"/>
      <c r="S69" s="85" t="s">
        <v>46</v>
      </c>
      <c r="T69" s="85"/>
      <c r="U69" s="85"/>
      <c r="V69" s="85"/>
      <c r="W69" s="85"/>
      <c r="X69" s="85"/>
      <c r="AA69" s="85" t="s">
        <v>45</v>
      </c>
      <c r="AB69" s="85"/>
      <c r="AC69" s="85"/>
      <c r="AD69" s="85"/>
      <c r="AE69" s="85"/>
      <c r="AF69" s="85"/>
    </row>
    <row r="70" spans="18:32">
      <c r="R70" s="27"/>
      <c r="S70" s="27" t="s">
        <v>57</v>
      </c>
      <c r="T70" s="27" t="s">
        <v>58</v>
      </c>
      <c r="U70" s="27" t="s">
        <v>59</v>
      </c>
      <c r="V70" s="27" t="s">
        <v>60</v>
      </c>
      <c r="W70" s="27" t="s">
        <v>61</v>
      </c>
      <c r="X70" s="27" t="s">
        <v>62</v>
      </c>
      <c r="AA70" s="27" t="s">
        <v>57</v>
      </c>
      <c r="AB70" s="27" t="s">
        <v>58</v>
      </c>
      <c r="AC70" s="27" t="s">
        <v>59</v>
      </c>
      <c r="AD70" s="27" t="s">
        <v>60</v>
      </c>
      <c r="AE70" s="27" t="s">
        <v>61</v>
      </c>
      <c r="AF70" s="27" t="s">
        <v>62</v>
      </c>
    </row>
    <row r="71" spans="18:32">
      <c r="R71" s="27">
        <v>-3</v>
      </c>
      <c r="S71" s="55">
        <f>-AA71</f>
        <v>-1.4200000000000001E-2</v>
      </c>
      <c r="T71" s="55">
        <f t="shared" ref="T71:X71" si="1">-AB71</f>
        <v>-9.0900000000000009E-3</v>
      </c>
      <c r="U71" s="55">
        <f t="shared" si="1"/>
        <v>-4.3600000000000002E-3</v>
      </c>
      <c r="V71" s="55">
        <f t="shared" si="1"/>
        <v>1.6299999999999999E-2</v>
      </c>
      <c r="W71" s="55">
        <f t="shared" si="1"/>
        <v>1.4200000000000001E-2</v>
      </c>
      <c r="X71" s="55">
        <f t="shared" si="1"/>
        <v>1.1299999999999999E-2</v>
      </c>
      <c r="AA71" s="55">
        <v>1.4200000000000001E-2</v>
      </c>
      <c r="AB71" s="56">
        <v>9.0900000000000009E-3</v>
      </c>
      <c r="AC71" s="40">
        <v>4.3600000000000002E-3</v>
      </c>
      <c r="AD71" s="57">
        <v>-1.6299999999999999E-2</v>
      </c>
      <c r="AE71" s="33">
        <v>-1.4200000000000001E-2</v>
      </c>
      <c r="AF71" s="58">
        <v>-1.1299999999999999E-2</v>
      </c>
    </row>
    <row r="72" spans="18:32">
      <c r="R72" s="27">
        <v>-1.5</v>
      </c>
      <c r="S72" s="55">
        <f t="shared" ref="S72:S75" si="2">-AA72</f>
        <v>1.0200000000000001E-2</v>
      </c>
      <c r="T72" s="55">
        <f t="shared" ref="T72:T75" si="3">-AB72</f>
        <v>1.5299999999999999E-2</v>
      </c>
      <c r="U72" s="55">
        <f t="shared" ref="U72:U75" si="4">-AC72</f>
        <v>1.8499999999999999E-2</v>
      </c>
      <c r="V72" s="55">
        <f t="shared" ref="V72:V75" si="5">-AD72</f>
        <v>3.2099999999999997E-2</v>
      </c>
      <c r="W72" s="55">
        <f t="shared" ref="W72:W75" si="6">-AE72</f>
        <v>2.9499999999999998E-2</v>
      </c>
      <c r="X72" s="55">
        <f t="shared" ref="X72:X75" si="7">-AF72</f>
        <v>2.1000000000000001E-2</v>
      </c>
      <c r="AA72" s="59">
        <v>-1.0200000000000001E-2</v>
      </c>
      <c r="AB72" s="33">
        <v>-1.5299999999999999E-2</v>
      </c>
      <c r="AC72" s="43">
        <v>-1.8499999999999999E-2</v>
      </c>
      <c r="AD72" s="41">
        <v>-3.2099999999999997E-2</v>
      </c>
      <c r="AE72" s="32">
        <v>-2.9499999999999998E-2</v>
      </c>
      <c r="AF72" s="60">
        <v>-2.1000000000000001E-2</v>
      </c>
    </row>
    <row r="73" spans="18:32">
      <c r="R73" s="27">
        <v>0</v>
      </c>
      <c r="S73" s="55">
        <f t="shared" si="2"/>
        <v>3.39E-2</v>
      </c>
      <c r="T73" s="55">
        <f t="shared" si="3"/>
        <v>3.6299999999999999E-2</v>
      </c>
      <c r="U73" s="55">
        <f t="shared" si="4"/>
        <v>3.9300000000000002E-2</v>
      </c>
      <c r="V73" s="55">
        <f t="shared" si="5"/>
        <v>4.8800000000000003E-2</v>
      </c>
      <c r="W73" s="55">
        <f t="shared" si="6"/>
        <v>3.7699999999999997E-2</v>
      </c>
      <c r="X73" s="55">
        <f t="shared" si="7"/>
        <v>2.98E-2</v>
      </c>
      <c r="AA73" s="61">
        <v>-3.39E-2</v>
      </c>
      <c r="AB73" s="62">
        <v>-3.6299999999999999E-2</v>
      </c>
      <c r="AC73" s="63">
        <v>-3.9300000000000002E-2</v>
      </c>
      <c r="AD73" s="64">
        <v>-4.8800000000000003E-2</v>
      </c>
      <c r="AE73" s="65">
        <v>-3.7699999999999997E-2</v>
      </c>
      <c r="AF73" s="66">
        <v>-2.98E-2</v>
      </c>
    </row>
    <row r="74" spans="18:32">
      <c r="R74" s="27">
        <v>1.5</v>
      </c>
      <c r="S74" s="55">
        <f t="shared" si="2"/>
        <v>5.6000000000000001E-2</v>
      </c>
      <c r="T74" s="55">
        <f t="shared" si="3"/>
        <v>5.8200000000000002E-2</v>
      </c>
      <c r="U74" s="55">
        <f t="shared" si="4"/>
        <v>5.8500000000000003E-2</v>
      </c>
      <c r="V74" s="55">
        <f t="shared" si="5"/>
        <v>6.4199999999999993E-2</v>
      </c>
      <c r="W74" s="55">
        <f t="shared" si="6"/>
        <v>5.8700000000000002E-2</v>
      </c>
      <c r="X74" s="55">
        <f t="shared" si="7"/>
        <v>3.7999999999999999E-2</v>
      </c>
      <c r="AA74" s="35">
        <v>-5.6000000000000001E-2</v>
      </c>
      <c r="AB74" s="67">
        <v>-5.8200000000000002E-2</v>
      </c>
      <c r="AC74" s="67">
        <v>-5.8500000000000003E-2</v>
      </c>
      <c r="AD74" s="68">
        <v>-6.4199999999999993E-2</v>
      </c>
      <c r="AE74" s="67">
        <v>-5.8700000000000002E-2</v>
      </c>
      <c r="AF74" s="63">
        <v>-3.7999999999999999E-2</v>
      </c>
    </row>
    <row r="75" spans="18:32">
      <c r="R75" s="27">
        <v>3</v>
      </c>
      <c r="S75" s="55">
        <f t="shared" si="2"/>
        <v>7.6200000000000004E-2</v>
      </c>
      <c r="T75" s="55">
        <f t="shared" si="3"/>
        <v>7.8799999999999995E-2</v>
      </c>
      <c r="U75" s="55">
        <f t="shared" si="4"/>
        <v>7.6200000000000004E-2</v>
      </c>
      <c r="V75" s="55">
        <f t="shared" si="5"/>
        <v>7.8600000000000003E-2</v>
      </c>
      <c r="W75" s="55">
        <f t="shared" si="6"/>
        <v>6.3500000000000001E-2</v>
      </c>
      <c r="X75" s="55">
        <f t="shared" si="7"/>
        <v>4.5699999999999998E-2</v>
      </c>
      <c r="AA75" s="69">
        <v>-7.6200000000000004E-2</v>
      </c>
      <c r="AB75" s="70">
        <v>-7.8799999999999995E-2</v>
      </c>
      <c r="AC75" s="69">
        <v>-7.6200000000000004E-2</v>
      </c>
      <c r="AD75" s="70">
        <v>-7.8600000000000003E-2</v>
      </c>
      <c r="AE75" s="68">
        <v>-6.3500000000000001E-2</v>
      </c>
      <c r="AF75" s="71">
        <v>-4.5699999999999998E-2</v>
      </c>
    </row>
    <row r="94" spans="12:28">
      <c r="L94" t="s">
        <v>0</v>
      </c>
      <c r="N94" t="str">
        <f>A1</f>
        <v>LS11 Deck Section - Walkway Downwind, Without Traffic</v>
      </c>
      <c r="U94" t="str">
        <f>$L$94&amp;": "&amp;N94</f>
        <v>Cy: LS11 Deck Section - Walkway Downwind, Without Traffic</v>
      </c>
      <c r="AB94" t="str">
        <f>$L$95&amp;": "&amp;N94</f>
        <v>C Drag: LS11 Deck Section - Walkway Downwind, Without Traffic</v>
      </c>
    </row>
    <row r="95" spans="12:28">
      <c r="L95" t="s">
        <v>63</v>
      </c>
      <c r="N95" t="str">
        <f>H1</f>
        <v>LS11 Deck Section - Walkway Upwind, Without Traffic</v>
      </c>
      <c r="U95" t="str">
        <f t="shared" ref="U95:U97" si="8">$L$94&amp;": "&amp;N95</f>
        <v>Cy: LS11 Deck Section - Walkway Upwind, Without Traffic</v>
      </c>
      <c r="AB95" t="str">
        <f t="shared" ref="AB95:AB97" si="9">$L$95&amp;": "&amp;N95</f>
        <v>C Drag: LS11 Deck Section - Walkway Upwind, Without Traffic</v>
      </c>
    </row>
    <row r="96" spans="12:28">
      <c r="N96" t="str">
        <f>A19</f>
        <v>LA12-16 Deck Section - Walkway Downwind, Without Traffic</v>
      </c>
      <c r="U96" t="str">
        <f t="shared" si="8"/>
        <v>Cy: LA12-16 Deck Section - Walkway Downwind, Without Traffic</v>
      </c>
      <c r="AB96" t="str">
        <f t="shared" si="9"/>
        <v>C Drag: LA12-16 Deck Section - Walkway Downwind, Without Traffic</v>
      </c>
    </row>
    <row r="97" spans="14:28">
      <c r="N97" t="str">
        <f>H19</f>
        <v>LA12-16 Deck Section - Walkway Upwind, Without Traffic</v>
      </c>
      <c r="U97" t="str">
        <f t="shared" si="8"/>
        <v>Cy: LA12-16 Deck Section - Walkway Upwind, Without Traffic</v>
      </c>
      <c r="AB97" t="str">
        <f t="shared" si="9"/>
        <v>C Drag: LA12-16 Deck Section - Walkway Upwind, Without Traffic</v>
      </c>
    </row>
  </sheetData>
  <mergeCells count="13">
    <mergeCell ref="S69:X69"/>
    <mergeCell ref="AA69:AF69"/>
    <mergeCell ref="A1:F1"/>
    <mergeCell ref="H1:M1"/>
    <mergeCell ref="A19:F19"/>
    <mergeCell ref="H19:M19"/>
    <mergeCell ref="S68:X68"/>
    <mergeCell ref="S56:X56"/>
    <mergeCell ref="AI9:AS11"/>
    <mergeCell ref="S37:X37"/>
    <mergeCell ref="S36:X36"/>
    <mergeCell ref="R45:W45"/>
    <mergeCell ref="S55:X5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0608-0D31-4BC3-8444-89F9DE90DD01}">
  <dimension ref="A1:G14"/>
  <sheetViews>
    <sheetView workbookViewId="0">
      <selection activeCell="P9" sqref="P9"/>
    </sheetView>
  </sheetViews>
  <sheetFormatPr defaultColWidth="8.88671875" defaultRowHeight="14.4"/>
  <cols>
    <col min="1" max="1" width="10.21875" style="72" bestFit="1" customWidth="1"/>
    <col min="2" max="2" width="12.6640625" style="72" bestFit="1" customWidth="1"/>
    <col min="3" max="16384" width="8.88671875" style="72"/>
  </cols>
  <sheetData>
    <row r="1" spans="1:7">
      <c r="A1" s="72" t="s">
        <v>55</v>
      </c>
      <c r="B1" s="72" t="s">
        <v>56</v>
      </c>
      <c r="C1" s="72" t="s">
        <v>3</v>
      </c>
      <c r="D1" s="72" t="s">
        <v>4</v>
      </c>
      <c r="E1" s="72" t="s">
        <v>2</v>
      </c>
      <c r="F1" s="72" t="s">
        <v>0</v>
      </c>
      <c r="G1" s="72" t="s">
        <v>1</v>
      </c>
    </row>
    <row r="2" spans="1:7">
      <c r="A2" s="72">
        <v>-10</v>
      </c>
      <c r="B2" s="72">
        <v>-0.17453292519943295</v>
      </c>
      <c r="C2" s="72">
        <v>1.427</v>
      </c>
      <c r="D2" s="72">
        <v>-1.2649999999999999</v>
      </c>
      <c r="E2" s="72">
        <v>-0.28299999999999997</v>
      </c>
      <c r="F2" s="75">
        <f>Sotrabru!G3*Sotrabru!$L$6/Sotrabru!$L$7</f>
        <v>-9.9797948540169656E-2</v>
      </c>
      <c r="G2" s="72">
        <v>-1.2669007805318102</v>
      </c>
    </row>
    <row r="3" spans="1:7">
      <c r="A3" s="72">
        <v>-8</v>
      </c>
      <c r="B3" s="72">
        <v>-0.13962634015954636</v>
      </c>
      <c r="C3" s="72">
        <v>1.034</v>
      </c>
      <c r="D3" s="72">
        <v>-1.069</v>
      </c>
      <c r="E3" s="72">
        <v>-0.22800000000000001</v>
      </c>
      <c r="F3" s="75">
        <f>Sotrabru!G4*Sotrabru!$L$6/Sotrabru!$L$7</f>
        <v>-6.1439198877283684E-2</v>
      </c>
      <c r="G3" s="72">
        <v>-1.0708611950068445</v>
      </c>
    </row>
    <row r="4" spans="1:7">
      <c r="A4" s="72">
        <v>-6</v>
      </c>
      <c r="B4" s="72">
        <v>-0.10471975511965978</v>
      </c>
      <c r="C4" s="72">
        <v>0.81799999999999995</v>
      </c>
      <c r="D4" s="72">
        <v>-0.90300000000000002</v>
      </c>
      <c r="E4" s="72">
        <v>-0.17899999999999999</v>
      </c>
      <c r="F4" s="75">
        <f>Sotrabru!G5*Sotrabru!$L$6/Sotrabru!$L$7</f>
        <v>-2.5000008334508255E-2</v>
      </c>
      <c r="G4" s="72">
        <v>-0.90534056836013088</v>
      </c>
    </row>
    <row r="5" spans="1:7">
      <c r="A5" s="72">
        <v>-4</v>
      </c>
      <c r="B5" s="72">
        <v>-6.9813170079773182E-2</v>
      </c>
      <c r="C5" s="72">
        <v>0.65600000000000003</v>
      </c>
      <c r="D5" s="72">
        <v>-0.71099999999999997</v>
      </c>
      <c r="E5" s="72">
        <v>-0.122</v>
      </c>
      <c r="F5" s="75">
        <f>Sotrabru!G6*Sotrabru!$L$6/Sotrabru!$L$7</f>
        <v>6.2204464659860051E-3</v>
      </c>
      <c r="G5" s="72">
        <v>-0.71316806076679284</v>
      </c>
    </row>
    <row r="6" spans="1:7">
      <c r="A6" s="72">
        <v>-2</v>
      </c>
      <c r="B6" s="72">
        <v>-3.4906585039886591E-2</v>
      </c>
      <c r="C6" s="72">
        <v>0.54200000000000004</v>
      </c>
      <c r="D6" s="72">
        <v>-0.55200000000000005</v>
      </c>
      <c r="E6" s="72">
        <v>-7.5999999999999998E-2</v>
      </c>
      <c r="F6" s="75">
        <f>Sotrabru!G7*Sotrabru!$L$6/Sotrabru!$L$7</f>
        <v>2.693727142686822E-2</v>
      </c>
      <c r="G6" s="72">
        <v>-0.55327585531108259</v>
      </c>
    </row>
    <row r="7" spans="1:7">
      <c r="A7" s="72">
        <v>-1</v>
      </c>
      <c r="B7" s="72">
        <v>-1.7453292519943295E-2</v>
      </c>
      <c r="C7" s="72">
        <v>0.53200000000000003</v>
      </c>
      <c r="D7" s="72">
        <v>-0.501</v>
      </c>
      <c r="E7" s="72">
        <v>-6.0999999999999999E-2</v>
      </c>
      <c r="F7" s="75">
        <f>Sotrabru!G8*Sotrabru!$L$6/Sotrabru!$L$7</f>
        <v>3.6626437672703308E-2</v>
      </c>
      <c r="G7" s="72">
        <v>-0.50171500324704243</v>
      </c>
    </row>
    <row r="8" spans="1:7">
      <c r="A8" s="72">
        <v>0</v>
      </c>
      <c r="B8" s="72">
        <v>0</v>
      </c>
      <c r="C8" s="72">
        <v>0.48599999999999999</v>
      </c>
      <c r="D8" s="72">
        <v>-0.40899999999999997</v>
      </c>
      <c r="E8" s="72">
        <v>-0.03</v>
      </c>
      <c r="F8" s="75">
        <f>Sotrabru!G9*Sotrabru!$L$6/Sotrabru!$L$7</f>
        <v>4.1453428863868991E-2</v>
      </c>
      <c r="G8" s="72">
        <v>-0.40899999999999997</v>
      </c>
    </row>
    <row r="9" spans="1:7">
      <c r="A9" s="72">
        <v>1</v>
      </c>
      <c r="B9" s="72">
        <v>1.7453292519943295E-2</v>
      </c>
      <c r="C9" s="72">
        <v>0.47299999999999998</v>
      </c>
      <c r="D9" s="72">
        <v>-0.31900000000000001</v>
      </c>
      <c r="E9" s="72">
        <v>-5.0000000000000001E-3</v>
      </c>
      <c r="F9" s="75">
        <f>Sotrabru!G10*Sotrabru!$L$6/Sotrabru!$L$7</f>
        <v>4.5905765265995414E-2</v>
      </c>
      <c r="G9" s="72">
        <v>-0.31824786462038579</v>
      </c>
    </row>
    <row r="10" spans="1:7">
      <c r="A10" s="72">
        <v>2</v>
      </c>
      <c r="B10" s="72">
        <v>3.4906585039886591E-2</v>
      </c>
      <c r="C10" s="72">
        <v>0.44</v>
      </c>
      <c r="D10" s="72">
        <v>-0.23599999999999999</v>
      </c>
      <c r="E10" s="72">
        <v>1.4999999999999999E-2</v>
      </c>
      <c r="F10" s="75">
        <f>Sotrabru!G11*Sotrabru!$L$6/Sotrabru!$L$7</f>
        <v>4.5743272341578878E-2</v>
      </c>
      <c r="G10" s="72">
        <v>-0.23454750405016281</v>
      </c>
    </row>
    <row r="11" spans="1:7">
      <c r="A11" s="72">
        <v>4</v>
      </c>
      <c r="B11" s="72">
        <v>6.9813170079773182E-2</v>
      </c>
      <c r="C11" s="72">
        <v>0.47699999999999998</v>
      </c>
      <c r="D11" s="72">
        <v>-6.6000000000000003E-2</v>
      </c>
      <c r="E11" s="72">
        <v>6.4000000000000001E-2</v>
      </c>
      <c r="F11" s="75">
        <f>Sotrabru!G12*Sotrabru!$L$6/Sotrabru!$L$7</f>
        <v>4.5190591543292427E-2</v>
      </c>
      <c r="G11" s="72">
        <v>-6.3003388853289224E-2</v>
      </c>
    </row>
    <row r="12" spans="1:7">
      <c r="A12" s="72">
        <v>6</v>
      </c>
      <c r="B12" s="72">
        <v>0.10471975511965978</v>
      </c>
      <c r="C12" s="72">
        <v>0.58099999999999996</v>
      </c>
      <c r="D12" s="72">
        <v>0.115</v>
      </c>
      <c r="E12" s="72">
        <v>0.11700000000000001</v>
      </c>
      <c r="F12" s="75">
        <f>Sotrabru!G13*Sotrabru!$L$6/Sotrabru!$L$7</f>
        <v>3.7264216591924283E-2</v>
      </c>
      <c r="G12" s="72">
        <v>0.11954595863426962</v>
      </c>
    </row>
    <row r="13" spans="1:7">
      <c r="A13" s="72">
        <v>8</v>
      </c>
      <c r="B13" s="72">
        <v>0.13962634015954636</v>
      </c>
      <c r="C13" s="72">
        <v>0.76900000000000002</v>
      </c>
      <c r="D13" s="72">
        <v>0.30099999999999999</v>
      </c>
      <c r="E13" s="72">
        <v>0.16600000000000001</v>
      </c>
      <c r="F13" s="75">
        <f>Sotrabru!G14*Sotrabru!$L$6/Sotrabru!$L$7</f>
        <v>2.3062508421176194E-2</v>
      </c>
      <c r="G13" s="72">
        <v>0.30719206209788513</v>
      </c>
    </row>
    <row r="14" spans="1:7">
      <c r="A14" s="72">
        <v>10</v>
      </c>
      <c r="B14" s="72">
        <v>0.17453292519943295</v>
      </c>
      <c r="C14" s="72">
        <v>1.0580000000000001</v>
      </c>
      <c r="D14" s="72">
        <v>0.48099999999999998</v>
      </c>
      <c r="E14" s="72">
        <v>0.20799999999999999</v>
      </c>
      <c r="F14" s="75">
        <f>Sotrabru!G15*Sotrabru!$L$6/Sotrabru!$L$7</f>
        <v>5.3464823155702328E-3</v>
      </c>
      <c r="G14" s="72">
        <v>0.489350464310089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87F7-569A-4695-B604-42866237A741}">
  <dimension ref="A1:AS97"/>
  <sheetViews>
    <sheetView zoomScale="85" zoomScaleNormal="85" workbookViewId="0">
      <selection activeCell="X43" sqref="X43"/>
    </sheetView>
  </sheetViews>
  <sheetFormatPr defaultRowHeight="14.4"/>
  <cols>
    <col min="19" max="20" width="8.88671875" customWidth="1"/>
  </cols>
  <sheetData>
    <row r="1" spans="1:45">
      <c r="A1" s="87" t="s">
        <v>7</v>
      </c>
      <c r="B1" s="86"/>
      <c r="C1" s="86"/>
      <c r="D1" s="86"/>
      <c r="E1" s="86"/>
      <c r="F1" s="86"/>
      <c r="H1" s="87" t="s">
        <v>6</v>
      </c>
      <c r="I1" s="86"/>
      <c r="J1" s="86"/>
      <c r="K1" s="86"/>
      <c r="L1" s="86"/>
      <c r="M1" s="86"/>
    </row>
    <row r="2" spans="1:45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45">
      <c r="A3">
        <v>-10.1</v>
      </c>
      <c r="B3">
        <v>0.29767294620711893</v>
      </c>
      <c r="C3">
        <v>-0.97058082198189566</v>
      </c>
      <c r="D3">
        <v>-0.18999947673731901</v>
      </c>
      <c r="E3">
        <v>1.5611064417650971</v>
      </c>
      <c r="F3">
        <v>-0.94853293519056037</v>
      </c>
      <c r="H3">
        <v>-10.199999999999999</v>
      </c>
      <c r="I3">
        <v>0.15631725314558309</v>
      </c>
      <c r="J3">
        <v>-0.95163263955552369</v>
      </c>
      <c r="K3">
        <v>-0.2047491429798878</v>
      </c>
      <c r="L3">
        <v>1.409317914467904</v>
      </c>
      <c r="M3">
        <v>-0.93287704006538674</v>
      </c>
    </row>
    <row r="4" spans="1:45">
      <c r="A4">
        <v>-7.9</v>
      </c>
      <c r="B4">
        <v>0.1954170081544058</v>
      </c>
      <c r="C4">
        <v>-0.90529788187689764</v>
      </c>
      <c r="D4">
        <v>-0.18865414505224939</v>
      </c>
      <c r="E4">
        <v>1.120552906056713</v>
      </c>
      <c r="F4">
        <v>-0.89310088388440612</v>
      </c>
      <c r="H4">
        <v>-7.9</v>
      </c>
      <c r="I4">
        <v>0.13931720623267541</v>
      </c>
      <c r="J4">
        <v>-0.86386538244204381</v>
      </c>
      <c r="K4">
        <v>-0.1919268726741023</v>
      </c>
      <c r="L4">
        <v>1.022560221851186</v>
      </c>
      <c r="M4">
        <v>-0.8530965825592931</v>
      </c>
    </row>
    <row r="5" spans="1:45">
      <c r="A5">
        <v>-5.9</v>
      </c>
      <c r="B5">
        <v>0.41614823823569791</v>
      </c>
      <c r="C5">
        <v>-0.73408062655336714</v>
      </c>
      <c r="D5">
        <v>-0.13781217653374589</v>
      </c>
      <c r="E5">
        <v>0.97610599799434938</v>
      </c>
      <c r="F5">
        <v>-0.72445019701064828</v>
      </c>
      <c r="H5">
        <v>-5.9</v>
      </c>
      <c r="I5">
        <v>0.38224646844604682</v>
      </c>
      <c r="J5">
        <v>-0.68077628089254805</v>
      </c>
      <c r="K5">
        <v>-0.13926421739751821</v>
      </c>
      <c r="L5">
        <v>0.90156310968298947</v>
      </c>
      <c r="M5">
        <v>-0.67189597917271449</v>
      </c>
    </row>
    <row r="6" spans="1:45">
      <c r="A6">
        <v>-3.9</v>
      </c>
      <c r="B6">
        <v>0.63065054249358699</v>
      </c>
      <c r="C6">
        <v>-0.50702315391046127</v>
      </c>
      <c r="D6">
        <v>-7.959041757394289E-2</v>
      </c>
      <c r="E6">
        <v>0.88610581922986764</v>
      </c>
      <c r="F6">
        <v>-0.50009146188279752</v>
      </c>
      <c r="H6">
        <v>-3.9</v>
      </c>
      <c r="I6">
        <v>0.58973625630445536</v>
      </c>
      <c r="J6">
        <v>-0.47265119204125627</v>
      </c>
      <c r="K6">
        <v>-8.3371491126520134E-2</v>
      </c>
      <c r="L6">
        <v>0.82786952773853772</v>
      </c>
      <c r="M6">
        <v>-0.46617262570087492</v>
      </c>
    </row>
    <row r="7" spans="1:45">
      <c r="A7">
        <v>-2.9</v>
      </c>
      <c r="B7">
        <v>0.68242089695277741</v>
      </c>
      <c r="C7">
        <v>-0.43212969321775169</v>
      </c>
      <c r="D7">
        <v>-5.6551208383488032E-2</v>
      </c>
      <c r="E7">
        <v>0.84442416150752364</v>
      </c>
      <c r="F7">
        <v>-0.42694197002840062</v>
      </c>
      <c r="H7">
        <v>-2.9</v>
      </c>
      <c r="I7">
        <v>0.65601408072359513</v>
      </c>
      <c r="J7">
        <v>-0.40723081093588492</v>
      </c>
      <c r="K7">
        <v>-6.0992671070558772E-2</v>
      </c>
      <c r="L7">
        <v>0.80866634091631973</v>
      </c>
      <c r="M7">
        <v>-0.40225430297508868</v>
      </c>
    </row>
    <row r="8" spans="1:45">
      <c r="A8">
        <v>-1.9</v>
      </c>
      <c r="B8">
        <v>0.71566770640590116</v>
      </c>
      <c r="C8">
        <v>-0.37559922396700662</v>
      </c>
      <c r="D8">
        <v>-3.6304180827030061E-2</v>
      </c>
      <c r="E8">
        <v>0.80804953529539514</v>
      </c>
      <c r="F8">
        <v>-0.37220774691442882</v>
      </c>
      <c r="H8">
        <v>-1.9</v>
      </c>
      <c r="I8">
        <v>0.70455691231086948</v>
      </c>
      <c r="J8">
        <v>-0.35736068374009261</v>
      </c>
      <c r="K8">
        <v>-4.1470769822075877E-2</v>
      </c>
      <c r="L8">
        <v>0.79243981942979747</v>
      </c>
      <c r="M8">
        <v>-0.35402868097439988</v>
      </c>
    </row>
    <row r="9" spans="1:45">
      <c r="A9">
        <v>-0.9</v>
      </c>
      <c r="B9">
        <v>0.73307199482483743</v>
      </c>
      <c r="C9">
        <v>-0.32769809301832209</v>
      </c>
      <c r="D9">
        <v>-1.7891939064032719E-2</v>
      </c>
      <c r="E9">
        <v>0.77132862912697575</v>
      </c>
      <c r="F9">
        <v>-0.32611208257216773</v>
      </c>
      <c r="H9">
        <v>-0.9</v>
      </c>
      <c r="I9">
        <v>0.73350141323727869</v>
      </c>
      <c r="J9">
        <v>-0.31335628180707359</v>
      </c>
      <c r="K9">
        <v>-2.325086249192005E-2</v>
      </c>
      <c r="L9">
        <v>0.77007972278569947</v>
      </c>
      <c r="M9">
        <v>-0.31177113530393752</v>
      </c>
      <c r="AI9" s="84" t="s">
        <v>10</v>
      </c>
      <c r="AJ9" s="84"/>
      <c r="AK9" s="84"/>
      <c r="AL9" s="84"/>
      <c r="AM9" s="84"/>
      <c r="AN9" s="84"/>
      <c r="AO9" s="84"/>
      <c r="AP9" s="84"/>
      <c r="AQ9" s="84"/>
      <c r="AR9" s="84"/>
      <c r="AS9" s="84"/>
    </row>
    <row r="10" spans="1:45">
      <c r="A10">
        <v>0.1</v>
      </c>
      <c r="B10">
        <v>0.74814645453531592</v>
      </c>
      <c r="C10">
        <v>-0.28153419144901459</v>
      </c>
      <c r="D10">
        <v>-1.9935388752191239E-4</v>
      </c>
      <c r="E10">
        <v>0.74448461144661093</v>
      </c>
      <c r="F10">
        <v>-0.28170903261164559</v>
      </c>
      <c r="H10">
        <v>0.1</v>
      </c>
      <c r="I10">
        <v>0.76043263193726274</v>
      </c>
      <c r="J10">
        <v>-0.27846213009297432</v>
      </c>
      <c r="K10">
        <v>-6.5101792293893708E-3</v>
      </c>
      <c r="L10">
        <v>0.75681071521655152</v>
      </c>
      <c r="M10">
        <v>-0.27863985424521542</v>
      </c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</row>
    <row r="11" spans="1:45">
      <c r="A11">
        <v>1.1000000000000001</v>
      </c>
      <c r="B11">
        <v>0.7639458371705925</v>
      </c>
      <c r="C11">
        <v>-0.23738982708014311</v>
      </c>
      <c r="D11">
        <v>1.7160564535029701E-2</v>
      </c>
      <c r="E11">
        <v>0.72985333360233873</v>
      </c>
      <c r="F11">
        <v>-0.23931464360391819</v>
      </c>
      <c r="H11">
        <v>1.1000000000000001</v>
      </c>
      <c r="I11">
        <v>0.78665249348373811</v>
      </c>
      <c r="J11">
        <v>-0.23747417267891049</v>
      </c>
      <c r="K11">
        <v>1.078754921371017E-2</v>
      </c>
      <c r="L11">
        <v>0.75254374216665154</v>
      </c>
      <c r="M11">
        <v>-0.2394574850315204</v>
      </c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</row>
    <row r="12" spans="1:45">
      <c r="A12">
        <v>2.1</v>
      </c>
      <c r="B12">
        <v>0.76271178582127586</v>
      </c>
      <c r="C12">
        <v>-0.17580494633201629</v>
      </c>
      <c r="D12">
        <v>3.473236439610352E-2</v>
      </c>
      <c r="E12">
        <v>0.71420556178373795</v>
      </c>
      <c r="F12">
        <v>-0.1794383630264767</v>
      </c>
      <c r="H12">
        <v>2.1</v>
      </c>
      <c r="I12">
        <v>0.80210901223170605</v>
      </c>
      <c r="J12">
        <v>-0.18303387480415759</v>
      </c>
      <c r="K12">
        <v>2.86989049650666E-2</v>
      </c>
      <c r="L12">
        <v>0.7516028628903143</v>
      </c>
      <c r="M12">
        <v>-0.1868562164366154</v>
      </c>
    </row>
    <row r="13" spans="1:45">
      <c r="A13">
        <v>3.1</v>
      </c>
      <c r="B13">
        <v>0.75531803217082816</v>
      </c>
      <c r="C13">
        <v>-0.119612376646936</v>
      </c>
      <c r="D13">
        <v>5.1021512592190559E-2</v>
      </c>
      <c r="E13">
        <v>0.70602246254341683</v>
      </c>
      <c r="F13">
        <v>-0.1249201231800972</v>
      </c>
      <c r="H13">
        <v>3.1</v>
      </c>
      <c r="I13">
        <v>0.81341073231239502</v>
      </c>
      <c r="J13">
        <v>-0.1271579494751941</v>
      </c>
      <c r="K13">
        <v>4.6318266198734408E-2</v>
      </c>
      <c r="L13">
        <v>0.76099013953031025</v>
      </c>
      <c r="M13">
        <v>-0.13287634351105029</v>
      </c>
    </row>
    <row r="14" spans="1:45">
      <c r="A14">
        <v>4.0999999999999996</v>
      </c>
      <c r="B14">
        <v>0.75697665873862352</v>
      </c>
      <c r="C14">
        <v>-6.8827213299551604E-2</v>
      </c>
      <c r="D14">
        <v>6.6454102812614768E-2</v>
      </c>
      <c r="E14">
        <v>0.71837816575933611</v>
      </c>
      <c r="F14">
        <v>-7.5915753617011153E-2</v>
      </c>
      <c r="H14">
        <v>4.0999999999999996</v>
      </c>
      <c r="I14">
        <v>0.81618441326087887</v>
      </c>
      <c r="J14">
        <v>-7.2897067219573106E-2</v>
      </c>
      <c r="K14">
        <v>6.3356184866941792E-2</v>
      </c>
      <c r="L14">
        <v>0.77526656283763529</v>
      </c>
      <c r="M14">
        <v>-8.0543407083052007E-2</v>
      </c>
    </row>
    <row r="15" spans="1:45">
      <c r="A15">
        <v>6.1</v>
      </c>
      <c r="B15">
        <v>0.73442940705785786</v>
      </c>
      <c r="C15">
        <v>2.779232728669926E-2</v>
      </c>
      <c r="D15">
        <v>9.5201532512945511E-2</v>
      </c>
      <c r="E15">
        <v>0.75227330430286232</v>
      </c>
      <c r="F15">
        <v>1.715933350941375E-2</v>
      </c>
      <c r="H15">
        <v>6.1</v>
      </c>
      <c r="I15">
        <v>0.76203123674788797</v>
      </c>
      <c r="J15">
        <v>4.104812829873887E-2</v>
      </c>
      <c r="K15">
        <v>9.6486560012645994E-2</v>
      </c>
      <c r="L15">
        <v>0.79021303550466082</v>
      </c>
      <c r="M15">
        <v>2.9946377046410792E-2</v>
      </c>
    </row>
    <row r="16" spans="1:45">
      <c r="A16">
        <v>8.1</v>
      </c>
      <c r="B16">
        <v>0.70379747405674797</v>
      </c>
      <c r="C16">
        <v>0.1190723988710449</v>
      </c>
      <c r="D16">
        <v>0.1194011454281807</v>
      </c>
      <c r="E16">
        <v>0.82176813485300193</v>
      </c>
      <c r="F16">
        <v>0.10457362862458409</v>
      </c>
      <c r="H16">
        <v>8.1</v>
      </c>
      <c r="I16">
        <v>0.68169718650711431</v>
      </c>
      <c r="J16">
        <v>0.16362162919178819</v>
      </c>
      <c r="K16">
        <v>0.1232652603657846</v>
      </c>
      <c r="L16">
        <v>0.8466522860203014</v>
      </c>
      <c r="M16">
        <v>0.1490964014801392</v>
      </c>
    </row>
    <row r="17" spans="1:13">
      <c r="A17">
        <v>10.1</v>
      </c>
      <c r="B17">
        <v>0.65415561156500546</v>
      </c>
      <c r="C17">
        <v>0.20682404113728911</v>
      </c>
      <c r="D17">
        <v>0.13955057806961399</v>
      </c>
      <c r="E17">
        <v>0.91423018932050848</v>
      </c>
      <c r="F17">
        <v>0.18822065398611931</v>
      </c>
      <c r="H17">
        <v>10.1</v>
      </c>
      <c r="I17">
        <v>0.6087993968021238</v>
      </c>
      <c r="J17">
        <v>0.26580398354746809</v>
      </c>
      <c r="K17">
        <v>0.13967318551922339</v>
      </c>
      <c r="L17">
        <v>0.94663309122632244</v>
      </c>
      <c r="M17">
        <v>0.2473542419430981</v>
      </c>
    </row>
    <row r="19" spans="1:13">
      <c r="A19" s="87" t="s">
        <v>8</v>
      </c>
      <c r="B19" s="86"/>
      <c r="C19" s="86"/>
      <c r="D19" s="86"/>
      <c r="E19" s="86"/>
      <c r="F19" s="86"/>
      <c r="H19" s="87" t="s">
        <v>9</v>
      </c>
      <c r="I19" s="86"/>
      <c r="J19" s="86"/>
      <c r="K19" s="86"/>
      <c r="L19" s="86"/>
      <c r="M19" s="86"/>
    </row>
    <row r="20" spans="1:13">
      <c r="A20" t="s">
        <v>5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H20" t="s">
        <v>5</v>
      </c>
      <c r="I20" t="s">
        <v>0</v>
      </c>
      <c r="J20" t="s">
        <v>1</v>
      </c>
      <c r="K20" t="s">
        <v>2</v>
      </c>
      <c r="L20" t="s">
        <v>3</v>
      </c>
      <c r="M20" t="s">
        <v>4</v>
      </c>
    </row>
    <row r="21" spans="1:13">
      <c r="A21">
        <v>-10.199999999999999</v>
      </c>
      <c r="B21">
        <v>-4.4192016379525703E-2</v>
      </c>
      <c r="C21">
        <v>-0.92374647422321232</v>
      </c>
      <c r="D21">
        <v>-0.2101346610813988</v>
      </c>
      <c r="E21">
        <v>1.199404337987994</v>
      </c>
      <c r="F21">
        <v>-0.91017719008235332</v>
      </c>
      <c r="H21">
        <v>-10.1</v>
      </c>
      <c r="I21">
        <v>0.49053159670538121</v>
      </c>
      <c r="J21">
        <v>-0.80557963306645308</v>
      </c>
      <c r="K21">
        <v>-0.16258969968065179</v>
      </c>
      <c r="L21">
        <v>1.55631907089681</v>
      </c>
      <c r="M21">
        <v>-0.78177398421048849</v>
      </c>
    </row>
    <row r="22" spans="1:13">
      <c r="A22">
        <v>-7.9</v>
      </c>
      <c r="B22">
        <v>0.30809853269699022</v>
      </c>
      <c r="C22">
        <v>-0.69701097777433974</v>
      </c>
      <c r="D22">
        <v>-0.15167255951429659</v>
      </c>
      <c r="E22">
        <v>1.033069384823696</v>
      </c>
      <c r="F22">
        <v>-0.68482262853479603</v>
      </c>
      <c r="H22">
        <v>-7.9</v>
      </c>
      <c r="I22">
        <v>0.27379979261414739</v>
      </c>
      <c r="J22">
        <v>-0.75660194974561967</v>
      </c>
      <c r="K22">
        <v>-0.17940881108223111</v>
      </c>
      <c r="L22">
        <v>1.0613275495684229</v>
      </c>
      <c r="M22">
        <v>-0.74446849642243884</v>
      </c>
    </row>
    <row r="23" spans="1:13">
      <c r="A23">
        <v>-5.9</v>
      </c>
      <c r="B23">
        <v>0.53538280798887705</v>
      </c>
      <c r="C23">
        <v>-0.50957780766537197</v>
      </c>
      <c r="D23">
        <v>-0.1002420909553154</v>
      </c>
      <c r="E23">
        <v>0.93053812600749886</v>
      </c>
      <c r="F23">
        <v>-0.49963538093802101</v>
      </c>
      <c r="H23">
        <v>-5.9</v>
      </c>
      <c r="I23">
        <v>0.49299069074886348</v>
      </c>
      <c r="J23">
        <v>-0.57376991443112835</v>
      </c>
      <c r="K23">
        <v>-0.1324818635853309</v>
      </c>
      <c r="L23">
        <v>0.9385059975607043</v>
      </c>
      <c r="M23">
        <v>-0.56406096587606336</v>
      </c>
    </row>
    <row r="24" spans="1:13">
      <c r="A24">
        <v>-3.9</v>
      </c>
      <c r="B24">
        <v>0.6619004164567388</v>
      </c>
      <c r="C24">
        <v>-0.3834922465037981</v>
      </c>
      <c r="D24">
        <v>-5.8011833416444572E-2</v>
      </c>
      <c r="E24">
        <v>0.85854985412141493</v>
      </c>
      <c r="F24">
        <v>-0.37667905814043462</v>
      </c>
      <c r="H24">
        <v>-3.9</v>
      </c>
      <c r="I24">
        <v>0.65881147377431692</v>
      </c>
      <c r="J24">
        <v>-0.40675506777813469</v>
      </c>
      <c r="K24">
        <v>-8.6258051135976205E-2</v>
      </c>
      <c r="L24">
        <v>0.86748989154705103</v>
      </c>
      <c r="M24">
        <v>-0.39991566046411642</v>
      </c>
    </row>
    <row r="25" spans="1:13">
      <c r="A25">
        <v>-3</v>
      </c>
      <c r="B25">
        <v>0.70191398916139547</v>
      </c>
      <c r="C25">
        <v>-0.3241542060820764</v>
      </c>
      <c r="D25">
        <v>-3.8014135236106548E-2</v>
      </c>
      <c r="E25">
        <v>0.82985217050990523</v>
      </c>
      <c r="F25">
        <v>-0.31887511928338258</v>
      </c>
      <c r="H25">
        <v>-2.9</v>
      </c>
      <c r="I25">
        <v>0.71194525075452497</v>
      </c>
      <c r="J25">
        <v>-0.34200139557775588</v>
      </c>
      <c r="K25">
        <v>-6.5513885914396289E-2</v>
      </c>
      <c r="L25">
        <v>0.84250128247093992</v>
      </c>
      <c r="M25">
        <v>-0.3368227956923483</v>
      </c>
    </row>
    <row r="26" spans="1:13">
      <c r="A26">
        <v>-2</v>
      </c>
      <c r="B26">
        <v>0.73411949965620071</v>
      </c>
      <c r="C26">
        <v>-0.26162745638443502</v>
      </c>
      <c r="D26">
        <v>-1.7873078549433721E-2</v>
      </c>
      <c r="E26">
        <v>0.80304745641493691</v>
      </c>
      <c r="F26">
        <v>-0.25809610464195659</v>
      </c>
      <c r="H26">
        <v>-1.9</v>
      </c>
      <c r="I26">
        <v>0.74883012242152691</v>
      </c>
      <c r="J26">
        <v>-0.28361285995703173</v>
      </c>
      <c r="K26">
        <v>-4.5815448983978962E-2</v>
      </c>
      <c r="L26">
        <v>0.81986457557745152</v>
      </c>
      <c r="M26">
        <v>-0.28018930209986048</v>
      </c>
    </row>
    <row r="27" spans="1:13">
      <c r="A27">
        <v>-0.9</v>
      </c>
      <c r="B27">
        <v>0.75526410195591831</v>
      </c>
      <c r="C27">
        <v>-0.20091568333521009</v>
      </c>
      <c r="D27">
        <v>1.2324248357830679E-3</v>
      </c>
      <c r="E27">
        <v>0.77914917153598162</v>
      </c>
      <c r="F27">
        <v>-0.1993295502386426</v>
      </c>
      <c r="H27">
        <v>-0.9</v>
      </c>
      <c r="I27">
        <v>0.77609447574269652</v>
      </c>
      <c r="J27">
        <v>-0.2318611353884325</v>
      </c>
      <c r="K27">
        <v>-2.7289803589420399E-2</v>
      </c>
      <c r="L27">
        <v>0.8036701547168984</v>
      </c>
      <c r="M27">
        <v>-0.23022812229577569</v>
      </c>
    </row>
    <row r="28" spans="1:13">
      <c r="A28">
        <v>0</v>
      </c>
      <c r="B28">
        <v>0.77244605358224527</v>
      </c>
      <c r="C28">
        <v>-0.1426206876972741</v>
      </c>
      <c r="D28">
        <v>1.97101657600709E-2</v>
      </c>
      <c r="E28">
        <v>0.77244605358224527</v>
      </c>
      <c r="F28">
        <v>-0.1426206876972741</v>
      </c>
      <c r="H28">
        <v>0.1</v>
      </c>
      <c r="I28">
        <v>0.79840870373432693</v>
      </c>
      <c r="J28">
        <v>-0.18551980958342551</v>
      </c>
      <c r="K28">
        <v>-9.8069255892737055E-3</v>
      </c>
      <c r="L28">
        <v>0.79594729588247204</v>
      </c>
      <c r="M28">
        <v>-0.18570292767426499</v>
      </c>
    </row>
    <row r="29" spans="1:13">
      <c r="A29">
        <v>1</v>
      </c>
      <c r="B29">
        <v>0.76347988699893687</v>
      </c>
      <c r="C29">
        <v>-8.4447187041746724E-2</v>
      </c>
      <c r="D29">
        <v>3.7867513728502319E-2</v>
      </c>
      <c r="E29">
        <v>0.75216556473746421</v>
      </c>
      <c r="F29">
        <v>-8.6188009522323208E-2</v>
      </c>
      <c r="H29">
        <v>1.1000000000000001</v>
      </c>
      <c r="I29">
        <v>0.80421925617679102</v>
      </c>
      <c r="J29">
        <v>-0.1429241200055292</v>
      </c>
      <c r="K29">
        <v>7.0353869088160582E-3</v>
      </c>
      <c r="L29">
        <v>0.783223718806213</v>
      </c>
      <c r="M29">
        <v>-0.14492974622967059</v>
      </c>
    </row>
    <row r="30" spans="1:13">
      <c r="A30">
        <v>2</v>
      </c>
      <c r="B30">
        <v>0.76252959087253502</v>
      </c>
      <c r="C30">
        <v>-2.9040115027095539E-2</v>
      </c>
      <c r="D30">
        <v>5.5136257667237558E-2</v>
      </c>
      <c r="E30">
        <v>0.75436457664533163</v>
      </c>
      <c r="F30">
        <v>-3.2524893853795422E-2</v>
      </c>
      <c r="H30">
        <v>2.1</v>
      </c>
      <c r="I30">
        <v>0.81328530463426774</v>
      </c>
      <c r="J30">
        <v>-0.1060002757259554</v>
      </c>
      <c r="K30">
        <v>2.3129868708569541E-2</v>
      </c>
      <c r="L30">
        <v>0.78322646480561131</v>
      </c>
      <c r="M30">
        <v>-0.1098513853579986</v>
      </c>
    </row>
    <row r="31" spans="1:13">
      <c r="A31">
        <v>3</v>
      </c>
      <c r="B31">
        <v>0.74033964374696692</v>
      </c>
      <c r="C31">
        <v>2.2197156027705379E-2</v>
      </c>
      <c r="D31">
        <v>7.1413904345647677E-2</v>
      </c>
      <c r="E31">
        <v>0.74815174747189495</v>
      </c>
      <c r="F31">
        <v>1.7067211614362868E-2</v>
      </c>
      <c r="H31">
        <v>3.1</v>
      </c>
      <c r="I31">
        <v>0.82327478218836414</v>
      </c>
      <c r="J31">
        <v>-7.1028671954319472E-2</v>
      </c>
      <c r="K31">
        <v>3.8738354335711607E-2</v>
      </c>
      <c r="L31">
        <v>0.79288487979872679</v>
      </c>
      <c r="M31">
        <v>-7.6784366809109536E-2</v>
      </c>
    </row>
    <row r="32" spans="1:13">
      <c r="A32">
        <v>4</v>
      </c>
      <c r="B32">
        <v>0.72705426650180738</v>
      </c>
      <c r="C32">
        <v>7.0544010727447148E-2</v>
      </c>
      <c r="D32">
        <v>8.7034613803246327E-2</v>
      </c>
      <c r="E32">
        <v>0.76267240090796107</v>
      </c>
      <c r="F32">
        <v>6.3697191425577129E-2</v>
      </c>
      <c r="H32">
        <v>4.0999999999999996</v>
      </c>
      <c r="I32">
        <v>0.82697267921255901</v>
      </c>
      <c r="J32">
        <v>-3.3338639680347872E-2</v>
      </c>
      <c r="K32">
        <v>5.4097852608303437E-2</v>
      </c>
      <c r="L32">
        <v>0.80674538113223904</v>
      </c>
      <c r="M32">
        <v>-4.1035120381855597E-2</v>
      </c>
    </row>
    <row r="33" spans="1:28">
      <c r="A33">
        <v>6.1</v>
      </c>
      <c r="B33">
        <v>0.67395971216821615</v>
      </c>
      <c r="C33">
        <v>0.1562947352158893</v>
      </c>
      <c r="D33">
        <v>0.11548771765986141</v>
      </c>
      <c r="E33">
        <v>0.79633586209316298</v>
      </c>
      <c r="F33">
        <v>0.14598397188822099</v>
      </c>
      <c r="H33">
        <v>6.1</v>
      </c>
      <c r="I33">
        <v>0.8146562020796202</v>
      </c>
      <c r="J33">
        <v>4.0916035621463592E-2</v>
      </c>
      <c r="K33">
        <v>8.3308601956534153E-2</v>
      </c>
      <c r="L33">
        <v>0.84307912226158832</v>
      </c>
      <c r="M33">
        <v>2.9290810810605861E-2</v>
      </c>
    </row>
    <row r="34" spans="1:28">
      <c r="A34">
        <v>8.1</v>
      </c>
      <c r="B34">
        <v>0.61783325440598469</v>
      </c>
      <c r="C34">
        <v>0.23994061238274411</v>
      </c>
      <c r="D34">
        <v>0.14013317763136779</v>
      </c>
      <c r="E34">
        <v>0.86854350019333593</v>
      </c>
      <c r="F34">
        <v>0.22608952322057749</v>
      </c>
      <c r="H34">
        <v>8.1</v>
      </c>
      <c r="I34">
        <v>0.77356287215151487</v>
      </c>
      <c r="J34">
        <v>0.1237478931627293</v>
      </c>
      <c r="K34">
        <v>0.10898618680719011</v>
      </c>
      <c r="L34">
        <v>0.8983267080056726</v>
      </c>
      <c r="M34">
        <v>0.10816806686875791</v>
      </c>
    </row>
    <row r="35" spans="1:28">
      <c r="A35">
        <v>10.1</v>
      </c>
      <c r="B35">
        <v>0.59494441527177722</v>
      </c>
      <c r="C35">
        <v>0.31054850081342472</v>
      </c>
      <c r="D35">
        <v>0.1527294501090197</v>
      </c>
      <c r="E35">
        <v>0.99951292616789489</v>
      </c>
      <c r="F35">
        <v>0.29200435776140959</v>
      </c>
      <c r="H35">
        <v>10.1</v>
      </c>
      <c r="I35">
        <v>0.71404569440628352</v>
      </c>
      <c r="J35">
        <v>0.21957265711053381</v>
      </c>
      <c r="K35">
        <v>0.12752373448463269</v>
      </c>
      <c r="L35">
        <v>0.99554836427057414</v>
      </c>
      <c r="M35">
        <v>0.19968943040949619</v>
      </c>
    </row>
    <row r="36" spans="1:28">
      <c r="R36" s="27"/>
      <c r="S36" s="85" t="s">
        <v>41</v>
      </c>
      <c r="T36" s="85"/>
      <c r="U36" s="85"/>
      <c r="V36" s="85"/>
      <c r="W36" s="85"/>
      <c r="X36" s="85"/>
    </row>
    <row r="37" spans="1:28">
      <c r="R37" s="27"/>
      <c r="S37" s="85" t="s">
        <v>42</v>
      </c>
      <c r="T37" s="85"/>
      <c r="U37" s="85"/>
      <c r="V37" s="85"/>
      <c r="W37" s="85"/>
      <c r="X37" s="85"/>
    </row>
    <row r="38" spans="1:28">
      <c r="R38" s="27"/>
      <c r="S38" s="27" t="s">
        <v>57</v>
      </c>
      <c r="T38" s="27" t="s">
        <v>58</v>
      </c>
      <c r="U38" s="27" t="s">
        <v>59</v>
      </c>
      <c r="V38" s="27" t="s">
        <v>60</v>
      </c>
      <c r="W38" s="27" t="s">
        <v>61</v>
      </c>
      <c r="X38" s="27" t="s">
        <v>62</v>
      </c>
    </row>
    <row r="39" spans="1:28">
      <c r="R39" s="27">
        <v>-3</v>
      </c>
      <c r="S39" s="28">
        <f t="shared" ref="S39:X43" si="0">R47*$Z$49/$Z$48</f>
        <v>0.5781023255813954</v>
      </c>
      <c r="T39" s="28">
        <f t="shared" si="0"/>
        <v>0.661586046511628</v>
      </c>
      <c r="U39" s="28">
        <f t="shared" si="0"/>
        <v>0.70287906976744186</v>
      </c>
      <c r="V39" s="28">
        <f t="shared" si="0"/>
        <v>0.55835348837209309</v>
      </c>
      <c r="W39" s="28">
        <f t="shared" si="0"/>
        <v>0.46499534883720933</v>
      </c>
      <c r="X39" s="28">
        <f t="shared" si="0"/>
        <v>0.35996744186046509</v>
      </c>
    </row>
    <row r="40" spans="1:28">
      <c r="R40" s="27">
        <v>-1.5</v>
      </c>
      <c r="S40" s="28">
        <f t="shared" si="0"/>
        <v>0.60054418604651172</v>
      </c>
      <c r="T40" s="28">
        <f t="shared" si="0"/>
        <v>0.59156744186046517</v>
      </c>
      <c r="U40" s="28">
        <f t="shared" si="0"/>
        <v>0.6059302325581396</v>
      </c>
      <c r="V40" s="28">
        <f t="shared" si="0"/>
        <v>0.56014883720930242</v>
      </c>
      <c r="W40" s="28">
        <f t="shared" si="0"/>
        <v>0.44434883720930241</v>
      </c>
      <c r="X40" s="28">
        <f t="shared" si="0"/>
        <v>0.34650232558139538</v>
      </c>
    </row>
    <row r="41" spans="1:28">
      <c r="R41" s="27">
        <v>0</v>
      </c>
      <c r="S41" s="28">
        <f t="shared" si="0"/>
        <v>0.62657674418604659</v>
      </c>
      <c r="T41" s="28">
        <f t="shared" si="0"/>
        <v>0.62029302325581392</v>
      </c>
      <c r="U41" s="28">
        <f t="shared" si="0"/>
        <v>0.60054418604651172</v>
      </c>
      <c r="V41" s="28">
        <f t="shared" si="0"/>
        <v>0.56014883720930242</v>
      </c>
      <c r="W41" s="28">
        <f t="shared" si="0"/>
        <v>0.50539069767441869</v>
      </c>
      <c r="X41" s="28">
        <f t="shared" si="0"/>
        <v>0.34291162790697677</v>
      </c>
    </row>
    <row r="42" spans="1:28">
      <c r="R42" s="27">
        <v>1.5</v>
      </c>
      <c r="S42" s="28">
        <f t="shared" si="0"/>
        <v>0.59785116279069783</v>
      </c>
      <c r="T42" s="28">
        <f t="shared" si="0"/>
        <v>0.58977209302325584</v>
      </c>
      <c r="U42" s="28">
        <f t="shared" si="0"/>
        <v>0.64542790697674435</v>
      </c>
      <c r="V42" s="28">
        <f t="shared" si="0"/>
        <v>0.55655813953488376</v>
      </c>
      <c r="W42" s="28">
        <f t="shared" si="0"/>
        <v>0.42370232558139542</v>
      </c>
      <c r="X42" s="28">
        <f t="shared" si="0"/>
        <v>0.32585581395348839</v>
      </c>
    </row>
    <row r="43" spans="1:28">
      <c r="R43" s="27">
        <v>3</v>
      </c>
      <c r="S43" s="28">
        <f t="shared" si="0"/>
        <v>0.55566046511627909</v>
      </c>
      <c r="T43" s="28">
        <f t="shared" si="0"/>
        <v>0.54488837209302321</v>
      </c>
      <c r="U43" s="28">
        <f t="shared" si="0"/>
        <v>0.53591162790697677</v>
      </c>
      <c r="V43" s="28">
        <f t="shared" si="0"/>
        <v>0.4910279069767442</v>
      </c>
      <c r="W43" s="28">
        <f t="shared" si="0"/>
        <v>0.37163720930232558</v>
      </c>
      <c r="X43" s="28">
        <f t="shared" si="0"/>
        <v>0.31149302325581396</v>
      </c>
    </row>
    <row r="45" spans="1:28">
      <c r="R45" s="86" t="s">
        <v>43</v>
      </c>
      <c r="S45" s="86"/>
      <c r="T45" s="86"/>
      <c r="U45" s="86"/>
      <c r="V45" s="86"/>
      <c r="W45" s="86"/>
    </row>
    <row r="47" spans="1:28">
      <c r="R47" s="1" t="s">
        <v>11</v>
      </c>
      <c r="S47" s="2" t="s">
        <v>12</v>
      </c>
      <c r="T47" s="2" t="s">
        <v>13</v>
      </c>
      <c r="U47" s="3" t="s">
        <v>14</v>
      </c>
      <c r="V47" s="4" t="s">
        <v>15</v>
      </c>
      <c r="W47" s="5" t="s">
        <v>16</v>
      </c>
      <c r="AB47" t="s">
        <v>52</v>
      </c>
    </row>
    <row r="48" spans="1:28">
      <c r="R48" s="6" t="s">
        <v>17</v>
      </c>
      <c r="S48" s="7" t="s">
        <v>18</v>
      </c>
      <c r="T48" s="8" t="s">
        <v>19</v>
      </c>
      <c r="U48" s="3" t="s">
        <v>20</v>
      </c>
      <c r="V48" s="9" t="s">
        <v>21</v>
      </c>
      <c r="W48" s="10" t="s">
        <v>22</v>
      </c>
      <c r="Y48" s="25" t="s">
        <v>39</v>
      </c>
      <c r="Z48" s="26">
        <v>4.2999999999999997E-2</v>
      </c>
      <c r="AB48">
        <f>Z48*60</f>
        <v>2.5799999999999996</v>
      </c>
    </row>
    <row r="49" spans="18:28">
      <c r="R49" s="11" t="s">
        <v>23</v>
      </c>
      <c r="S49" s="12" t="s">
        <v>24</v>
      </c>
      <c r="T49" s="13" t="s">
        <v>17</v>
      </c>
      <c r="U49" s="3" t="s">
        <v>20</v>
      </c>
      <c r="V49" s="14" t="s">
        <v>25</v>
      </c>
      <c r="W49" s="15" t="s">
        <v>26</v>
      </c>
      <c r="Y49" s="25" t="s">
        <v>40</v>
      </c>
      <c r="Z49" s="26">
        <v>0.38600000000000001</v>
      </c>
      <c r="AB49">
        <f>Z49*60</f>
        <v>23.16</v>
      </c>
    </row>
    <row r="50" spans="18:28">
      <c r="R50" s="13" t="s">
        <v>27</v>
      </c>
      <c r="S50" s="16" t="s">
        <v>28</v>
      </c>
      <c r="T50" s="2" t="s">
        <v>29</v>
      </c>
      <c r="U50" s="3" t="s">
        <v>30</v>
      </c>
      <c r="V50" s="17" t="s">
        <v>31</v>
      </c>
      <c r="W50" s="18" t="s">
        <v>32</v>
      </c>
    </row>
    <row r="51" spans="18:28">
      <c r="R51" s="19" t="s">
        <v>33</v>
      </c>
      <c r="S51" s="20" t="s">
        <v>34</v>
      </c>
      <c r="T51" s="21" t="s">
        <v>35</v>
      </c>
      <c r="U51" s="22" t="s">
        <v>36</v>
      </c>
      <c r="V51" s="23" t="s">
        <v>37</v>
      </c>
      <c r="W51" s="24" t="s">
        <v>38</v>
      </c>
    </row>
    <row r="55" spans="18:28">
      <c r="R55" s="27"/>
      <c r="S55" s="85" t="s">
        <v>41</v>
      </c>
      <c r="T55" s="85"/>
      <c r="U55" s="85"/>
      <c r="V55" s="85"/>
      <c r="W55" s="85"/>
      <c r="X55" s="85"/>
    </row>
    <row r="56" spans="18:28">
      <c r="R56" s="27"/>
      <c r="S56" s="85" t="s">
        <v>44</v>
      </c>
      <c r="T56" s="85"/>
      <c r="U56" s="85"/>
      <c r="V56" s="85"/>
      <c r="W56" s="85"/>
      <c r="X56" s="85"/>
    </row>
    <row r="57" spans="18:28">
      <c r="R57" s="27"/>
      <c r="S57" s="27" t="s">
        <v>57</v>
      </c>
      <c r="T57" s="27" t="s">
        <v>58</v>
      </c>
      <c r="U57" s="27" t="s">
        <v>59</v>
      </c>
      <c r="V57" s="27" t="s">
        <v>60</v>
      </c>
      <c r="W57" s="27" t="s">
        <v>61</v>
      </c>
      <c r="X57" s="27" t="s">
        <v>62</v>
      </c>
    </row>
    <row r="58" spans="18:28">
      <c r="R58" s="27">
        <v>-3</v>
      </c>
      <c r="S58" s="29">
        <v>-0.28199999999999997</v>
      </c>
      <c r="T58" s="30">
        <v>-0.26300000000000001</v>
      </c>
      <c r="U58" s="31">
        <v>-0.25800000000000001</v>
      </c>
      <c r="V58" s="32">
        <v>-0.10100000000000001</v>
      </c>
      <c r="W58" s="33">
        <v>-5.2900000000000003E-2</v>
      </c>
      <c r="X58" s="34">
        <v>-2.0500000000000001E-2</v>
      </c>
    </row>
    <row r="59" spans="18:28">
      <c r="R59" s="27">
        <v>-1.5</v>
      </c>
      <c r="S59" s="35">
        <v>-0.19700000000000001</v>
      </c>
      <c r="T59" s="36">
        <v>-0.16600000000000001</v>
      </c>
      <c r="U59" s="37">
        <v>-0.14399999999999999</v>
      </c>
      <c r="V59" s="38">
        <v>-4.5900000000000003E-2</v>
      </c>
      <c r="W59" s="39">
        <v>7.8100000000000001E-3</v>
      </c>
      <c r="X59" s="40">
        <v>1.7899999999999999E-2</v>
      </c>
    </row>
    <row r="60" spans="18:28">
      <c r="R60" s="27">
        <v>0</v>
      </c>
      <c r="S60" s="41">
        <v>-0.113</v>
      </c>
      <c r="T60" s="42">
        <v>-9.1999999999999998E-2</v>
      </c>
      <c r="U60" s="43">
        <v>-6.5199999999999994E-2</v>
      </c>
      <c r="V60" s="40">
        <v>1.6299999999999999E-2</v>
      </c>
      <c r="W60" s="40">
        <v>1.8800000000000001E-2</v>
      </c>
      <c r="X60" s="44">
        <v>5.4600000000000003E-2</v>
      </c>
    </row>
    <row r="61" spans="18:28">
      <c r="R61" s="27">
        <v>1.5</v>
      </c>
      <c r="S61" s="45">
        <v>-2.7400000000000001E-2</v>
      </c>
      <c r="T61" s="46">
        <v>-1.15E-2</v>
      </c>
      <c r="U61" s="46">
        <v>-1.1299999999999999E-2</v>
      </c>
      <c r="V61" s="47">
        <v>7.6899999999999996E-2</v>
      </c>
      <c r="W61" s="48">
        <v>0.115</v>
      </c>
      <c r="X61" s="49">
        <v>8.4500000000000006E-2</v>
      </c>
    </row>
    <row r="62" spans="18:28">
      <c r="R62" s="27">
        <v>3</v>
      </c>
      <c r="S62" s="44">
        <v>5.6599999999999998E-2</v>
      </c>
      <c r="T62" s="50">
        <v>7.1400000000000005E-2</v>
      </c>
      <c r="U62" s="51">
        <v>9.0800000000000006E-2</v>
      </c>
      <c r="V62" s="52">
        <v>0.14599999999999999</v>
      </c>
      <c r="W62" s="52">
        <v>0.14799999999999999</v>
      </c>
      <c r="X62" s="53">
        <v>0.121</v>
      </c>
    </row>
    <row r="68" spans="18:32">
      <c r="R68" s="27"/>
      <c r="S68" s="85" t="s">
        <v>41</v>
      </c>
      <c r="T68" s="85"/>
      <c r="U68" s="85"/>
      <c r="V68" s="85"/>
      <c r="W68" s="85"/>
      <c r="X68" s="85"/>
    </row>
    <row r="69" spans="18:32">
      <c r="R69" s="27"/>
      <c r="S69" s="85" t="s">
        <v>46</v>
      </c>
      <c r="T69" s="85"/>
      <c r="U69" s="85"/>
      <c r="V69" s="85"/>
      <c r="W69" s="85"/>
      <c r="X69" s="85"/>
      <c r="AA69" s="85" t="s">
        <v>45</v>
      </c>
      <c r="AB69" s="85"/>
      <c r="AC69" s="85"/>
      <c r="AD69" s="85"/>
      <c r="AE69" s="85"/>
      <c r="AF69" s="85"/>
    </row>
    <row r="70" spans="18:32">
      <c r="R70" s="27"/>
      <c r="S70" s="27" t="s">
        <v>57</v>
      </c>
      <c r="T70" s="27" t="s">
        <v>58</v>
      </c>
      <c r="U70" s="27" t="s">
        <v>59</v>
      </c>
      <c r="V70" s="27" t="s">
        <v>60</v>
      </c>
      <c r="W70" s="27" t="s">
        <v>61</v>
      </c>
      <c r="X70" s="27" t="s">
        <v>62</v>
      </c>
      <c r="AA70" s="27" t="s">
        <v>57</v>
      </c>
      <c r="AB70" s="27" t="s">
        <v>58</v>
      </c>
      <c r="AC70" s="27" t="s">
        <v>59</v>
      </c>
      <c r="AD70" s="27" t="s">
        <v>60</v>
      </c>
      <c r="AE70" s="27" t="s">
        <v>61</v>
      </c>
      <c r="AF70" s="27" t="s">
        <v>62</v>
      </c>
    </row>
    <row r="71" spans="18:32">
      <c r="R71" s="27">
        <v>-3</v>
      </c>
      <c r="S71" s="55">
        <f>-AA71</f>
        <v>-1.4200000000000001E-2</v>
      </c>
      <c r="T71" s="55">
        <f t="shared" ref="T71:X75" si="1">-AB71</f>
        <v>-9.0900000000000009E-3</v>
      </c>
      <c r="U71" s="55">
        <f t="shared" si="1"/>
        <v>-4.3600000000000002E-3</v>
      </c>
      <c r="V71" s="55">
        <f t="shared" si="1"/>
        <v>1.6299999999999999E-2</v>
      </c>
      <c r="W71" s="55">
        <f t="shared" si="1"/>
        <v>1.4200000000000001E-2</v>
      </c>
      <c r="X71" s="55">
        <f t="shared" si="1"/>
        <v>1.1299999999999999E-2</v>
      </c>
      <c r="AA71" s="55">
        <v>1.4200000000000001E-2</v>
      </c>
      <c r="AB71" s="56">
        <v>9.0900000000000009E-3</v>
      </c>
      <c r="AC71" s="40">
        <v>4.3600000000000002E-3</v>
      </c>
      <c r="AD71" s="57">
        <v>-1.6299999999999999E-2</v>
      </c>
      <c r="AE71" s="33">
        <v>-1.4200000000000001E-2</v>
      </c>
      <c r="AF71" s="58">
        <v>-1.1299999999999999E-2</v>
      </c>
    </row>
    <row r="72" spans="18:32">
      <c r="R72" s="27">
        <v>-1.5</v>
      </c>
      <c r="S72" s="55">
        <f t="shared" ref="S72:S75" si="2">-AA72</f>
        <v>1.0200000000000001E-2</v>
      </c>
      <c r="T72" s="55">
        <f t="shared" si="1"/>
        <v>1.5299999999999999E-2</v>
      </c>
      <c r="U72" s="55">
        <f t="shared" si="1"/>
        <v>1.8499999999999999E-2</v>
      </c>
      <c r="V72" s="55">
        <f t="shared" si="1"/>
        <v>3.2099999999999997E-2</v>
      </c>
      <c r="W72" s="55">
        <f t="shared" si="1"/>
        <v>2.9499999999999998E-2</v>
      </c>
      <c r="X72" s="55">
        <f t="shared" si="1"/>
        <v>2.1000000000000001E-2</v>
      </c>
      <c r="AA72" s="59">
        <v>-1.0200000000000001E-2</v>
      </c>
      <c r="AB72" s="33">
        <v>-1.5299999999999999E-2</v>
      </c>
      <c r="AC72" s="43">
        <v>-1.8499999999999999E-2</v>
      </c>
      <c r="AD72" s="41">
        <v>-3.2099999999999997E-2</v>
      </c>
      <c r="AE72" s="32">
        <v>-2.9499999999999998E-2</v>
      </c>
      <c r="AF72" s="60">
        <v>-2.1000000000000001E-2</v>
      </c>
    </row>
    <row r="73" spans="18:32">
      <c r="R73" s="27">
        <v>0</v>
      </c>
      <c r="S73" s="55">
        <f t="shared" si="2"/>
        <v>3.39E-2</v>
      </c>
      <c r="T73" s="55">
        <f t="shared" si="1"/>
        <v>3.6299999999999999E-2</v>
      </c>
      <c r="U73" s="55">
        <f t="shared" si="1"/>
        <v>3.9300000000000002E-2</v>
      </c>
      <c r="V73" s="55">
        <f t="shared" si="1"/>
        <v>4.8800000000000003E-2</v>
      </c>
      <c r="W73" s="55">
        <f t="shared" si="1"/>
        <v>3.7699999999999997E-2</v>
      </c>
      <c r="X73" s="55">
        <f t="shared" si="1"/>
        <v>2.98E-2</v>
      </c>
      <c r="AA73" s="61">
        <v>-3.39E-2</v>
      </c>
      <c r="AB73" s="62">
        <v>-3.6299999999999999E-2</v>
      </c>
      <c r="AC73" s="63">
        <v>-3.9300000000000002E-2</v>
      </c>
      <c r="AD73" s="64">
        <v>-4.8800000000000003E-2</v>
      </c>
      <c r="AE73" s="65">
        <v>-3.7699999999999997E-2</v>
      </c>
      <c r="AF73" s="66">
        <v>-2.98E-2</v>
      </c>
    </row>
    <row r="74" spans="18:32">
      <c r="R74" s="27">
        <v>1.5</v>
      </c>
      <c r="S74" s="55">
        <f t="shared" si="2"/>
        <v>5.6000000000000001E-2</v>
      </c>
      <c r="T74" s="55">
        <f t="shared" si="1"/>
        <v>5.8200000000000002E-2</v>
      </c>
      <c r="U74" s="55">
        <f t="shared" si="1"/>
        <v>5.8500000000000003E-2</v>
      </c>
      <c r="V74" s="55">
        <f t="shared" si="1"/>
        <v>6.4199999999999993E-2</v>
      </c>
      <c r="W74" s="55">
        <f t="shared" si="1"/>
        <v>5.8700000000000002E-2</v>
      </c>
      <c r="X74" s="55">
        <f t="shared" si="1"/>
        <v>3.7999999999999999E-2</v>
      </c>
      <c r="AA74" s="35">
        <v>-5.6000000000000001E-2</v>
      </c>
      <c r="AB74" s="67">
        <v>-5.8200000000000002E-2</v>
      </c>
      <c r="AC74" s="67">
        <v>-5.8500000000000003E-2</v>
      </c>
      <c r="AD74" s="68">
        <v>-6.4199999999999993E-2</v>
      </c>
      <c r="AE74" s="67">
        <v>-5.8700000000000002E-2</v>
      </c>
      <c r="AF74" s="63">
        <v>-3.7999999999999999E-2</v>
      </c>
    </row>
    <row r="75" spans="18:32">
      <c r="R75" s="27">
        <v>3</v>
      </c>
      <c r="S75" s="55">
        <f t="shared" si="2"/>
        <v>7.6200000000000004E-2</v>
      </c>
      <c r="T75" s="55">
        <f t="shared" si="1"/>
        <v>7.8799999999999995E-2</v>
      </c>
      <c r="U75" s="55">
        <f t="shared" si="1"/>
        <v>7.6200000000000004E-2</v>
      </c>
      <c r="V75" s="55">
        <f t="shared" si="1"/>
        <v>7.8600000000000003E-2</v>
      </c>
      <c r="W75" s="55">
        <f t="shared" si="1"/>
        <v>6.3500000000000001E-2</v>
      </c>
      <c r="X75" s="55">
        <f t="shared" si="1"/>
        <v>4.5699999999999998E-2</v>
      </c>
      <c r="AA75" s="69">
        <v>-7.6200000000000004E-2</v>
      </c>
      <c r="AB75" s="70">
        <v>-7.8799999999999995E-2</v>
      </c>
      <c r="AC75" s="69">
        <v>-7.6200000000000004E-2</v>
      </c>
      <c r="AD75" s="70">
        <v>-7.8600000000000003E-2</v>
      </c>
      <c r="AE75" s="68">
        <v>-6.3500000000000001E-2</v>
      </c>
      <c r="AF75" s="71">
        <v>-4.5699999999999998E-2</v>
      </c>
    </row>
    <row r="94" spans="12:28">
      <c r="L94" t="s">
        <v>0</v>
      </c>
      <c r="N94" t="str">
        <f>A1</f>
        <v>LS11 Deck Section - Walkway Downwind, Without Traffic</v>
      </c>
      <c r="U94" t="str">
        <f>$L$94&amp;": "&amp;N94</f>
        <v>Cy: LS11 Deck Section - Walkway Downwind, Without Traffic</v>
      </c>
      <c r="AB94" t="str">
        <f>$L$95&amp;": "&amp;N94</f>
        <v>C Drag: LS11 Deck Section - Walkway Downwind, Without Traffic</v>
      </c>
    </row>
    <row r="95" spans="12:28">
      <c r="L95" t="s">
        <v>63</v>
      </c>
      <c r="N95" t="str">
        <f>H1</f>
        <v>LS11 Deck Section - Walkway Upwind, Without Traffic</v>
      </c>
      <c r="U95" t="str">
        <f t="shared" ref="U95:U97" si="3">$L$94&amp;": "&amp;N95</f>
        <v>Cy: LS11 Deck Section - Walkway Upwind, Without Traffic</v>
      </c>
      <c r="AB95" t="str">
        <f t="shared" ref="AB95:AB97" si="4">$L$95&amp;": "&amp;N95</f>
        <v>C Drag: LS11 Deck Section - Walkway Upwind, Without Traffic</v>
      </c>
    </row>
    <row r="96" spans="12:28">
      <c r="N96" t="str">
        <f>A19</f>
        <v>LA12-16 Deck Section - Walkway Downwind, Without Traffic</v>
      </c>
      <c r="U96" t="str">
        <f t="shared" si="3"/>
        <v>Cy: LA12-16 Deck Section - Walkway Downwind, Without Traffic</v>
      </c>
      <c r="AB96" t="str">
        <f t="shared" si="4"/>
        <v>C Drag: LA12-16 Deck Section - Walkway Downwind, Without Traffic</v>
      </c>
    </row>
    <row r="97" spans="14:28">
      <c r="N97" t="str">
        <f>H19</f>
        <v>LA12-16 Deck Section - Walkway Upwind, Without Traffic</v>
      </c>
      <c r="U97" t="str">
        <f t="shared" si="3"/>
        <v>Cy: LA12-16 Deck Section - Walkway Upwind, Without Traffic</v>
      </c>
      <c r="AB97" t="str">
        <f t="shared" si="4"/>
        <v>C Drag: LA12-16 Deck Section - Walkway Upwind, Without Traffic</v>
      </c>
    </row>
  </sheetData>
  <mergeCells count="13">
    <mergeCell ref="AA69:AF69"/>
    <mergeCell ref="S37:X37"/>
    <mergeCell ref="R45:W45"/>
    <mergeCell ref="S55:X55"/>
    <mergeCell ref="S56:X56"/>
    <mergeCell ref="S68:X68"/>
    <mergeCell ref="S69:X69"/>
    <mergeCell ref="S36:X36"/>
    <mergeCell ref="A1:F1"/>
    <mergeCell ref="H1:M1"/>
    <mergeCell ref="AI9:AS11"/>
    <mergeCell ref="A19:F19"/>
    <mergeCell ref="H19:M1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FF9-A709-4DD3-93ED-332C140C9AB5}">
  <dimension ref="B1:M119"/>
  <sheetViews>
    <sheetView topLeftCell="B1" zoomScale="85" zoomScaleNormal="85" workbookViewId="0">
      <selection activeCell="AG11" sqref="AG11"/>
    </sheetView>
  </sheetViews>
  <sheetFormatPr defaultColWidth="8.88671875" defaultRowHeight="14.4"/>
  <cols>
    <col min="1" max="1" width="8.88671875" style="72"/>
    <col min="2" max="2" width="9.88671875" style="72" bestFit="1" customWidth="1"/>
    <col min="3" max="3" width="9.6640625" style="72" bestFit="1" customWidth="1"/>
    <col min="4" max="6" width="8.88671875" style="72"/>
    <col min="7" max="7" width="11.88671875" style="72" bestFit="1" customWidth="1"/>
    <col min="8" max="8" width="12.44140625" style="72" bestFit="1" customWidth="1"/>
    <col min="9" max="16384" width="8.88671875" style="72"/>
  </cols>
  <sheetData>
    <row r="1" spans="2:13">
      <c r="G1" s="77" t="s">
        <v>70</v>
      </c>
      <c r="H1" s="77" t="s">
        <v>69</v>
      </c>
      <c r="I1" s="88" t="s">
        <v>69</v>
      </c>
      <c r="J1" s="88"/>
    </row>
    <row r="2" spans="2:13">
      <c r="B2" s="72" t="s">
        <v>50</v>
      </c>
      <c r="C2" s="72" t="s">
        <v>51</v>
      </c>
      <c r="D2" s="72" t="s">
        <v>47</v>
      </c>
      <c r="E2" s="72" t="s">
        <v>48</v>
      </c>
      <c r="F2" s="72" t="s">
        <v>49</v>
      </c>
      <c r="G2" s="72" t="s">
        <v>0</v>
      </c>
      <c r="H2" s="72" t="s">
        <v>1</v>
      </c>
      <c r="I2" s="72" t="s">
        <v>65</v>
      </c>
      <c r="J2" s="72" t="s">
        <v>64</v>
      </c>
      <c r="M2" s="72" t="s">
        <v>64</v>
      </c>
    </row>
    <row r="3" spans="2:13">
      <c r="B3" s="72">
        <v>-9.6999999999999993</v>
      </c>
      <c r="C3" s="72">
        <f>RADIANS(B3)</f>
        <v>-0.16929693744344995</v>
      </c>
      <c r="D3" s="72">
        <v>1.526</v>
      </c>
      <c r="E3" s="72">
        <v>-0.95</v>
      </c>
      <c r="F3" s="72">
        <v>-0.188</v>
      </c>
      <c r="G3" s="72">
        <f>D3*COS(C3)-E3*$L$5/$L$4*SIN(C3)</f>
        <v>0.22366420913557117</v>
      </c>
      <c r="H3" s="72">
        <f>E3*COS(C3)+D3*$L$4/$L$5*SIN(C3)</f>
        <v>-0.96855764478643502</v>
      </c>
      <c r="I3" s="72">
        <f>D3*$L$4/$L$5</f>
        <v>0.19075</v>
      </c>
      <c r="J3" s="72">
        <f>G3*$L$4/$L$5</f>
        <v>2.7958026141946396E-2</v>
      </c>
      <c r="M3" s="72">
        <f>G3*$L$4/$L$5</f>
        <v>2.7958026141946396E-2</v>
      </c>
    </row>
    <row r="4" spans="2:13">
      <c r="B4" s="72">
        <v>-7.9</v>
      </c>
      <c r="C4" s="72">
        <f t="shared" ref="C4:C19" si="0">RADIANS(B4)</f>
        <v>-0.13788101090755203</v>
      </c>
      <c r="D4" s="72">
        <v>1.296</v>
      </c>
      <c r="E4" s="72">
        <v>-0.80200000000000005</v>
      </c>
      <c r="F4" s="72">
        <v>-0.157</v>
      </c>
      <c r="G4" s="72">
        <f t="shared" ref="G4:G19" si="1">D4*COS(C4)-E4*$L$5/$L$4*SIN(C4)</f>
        <v>0.40185605698251536</v>
      </c>
      <c r="H4" s="72">
        <f t="shared" ref="H4:H19" si="2">E4*COS(C4)+D4*$L$4/$L$5*SIN(C4)</f>
        <v>-0.81665460597514139</v>
      </c>
      <c r="I4" s="72">
        <f t="shared" ref="I4:I19" si="3">D4*$L$4/$L$5</f>
        <v>0.16200000000000001</v>
      </c>
      <c r="J4" s="72">
        <f t="shared" ref="J4:J19" si="4">G4*$L$4/$L$5</f>
        <v>5.0232007122814427E-2</v>
      </c>
      <c r="K4" s="72" t="s">
        <v>39</v>
      </c>
      <c r="L4" s="76">
        <v>0.08</v>
      </c>
      <c r="M4" s="72">
        <f t="shared" ref="M4:M19" si="5">G4*$L$4/$L$5</f>
        <v>5.0232007122814427E-2</v>
      </c>
    </row>
    <row r="5" spans="2:13">
      <c r="B5" s="72">
        <v>-6</v>
      </c>
      <c r="C5" s="72">
        <f t="shared" si="0"/>
        <v>-0.10471975511965978</v>
      </c>
      <c r="D5" s="72">
        <v>1.133</v>
      </c>
      <c r="E5" s="72">
        <v>-0.65900000000000003</v>
      </c>
      <c r="F5" s="72">
        <v>-0.123</v>
      </c>
      <c r="G5" s="72">
        <f t="shared" si="1"/>
        <v>0.57571924910518446</v>
      </c>
      <c r="H5" s="72">
        <f t="shared" si="2"/>
        <v>-0.67019377265797353</v>
      </c>
      <c r="I5" s="72">
        <f t="shared" si="3"/>
        <v>0.141625</v>
      </c>
      <c r="J5" s="72">
        <f t="shared" si="4"/>
        <v>7.1964906138148058E-2</v>
      </c>
      <c r="K5" s="72" t="s">
        <v>40</v>
      </c>
      <c r="L5" s="76">
        <v>0.64</v>
      </c>
      <c r="M5" s="72">
        <f t="shared" si="5"/>
        <v>7.1964906138148058E-2</v>
      </c>
    </row>
    <row r="6" spans="2:13">
      <c r="B6" s="72">
        <v>-3.9</v>
      </c>
      <c r="C6" s="72">
        <f t="shared" si="0"/>
        <v>-6.806784082777885E-2</v>
      </c>
      <c r="D6" s="72">
        <v>1.0429999999999999</v>
      </c>
      <c r="E6" s="72">
        <v>-0.53500000000000003</v>
      </c>
      <c r="F6" s="72">
        <v>-8.7999999999999995E-2</v>
      </c>
      <c r="G6" s="72">
        <f t="shared" si="1"/>
        <v>0.74947925877827393</v>
      </c>
      <c r="H6" s="72">
        <f t="shared" si="2"/>
        <v>-0.54262858269753067</v>
      </c>
      <c r="I6" s="72">
        <f t="shared" si="3"/>
        <v>0.13037499999999999</v>
      </c>
      <c r="J6" s="72">
        <f t="shared" si="4"/>
        <v>9.3684907347284241E-2</v>
      </c>
      <c r="M6" s="72">
        <f t="shared" si="5"/>
        <v>9.3684907347284241E-2</v>
      </c>
    </row>
    <row r="7" spans="2:13">
      <c r="B7" s="72">
        <v>-3</v>
      </c>
      <c r="C7" s="72">
        <f t="shared" si="0"/>
        <v>-5.235987755982989E-2</v>
      </c>
      <c r="D7" s="72">
        <v>0.97</v>
      </c>
      <c r="E7" s="72">
        <v>-0.434</v>
      </c>
      <c r="F7" s="72">
        <v>-6.0999999999999999E-2</v>
      </c>
      <c r="G7" s="72">
        <f t="shared" si="1"/>
        <v>0.78696020863643568</v>
      </c>
      <c r="H7" s="72">
        <f t="shared" si="2"/>
        <v>-0.43975095277794196</v>
      </c>
      <c r="I7" s="72">
        <f t="shared" si="3"/>
        <v>0.12125</v>
      </c>
      <c r="J7" s="72">
        <f t="shared" si="4"/>
        <v>9.837002607955446E-2</v>
      </c>
      <c r="M7" s="72">
        <f t="shared" si="5"/>
        <v>9.837002607955446E-2</v>
      </c>
    </row>
    <row r="8" spans="2:13">
      <c r="B8" s="72">
        <v>-2</v>
      </c>
      <c r="C8" s="72">
        <f t="shared" si="0"/>
        <v>-3.4906585039886591E-2</v>
      </c>
      <c r="D8" s="72">
        <v>0.998</v>
      </c>
      <c r="E8" s="72">
        <v>-0.438</v>
      </c>
      <c r="F8" s="72">
        <v>-5.7000000000000002E-2</v>
      </c>
      <c r="G8" s="72">
        <f t="shared" si="1"/>
        <v>0.87510420891949414</v>
      </c>
      <c r="H8" s="72">
        <f t="shared" si="2"/>
        <v>-0.44208689444800098</v>
      </c>
      <c r="I8" s="72">
        <f t="shared" si="3"/>
        <v>0.12475000000000001</v>
      </c>
      <c r="J8" s="72">
        <f t="shared" si="4"/>
        <v>0.10938802611493677</v>
      </c>
      <c r="M8" s="72">
        <f t="shared" si="5"/>
        <v>0.10938802611493677</v>
      </c>
    </row>
    <row r="9" spans="2:13">
      <c r="B9" s="72">
        <v>-1.6</v>
      </c>
      <c r="C9" s="72">
        <f t="shared" si="0"/>
        <v>-2.7925268031909273E-2</v>
      </c>
      <c r="D9" s="72">
        <v>0.95399999999999996</v>
      </c>
      <c r="E9" s="72">
        <v>-0.36699999999999999</v>
      </c>
      <c r="F9" s="72">
        <v>-3.7999999999999999E-2</v>
      </c>
      <c r="G9" s="72">
        <f t="shared" si="1"/>
        <v>0.87165011845609974</v>
      </c>
      <c r="H9" s="72">
        <f t="shared" si="2"/>
        <v>-0.37018656763759561</v>
      </c>
      <c r="I9" s="72">
        <f t="shared" si="3"/>
        <v>0.11924999999999999</v>
      </c>
      <c r="J9" s="72">
        <f t="shared" si="4"/>
        <v>0.10895626480701248</v>
      </c>
      <c r="M9" s="72">
        <f t="shared" si="5"/>
        <v>0.10895626480701248</v>
      </c>
    </row>
    <row r="10" spans="2:13">
      <c r="B10" s="72">
        <v>-0.9</v>
      </c>
      <c r="C10" s="72">
        <f t="shared" si="0"/>
        <v>-1.5707963267948967E-2</v>
      </c>
      <c r="D10" s="72">
        <v>0.94</v>
      </c>
      <c r="E10" s="72">
        <v>-0.35299999999999998</v>
      </c>
      <c r="F10" s="72">
        <v>-3.3000000000000002E-2</v>
      </c>
      <c r="G10" s="72">
        <f t="shared" si="1"/>
        <v>0.89552657044417938</v>
      </c>
      <c r="H10" s="72">
        <f t="shared" si="2"/>
        <v>-0.3548020610501651</v>
      </c>
      <c r="I10" s="72">
        <f t="shared" si="3"/>
        <v>0.11750000000000001</v>
      </c>
      <c r="J10" s="72">
        <f t="shared" si="4"/>
        <v>0.11194082130552242</v>
      </c>
      <c r="M10" s="72">
        <f t="shared" si="5"/>
        <v>0.11194082130552242</v>
      </c>
    </row>
    <row r="11" spans="2:13">
      <c r="B11" s="72">
        <v>0.1</v>
      </c>
      <c r="C11" s="72">
        <f t="shared" si="0"/>
        <v>1.7453292519943296E-3</v>
      </c>
      <c r="D11" s="72">
        <v>0.96699999999999997</v>
      </c>
      <c r="E11" s="72">
        <v>-0.309</v>
      </c>
      <c r="F11" s="72">
        <v>-1.7000000000000001E-2</v>
      </c>
      <c r="G11" s="72">
        <f t="shared" si="1"/>
        <v>0.97131297889564971</v>
      </c>
      <c r="H11" s="72">
        <f t="shared" si="2"/>
        <v>-0.30878856279997796</v>
      </c>
      <c r="I11" s="72">
        <f t="shared" si="3"/>
        <v>0.120875</v>
      </c>
      <c r="J11" s="72">
        <f t="shared" si="4"/>
        <v>0.1214141223619562</v>
      </c>
      <c r="M11" s="72">
        <f t="shared" si="5"/>
        <v>0.1214141223619562</v>
      </c>
    </row>
    <row r="12" spans="2:13">
      <c r="B12" s="72">
        <v>1</v>
      </c>
      <c r="C12" s="72">
        <f t="shared" si="0"/>
        <v>1.7453292519943295E-2</v>
      </c>
      <c r="D12" s="72">
        <v>0.95699999999999996</v>
      </c>
      <c r="E12" s="72">
        <v>-0.26500000000000001</v>
      </c>
      <c r="F12" s="72">
        <v>-3.0000000000000001E-3</v>
      </c>
      <c r="G12" s="72">
        <f t="shared" si="1"/>
        <v>0.99385334591170738</v>
      </c>
      <c r="H12" s="72">
        <f t="shared" si="2"/>
        <v>-0.2628718950963837</v>
      </c>
      <c r="I12" s="72">
        <f t="shared" si="3"/>
        <v>0.11962500000000001</v>
      </c>
      <c r="J12" s="72">
        <f t="shared" si="4"/>
        <v>0.12423166823896342</v>
      </c>
      <c r="M12" s="72">
        <f t="shared" si="5"/>
        <v>0.12423166823896342</v>
      </c>
    </row>
    <row r="13" spans="2:13">
      <c r="B13" s="72">
        <v>1.4</v>
      </c>
      <c r="C13" s="72">
        <f t="shared" si="0"/>
        <v>2.4434609527920613E-2</v>
      </c>
      <c r="D13" s="72">
        <v>0.96499999999999997</v>
      </c>
      <c r="E13" s="72">
        <v>-0.221</v>
      </c>
      <c r="F13" s="72">
        <v>1.0999999999999999E-2</v>
      </c>
      <c r="G13" s="72">
        <f t="shared" si="1"/>
        <v>1.0079080286127324</v>
      </c>
      <c r="H13" s="72">
        <f t="shared" si="2"/>
        <v>-0.21798689775197769</v>
      </c>
      <c r="I13" s="72">
        <f t="shared" si="3"/>
        <v>0.12062500000000001</v>
      </c>
      <c r="J13" s="72">
        <f t="shared" si="4"/>
        <v>0.12598850357659155</v>
      </c>
      <c r="M13" s="72">
        <f t="shared" si="5"/>
        <v>0.12598850357659155</v>
      </c>
    </row>
    <row r="14" spans="2:13">
      <c r="B14" s="72">
        <v>2</v>
      </c>
      <c r="C14" s="72">
        <f t="shared" si="0"/>
        <v>3.4906585039886591E-2</v>
      </c>
      <c r="D14" s="72">
        <v>0.95699999999999996</v>
      </c>
      <c r="E14" s="72">
        <v>-0.22</v>
      </c>
      <c r="F14" s="72">
        <v>1.2E-2</v>
      </c>
      <c r="G14" s="72">
        <f t="shared" si="1"/>
        <v>1.0178401356536764</v>
      </c>
      <c r="H14" s="72">
        <f t="shared" si="2"/>
        <v>-0.21569112965116438</v>
      </c>
      <c r="I14" s="72">
        <f t="shared" si="3"/>
        <v>0.11962500000000001</v>
      </c>
      <c r="J14" s="72">
        <f t="shared" si="4"/>
        <v>0.12723001695670955</v>
      </c>
      <c r="M14" s="72">
        <f t="shared" si="5"/>
        <v>0.12723001695670955</v>
      </c>
    </row>
    <row r="15" spans="2:13">
      <c r="B15" s="72">
        <v>3.1</v>
      </c>
      <c r="C15" s="72">
        <f t="shared" si="0"/>
        <v>5.4105206811824215E-2</v>
      </c>
      <c r="D15" s="72">
        <v>0.98</v>
      </c>
      <c r="E15" s="72">
        <v>-0.13500000000000001</v>
      </c>
      <c r="F15" s="72">
        <v>0.04</v>
      </c>
      <c r="G15" s="72">
        <f t="shared" si="1"/>
        <v>1.0369710549432449</v>
      </c>
      <c r="H15" s="72">
        <f t="shared" si="2"/>
        <v>-0.12817779590340364</v>
      </c>
      <c r="I15" s="72">
        <f t="shared" si="3"/>
        <v>0.1225</v>
      </c>
      <c r="J15" s="72">
        <f t="shared" si="4"/>
        <v>0.12962138186790562</v>
      </c>
      <c r="M15" s="72">
        <f t="shared" si="5"/>
        <v>0.12962138186790562</v>
      </c>
    </row>
    <row r="16" spans="2:13">
      <c r="B16" s="72">
        <v>4.0999999999999996</v>
      </c>
      <c r="C16" s="72">
        <f t="shared" si="0"/>
        <v>7.15584993317675E-2</v>
      </c>
      <c r="D16" s="72">
        <v>1.0009999999999999</v>
      </c>
      <c r="E16" s="72">
        <v>-0.11</v>
      </c>
      <c r="F16" s="72">
        <v>5.0999999999999997E-2</v>
      </c>
      <c r="G16" s="72">
        <f t="shared" si="1"/>
        <v>1.0613559747266383</v>
      </c>
      <c r="H16" s="72">
        <f t="shared" si="2"/>
        <v>-0.10077236840027652</v>
      </c>
      <c r="I16" s="72">
        <f t="shared" si="3"/>
        <v>0.12512499999999999</v>
      </c>
      <c r="J16" s="72">
        <f t="shared" si="4"/>
        <v>0.13266949684082979</v>
      </c>
      <c r="M16" s="72">
        <f t="shared" si="5"/>
        <v>0.13266949684082979</v>
      </c>
    </row>
    <row r="17" spans="2:13">
      <c r="B17" s="72">
        <v>6.1</v>
      </c>
      <c r="C17" s="72">
        <f t="shared" si="0"/>
        <v>0.1064650843716541</v>
      </c>
      <c r="D17" s="72">
        <v>1.0620000000000001</v>
      </c>
      <c r="E17" s="72">
        <v>-2.8000000000000001E-2</v>
      </c>
      <c r="F17" s="72">
        <v>8.2000000000000003E-2</v>
      </c>
      <c r="G17" s="72">
        <f t="shared" si="1"/>
        <v>1.0797900486487797</v>
      </c>
      <c r="H17" s="72">
        <f t="shared" si="2"/>
        <v>-1.3734906965844774E-2</v>
      </c>
      <c r="I17" s="72">
        <f t="shared" si="3"/>
        <v>0.13275000000000001</v>
      </c>
      <c r="J17" s="72">
        <f t="shared" si="4"/>
        <v>0.13497375608109746</v>
      </c>
      <c r="M17" s="72">
        <f t="shared" si="5"/>
        <v>0.13497375608109746</v>
      </c>
    </row>
    <row r="18" spans="2:13">
      <c r="B18" s="72">
        <v>8.1</v>
      </c>
      <c r="C18" s="72">
        <f t="shared" si="0"/>
        <v>0.1413716694115407</v>
      </c>
      <c r="D18" s="72">
        <v>1.127</v>
      </c>
      <c r="E18" s="72">
        <v>3.6999999999999998E-2</v>
      </c>
      <c r="F18" s="72">
        <v>0.106</v>
      </c>
      <c r="G18" s="72">
        <f t="shared" si="1"/>
        <v>1.0740498975930359</v>
      </c>
      <c r="H18" s="72">
        <f t="shared" si="2"/>
        <v>5.6480336384719582E-2</v>
      </c>
      <c r="I18" s="72">
        <f t="shared" si="3"/>
        <v>0.140875</v>
      </c>
      <c r="J18" s="72">
        <f t="shared" si="4"/>
        <v>0.13425623719912949</v>
      </c>
      <c r="M18" s="72">
        <f t="shared" si="5"/>
        <v>0.13425623719912949</v>
      </c>
    </row>
    <row r="19" spans="2:13">
      <c r="B19" s="72">
        <v>10.1</v>
      </c>
      <c r="C19" s="72">
        <f t="shared" si="0"/>
        <v>0.17627825445142728</v>
      </c>
      <c r="D19" s="72">
        <v>1.218</v>
      </c>
      <c r="E19" s="72">
        <v>0.11600000000000001</v>
      </c>
      <c r="F19" s="72">
        <v>0.13100000000000001</v>
      </c>
      <c r="G19" s="72">
        <f t="shared" si="1"/>
        <v>1.0363845513954997</v>
      </c>
      <c r="H19" s="72">
        <f t="shared" si="2"/>
        <v>0.14090195292453969</v>
      </c>
      <c r="I19" s="72">
        <f t="shared" si="3"/>
        <v>0.15225</v>
      </c>
      <c r="J19" s="72">
        <f t="shared" si="4"/>
        <v>0.12954806892443746</v>
      </c>
      <c r="M19" s="72">
        <f t="shared" si="5"/>
        <v>0.12954806892443746</v>
      </c>
    </row>
    <row r="101" spans="5:8">
      <c r="E101" s="89" t="s">
        <v>68</v>
      </c>
      <c r="F101" s="77"/>
      <c r="G101" s="88" t="s">
        <v>67</v>
      </c>
      <c r="H101" s="88"/>
    </row>
    <row r="102" spans="5:8">
      <c r="E102" s="89"/>
      <c r="G102" s="72" t="s">
        <v>66</v>
      </c>
      <c r="H102" s="72" t="s">
        <v>71</v>
      </c>
    </row>
    <row r="103" spans="5:8">
      <c r="E103" s="72">
        <f>SQRT(J3^2+H3^2)</f>
        <v>0.96896107377954033</v>
      </c>
      <c r="G103" s="72">
        <f>DEGREES(ATAN(E3/I3))</f>
        <v>-78.646580376879754</v>
      </c>
      <c r="H103" s="72">
        <f>DEGREES(ATAN(H3/J3))</f>
        <v>-88.346580376879771</v>
      </c>
    </row>
    <row r="104" spans="5:8">
      <c r="E104" s="72">
        <f t="shared" ref="E104:E119" si="6">SQRT(J4^2+H4^2)</f>
        <v>0.81819802004160336</v>
      </c>
      <c r="G104" s="72">
        <f t="shared" ref="G104:G119" si="7">DEGREES(ATAN(E4/I4))</f>
        <v>-78.580200394075518</v>
      </c>
      <c r="H104" s="72">
        <f t="shared" ref="H104:H119" si="8">DEGREES(ATAN(H4/J4))</f>
        <v>-86.480200394075524</v>
      </c>
    </row>
    <row r="105" spans="5:8">
      <c r="E105" s="72">
        <f t="shared" si="6"/>
        <v>0.67404646770456411</v>
      </c>
      <c r="G105" s="72">
        <f t="shared" si="7"/>
        <v>-77.871106050091143</v>
      </c>
      <c r="H105" s="72">
        <f t="shared" si="8"/>
        <v>-83.871106050091143</v>
      </c>
    </row>
    <row r="106" spans="5:8">
      <c r="E106" s="72">
        <f t="shared" si="6"/>
        <v>0.55065655414695658</v>
      </c>
      <c r="G106" s="72">
        <f t="shared" si="7"/>
        <v>-76.304442060919357</v>
      </c>
      <c r="H106" s="72">
        <f t="shared" si="8"/>
        <v>-80.204442060919362</v>
      </c>
    </row>
    <row r="107" spans="5:8">
      <c r="E107" s="72">
        <f t="shared" si="6"/>
        <v>0.45061908803334105</v>
      </c>
      <c r="G107" s="72">
        <f t="shared" si="7"/>
        <v>-74.39081232845605</v>
      </c>
      <c r="H107" s="72">
        <f t="shared" si="8"/>
        <v>-77.390812328456065</v>
      </c>
    </row>
    <row r="108" spans="5:8">
      <c r="E108" s="72">
        <f t="shared" si="6"/>
        <v>0.45541910642835354</v>
      </c>
      <c r="G108" s="72">
        <f t="shared" si="7"/>
        <v>-74.102127355758853</v>
      </c>
      <c r="H108" s="72">
        <f t="shared" si="8"/>
        <v>-76.102127355758853</v>
      </c>
    </row>
    <row r="109" spans="5:8">
      <c r="E109" s="72">
        <f t="shared" si="6"/>
        <v>0.38588801808296663</v>
      </c>
      <c r="G109" s="72">
        <f t="shared" si="7"/>
        <v>-71.999368578738157</v>
      </c>
      <c r="H109" s="72">
        <f t="shared" si="8"/>
        <v>-73.599368578738151</v>
      </c>
    </row>
    <row r="110" spans="5:8">
      <c r="E110" s="72">
        <f t="shared" si="6"/>
        <v>0.3720420003171685</v>
      </c>
      <c r="G110" s="72">
        <f t="shared" si="7"/>
        <v>-71.589401273152617</v>
      </c>
      <c r="H110" s="72">
        <f t="shared" si="8"/>
        <v>-72.489401273152609</v>
      </c>
    </row>
    <row r="111" spans="5:8">
      <c r="E111" s="72">
        <f t="shared" si="6"/>
        <v>0.33180079208012753</v>
      </c>
      <c r="G111" s="72">
        <f t="shared" si="7"/>
        <v>-68.635495433109071</v>
      </c>
      <c r="H111" s="72">
        <f t="shared" si="8"/>
        <v>-68.535495433109077</v>
      </c>
    </row>
    <row r="112" spans="5:8">
      <c r="E112" s="72">
        <f t="shared" si="6"/>
        <v>0.29074927450468391</v>
      </c>
      <c r="G112" s="72">
        <f t="shared" si="7"/>
        <v>-65.704865091440467</v>
      </c>
      <c r="H112" s="72">
        <f t="shared" si="8"/>
        <v>-64.704865091440453</v>
      </c>
    </row>
    <row r="113" spans="5:8">
      <c r="E113" s="72">
        <f t="shared" si="6"/>
        <v>0.25177646956179206</v>
      </c>
      <c r="G113" s="72">
        <f t="shared" si="7"/>
        <v>-61.373648803552697</v>
      </c>
      <c r="H113" s="72">
        <f t="shared" si="8"/>
        <v>-59.973648803552692</v>
      </c>
    </row>
    <row r="114" spans="5:8">
      <c r="E114" s="72">
        <f t="shared" si="6"/>
        <v>0.25041992856999223</v>
      </c>
      <c r="G114" s="72">
        <f t="shared" si="7"/>
        <v>-61.464863401307731</v>
      </c>
      <c r="H114" s="72">
        <f t="shared" si="8"/>
        <v>-59.464863401307731</v>
      </c>
    </row>
    <row r="115" spans="5:8">
      <c r="E115" s="72">
        <f t="shared" si="6"/>
        <v>0.18229440474134145</v>
      </c>
      <c r="G115" s="72">
        <f t="shared" si="7"/>
        <v>-47.779166864072089</v>
      </c>
      <c r="H115" s="72">
        <f t="shared" si="8"/>
        <v>-44.67916686407208</v>
      </c>
    </row>
    <row r="116" spans="5:8">
      <c r="E116" s="72">
        <f t="shared" si="6"/>
        <v>0.16660211770862937</v>
      </c>
      <c r="G116" s="72">
        <f t="shared" si="7"/>
        <v>-41.31937782696955</v>
      </c>
      <c r="H116" s="72">
        <f t="shared" si="8"/>
        <v>-37.219377826969556</v>
      </c>
    </row>
    <row r="117" spans="5:8">
      <c r="E117" s="72">
        <f t="shared" si="6"/>
        <v>0.13567078720196182</v>
      </c>
      <c r="G117" s="72">
        <f t="shared" si="7"/>
        <v>-11.910408358223716</v>
      </c>
      <c r="H117" s="72">
        <f t="shared" si="8"/>
        <v>-5.810408358223718</v>
      </c>
    </row>
    <row r="118" spans="5:8">
      <c r="E118" s="72">
        <f t="shared" si="6"/>
        <v>0.14565289432414311</v>
      </c>
      <c r="G118" s="72">
        <f t="shared" si="7"/>
        <v>14.716032433022505</v>
      </c>
      <c r="H118" s="72">
        <f t="shared" si="8"/>
        <v>22.816032433022503</v>
      </c>
    </row>
    <row r="119" spans="5:8">
      <c r="E119" s="72">
        <f t="shared" si="6"/>
        <v>0.19140549234543924</v>
      </c>
      <c r="G119" s="72">
        <f t="shared" si="7"/>
        <v>37.30394827798343</v>
      </c>
      <c r="H119" s="72">
        <f t="shared" si="8"/>
        <v>47.403948277983432</v>
      </c>
    </row>
  </sheetData>
  <mergeCells count="3">
    <mergeCell ref="G101:H101"/>
    <mergeCell ref="E101:E102"/>
    <mergeCell ref="I1:J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C09A-BEAA-40C4-AFB4-BB182C048407}">
  <dimension ref="B2:R78"/>
  <sheetViews>
    <sheetView topLeftCell="A55" workbookViewId="0">
      <selection activeCell="F3" sqref="F3"/>
    </sheetView>
  </sheetViews>
  <sheetFormatPr defaultColWidth="9.21875" defaultRowHeight="14.4"/>
  <cols>
    <col min="1" max="1" width="9.21875" style="72"/>
    <col min="2" max="3" width="12.88671875" style="72" bestFit="1" customWidth="1"/>
    <col min="4" max="4" width="9.21875" style="72"/>
    <col min="5" max="5" width="11.88671875" style="72" bestFit="1" customWidth="1"/>
    <col min="6" max="16" width="9.21875" style="72"/>
    <col min="17" max="17" width="13.21875" style="72" customWidth="1"/>
    <col min="18" max="18" width="13.109375" style="72" customWidth="1"/>
    <col min="19" max="16384" width="9.21875" style="72"/>
  </cols>
  <sheetData>
    <row r="2" spans="2:18">
      <c r="D2" s="72" t="s">
        <v>75</v>
      </c>
      <c r="E2" s="72" t="s">
        <v>76</v>
      </c>
    </row>
    <row r="3" spans="2:18">
      <c r="D3" s="72">
        <v>5</v>
      </c>
      <c r="E3" s="72">
        <v>2.5</v>
      </c>
    </row>
    <row r="4" spans="2:18">
      <c r="P4" s="88" t="s">
        <v>80</v>
      </c>
      <c r="Q4" s="88"/>
      <c r="R4" s="88"/>
    </row>
    <row r="5" spans="2:18">
      <c r="B5" s="72" t="s">
        <v>73</v>
      </c>
      <c r="C5" s="72" t="s">
        <v>74</v>
      </c>
      <c r="D5" s="72" t="s">
        <v>72</v>
      </c>
      <c r="E5" s="72" t="s">
        <v>63</v>
      </c>
      <c r="F5" s="72" t="s">
        <v>0</v>
      </c>
      <c r="P5" s="72" t="s">
        <v>77</v>
      </c>
      <c r="Q5" s="72" t="s">
        <v>78</v>
      </c>
      <c r="R5" s="72" t="s">
        <v>79</v>
      </c>
    </row>
    <row r="6" spans="2:18">
      <c r="B6" s="72">
        <v>-10</v>
      </c>
      <c r="C6" s="76">
        <f>RADIANS(B6)</f>
        <v>-0.17453292519943295</v>
      </c>
      <c r="D6" s="72">
        <f>$D$3*C6</f>
        <v>-0.87266462599716477</v>
      </c>
      <c r="E6" s="72">
        <f>$E$3*C6^2</f>
        <v>7.6154354946677147E-2</v>
      </c>
      <c r="F6" s="72">
        <f t="shared" ref="F6:F26" si="0">E6*COS(RADIANS(B6))-D6*SIN(RADIANS(B6))</f>
        <v>-7.6539222841669724E-2</v>
      </c>
      <c r="P6" s="72">
        <f>SQRT(D6^2+E6^2)</f>
        <v>0.87598118429799388</v>
      </c>
    </row>
    <row r="7" spans="2:18">
      <c r="B7" s="72">
        <v>-9</v>
      </c>
      <c r="C7" s="76">
        <f t="shared" ref="C7:C26" si="1">RADIANS(B7)</f>
        <v>-0.15707963267948966</v>
      </c>
      <c r="D7" s="72">
        <f t="shared" ref="D7:D26" si="2">$D$3*C7</f>
        <v>-0.78539816339744828</v>
      </c>
      <c r="E7" s="72">
        <f t="shared" ref="E7:E26" si="3">$E$3*C7^2</f>
        <v>6.1685027506808487E-2</v>
      </c>
      <c r="F7" s="72">
        <f t="shared" si="0"/>
        <v>-6.1937759076894548E-2</v>
      </c>
      <c r="P7" s="72">
        <f t="shared" ref="P7:P26" si="4">SQRT(D7^2+E7^2)</f>
        <v>0.78781680464851767</v>
      </c>
    </row>
    <row r="8" spans="2:18">
      <c r="B8" s="72">
        <v>-8</v>
      </c>
      <c r="C8" s="76">
        <f t="shared" si="1"/>
        <v>-0.13962634015954636</v>
      </c>
      <c r="D8" s="72">
        <f t="shared" si="2"/>
        <v>-0.69813170079773179</v>
      </c>
      <c r="E8" s="72">
        <f t="shared" si="3"/>
        <v>4.8738787165873369E-2</v>
      </c>
      <c r="F8" s="72">
        <f t="shared" si="0"/>
        <v>-4.8896689038989069E-2</v>
      </c>
      <c r="P8" s="72">
        <f t="shared" si="4"/>
        <v>0.69983093746499514</v>
      </c>
    </row>
    <row r="9" spans="2:18">
      <c r="B9" s="72">
        <v>-7</v>
      </c>
      <c r="C9" s="76">
        <f t="shared" si="1"/>
        <v>-0.12217304763960307</v>
      </c>
      <c r="D9" s="72">
        <f t="shared" si="2"/>
        <v>-0.6108652381980153</v>
      </c>
      <c r="E9" s="72">
        <f t="shared" si="3"/>
        <v>3.7315633923871799E-2</v>
      </c>
      <c r="F9" s="72">
        <f t="shared" si="0"/>
        <v>-3.7408256641025817E-2</v>
      </c>
      <c r="P9" s="72">
        <f t="shared" si="4"/>
        <v>0.6120039181033553</v>
      </c>
    </row>
    <row r="10" spans="2:18">
      <c r="B10" s="72">
        <v>-6</v>
      </c>
      <c r="C10" s="76">
        <f t="shared" si="1"/>
        <v>-0.10471975511965978</v>
      </c>
      <c r="D10" s="72">
        <f t="shared" si="2"/>
        <v>-0.52359877559829893</v>
      </c>
      <c r="E10" s="72">
        <f t="shared" si="3"/>
        <v>2.7415567780803774E-2</v>
      </c>
      <c r="F10" s="72">
        <f t="shared" si="0"/>
        <v>-2.7465592950152783E-2</v>
      </c>
      <c r="P10" s="72">
        <f t="shared" si="4"/>
        <v>0.52431602222779883</v>
      </c>
    </row>
    <row r="11" spans="2:18">
      <c r="B11" s="72">
        <v>-5</v>
      </c>
      <c r="C11" s="76">
        <f t="shared" si="1"/>
        <v>-8.7266462599716474E-2</v>
      </c>
      <c r="D11" s="72">
        <f t="shared" si="2"/>
        <v>-0.43633231299858238</v>
      </c>
      <c r="E11" s="72">
        <f t="shared" si="3"/>
        <v>1.9038588736669287E-2</v>
      </c>
      <c r="F11" s="72">
        <f t="shared" si="0"/>
        <v>-1.9062725665575941E-2</v>
      </c>
      <c r="P11" s="72">
        <f t="shared" si="4"/>
        <v>0.4367474730639857</v>
      </c>
    </row>
    <row r="12" spans="2:18">
      <c r="B12" s="72">
        <v>-4</v>
      </c>
      <c r="C12" s="76">
        <f t="shared" si="1"/>
        <v>-6.9813170079773182E-2</v>
      </c>
      <c r="D12" s="72">
        <f t="shared" si="2"/>
        <v>-0.3490658503988659</v>
      </c>
      <c r="E12" s="72">
        <f t="shared" si="3"/>
        <v>1.2184696791468342E-2</v>
      </c>
      <c r="F12" s="72">
        <f t="shared" si="0"/>
        <v>-1.2194587345834213E-2</v>
      </c>
      <c r="P12" s="72">
        <f t="shared" si="4"/>
        <v>0.34927844873479302</v>
      </c>
    </row>
    <row r="13" spans="2:18">
      <c r="B13" s="72">
        <v>-3</v>
      </c>
      <c r="C13" s="76">
        <f t="shared" si="1"/>
        <v>-5.235987755982989E-2</v>
      </c>
      <c r="D13" s="72">
        <f t="shared" si="2"/>
        <v>-0.26179938779914946</v>
      </c>
      <c r="E13" s="72">
        <f t="shared" si="3"/>
        <v>6.8538919452009435E-3</v>
      </c>
      <c r="F13" s="72">
        <f t="shared" si="0"/>
        <v>-6.8570223797916304E-3</v>
      </c>
      <c r="P13" s="72">
        <f t="shared" si="4"/>
        <v>0.26188908966737412</v>
      </c>
    </row>
    <row r="14" spans="2:18">
      <c r="B14" s="72">
        <v>-2</v>
      </c>
      <c r="C14" s="76">
        <f t="shared" si="1"/>
        <v>-3.4906585039886591E-2</v>
      </c>
      <c r="D14" s="72">
        <f t="shared" si="2"/>
        <v>-0.17453292519943295</v>
      </c>
      <c r="E14" s="72">
        <f t="shared" si="3"/>
        <v>3.0461741978670856E-3</v>
      </c>
      <c r="F14" s="72">
        <f t="shared" si="0"/>
        <v>-3.0467926966248411E-3</v>
      </c>
      <c r="P14" s="72">
        <f t="shared" si="4"/>
        <v>0.17455950606000983</v>
      </c>
    </row>
    <row r="15" spans="2:18">
      <c r="B15" s="72">
        <v>-1</v>
      </c>
      <c r="C15" s="76">
        <f t="shared" si="1"/>
        <v>-1.7453292519943295E-2</v>
      </c>
      <c r="D15" s="72">
        <f t="shared" si="2"/>
        <v>-8.7266462599716474E-2</v>
      </c>
      <c r="E15" s="72">
        <f t="shared" si="3"/>
        <v>7.615435494667714E-4</v>
      </c>
      <c r="F15" s="72">
        <f t="shared" si="0"/>
        <v>-7.6158221093868407E-4</v>
      </c>
      <c r="P15" s="72">
        <f t="shared" si="4"/>
        <v>8.7269785397040181E-2</v>
      </c>
    </row>
    <row r="16" spans="2:18">
      <c r="B16" s="72">
        <v>0</v>
      </c>
      <c r="C16" s="76">
        <f t="shared" si="1"/>
        <v>0</v>
      </c>
      <c r="D16" s="72">
        <f t="shared" si="2"/>
        <v>0</v>
      </c>
      <c r="E16" s="72">
        <f t="shared" si="3"/>
        <v>0</v>
      </c>
      <c r="F16" s="72">
        <f t="shared" si="0"/>
        <v>0</v>
      </c>
      <c r="P16" s="72">
        <f t="shared" si="4"/>
        <v>0</v>
      </c>
    </row>
    <row r="17" spans="2:16">
      <c r="B17" s="72">
        <v>1</v>
      </c>
      <c r="C17" s="76">
        <f t="shared" si="1"/>
        <v>1.7453292519943295E-2</v>
      </c>
      <c r="D17" s="72">
        <f t="shared" si="2"/>
        <v>8.7266462599716474E-2</v>
      </c>
      <c r="E17" s="72">
        <f t="shared" si="3"/>
        <v>7.615435494667714E-4</v>
      </c>
      <c r="F17" s="72">
        <f t="shared" si="0"/>
        <v>-7.6158221093868407E-4</v>
      </c>
      <c r="P17" s="72">
        <f t="shared" si="4"/>
        <v>8.7269785397040181E-2</v>
      </c>
    </row>
    <row r="18" spans="2:16">
      <c r="B18" s="72">
        <v>2</v>
      </c>
      <c r="C18" s="76">
        <f t="shared" si="1"/>
        <v>3.4906585039886591E-2</v>
      </c>
      <c r="D18" s="72">
        <f t="shared" si="2"/>
        <v>0.17453292519943295</v>
      </c>
      <c r="E18" s="72">
        <f t="shared" si="3"/>
        <v>3.0461741978670856E-3</v>
      </c>
      <c r="F18" s="72">
        <f t="shared" si="0"/>
        <v>-3.0467926966248411E-3</v>
      </c>
      <c r="P18" s="72">
        <f t="shared" si="4"/>
        <v>0.17455950606000983</v>
      </c>
    </row>
    <row r="19" spans="2:16">
      <c r="B19" s="72">
        <v>3</v>
      </c>
      <c r="C19" s="76">
        <f t="shared" si="1"/>
        <v>5.235987755982989E-2</v>
      </c>
      <c r="D19" s="72">
        <f t="shared" si="2"/>
        <v>0.26179938779914946</v>
      </c>
      <c r="E19" s="72">
        <f t="shared" si="3"/>
        <v>6.8538919452009435E-3</v>
      </c>
      <c r="F19" s="72">
        <f t="shared" si="0"/>
        <v>-6.8570223797916304E-3</v>
      </c>
      <c r="P19" s="72">
        <f t="shared" si="4"/>
        <v>0.26188908966737412</v>
      </c>
    </row>
    <row r="20" spans="2:16">
      <c r="B20" s="72">
        <v>4</v>
      </c>
      <c r="C20" s="76">
        <f t="shared" si="1"/>
        <v>6.9813170079773182E-2</v>
      </c>
      <c r="D20" s="72">
        <f t="shared" si="2"/>
        <v>0.3490658503988659</v>
      </c>
      <c r="E20" s="72">
        <f t="shared" si="3"/>
        <v>1.2184696791468342E-2</v>
      </c>
      <c r="F20" s="72">
        <f t="shared" si="0"/>
        <v>-1.2194587345834213E-2</v>
      </c>
      <c r="P20" s="72">
        <f t="shared" si="4"/>
        <v>0.34927844873479302</v>
      </c>
    </row>
    <row r="21" spans="2:16">
      <c r="B21" s="72">
        <v>5</v>
      </c>
      <c r="C21" s="76">
        <f t="shared" si="1"/>
        <v>8.7266462599716474E-2</v>
      </c>
      <c r="D21" s="72">
        <f t="shared" si="2"/>
        <v>0.43633231299858238</v>
      </c>
      <c r="E21" s="72">
        <f t="shared" si="3"/>
        <v>1.9038588736669287E-2</v>
      </c>
      <c r="F21" s="72">
        <f t="shared" si="0"/>
        <v>-1.9062725665575941E-2</v>
      </c>
      <c r="P21" s="72">
        <f t="shared" si="4"/>
        <v>0.4367474730639857</v>
      </c>
    </row>
    <row r="22" spans="2:16">
      <c r="B22" s="72">
        <v>6</v>
      </c>
      <c r="C22" s="76">
        <f t="shared" si="1"/>
        <v>0.10471975511965978</v>
      </c>
      <c r="D22" s="72">
        <f t="shared" si="2"/>
        <v>0.52359877559829893</v>
      </c>
      <c r="E22" s="72">
        <f t="shared" si="3"/>
        <v>2.7415567780803774E-2</v>
      </c>
      <c r="F22" s="72">
        <f t="shared" si="0"/>
        <v>-2.7465592950152783E-2</v>
      </c>
      <c r="P22" s="72">
        <f t="shared" si="4"/>
        <v>0.52431602222779883</v>
      </c>
    </row>
    <row r="23" spans="2:16">
      <c r="B23" s="72">
        <v>7</v>
      </c>
      <c r="C23" s="76">
        <f t="shared" si="1"/>
        <v>0.12217304763960307</v>
      </c>
      <c r="D23" s="72">
        <f t="shared" si="2"/>
        <v>0.6108652381980153</v>
      </c>
      <c r="E23" s="72">
        <f t="shared" si="3"/>
        <v>3.7315633923871799E-2</v>
      </c>
      <c r="F23" s="72">
        <f t="shared" si="0"/>
        <v>-3.7408256641025817E-2</v>
      </c>
      <c r="P23" s="72">
        <f t="shared" si="4"/>
        <v>0.6120039181033553</v>
      </c>
    </row>
    <row r="24" spans="2:16">
      <c r="B24" s="72">
        <v>8</v>
      </c>
      <c r="C24" s="76">
        <f t="shared" si="1"/>
        <v>0.13962634015954636</v>
      </c>
      <c r="D24" s="72">
        <f t="shared" si="2"/>
        <v>0.69813170079773179</v>
      </c>
      <c r="E24" s="72">
        <f t="shared" si="3"/>
        <v>4.8738787165873369E-2</v>
      </c>
      <c r="F24" s="72">
        <f t="shared" si="0"/>
        <v>-4.8896689038989069E-2</v>
      </c>
      <c r="P24" s="72">
        <f t="shared" si="4"/>
        <v>0.69983093746499514</v>
      </c>
    </row>
    <row r="25" spans="2:16">
      <c r="B25" s="72">
        <v>9</v>
      </c>
      <c r="C25" s="76">
        <f t="shared" si="1"/>
        <v>0.15707963267948966</v>
      </c>
      <c r="D25" s="72">
        <f t="shared" si="2"/>
        <v>0.78539816339744828</v>
      </c>
      <c r="E25" s="72">
        <f t="shared" si="3"/>
        <v>6.1685027506808487E-2</v>
      </c>
      <c r="F25" s="72">
        <f t="shared" si="0"/>
        <v>-6.1937759076894548E-2</v>
      </c>
      <c r="P25" s="72">
        <f t="shared" si="4"/>
        <v>0.78781680464851767</v>
      </c>
    </row>
    <row r="26" spans="2:16">
      <c r="B26" s="72">
        <v>10</v>
      </c>
      <c r="C26" s="76">
        <f t="shared" si="1"/>
        <v>0.17453292519943295</v>
      </c>
      <c r="D26" s="72">
        <f t="shared" si="2"/>
        <v>0.87266462599716477</v>
      </c>
      <c r="E26" s="72">
        <f t="shared" si="3"/>
        <v>7.6154354946677147E-2</v>
      </c>
      <c r="F26" s="72">
        <f t="shared" si="0"/>
        <v>-7.6539222841669724E-2</v>
      </c>
      <c r="P26" s="72">
        <f t="shared" si="4"/>
        <v>0.87598118429799388</v>
      </c>
    </row>
    <row r="28" spans="2:16">
      <c r="D28" s="72" t="s">
        <v>75</v>
      </c>
      <c r="E28" s="72" t="s">
        <v>76</v>
      </c>
    </row>
    <row r="29" spans="2:16">
      <c r="D29" s="72">
        <v>5</v>
      </c>
      <c r="E29" s="72">
        <v>5</v>
      </c>
    </row>
    <row r="31" spans="2:16">
      <c r="B31" s="72" t="s">
        <v>73</v>
      </c>
      <c r="C31" s="72" t="s">
        <v>74</v>
      </c>
      <c r="D31" s="72" t="s">
        <v>72</v>
      </c>
      <c r="E31" s="72" t="s">
        <v>63</v>
      </c>
      <c r="F31" s="72" t="s">
        <v>0</v>
      </c>
    </row>
    <row r="32" spans="2:16">
      <c r="B32" s="72">
        <v>-10</v>
      </c>
      <c r="C32" s="76">
        <f>RADIANS(B32)</f>
        <v>-0.17453292519943295</v>
      </c>
      <c r="D32" s="72">
        <f>$D$29*C32</f>
        <v>-0.87266462599716477</v>
      </c>
      <c r="E32" s="72">
        <f>$E$29*C32^2</f>
        <v>0.15230870989335429</v>
      </c>
      <c r="F32" s="72">
        <f t="shared" ref="F32:F52" si="5">E32*COS(RADIANS(B32))-D32*SIN(RADIANS(B32))</f>
        <v>-1.5418236645384775E-3</v>
      </c>
    </row>
    <row r="33" spans="2:6">
      <c r="B33" s="72">
        <v>-9</v>
      </c>
      <c r="C33" s="76">
        <f t="shared" ref="C33:C52" si="6">RADIANS(B33)</f>
        <v>-0.15707963267948966</v>
      </c>
      <c r="D33" s="72">
        <f t="shared" ref="D33:D52" si="7">$D$29*C33</f>
        <v>-0.78539816339744828</v>
      </c>
      <c r="E33" s="72">
        <f t="shared" ref="E33:E52" si="8">$E$29*C33^2</f>
        <v>0.12337005501361697</v>
      </c>
      <c r="F33" s="72">
        <f t="shared" si="5"/>
        <v>-1.0121766191294457E-3</v>
      </c>
    </row>
    <row r="34" spans="2:6">
      <c r="B34" s="72">
        <v>-8</v>
      </c>
      <c r="C34" s="76">
        <f t="shared" si="6"/>
        <v>-0.13962634015954636</v>
      </c>
      <c r="D34" s="72">
        <f t="shared" si="7"/>
        <v>-0.69813170079773179</v>
      </c>
      <c r="E34" s="72">
        <f t="shared" si="8"/>
        <v>9.7477574331746739E-2</v>
      </c>
      <c r="F34" s="72">
        <f t="shared" si="5"/>
        <v>-6.3222439943320941E-4</v>
      </c>
    </row>
    <row r="35" spans="2:6">
      <c r="B35" s="72">
        <v>-7</v>
      </c>
      <c r="C35" s="76">
        <f t="shared" si="6"/>
        <v>-0.12217304763960307</v>
      </c>
      <c r="D35" s="72">
        <f t="shared" si="7"/>
        <v>-0.6108652381980153</v>
      </c>
      <c r="E35" s="72">
        <f t="shared" si="8"/>
        <v>7.4631267847743599E-2</v>
      </c>
      <c r="F35" s="72">
        <f t="shared" si="5"/>
        <v>-3.7076779383049541E-4</v>
      </c>
    </row>
    <row r="36" spans="2:6">
      <c r="B36" s="72">
        <v>-6</v>
      </c>
      <c r="C36" s="76">
        <f t="shared" si="6"/>
        <v>-0.10471975511965978</v>
      </c>
      <c r="D36" s="72">
        <f t="shared" si="7"/>
        <v>-0.52359877559829893</v>
      </c>
      <c r="E36" s="72">
        <f t="shared" si="8"/>
        <v>5.4831135561607548E-2</v>
      </c>
      <c r="F36" s="72">
        <f t="shared" si="5"/>
        <v>-2.0021051819044816E-4</v>
      </c>
    </row>
    <row r="37" spans="2:6">
      <c r="B37" s="72">
        <v>-5</v>
      </c>
      <c r="C37" s="76">
        <f t="shared" si="6"/>
        <v>-8.7266462599716474E-2</v>
      </c>
      <c r="D37" s="72">
        <f t="shared" si="7"/>
        <v>-0.43633231299858238</v>
      </c>
      <c r="E37" s="72">
        <f t="shared" si="8"/>
        <v>3.8077177473338573E-2</v>
      </c>
      <c r="F37" s="72">
        <f t="shared" si="5"/>
        <v>-9.6584506956771954E-5</v>
      </c>
    </row>
    <row r="38" spans="2:6">
      <c r="B38" s="72">
        <v>-4</v>
      </c>
      <c r="C38" s="76">
        <f t="shared" si="6"/>
        <v>-6.9813170079773182E-2</v>
      </c>
      <c r="D38" s="72">
        <f t="shared" si="7"/>
        <v>-0.3490658503988659</v>
      </c>
      <c r="E38" s="72">
        <f t="shared" si="8"/>
        <v>2.4369393582936685E-2</v>
      </c>
      <c r="F38" s="72">
        <f t="shared" si="5"/>
        <v>-3.9571863349168596E-5</v>
      </c>
    </row>
    <row r="39" spans="2:6">
      <c r="B39" s="72">
        <v>-3</v>
      </c>
      <c r="C39" s="76">
        <f t="shared" si="6"/>
        <v>-5.235987755982989E-2</v>
      </c>
      <c r="D39" s="72">
        <f t="shared" si="7"/>
        <v>-0.26179938779914946</v>
      </c>
      <c r="E39" s="72">
        <f t="shared" si="8"/>
        <v>1.3707783890401887E-2</v>
      </c>
      <c r="F39" s="72">
        <f t="shared" si="5"/>
        <v>-1.2523455297491076E-5</v>
      </c>
    </row>
    <row r="40" spans="2:6">
      <c r="B40" s="72">
        <v>-2</v>
      </c>
      <c r="C40" s="76">
        <f t="shared" si="6"/>
        <v>-3.4906585039886591E-2</v>
      </c>
      <c r="D40" s="72">
        <f t="shared" si="7"/>
        <v>-0.17453292519943295</v>
      </c>
      <c r="E40" s="72">
        <f t="shared" si="8"/>
        <v>6.0923483957341712E-3</v>
      </c>
      <c r="F40" s="72">
        <f t="shared" si="5"/>
        <v>-2.4741457742239945E-6</v>
      </c>
    </row>
    <row r="41" spans="2:6">
      <c r="B41" s="72">
        <v>-1</v>
      </c>
      <c r="C41" s="76">
        <f t="shared" si="6"/>
        <v>-1.7453292519943295E-2</v>
      </c>
      <c r="D41" s="72">
        <f t="shared" si="7"/>
        <v>-8.7266462599716474E-2</v>
      </c>
      <c r="E41" s="72">
        <f t="shared" si="8"/>
        <v>1.5230870989335428E-3</v>
      </c>
      <c r="F41" s="72">
        <f t="shared" si="5"/>
        <v>-1.5464824311547595E-7</v>
      </c>
    </row>
    <row r="42" spans="2:6">
      <c r="B42" s="72">
        <v>0</v>
      </c>
      <c r="C42" s="76">
        <f t="shared" si="6"/>
        <v>0</v>
      </c>
      <c r="D42" s="72">
        <f t="shared" si="7"/>
        <v>0</v>
      </c>
      <c r="E42" s="72">
        <f t="shared" si="8"/>
        <v>0</v>
      </c>
      <c r="F42" s="72">
        <f t="shared" si="5"/>
        <v>0</v>
      </c>
    </row>
    <row r="43" spans="2:6">
      <c r="B43" s="72">
        <v>1</v>
      </c>
      <c r="C43" s="76">
        <f t="shared" si="6"/>
        <v>1.7453292519943295E-2</v>
      </c>
      <c r="D43" s="72">
        <f t="shared" si="7"/>
        <v>8.7266462599716474E-2</v>
      </c>
      <c r="E43" s="72">
        <f t="shared" si="8"/>
        <v>1.5230870989335428E-3</v>
      </c>
      <c r="F43" s="72">
        <f t="shared" si="5"/>
        <v>-1.5464824311547595E-7</v>
      </c>
    </row>
    <row r="44" spans="2:6">
      <c r="B44" s="72">
        <v>2</v>
      </c>
      <c r="C44" s="76">
        <f t="shared" si="6"/>
        <v>3.4906585039886591E-2</v>
      </c>
      <c r="D44" s="72">
        <f t="shared" si="7"/>
        <v>0.17453292519943295</v>
      </c>
      <c r="E44" s="72">
        <f t="shared" si="8"/>
        <v>6.0923483957341712E-3</v>
      </c>
      <c r="F44" s="72">
        <f t="shared" si="5"/>
        <v>-2.4741457742239945E-6</v>
      </c>
    </row>
    <row r="45" spans="2:6">
      <c r="B45" s="72">
        <v>3</v>
      </c>
      <c r="C45" s="76">
        <f t="shared" si="6"/>
        <v>5.235987755982989E-2</v>
      </c>
      <c r="D45" s="72">
        <f t="shared" si="7"/>
        <v>0.26179938779914946</v>
      </c>
      <c r="E45" s="72">
        <f t="shared" si="8"/>
        <v>1.3707783890401887E-2</v>
      </c>
      <c r="F45" s="72">
        <f t="shared" si="5"/>
        <v>-1.2523455297491076E-5</v>
      </c>
    </row>
    <row r="46" spans="2:6">
      <c r="B46" s="72">
        <v>4</v>
      </c>
      <c r="C46" s="76">
        <f t="shared" si="6"/>
        <v>6.9813170079773182E-2</v>
      </c>
      <c r="D46" s="72">
        <f t="shared" si="7"/>
        <v>0.3490658503988659</v>
      </c>
      <c r="E46" s="72">
        <f t="shared" si="8"/>
        <v>2.4369393582936685E-2</v>
      </c>
      <c r="F46" s="72">
        <f t="shared" si="5"/>
        <v>-3.9571863349168596E-5</v>
      </c>
    </row>
    <row r="47" spans="2:6">
      <c r="B47" s="72">
        <v>5</v>
      </c>
      <c r="C47" s="76">
        <f t="shared" si="6"/>
        <v>8.7266462599716474E-2</v>
      </c>
      <c r="D47" s="72">
        <f t="shared" si="7"/>
        <v>0.43633231299858238</v>
      </c>
      <c r="E47" s="72">
        <f t="shared" si="8"/>
        <v>3.8077177473338573E-2</v>
      </c>
      <c r="F47" s="72">
        <f t="shared" si="5"/>
        <v>-9.6584506956771954E-5</v>
      </c>
    </row>
    <row r="48" spans="2:6">
      <c r="B48" s="72">
        <v>6</v>
      </c>
      <c r="C48" s="76">
        <f t="shared" si="6"/>
        <v>0.10471975511965978</v>
      </c>
      <c r="D48" s="72">
        <f t="shared" si="7"/>
        <v>0.52359877559829893</v>
      </c>
      <c r="E48" s="72">
        <f t="shared" si="8"/>
        <v>5.4831135561607548E-2</v>
      </c>
      <c r="F48" s="72">
        <f t="shared" si="5"/>
        <v>-2.0021051819044816E-4</v>
      </c>
    </row>
    <row r="49" spans="2:6">
      <c r="B49" s="72">
        <v>7</v>
      </c>
      <c r="C49" s="76">
        <f t="shared" si="6"/>
        <v>0.12217304763960307</v>
      </c>
      <c r="D49" s="72">
        <f t="shared" si="7"/>
        <v>0.6108652381980153</v>
      </c>
      <c r="E49" s="72">
        <f t="shared" si="8"/>
        <v>7.4631267847743599E-2</v>
      </c>
      <c r="F49" s="72">
        <f t="shared" si="5"/>
        <v>-3.7076779383049541E-4</v>
      </c>
    </row>
    <row r="50" spans="2:6">
      <c r="B50" s="72">
        <v>8</v>
      </c>
      <c r="C50" s="76">
        <f t="shared" si="6"/>
        <v>0.13962634015954636</v>
      </c>
      <c r="D50" s="72">
        <f t="shared" si="7"/>
        <v>0.69813170079773179</v>
      </c>
      <c r="E50" s="72">
        <f t="shared" si="8"/>
        <v>9.7477574331746739E-2</v>
      </c>
      <c r="F50" s="72">
        <f t="shared" si="5"/>
        <v>-6.3222439943320941E-4</v>
      </c>
    </row>
    <row r="51" spans="2:6">
      <c r="B51" s="72">
        <v>9</v>
      </c>
      <c r="C51" s="76">
        <f t="shared" si="6"/>
        <v>0.15707963267948966</v>
      </c>
      <c r="D51" s="72">
        <f t="shared" si="7"/>
        <v>0.78539816339744828</v>
      </c>
      <c r="E51" s="72">
        <f t="shared" si="8"/>
        <v>0.12337005501361697</v>
      </c>
      <c r="F51" s="72">
        <f t="shared" si="5"/>
        <v>-1.0121766191294457E-3</v>
      </c>
    </row>
    <row r="52" spans="2:6">
      <c r="B52" s="72">
        <v>10</v>
      </c>
      <c r="C52" s="76">
        <f t="shared" si="6"/>
        <v>0.17453292519943295</v>
      </c>
      <c r="D52" s="72">
        <f t="shared" si="7"/>
        <v>0.87266462599716477</v>
      </c>
      <c r="E52" s="72">
        <f t="shared" si="8"/>
        <v>0.15230870989335429</v>
      </c>
      <c r="F52" s="72">
        <f t="shared" si="5"/>
        <v>-1.5418236645384775E-3</v>
      </c>
    </row>
    <row r="54" spans="2:6">
      <c r="D54" s="72" t="s">
        <v>75</v>
      </c>
      <c r="E54" s="72" t="s">
        <v>76</v>
      </c>
    </row>
    <row r="55" spans="2:6">
      <c r="D55" s="72">
        <v>5</v>
      </c>
      <c r="E55" s="72">
        <v>10</v>
      </c>
    </row>
    <row r="57" spans="2:6">
      <c r="B57" s="72" t="s">
        <v>73</v>
      </c>
      <c r="C57" s="72" t="s">
        <v>74</v>
      </c>
      <c r="D57" s="72" t="s">
        <v>72</v>
      </c>
      <c r="E57" s="72" t="s">
        <v>63</v>
      </c>
      <c r="F57" s="72" t="s">
        <v>0</v>
      </c>
    </row>
    <row r="58" spans="2:6">
      <c r="B58" s="72">
        <v>-10</v>
      </c>
      <c r="C58" s="76">
        <f>RADIANS(B58)</f>
        <v>-0.17453292519943295</v>
      </c>
      <c r="D58" s="72">
        <f>$D$55*C58</f>
        <v>-0.87266462599716477</v>
      </c>
      <c r="E58" s="72">
        <f>$E$55*C58^2</f>
        <v>0.30461741978670859</v>
      </c>
      <c r="F58" s="72">
        <f t="shared" ref="F58:F78" si="9">E58*COS(RADIANS(B58))-D58*SIN(RADIANS(B58))</f>
        <v>0.14845297468972402</v>
      </c>
    </row>
    <row r="59" spans="2:6">
      <c r="B59" s="72">
        <v>-9</v>
      </c>
      <c r="C59" s="76">
        <f t="shared" ref="C59:C78" si="10">RADIANS(B59)</f>
        <v>-0.15707963267948966</v>
      </c>
      <c r="D59" s="72">
        <f t="shared" ref="D59:D78" si="11">$D$55*C59</f>
        <v>-0.78539816339744828</v>
      </c>
      <c r="E59" s="72">
        <f t="shared" ref="E59:E78" si="12">$E$55*C59^2</f>
        <v>0.24674011002723395</v>
      </c>
      <c r="F59" s="72">
        <f t="shared" si="9"/>
        <v>0.12083898829640076</v>
      </c>
    </row>
    <row r="60" spans="2:6">
      <c r="B60" s="72">
        <v>-8</v>
      </c>
      <c r="C60" s="76">
        <f t="shared" si="10"/>
        <v>-0.13962634015954636</v>
      </c>
      <c r="D60" s="72">
        <f t="shared" si="11"/>
        <v>-0.69813170079773179</v>
      </c>
      <c r="E60" s="72">
        <f t="shared" si="12"/>
        <v>0.19495514866349348</v>
      </c>
      <c r="F60" s="72">
        <f t="shared" si="9"/>
        <v>9.589670487967851E-2</v>
      </c>
    </row>
    <row r="61" spans="2:6">
      <c r="B61" s="72">
        <v>-7</v>
      </c>
      <c r="C61" s="76">
        <f t="shared" si="10"/>
        <v>-0.12217304763960307</v>
      </c>
      <c r="D61" s="72">
        <f t="shared" si="11"/>
        <v>-0.6108652381980153</v>
      </c>
      <c r="E61" s="72">
        <f t="shared" si="12"/>
        <v>0.1492625356954872</v>
      </c>
      <c r="F61" s="72">
        <f t="shared" si="9"/>
        <v>7.3704209900560147E-2</v>
      </c>
    </row>
    <row r="62" spans="2:6">
      <c r="B62" s="72">
        <v>-6</v>
      </c>
      <c r="C62" s="76">
        <f t="shared" si="10"/>
        <v>-0.10471975511965978</v>
      </c>
      <c r="D62" s="72">
        <f t="shared" si="11"/>
        <v>-0.52359877559829893</v>
      </c>
      <c r="E62" s="72">
        <f t="shared" si="12"/>
        <v>0.1096622711232151</v>
      </c>
      <c r="F62" s="72">
        <f t="shared" si="9"/>
        <v>5.4330554345734222E-2</v>
      </c>
    </row>
    <row r="63" spans="2:6">
      <c r="B63" s="72">
        <v>-5</v>
      </c>
      <c r="C63" s="76">
        <f t="shared" si="10"/>
        <v>-8.7266462599716474E-2</v>
      </c>
      <c r="D63" s="72">
        <f t="shared" si="11"/>
        <v>-0.43633231299858238</v>
      </c>
      <c r="E63" s="72">
        <f t="shared" si="12"/>
        <v>7.6154354946677147E-2</v>
      </c>
      <c r="F63" s="72">
        <f t="shared" si="9"/>
        <v>3.7835697810281566E-2</v>
      </c>
    </row>
    <row r="64" spans="2:6">
      <c r="B64" s="72">
        <v>-4</v>
      </c>
      <c r="C64" s="76">
        <f t="shared" si="10"/>
        <v>-6.9813170079773182E-2</v>
      </c>
      <c r="D64" s="72">
        <f t="shared" si="11"/>
        <v>-0.3490658503988659</v>
      </c>
      <c r="E64" s="72">
        <f t="shared" si="12"/>
        <v>4.8738787165873369E-2</v>
      </c>
      <c r="F64" s="72">
        <f t="shared" si="9"/>
        <v>2.4270459101620921E-2</v>
      </c>
    </row>
    <row r="65" spans="2:6">
      <c r="B65" s="72">
        <v>-3</v>
      </c>
      <c r="C65" s="76">
        <f t="shared" si="10"/>
        <v>-5.235987755982989E-2</v>
      </c>
      <c r="D65" s="72">
        <f t="shared" si="11"/>
        <v>-0.26179938779914946</v>
      </c>
      <c r="E65" s="72">
        <f t="shared" si="12"/>
        <v>2.7415567780803774E-2</v>
      </c>
      <c r="F65" s="72">
        <f t="shared" si="9"/>
        <v>1.3676474393690788E-2</v>
      </c>
    </row>
    <row r="66" spans="2:6">
      <c r="B66" s="72">
        <v>-2</v>
      </c>
      <c r="C66" s="76">
        <f t="shared" si="10"/>
        <v>-3.4906585039886591E-2</v>
      </c>
      <c r="D66" s="72">
        <f t="shared" si="11"/>
        <v>-0.17453292519943295</v>
      </c>
      <c r="E66" s="72">
        <f t="shared" si="12"/>
        <v>1.2184696791468342E-2</v>
      </c>
      <c r="F66" s="72">
        <f t="shared" si="9"/>
        <v>6.0861629559270103E-3</v>
      </c>
    </row>
    <row r="67" spans="2:6">
      <c r="B67" s="72">
        <v>-1</v>
      </c>
      <c r="C67" s="76">
        <f t="shared" si="10"/>
        <v>-1.7453292519943295E-2</v>
      </c>
      <c r="D67" s="72">
        <f t="shared" si="11"/>
        <v>-8.7266462599716474E-2</v>
      </c>
      <c r="E67" s="72">
        <f t="shared" si="12"/>
        <v>3.0461741978670856E-3</v>
      </c>
      <c r="F67" s="72">
        <f t="shared" si="9"/>
        <v>1.5227004771480217E-3</v>
      </c>
    </row>
    <row r="68" spans="2:6">
      <c r="B68" s="72">
        <v>0</v>
      </c>
      <c r="C68" s="76">
        <f t="shared" si="10"/>
        <v>0</v>
      </c>
      <c r="D68" s="72">
        <f t="shared" si="11"/>
        <v>0</v>
      </c>
      <c r="E68" s="72">
        <f t="shared" si="12"/>
        <v>0</v>
      </c>
      <c r="F68" s="72">
        <f t="shared" si="9"/>
        <v>0</v>
      </c>
    </row>
    <row r="69" spans="2:6">
      <c r="B69" s="72">
        <v>1</v>
      </c>
      <c r="C69" s="76">
        <f t="shared" si="10"/>
        <v>1.7453292519943295E-2</v>
      </c>
      <c r="D69" s="72">
        <f t="shared" si="11"/>
        <v>8.7266462599716474E-2</v>
      </c>
      <c r="E69" s="72">
        <f t="shared" si="12"/>
        <v>3.0461741978670856E-3</v>
      </c>
      <c r="F69" s="72">
        <f t="shared" si="9"/>
        <v>1.5227004771480217E-3</v>
      </c>
    </row>
    <row r="70" spans="2:6">
      <c r="B70" s="72">
        <v>2</v>
      </c>
      <c r="C70" s="76">
        <f t="shared" si="10"/>
        <v>3.4906585039886591E-2</v>
      </c>
      <c r="D70" s="72">
        <f t="shared" si="11"/>
        <v>0.17453292519943295</v>
      </c>
      <c r="E70" s="72">
        <f t="shared" si="12"/>
        <v>1.2184696791468342E-2</v>
      </c>
      <c r="F70" s="72">
        <f t="shared" si="9"/>
        <v>6.0861629559270103E-3</v>
      </c>
    </row>
    <row r="71" spans="2:6">
      <c r="B71" s="72">
        <v>3</v>
      </c>
      <c r="C71" s="76">
        <f t="shared" si="10"/>
        <v>5.235987755982989E-2</v>
      </c>
      <c r="D71" s="72">
        <f t="shared" si="11"/>
        <v>0.26179938779914946</v>
      </c>
      <c r="E71" s="72">
        <f t="shared" si="12"/>
        <v>2.7415567780803774E-2</v>
      </c>
      <c r="F71" s="72">
        <f t="shared" si="9"/>
        <v>1.3676474393690788E-2</v>
      </c>
    </row>
    <row r="72" spans="2:6">
      <c r="B72" s="72">
        <v>4</v>
      </c>
      <c r="C72" s="76">
        <f t="shared" si="10"/>
        <v>6.9813170079773182E-2</v>
      </c>
      <c r="D72" s="72">
        <f t="shared" si="11"/>
        <v>0.3490658503988659</v>
      </c>
      <c r="E72" s="72">
        <f t="shared" si="12"/>
        <v>4.8738787165873369E-2</v>
      </c>
      <c r="F72" s="72">
        <f t="shared" si="9"/>
        <v>2.4270459101620921E-2</v>
      </c>
    </row>
    <row r="73" spans="2:6">
      <c r="B73" s="72">
        <v>5</v>
      </c>
      <c r="C73" s="76">
        <f t="shared" si="10"/>
        <v>8.7266462599716474E-2</v>
      </c>
      <c r="D73" s="72">
        <f t="shared" si="11"/>
        <v>0.43633231299858238</v>
      </c>
      <c r="E73" s="72">
        <f t="shared" si="12"/>
        <v>7.6154354946677147E-2</v>
      </c>
      <c r="F73" s="72">
        <f t="shared" si="9"/>
        <v>3.7835697810281566E-2</v>
      </c>
    </row>
    <row r="74" spans="2:6">
      <c r="B74" s="72">
        <v>6</v>
      </c>
      <c r="C74" s="76">
        <f t="shared" si="10"/>
        <v>0.10471975511965978</v>
      </c>
      <c r="D74" s="72">
        <f t="shared" si="11"/>
        <v>0.52359877559829893</v>
      </c>
      <c r="E74" s="72">
        <f t="shared" si="12"/>
        <v>0.1096622711232151</v>
      </c>
      <c r="F74" s="72">
        <f t="shared" si="9"/>
        <v>5.4330554345734222E-2</v>
      </c>
    </row>
    <row r="75" spans="2:6">
      <c r="B75" s="72">
        <v>7</v>
      </c>
      <c r="C75" s="76">
        <f t="shared" si="10"/>
        <v>0.12217304763960307</v>
      </c>
      <c r="D75" s="72">
        <f t="shared" si="11"/>
        <v>0.6108652381980153</v>
      </c>
      <c r="E75" s="72">
        <f t="shared" si="12"/>
        <v>0.1492625356954872</v>
      </c>
      <c r="F75" s="72">
        <f t="shared" si="9"/>
        <v>7.3704209900560147E-2</v>
      </c>
    </row>
    <row r="76" spans="2:6">
      <c r="B76" s="72">
        <v>8</v>
      </c>
      <c r="C76" s="76">
        <f t="shared" si="10"/>
        <v>0.13962634015954636</v>
      </c>
      <c r="D76" s="72">
        <f t="shared" si="11"/>
        <v>0.69813170079773179</v>
      </c>
      <c r="E76" s="72">
        <f t="shared" si="12"/>
        <v>0.19495514866349348</v>
      </c>
      <c r="F76" s="72">
        <f t="shared" si="9"/>
        <v>9.589670487967851E-2</v>
      </c>
    </row>
    <row r="77" spans="2:6">
      <c r="B77" s="72">
        <v>9</v>
      </c>
      <c r="C77" s="76">
        <f t="shared" si="10"/>
        <v>0.15707963267948966</v>
      </c>
      <c r="D77" s="72">
        <f t="shared" si="11"/>
        <v>0.78539816339744828</v>
      </c>
      <c r="E77" s="72">
        <f t="shared" si="12"/>
        <v>0.24674011002723395</v>
      </c>
      <c r="F77" s="72">
        <f t="shared" si="9"/>
        <v>0.12083898829640076</v>
      </c>
    </row>
    <row r="78" spans="2:6">
      <c r="B78" s="72">
        <v>10</v>
      </c>
      <c r="C78" s="76">
        <f t="shared" si="10"/>
        <v>0.17453292519943295</v>
      </c>
      <c r="D78" s="72">
        <f t="shared" si="11"/>
        <v>0.87266462599716477</v>
      </c>
      <c r="E78" s="72">
        <f t="shared" si="12"/>
        <v>0.30461741978670859</v>
      </c>
      <c r="F78" s="72">
        <f t="shared" si="9"/>
        <v>0.14845297468972402</v>
      </c>
    </row>
  </sheetData>
  <mergeCells count="1">
    <mergeCell ref="P4:R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0FB1-DE6C-4CA2-8092-8269E58E39FA}">
  <dimension ref="B2:R78"/>
  <sheetViews>
    <sheetView zoomScaleNormal="100" workbookViewId="0">
      <selection activeCell="U34" sqref="U34"/>
    </sheetView>
  </sheetViews>
  <sheetFormatPr defaultColWidth="9.21875" defaultRowHeight="14.4"/>
  <cols>
    <col min="1" max="1" width="9.21875" style="72"/>
    <col min="2" max="3" width="12.88671875" style="72" bestFit="1" customWidth="1"/>
    <col min="4" max="4" width="9.21875" style="72"/>
    <col min="5" max="5" width="11.88671875" style="72" bestFit="1" customWidth="1"/>
    <col min="6" max="16" width="9.21875" style="72"/>
    <col min="17" max="17" width="13.21875" style="72" customWidth="1"/>
    <col min="18" max="18" width="13.109375" style="72" customWidth="1"/>
    <col min="19" max="16384" width="9.21875" style="72"/>
  </cols>
  <sheetData>
    <row r="2" spans="2:18">
      <c r="D2" s="72" t="s">
        <v>75</v>
      </c>
      <c r="E2" s="72" t="s">
        <v>76</v>
      </c>
      <c r="F2" s="72" t="s">
        <v>82</v>
      </c>
      <c r="G2" s="72" t="s">
        <v>81</v>
      </c>
    </row>
    <row r="3" spans="2:18">
      <c r="D3" s="72">
        <v>5</v>
      </c>
      <c r="E3" s="72">
        <v>2.5</v>
      </c>
      <c r="F3" s="72">
        <v>0</v>
      </c>
      <c r="G3" s="72">
        <v>0.1</v>
      </c>
    </row>
    <row r="4" spans="2:18">
      <c r="P4" s="88" t="s">
        <v>80</v>
      </c>
      <c r="Q4" s="88"/>
      <c r="R4" s="88"/>
    </row>
    <row r="5" spans="2:18">
      <c r="B5" s="72" t="s">
        <v>73</v>
      </c>
      <c r="C5" s="72" t="s">
        <v>74</v>
      </c>
      <c r="D5" s="72" t="s">
        <v>72</v>
      </c>
      <c r="E5" s="72" t="s">
        <v>63</v>
      </c>
      <c r="F5" s="72" t="s">
        <v>0</v>
      </c>
      <c r="P5" s="72" t="s">
        <v>77</v>
      </c>
      <c r="Q5" s="72" t="s">
        <v>78</v>
      </c>
      <c r="R5" s="72" t="s">
        <v>79</v>
      </c>
    </row>
    <row r="6" spans="2:18">
      <c r="B6" s="72">
        <v>-10</v>
      </c>
      <c r="C6" s="76">
        <f>RADIANS(B6)</f>
        <v>-0.17453292519943295</v>
      </c>
      <c r="D6" s="72">
        <f>$D$3*C6+$F$3</f>
        <v>-0.87266462599716477</v>
      </c>
      <c r="E6" s="72">
        <f>$E$3*C6^2+$G$3</f>
        <v>0.17615435494667714</v>
      </c>
      <c r="F6" s="72">
        <f t="shared" ref="F6:F26" si="0">E6*COS(RADIANS(B6))-D6*SIN(RADIANS(B6))</f>
        <v>2.1941552459551067E-2</v>
      </c>
      <c r="P6" s="72">
        <f>SQRT(D6^2+E6^2)</f>
        <v>0.89026619964674125</v>
      </c>
    </row>
    <row r="7" spans="2:18">
      <c r="B7" s="72">
        <v>-9</v>
      </c>
      <c r="C7" s="76">
        <f t="shared" ref="C7:C26" si="1">RADIANS(B7)</f>
        <v>-0.15707963267948966</v>
      </c>
      <c r="D7" s="72">
        <f t="shared" ref="D7:D26" si="2">$D$3*C7+$F$3</f>
        <v>-0.78539816339744828</v>
      </c>
      <c r="E7" s="72">
        <f t="shared" ref="E7:E26" si="3">$E$3*C7^2+$G$3</f>
        <v>0.16168502750680849</v>
      </c>
      <c r="F7" s="72">
        <f t="shared" si="0"/>
        <v>3.6831074982619241E-2</v>
      </c>
      <c r="P7" s="72">
        <f t="shared" ref="P7:P26" si="4">SQRT(D7^2+E7^2)</f>
        <v>0.80186802105331667</v>
      </c>
    </row>
    <row r="8" spans="2:18">
      <c r="B8" s="72">
        <v>-8</v>
      </c>
      <c r="C8" s="76">
        <f t="shared" si="1"/>
        <v>-0.13962634015954636</v>
      </c>
      <c r="D8" s="72">
        <f t="shared" si="2"/>
        <v>-0.69813170079773179</v>
      </c>
      <c r="E8" s="72">
        <f t="shared" si="3"/>
        <v>0.14873878716587338</v>
      </c>
      <c r="F8" s="72">
        <f t="shared" si="0"/>
        <v>5.0130117835167978E-2</v>
      </c>
      <c r="P8" s="72">
        <f t="shared" si="4"/>
        <v>0.71380046123991037</v>
      </c>
    </row>
    <row r="9" spans="2:18">
      <c r="B9" s="72">
        <v>-7</v>
      </c>
      <c r="C9" s="76">
        <f t="shared" si="1"/>
        <v>-0.12217304763960307</v>
      </c>
      <c r="D9" s="72">
        <f t="shared" si="2"/>
        <v>-0.6108652381980153</v>
      </c>
      <c r="E9" s="72">
        <f t="shared" si="3"/>
        <v>0.1373156339238718</v>
      </c>
      <c r="F9" s="72">
        <f t="shared" si="0"/>
        <v>6.1846358523106382E-2</v>
      </c>
      <c r="P9" s="72">
        <f t="shared" si="4"/>
        <v>0.62610855493167694</v>
      </c>
    </row>
    <row r="10" spans="2:18">
      <c r="B10" s="72">
        <v>-6</v>
      </c>
      <c r="C10" s="76">
        <f t="shared" si="1"/>
        <v>-0.10471975511965978</v>
      </c>
      <c r="D10" s="72">
        <f t="shared" si="2"/>
        <v>-0.52359877559829893</v>
      </c>
      <c r="E10" s="72">
        <f t="shared" si="3"/>
        <v>0.12741556778080379</v>
      </c>
      <c r="F10" s="72">
        <f t="shared" si="0"/>
        <v>7.198659658667457E-2</v>
      </c>
      <c r="P10" s="72">
        <f t="shared" si="4"/>
        <v>0.53887884048359369</v>
      </c>
    </row>
    <row r="11" spans="2:18">
      <c r="B11" s="72">
        <v>-5</v>
      </c>
      <c r="C11" s="76">
        <f t="shared" si="1"/>
        <v>-8.7266462599716474E-2</v>
      </c>
      <c r="D11" s="72">
        <f t="shared" si="2"/>
        <v>-0.43633231299858238</v>
      </c>
      <c r="E11" s="72">
        <f t="shared" si="3"/>
        <v>0.1190385887366693</v>
      </c>
      <c r="F11" s="72">
        <f t="shared" si="0"/>
        <v>8.0556744143598619E-2</v>
      </c>
      <c r="P11" s="72">
        <f t="shared" si="4"/>
        <v>0.45227875582997568</v>
      </c>
    </row>
    <row r="12" spans="2:18">
      <c r="B12" s="72">
        <v>-4</v>
      </c>
      <c r="C12" s="76">
        <f t="shared" si="1"/>
        <v>-6.9813170079773182E-2</v>
      </c>
      <c r="D12" s="72">
        <f t="shared" si="2"/>
        <v>-0.3490658503988659</v>
      </c>
      <c r="E12" s="72">
        <f t="shared" si="3"/>
        <v>0.11218469679146835</v>
      </c>
      <c r="F12" s="72">
        <f t="shared" si="0"/>
        <v>8.7561817680148216E-2</v>
      </c>
      <c r="P12" s="72">
        <f t="shared" si="4"/>
        <v>0.36665020674871729</v>
      </c>
    </row>
    <row r="13" spans="2:18">
      <c r="B13" s="72">
        <v>-3</v>
      </c>
      <c r="C13" s="76">
        <f t="shared" si="1"/>
        <v>-5.235987755982989E-2</v>
      </c>
      <c r="D13" s="72">
        <f t="shared" si="2"/>
        <v>-0.26179938779914946</v>
      </c>
      <c r="E13" s="72">
        <f t="shared" si="3"/>
        <v>0.10685389194520095</v>
      </c>
      <c r="F13" s="72">
        <f t="shared" si="0"/>
        <v>9.3005931095665753E-2</v>
      </c>
      <c r="P13" s="72">
        <f t="shared" si="4"/>
        <v>0.28276611125777806</v>
      </c>
    </row>
    <row r="14" spans="2:18">
      <c r="B14" s="72">
        <v>-2</v>
      </c>
      <c r="C14" s="76">
        <f t="shared" si="1"/>
        <v>-3.4906585039886591E-2</v>
      </c>
      <c r="D14" s="72">
        <f t="shared" si="2"/>
        <v>-0.17453292519943295</v>
      </c>
      <c r="E14" s="72">
        <f t="shared" si="3"/>
        <v>0.10304617419786709</v>
      </c>
      <c r="F14" s="72">
        <f t="shared" si="0"/>
        <v>9.6892290005284737E-2</v>
      </c>
      <c r="P14" s="72">
        <f t="shared" si="4"/>
        <v>0.20268264848153139</v>
      </c>
    </row>
    <row r="15" spans="2:18">
      <c r="B15" s="72">
        <v>-1</v>
      </c>
      <c r="C15" s="76">
        <f t="shared" si="1"/>
        <v>-1.7453292519943295E-2</v>
      </c>
      <c r="D15" s="72">
        <f t="shared" si="2"/>
        <v>-8.7266462599716474E-2</v>
      </c>
      <c r="E15" s="72">
        <f t="shared" si="3"/>
        <v>0.10076154354946677</v>
      </c>
      <c r="F15" s="72">
        <f t="shared" si="0"/>
        <v>9.922318730470045E-2</v>
      </c>
      <c r="P15" s="72">
        <f t="shared" si="4"/>
        <v>0.13329787752675884</v>
      </c>
    </row>
    <row r="16" spans="2:18">
      <c r="B16" s="72">
        <v>0</v>
      </c>
      <c r="C16" s="76">
        <f t="shared" si="1"/>
        <v>0</v>
      </c>
      <c r="D16" s="72">
        <f t="shared" si="2"/>
        <v>0</v>
      </c>
      <c r="E16" s="72">
        <f t="shared" si="3"/>
        <v>0.1</v>
      </c>
      <c r="F16" s="72">
        <f t="shared" si="0"/>
        <v>0.1</v>
      </c>
      <c r="P16" s="72">
        <f t="shared" si="4"/>
        <v>0.1</v>
      </c>
    </row>
    <row r="17" spans="2:16">
      <c r="B17" s="72">
        <v>1</v>
      </c>
      <c r="C17" s="76">
        <f t="shared" si="1"/>
        <v>1.7453292519943295E-2</v>
      </c>
      <c r="D17" s="72">
        <f t="shared" si="2"/>
        <v>8.7266462599716474E-2</v>
      </c>
      <c r="E17" s="72">
        <f t="shared" si="3"/>
        <v>0.10076154354946677</v>
      </c>
      <c r="F17" s="72">
        <f t="shared" si="0"/>
        <v>9.922318730470045E-2</v>
      </c>
      <c r="P17" s="72">
        <f t="shared" si="4"/>
        <v>0.13329787752675884</v>
      </c>
    </row>
    <row r="18" spans="2:16">
      <c r="B18" s="72">
        <v>2</v>
      </c>
      <c r="C18" s="76">
        <f t="shared" si="1"/>
        <v>3.4906585039886591E-2</v>
      </c>
      <c r="D18" s="72">
        <f t="shared" si="2"/>
        <v>0.17453292519943295</v>
      </c>
      <c r="E18" s="72">
        <f t="shared" si="3"/>
        <v>0.10304617419786709</v>
      </c>
      <c r="F18" s="72">
        <f t="shared" si="0"/>
        <v>9.6892290005284737E-2</v>
      </c>
      <c r="P18" s="72">
        <f t="shared" si="4"/>
        <v>0.20268264848153139</v>
      </c>
    </row>
    <row r="19" spans="2:16">
      <c r="B19" s="72">
        <v>3</v>
      </c>
      <c r="C19" s="76">
        <f t="shared" si="1"/>
        <v>5.235987755982989E-2</v>
      </c>
      <c r="D19" s="72">
        <f t="shared" si="2"/>
        <v>0.26179938779914946</v>
      </c>
      <c r="E19" s="72">
        <f t="shared" si="3"/>
        <v>0.10685389194520095</v>
      </c>
      <c r="F19" s="72">
        <f t="shared" si="0"/>
        <v>9.3005931095665753E-2</v>
      </c>
      <c r="P19" s="72">
        <f t="shared" si="4"/>
        <v>0.28276611125777806</v>
      </c>
    </row>
    <row r="20" spans="2:16">
      <c r="B20" s="72">
        <v>4</v>
      </c>
      <c r="C20" s="76">
        <f t="shared" si="1"/>
        <v>6.9813170079773182E-2</v>
      </c>
      <c r="D20" s="72">
        <f t="shared" si="2"/>
        <v>0.3490658503988659</v>
      </c>
      <c r="E20" s="72">
        <f t="shared" si="3"/>
        <v>0.11218469679146835</v>
      </c>
      <c r="F20" s="72">
        <f t="shared" si="0"/>
        <v>8.7561817680148216E-2</v>
      </c>
      <c r="P20" s="72">
        <f t="shared" si="4"/>
        <v>0.36665020674871729</v>
      </c>
    </row>
    <row r="21" spans="2:16">
      <c r="B21" s="72">
        <v>5</v>
      </c>
      <c r="C21" s="76">
        <f t="shared" si="1"/>
        <v>8.7266462599716474E-2</v>
      </c>
      <c r="D21" s="72">
        <f t="shared" si="2"/>
        <v>0.43633231299858238</v>
      </c>
      <c r="E21" s="72">
        <f t="shared" si="3"/>
        <v>0.1190385887366693</v>
      </c>
      <c r="F21" s="72">
        <f t="shared" si="0"/>
        <v>8.0556744143598619E-2</v>
      </c>
      <c r="P21" s="72">
        <f t="shared" si="4"/>
        <v>0.45227875582997568</v>
      </c>
    </row>
    <row r="22" spans="2:16">
      <c r="B22" s="72">
        <v>6</v>
      </c>
      <c r="C22" s="76">
        <f t="shared" si="1"/>
        <v>0.10471975511965978</v>
      </c>
      <c r="D22" s="72">
        <f t="shared" si="2"/>
        <v>0.52359877559829893</v>
      </c>
      <c r="E22" s="72">
        <f t="shared" si="3"/>
        <v>0.12741556778080379</v>
      </c>
      <c r="F22" s="72">
        <f t="shared" si="0"/>
        <v>7.198659658667457E-2</v>
      </c>
      <c r="P22" s="72">
        <f t="shared" si="4"/>
        <v>0.53887884048359369</v>
      </c>
    </row>
    <row r="23" spans="2:16">
      <c r="B23" s="72">
        <v>7</v>
      </c>
      <c r="C23" s="76">
        <f t="shared" si="1"/>
        <v>0.12217304763960307</v>
      </c>
      <c r="D23" s="72">
        <f t="shared" si="2"/>
        <v>0.6108652381980153</v>
      </c>
      <c r="E23" s="72">
        <f t="shared" si="3"/>
        <v>0.1373156339238718</v>
      </c>
      <c r="F23" s="72">
        <f t="shared" si="0"/>
        <v>6.1846358523106382E-2</v>
      </c>
      <c r="P23" s="72">
        <f t="shared" si="4"/>
        <v>0.62610855493167694</v>
      </c>
    </row>
    <row r="24" spans="2:16">
      <c r="B24" s="72">
        <v>8</v>
      </c>
      <c r="C24" s="76">
        <f t="shared" si="1"/>
        <v>0.13962634015954636</v>
      </c>
      <c r="D24" s="72">
        <f t="shared" si="2"/>
        <v>0.69813170079773179</v>
      </c>
      <c r="E24" s="72">
        <f t="shared" si="3"/>
        <v>0.14873878716587338</v>
      </c>
      <c r="F24" s="72">
        <f t="shared" si="0"/>
        <v>5.0130117835167978E-2</v>
      </c>
      <c r="P24" s="72">
        <f t="shared" si="4"/>
        <v>0.71380046123991037</v>
      </c>
    </row>
    <row r="25" spans="2:16">
      <c r="B25" s="72">
        <v>9</v>
      </c>
      <c r="C25" s="76">
        <f t="shared" si="1"/>
        <v>0.15707963267948966</v>
      </c>
      <c r="D25" s="72">
        <f t="shared" si="2"/>
        <v>0.78539816339744828</v>
      </c>
      <c r="E25" s="72">
        <f t="shared" si="3"/>
        <v>0.16168502750680849</v>
      </c>
      <c r="F25" s="72">
        <f t="shared" si="0"/>
        <v>3.6831074982619241E-2</v>
      </c>
      <c r="P25" s="72">
        <f t="shared" si="4"/>
        <v>0.80186802105331667</v>
      </c>
    </row>
    <row r="26" spans="2:16">
      <c r="B26" s="72">
        <v>10</v>
      </c>
      <c r="C26" s="76">
        <f t="shared" si="1"/>
        <v>0.17453292519943295</v>
      </c>
      <c r="D26" s="72">
        <f t="shared" si="2"/>
        <v>0.87266462599716477</v>
      </c>
      <c r="E26" s="72">
        <f t="shared" si="3"/>
        <v>0.17615435494667714</v>
      </c>
      <c r="F26" s="72">
        <f t="shared" si="0"/>
        <v>2.1941552459551067E-2</v>
      </c>
      <c r="P26" s="72">
        <f t="shared" si="4"/>
        <v>0.89026619964674125</v>
      </c>
    </row>
    <row r="28" spans="2:16">
      <c r="D28" s="72" t="s">
        <v>75</v>
      </c>
      <c r="E28" s="72" t="s">
        <v>76</v>
      </c>
      <c r="F28" s="72" t="s">
        <v>82</v>
      </c>
      <c r="G28" s="72" t="s">
        <v>81</v>
      </c>
    </row>
    <row r="29" spans="2:16">
      <c r="D29" s="72">
        <v>5</v>
      </c>
      <c r="E29" s="72">
        <v>5</v>
      </c>
      <c r="F29" s="72">
        <v>-0.5</v>
      </c>
      <c r="G29" s="72">
        <v>5</v>
      </c>
    </row>
    <row r="31" spans="2:16">
      <c r="B31" s="72" t="s">
        <v>73</v>
      </c>
      <c r="C31" s="72" t="s">
        <v>74</v>
      </c>
      <c r="D31" s="72" t="s">
        <v>72</v>
      </c>
      <c r="E31" s="72" t="s">
        <v>63</v>
      </c>
      <c r="F31" s="72" t="s">
        <v>0</v>
      </c>
    </row>
    <row r="32" spans="2:16">
      <c r="B32" s="72">
        <v>-10</v>
      </c>
      <c r="C32" s="76">
        <f>RADIANS(B32)</f>
        <v>-0.17453292519943295</v>
      </c>
      <c r="D32" s="72">
        <f>$D$29*C32+$F$29</f>
        <v>-1.3726646259971647</v>
      </c>
      <c r="E32" s="72">
        <f>$E$29*C32^2+$G$29</f>
        <v>5.1523087098933544</v>
      </c>
      <c r="F32" s="72">
        <f t="shared" ref="F32:F52" si="5">E32*COS(RADIANS(B32))-D32*SIN(RADIANS(B32))</f>
        <v>4.8356728525630368</v>
      </c>
    </row>
    <row r="33" spans="2:6">
      <c r="B33" s="72">
        <v>-9</v>
      </c>
      <c r="C33" s="76">
        <f t="shared" ref="C33:C52" si="6">RADIANS(B33)</f>
        <v>-0.15707963267948966</v>
      </c>
      <c r="D33" s="72">
        <f t="shared" ref="D33:D52" si="7">$D$29*C33+$F$29</f>
        <v>-1.2853981633974483</v>
      </c>
      <c r="E33" s="72">
        <f t="shared" ref="E33:E52" si="8">$E$29*C33^2+$G$29</f>
        <v>5.1233700550136172</v>
      </c>
      <c r="F33" s="72">
        <f t="shared" si="5"/>
        <v>4.8592122938364435</v>
      </c>
    </row>
    <row r="34" spans="2:6">
      <c r="B34" s="72">
        <v>-8</v>
      </c>
      <c r="C34" s="76">
        <f t="shared" si="6"/>
        <v>-0.13962634015954636</v>
      </c>
      <c r="D34" s="72">
        <f t="shared" si="7"/>
        <v>-1.1981317007977319</v>
      </c>
      <c r="E34" s="72">
        <f t="shared" si="8"/>
        <v>5.0974775743317471</v>
      </c>
      <c r="F34" s="72">
        <f t="shared" si="5"/>
        <v>4.8811215688283864</v>
      </c>
    </row>
    <row r="35" spans="2:6">
      <c r="B35" s="72">
        <v>-7</v>
      </c>
      <c r="C35" s="76">
        <f t="shared" si="6"/>
        <v>-0.12217304763960307</v>
      </c>
      <c r="D35" s="72">
        <f t="shared" si="7"/>
        <v>-1.1108652381980153</v>
      </c>
      <c r="E35" s="72">
        <f t="shared" si="8"/>
        <v>5.0746312678477432</v>
      </c>
      <c r="F35" s="72">
        <f t="shared" si="5"/>
        <v>4.9014253187102046</v>
      </c>
    </row>
    <row r="36" spans="2:6">
      <c r="B36" s="72">
        <v>-6</v>
      </c>
      <c r="C36" s="76">
        <f t="shared" si="6"/>
        <v>-0.10471975511965978</v>
      </c>
      <c r="D36" s="72">
        <f t="shared" si="7"/>
        <v>-1.0235987755982989</v>
      </c>
      <c r="E36" s="72">
        <f t="shared" si="8"/>
        <v>5.0548311355616073</v>
      </c>
      <c r="F36" s="72">
        <f t="shared" si="5"/>
        <v>4.9201450346893489</v>
      </c>
    </row>
    <row r="37" spans="2:6">
      <c r="B37" s="72">
        <v>-5</v>
      </c>
      <c r="C37" s="76">
        <f t="shared" si="6"/>
        <v>-8.7266462599716474E-2</v>
      </c>
      <c r="D37" s="72">
        <f t="shared" si="7"/>
        <v>-0.93633231299858233</v>
      </c>
      <c r="E37" s="72">
        <f t="shared" si="8"/>
        <v>5.0380771774733386</v>
      </c>
      <c r="F37" s="72">
        <f t="shared" si="5"/>
        <v>4.9372990345779417</v>
      </c>
    </row>
    <row r="38" spans="2:6">
      <c r="B38" s="72">
        <v>-4</v>
      </c>
      <c r="C38" s="76">
        <f t="shared" si="6"/>
        <v>-6.9813170079773182E-2</v>
      </c>
      <c r="D38" s="72">
        <f t="shared" si="7"/>
        <v>-0.84906585039886595</v>
      </c>
      <c r="E38" s="72">
        <f t="shared" si="8"/>
        <v>5.024369393582937</v>
      </c>
      <c r="F38" s="72">
        <f t="shared" si="5"/>
        <v>4.9529024425637092</v>
      </c>
    </row>
    <row r="39" spans="2:6">
      <c r="B39" s="72">
        <v>-3</v>
      </c>
      <c r="C39" s="76">
        <f t="shared" si="6"/>
        <v>-5.235987755982989E-2</v>
      </c>
      <c r="D39" s="72">
        <f t="shared" si="7"/>
        <v>-0.76179938779914946</v>
      </c>
      <c r="E39" s="72">
        <f t="shared" si="8"/>
        <v>5.0137077838904016</v>
      </c>
      <c r="F39" s="72">
        <f t="shared" si="5"/>
        <v>4.9669671721960995</v>
      </c>
    </row>
    <row r="40" spans="2:6">
      <c r="B40" s="72">
        <v>-2</v>
      </c>
      <c r="C40" s="76">
        <f t="shared" si="6"/>
        <v>-3.4906585039886591E-2</v>
      </c>
      <c r="D40" s="72">
        <f t="shared" si="7"/>
        <v>-0.67453292519943298</v>
      </c>
      <c r="E40" s="72">
        <f t="shared" si="8"/>
        <v>5.0060923483957342</v>
      </c>
      <c r="F40" s="72">
        <f t="shared" si="5"/>
        <v>4.9795019125984537</v>
      </c>
    </row>
    <row r="41" spans="2:6">
      <c r="B41" s="72">
        <v>-1</v>
      </c>
      <c r="C41" s="76">
        <f t="shared" si="6"/>
        <v>-1.7453292519943295E-2</v>
      </c>
      <c r="D41" s="72">
        <f t="shared" si="7"/>
        <v>-0.58726646259971649</v>
      </c>
      <c r="E41" s="72">
        <f t="shared" si="8"/>
        <v>5.0015230870989331</v>
      </c>
      <c r="F41" s="72">
        <f t="shared" si="5"/>
        <v>4.9905121179150704</v>
      </c>
    </row>
    <row r="42" spans="2:6">
      <c r="B42" s="72">
        <v>0</v>
      </c>
      <c r="C42" s="76">
        <f t="shared" si="6"/>
        <v>0</v>
      </c>
      <c r="D42" s="72">
        <f t="shared" si="7"/>
        <v>-0.5</v>
      </c>
      <c r="E42" s="72">
        <f t="shared" si="8"/>
        <v>5</v>
      </c>
      <c r="F42" s="72">
        <f t="shared" si="5"/>
        <v>5</v>
      </c>
    </row>
    <row r="43" spans="2:6">
      <c r="B43" s="72">
        <v>1</v>
      </c>
      <c r="C43" s="76">
        <f t="shared" si="6"/>
        <v>1.7453292519943295E-2</v>
      </c>
      <c r="D43" s="72">
        <f t="shared" si="7"/>
        <v>-0.41273353740028351</v>
      </c>
      <c r="E43" s="72">
        <f t="shared" si="8"/>
        <v>5.0015230870989331</v>
      </c>
      <c r="F43" s="72">
        <f t="shared" si="5"/>
        <v>5.0079645243523538</v>
      </c>
    </row>
    <row r="44" spans="2:6">
      <c r="B44" s="72">
        <v>2</v>
      </c>
      <c r="C44" s="76">
        <f t="shared" si="6"/>
        <v>3.4906585039886591E-2</v>
      </c>
      <c r="D44" s="72">
        <f t="shared" si="7"/>
        <v>-0.32546707480056702</v>
      </c>
      <c r="E44" s="72">
        <f t="shared" si="8"/>
        <v>5.0060923483957342</v>
      </c>
      <c r="F44" s="72">
        <f t="shared" si="5"/>
        <v>5.0144014093009543</v>
      </c>
    </row>
    <row r="45" spans="2:6">
      <c r="B45" s="72">
        <v>3</v>
      </c>
      <c r="C45" s="76">
        <f t="shared" si="6"/>
        <v>5.235987755982989E-2</v>
      </c>
      <c r="D45" s="72">
        <f t="shared" si="7"/>
        <v>-0.23820061220085054</v>
      </c>
      <c r="E45" s="72">
        <f t="shared" si="8"/>
        <v>5.0137077838904016</v>
      </c>
      <c r="F45" s="72">
        <f t="shared" si="5"/>
        <v>5.0193031284390432</v>
      </c>
    </row>
    <row r="46" spans="2:6">
      <c r="B46" s="72">
        <v>4</v>
      </c>
      <c r="C46" s="76">
        <f t="shared" si="6"/>
        <v>6.9813170079773182E-2</v>
      </c>
      <c r="D46" s="72">
        <f t="shared" si="7"/>
        <v>-0.1509341496011341</v>
      </c>
      <c r="E46" s="72">
        <f t="shared" si="8"/>
        <v>5.024369393582937</v>
      </c>
      <c r="F46" s="72">
        <f t="shared" si="5"/>
        <v>5.0226589163078348</v>
      </c>
    </row>
    <row r="47" spans="2:6">
      <c r="B47" s="72">
        <v>5</v>
      </c>
      <c r="C47" s="76">
        <f t="shared" si="6"/>
        <v>8.7266462599716474E-2</v>
      </c>
      <c r="D47" s="72">
        <f t="shared" si="7"/>
        <v>-6.3667687001417617E-2</v>
      </c>
      <c r="E47" s="72">
        <f t="shared" si="8"/>
        <v>5.0380771774733386</v>
      </c>
      <c r="F47" s="72">
        <f t="shared" si="5"/>
        <v>5.0244547773255999</v>
      </c>
    </row>
    <row r="48" spans="2:6">
      <c r="B48" s="72">
        <v>6</v>
      </c>
      <c r="C48" s="76">
        <f t="shared" si="6"/>
        <v>0.10471975511965978</v>
      </c>
      <c r="D48" s="72">
        <f t="shared" si="7"/>
        <v>2.3598775598298927E-2</v>
      </c>
      <c r="E48" s="72">
        <f t="shared" si="8"/>
        <v>5.0548311355616073</v>
      </c>
      <c r="F48" s="72">
        <f t="shared" si="5"/>
        <v>5.0246734979570018</v>
      </c>
    </row>
    <row r="49" spans="2:16">
      <c r="B49" s="72">
        <v>7</v>
      </c>
      <c r="C49" s="76">
        <f t="shared" si="6"/>
        <v>0.12217304763960307</v>
      </c>
      <c r="D49" s="72">
        <f t="shared" si="7"/>
        <v>0.1108652381980153</v>
      </c>
      <c r="E49" s="72">
        <f t="shared" si="8"/>
        <v>5.0746312678477432</v>
      </c>
      <c r="F49" s="72">
        <f t="shared" si="5"/>
        <v>5.0232946621153527</v>
      </c>
    </row>
    <row r="50" spans="2:16">
      <c r="B50" s="72">
        <v>8</v>
      </c>
      <c r="C50" s="76">
        <f t="shared" si="6"/>
        <v>0.13962634015954636</v>
      </c>
      <c r="D50" s="72">
        <f t="shared" si="7"/>
        <v>0.19813170079773179</v>
      </c>
      <c r="E50" s="72">
        <f t="shared" si="8"/>
        <v>5.0974775743317471</v>
      </c>
      <c r="F50" s="72">
        <f t="shared" si="5"/>
        <v>5.0202946697884521</v>
      </c>
    </row>
    <row r="51" spans="2:16">
      <c r="B51" s="72">
        <v>9</v>
      </c>
      <c r="C51" s="76">
        <f t="shared" si="6"/>
        <v>0.15707963267948966</v>
      </c>
      <c r="D51" s="72">
        <f t="shared" si="7"/>
        <v>0.28539816339744828</v>
      </c>
      <c r="E51" s="72">
        <f t="shared" si="8"/>
        <v>5.1233700550136172</v>
      </c>
      <c r="F51" s="72">
        <f t="shared" si="5"/>
        <v>5.0156467588766747</v>
      </c>
    </row>
    <row r="52" spans="2:16">
      <c r="B52" s="72">
        <v>10</v>
      </c>
      <c r="C52" s="76">
        <f t="shared" si="6"/>
        <v>0.17453292519943295</v>
      </c>
      <c r="D52" s="72">
        <f t="shared" si="7"/>
        <v>0.37266462599716477</v>
      </c>
      <c r="E52" s="72">
        <f t="shared" si="8"/>
        <v>5.1523087098933544</v>
      </c>
      <c r="F52" s="72">
        <f t="shared" si="5"/>
        <v>5.0093210302299669</v>
      </c>
    </row>
    <row r="54" spans="2:16">
      <c r="D54" s="72" t="s">
        <v>75</v>
      </c>
      <c r="E54" s="72" t="s">
        <v>76</v>
      </c>
      <c r="F54" s="72" t="s">
        <v>82</v>
      </c>
      <c r="G54" s="72" t="s">
        <v>81</v>
      </c>
      <c r="P54" s="72" t="s">
        <v>83</v>
      </c>
    </row>
    <row r="55" spans="2:16">
      <c r="D55" s="72">
        <v>1</v>
      </c>
      <c r="E55" s="72">
        <v>2</v>
      </c>
      <c r="F55" s="72">
        <v>-0.5</v>
      </c>
      <c r="G55" s="72">
        <v>2</v>
      </c>
      <c r="P55" s="72">
        <f>-2*D55+2*E55-G55</f>
        <v>0</v>
      </c>
    </row>
    <row r="57" spans="2:16">
      <c r="B57" s="72" t="s">
        <v>73</v>
      </c>
      <c r="C57" s="72" t="s">
        <v>74</v>
      </c>
      <c r="D57" s="72" t="s">
        <v>72</v>
      </c>
      <c r="E57" s="72" t="s">
        <v>63</v>
      </c>
      <c r="F57" s="72" t="s">
        <v>0</v>
      </c>
    </row>
    <row r="58" spans="2:16">
      <c r="B58" s="72">
        <v>-10</v>
      </c>
      <c r="C58" s="76">
        <f>RADIANS(B58)</f>
        <v>-0.17453292519943295</v>
      </c>
      <c r="D58" s="72">
        <f>$D$55*C58+$F$55</f>
        <v>-0.67453292519943298</v>
      </c>
      <c r="E58" s="72">
        <f>$E$55*C58^2+$G$55</f>
        <v>2.0609234839573416</v>
      </c>
      <c r="F58" s="72">
        <f t="shared" ref="F58:F78" si="9">E58*COS(RADIANS(B58))-D58*SIN(RADIANS(B58))</f>
        <v>1.9124820121288955</v>
      </c>
    </row>
    <row r="59" spans="2:16">
      <c r="B59" s="72">
        <v>-9</v>
      </c>
      <c r="C59" s="76">
        <f t="shared" ref="C59:C78" si="10">RADIANS(B59)</f>
        <v>-0.15707963267948966</v>
      </c>
      <c r="D59" s="72">
        <f t="shared" ref="D59:D78" si="11">$D$55*C59+$F$55</f>
        <v>-0.65707963267948966</v>
      </c>
      <c r="E59" s="72">
        <f t="shared" ref="E59:E78" si="12">$E$55*C59^2+$G$55</f>
        <v>2.049348022005447</v>
      </c>
      <c r="F59" s="72">
        <f t="shared" si="9"/>
        <v>1.9213272463294404</v>
      </c>
    </row>
    <row r="60" spans="2:16">
      <c r="B60" s="72">
        <v>-8</v>
      </c>
      <c r="C60" s="76">
        <f t="shared" si="10"/>
        <v>-0.13962634015954636</v>
      </c>
      <c r="D60" s="72">
        <f t="shared" si="11"/>
        <v>-0.63962634015954634</v>
      </c>
      <c r="E60" s="72">
        <f t="shared" si="12"/>
        <v>2.0389910297326987</v>
      </c>
      <c r="F60" s="72">
        <f t="shared" si="9"/>
        <v>1.9301289279790437</v>
      </c>
    </row>
    <row r="61" spans="2:16">
      <c r="B61" s="72">
        <v>-7</v>
      </c>
      <c r="C61" s="76">
        <f t="shared" si="10"/>
        <v>-0.12217304763960307</v>
      </c>
      <c r="D61" s="72">
        <f t="shared" si="11"/>
        <v>-0.62217304763960302</v>
      </c>
      <c r="E61" s="72">
        <f t="shared" si="12"/>
        <v>2.0298525071390974</v>
      </c>
      <c r="F61" s="72">
        <f t="shared" si="9"/>
        <v>1.938898473560182</v>
      </c>
    </row>
    <row r="62" spans="2:16">
      <c r="B62" s="72">
        <v>-6</v>
      </c>
      <c r="C62" s="76">
        <f t="shared" si="10"/>
        <v>-0.10471975511965978</v>
      </c>
      <c r="D62" s="72">
        <f t="shared" si="11"/>
        <v>-0.60471975511965981</v>
      </c>
      <c r="E62" s="72">
        <f t="shared" si="12"/>
        <v>2.0219324542246428</v>
      </c>
      <c r="F62" s="72">
        <f t="shared" si="9"/>
        <v>1.9476456699718663</v>
      </c>
    </row>
    <row r="63" spans="2:16">
      <c r="B63" s="72">
        <v>-5</v>
      </c>
      <c r="C63" s="76">
        <f t="shared" si="10"/>
        <v>-8.7266462599716474E-2</v>
      </c>
      <c r="D63" s="72">
        <f t="shared" si="11"/>
        <v>-0.58726646259971649</v>
      </c>
      <c r="E63" s="72">
        <f t="shared" si="12"/>
        <v>2.0152308709893356</v>
      </c>
      <c r="F63" s="72">
        <f t="shared" si="9"/>
        <v>1.9563786643717185</v>
      </c>
    </row>
    <row r="64" spans="2:16">
      <c r="B64" s="72">
        <v>-4</v>
      </c>
      <c r="C64" s="76">
        <f t="shared" si="10"/>
        <v>-6.9813170079773182E-2</v>
      </c>
      <c r="D64" s="72">
        <f t="shared" si="11"/>
        <v>-0.56981317007977317</v>
      </c>
      <c r="E64" s="72">
        <f t="shared" si="12"/>
        <v>2.0097477574331748</v>
      </c>
      <c r="F64" s="72">
        <f t="shared" si="9"/>
        <v>1.9651039554679099</v>
      </c>
    </row>
    <row r="65" spans="2:6">
      <c r="B65" s="72">
        <v>-3</v>
      </c>
      <c r="C65" s="76">
        <f t="shared" si="10"/>
        <v>-5.235987755982989E-2</v>
      </c>
      <c r="D65" s="72">
        <f t="shared" si="11"/>
        <v>-0.55235987755982985</v>
      </c>
      <c r="E65" s="72">
        <f t="shared" si="12"/>
        <v>2.0054831135561608</v>
      </c>
      <c r="F65" s="72">
        <f t="shared" si="9"/>
        <v>1.9738263862664138</v>
      </c>
    </row>
    <row r="66" spans="2:6">
      <c r="B66" s="72">
        <v>-2</v>
      </c>
      <c r="C66" s="76">
        <f t="shared" si="10"/>
        <v>-3.4906585039886591E-2</v>
      </c>
      <c r="D66" s="72">
        <f t="shared" si="11"/>
        <v>-0.53490658503988664</v>
      </c>
      <c r="E66" s="72">
        <f t="shared" si="12"/>
        <v>2.0024369393582937</v>
      </c>
      <c r="F66" s="72">
        <f t="shared" si="9"/>
        <v>1.9825491382781266</v>
      </c>
    </row>
    <row r="67" spans="2:6">
      <c r="B67" s="72">
        <v>-1</v>
      </c>
      <c r="C67" s="76">
        <f t="shared" si="10"/>
        <v>-1.7453292519943295E-2</v>
      </c>
      <c r="D67" s="72">
        <f t="shared" si="11"/>
        <v>-0.51745329251994332</v>
      </c>
      <c r="E67" s="72">
        <f t="shared" si="12"/>
        <v>2.0006092348395734</v>
      </c>
      <c r="F67" s="72">
        <f t="shared" si="9"/>
        <v>1.9912737271895704</v>
      </c>
    </row>
    <row r="68" spans="2:6">
      <c r="B68" s="72">
        <v>0</v>
      </c>
      <c r="C68" s="76">
        <f t="shared" si="10"/>
        <v>0</v>
      </c>
      <c r="D68" s="72">
        <f t="shared" si="11"/>
        <v>-0.5</v>
      </c>
      <c r="E68" s="72">
        <f t="shared" si="12"/>
        <v>2</v>
      </c>
      <c r="F68" s="72">
        <f t="shared" si="9"/>
        <v>2</v>
      </c>
    </row>
    <row r="69" spans="2:6">
      <c r="B69" s="72">
        <v>1</v>
      </c>
      <c r="C69" s="76">
        <f t="shared" si="10"/>
        <v>1.7453292519943295E-2</v>
      </c>
      <c r="D69" s="72">
        <f t="shared" si="11"/>
        <v>-0.48254670748005668</v>
      </c>
      <c r="E69" s="72">
        <f t="shared" si="12"/>
        <v>2.0006092348395734</v>
      </c>
      <c r="F69" s="72">
        <f t="shared" si="9"/>
        <v>2.0087261336268538</v>
      </c>
    </row>
    <row r="70" spans="2:6">
      <c r="B70" s="72">
        <v>2</v>
      </c>
      <c r="C70" s="76">
        <f t="shared" si="10"/>
        <v>3.4906585039886591E-2</v>
      </c>
      <c r="D70" s="72">
        <f t="shared" si="11"/>
        <v>-0.46509341496011342</v>
      </c>
      <c r="E70" s="72">
        <f t="shared" si="12"/>
        <v>2.0024369393582937</v>
      </c>
      <c r="F70" s="72">
        <f t="shared" si="9"/>
        <v>2.0174486349806275</v>
      </c>
    </row>
    <row r="71" spans="2:6">
      <c r="B71" s="72">
        <v>3</v>
      </c>
      <c r="C71" s="76">
        <f t="shared" si="10"/>
        <v>5.235987755982989E-2</v>
      </c>
      <c r="D71" s="72">
        <f t="shared" si="11"/>
        <v>-0.4476401224401701</v>
      </c>
      <c r="E71" s="72">
        <f t="shared" si="12"/>
        <v>2.0054831135561608</v>
      </c>
      <c r="F71" s="72">
        <f t="shared" si="9"/>
        <v>2.0261623425093576</v>
      </c>
    </row>
    <row r="72" spans="2:6">
      <c r="B72" s="72">
        <v>4</v>
      </c>
      <c r="C72" s="76">
        <f t="shared" si="10"/>
        <v>6.9813170079773182E-2</v>
      </c>
      <c r="D72" s="72">
        <f t="shared" si="11"/>
        <v>-0.43018682992022683</v>
      </c>
      <c r="E72" s="72">
        <f t="shared" si="12"/>
        <v>2.0097477574331748</v>
      </c>
      <c r="F72" s="72">
        <f t="shared" si="9"/>
        <v>2.0348604292120354</v>
      </c>
    </row>
    <row r="73" spans="2:6">
      <c r="B73" s="72">
        <v>5</v>
      </c>
      <c r="C73" s="76">
        <f t="shared" si="10"/>
        <v>8.7266462599716474E-2</v>
      </c>
      <c r="D73" s="72">
        <f t="shared" si="11"/>
        <v>-0.41273353740028351</v>
      </c>
      <c r="E73" s="72">
        <f t="shared" si="12"/>
        <v>2.0152308709893356</v>
      </c>
      <c r="F73" s="72">
        <f t="shared" si="9"/>
        <v>2.0435344071193766</v>
      </c>
    </row>
    <row r="74" spans="2:6">
      <c r="B74" s="72">
        <v>6</v>
      </c>
      <c r="C74" s="76">
        <f t="shared" si="10"/>
        <v>0.10471975511965978</v>
      </c>
      <c r="D74" s="72">
        <f t="shared" si="11"/>
        <v>-0.39528024488034019</v>
      </c>
      <c r="E74" s="72">
        <f t="shared" si="12"/>
        <v>2.0219324542246428</v>
      </c>
      <c r="F74" s="72">
        <f t="shared" si="9"/>
        <v>2.0521741332395198</v>
      </c>
    </row>
    <row r="75" spans="2:6">
      <c r="B75" s="72">
        <v>7</v>
      </c>
      <c r="C75" s="76">
        <f t="shared" si="10"/>
        <v>0.12217304763960307</v>
      </c>
      <c r="D75" s="72">
        <f t="shared" si="11"/>
        <v>-0.37782695236039693</v>
      </c>
      <c r="E75" s="72">
        <f t="shared" si="12"/>
        <v>2.0298525071390974</v>
      </c>
      <c r="F75" s="72">
        <f t="shared" si="9"/>
        <v>2.0607678169653294</v>
      </c>
    </row>
    <row r="76" spans="2:6">
      <c r="B76" s="72">
        <v>8</v>
      </c>
      <c r="C76" s="76">
        <f t="shared" si="10"/>
        <v>0.13962634015954636</v>
      </c>
      <c r="D76" s="72">
        <f t="shared" si="11"/>
        <v>-0.36037365984045366</v>
      </c>
      <c r="E76" s="72">
        <f t="shared" si="12"/>
        <v>2.0389910297326987</v>
      </c>
      <c r="F76" s="72">
        <f t="shared" si="9"/>
        <v>2.0693020289391093</v>
      </c>
    </row>
    <row r="77" spans="2:6">
      <c r="B77" s="72">
        <v>9</v>
      </c>
      <c r="C77" s="76">
        <f t="shared" si="10"/>
        <v>0.15707963267948966</v>
      </c>
      <c r="D77" s="72">
        <f t="shared" si="11"/>
        <v>-0.34292036732051034</v>
      </c>
      <c r="E77" s="72">
        <f t="shared" si="12"/>
        <v>2.049348022005447</v>
      </c>
      <c r="F77" s="72">
        <f t="shared" si="9"/>
        <v>2.0777617113696714</v>
      </c>
    </row>
    <row r="78" spans="2:6">
      <c r="B78" s="72">
        <v>10</v>
      </c>
      <c r="C78" s="76">
        <f t="shared" si="10"/>
        <v>0.17453292519943295</v>
      </c>
      <c r="D78" s="72">
        <f t="shared" si="11"/>
        <v>-0.32546707480056702</v>
      </c>
      <c r="E78" s="72">
        <f t="shared" si="12"/>
        <v>2.0609234839573416</v>
      </c>
      <c r="F78" s="72">
        <f t="shared" si="9"/>
        <v>2.086130189795826</v>
      </c>
    </row>
  </sheetData>
  <mergeCells count="1">
    <mergeCell ref="P4:R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DFE4-C6A9-4281-A137-342AE0E91BCD}">
  <dimension ref="B2:L15"/>
  <sheetViews>
    <sheetView zoomScale="70" zoomScaleNormal="70" workbookViewId="0">
      <selection activeCell="S52" sqref="S52"/>
    </sheetView>
  </sheetViews>
  <sheetFormatPr defaultRowHeight="14.4"/>
  <cols>
    <col min="3" max="3" width="10.5546875" customWidth="1"/>
    <col min="9" max="9" width="8.88671875" customWidth="1"/>
  </cols>
  <sheetData>
    <row r="2" spans="2:12">
      <c r="B2" s="72" t="s">
        <v>50</v>
      </c>
      <c r="C2" s="72" t="s">
        <v>51</v>
      </c>
      <c r="D2" s="72" t="s">
        <v>47</v>
      </c>
      <c r="E2" s="72" t="s">
        <v>48</v>
      </c>
      <c r="F2" s="72" t="s">
        <v>49</v>
      </c>
      <c r="G2" s="72" t="s">
        <v>0</v>
      </c>
      <c r="H2" s="72" t="s">
        <v>1</v>
      </c>
      <c r="I2" s="72" t="s">
        <v>64</v>
      </c>
    </row>
    <row r="3" spans="2:12">
      <c r="B3">
        <v>-10</v>
      </c>
      <c r="C3">
        <f>RADIANS(B3)</f>
        <v>-0.17453292519943295</v>
      </c>
      <c r="D3">
        <v>1.427</v>
      </c>
      <c r="E3">
        <v>-1.2649999999999999</v>
      </c>
      <c r="F3">
        <v>-0.28299999999999997</v>
      </c>
      <c r="G3">
        <f>D3*COS(C3)-E3*$L$7/$L$6*SIN(C3)</f>
        <v>-1.1700311486849488</v>
      </c>
      <c r="H3">
        <f>E3*COS(C3)+D3*$L$6/$L$7*SIN(C3)</f>
        <v>-1.2669175930884804</v>
      </c>
      <c r="I3">
        <f>D3*COS(C3)*$L$6/$L$7-E3*SIN(C3)</f>
        <v>-9.9797948540169656E-2</v>
      </c>
    </row>
    <row r="4" spans="2:12">
      <c r="B4">
        <v>-8</v>
      </c>
      <c r="C4">
        <f t="shared" ref="C4:C15" si="0">RADIANS(B4)</f>
        <v>-0.13962634015954636</v>
      </c>
      <c r="D4">
        <v>1.034</v>
      </c>
      <c r="E4">
        <v>-1.069</v>
      </c>
      <c r="F4">
        <v>-0.22800000000000001</v>
      </c>
      <c r="G4">
        <f t="shared" ref="G4:G15" si="1">D4*COS(C4)-E4*$L$7/$L$6*SIN(C4)</f>
        <v>-0.72031316763727382</v>
      </c>
      <c r="H4">
        <f t="shared" ref="H4:H15" si="2">E4*COS(C4)+D4*$L$6/$L$7*SIN(C4)</f>
        <v>-1.070870958728743</v>
      </c>
      <c r="I4">
        <f t="shared" ref="I4:I15" si="3">D4*COS(C4)*$L$6/$L$7-E4*SIN(C4)</f>
        <v>-6.1439198877283677E-2</v>
      </c>
      <c r="K4" s="73"/>
    </row>
    <row r="5" spans="2:12">
      <c r="B5">
        <v>-6</v>
      </c>
      <c r="C5">
        <f t="shared" si="0"/>
        <v>-0.10471975511965978</v>
      </c>
      <c r="D5">
        <v>0.81799999999999995</v>
      </c>
      <c r="E5">
        <v>-0.90300000000000002</v>
      </c>
      <c r="F5">
        <v>-0.17899999999999999</v>
      </c>
      <c r="G5">
        <f t="shared" si="1"/>
        <v>-0.29310009771377477</v>
      </c>
      <c r="H5">
        <f t="shared" si="2"/>
        <v>-0.90534636968822124</v>
      </c>
      <c r="I5">
        <f t="shared" si="3"/>
        <v>-2.5000008334508259E-2</v>
      </c>
      <c r="K5" t="s">
        <v>54</v>
      </c>
      <c r="L5" t="s">
        <v>53</v>
      </c>
    </row>
    <row r="6" spans="2:12">
      <c r="B6">
        <v>-4</v>
      </c>
      <c r="C6">
        <f t="shared" si="0"/>
        <v>-6.9813170079773182E-2</v>
      </c>
      <c r="D6">
        <v>0.65600000000000003</v>
      </c>
      <c r="E6">
        <v>-0.71099999999999997</v>
      </c>
      <c r="F6">
        <v>-0.122</v>
      </c>
      <c r="G6">
        <f t="shared" si="1"/>
        <v>7.2928514367219921E-2</v>
      </c>
      <c r="H6">
        <f t="shared" si="2"/>
        <v>-0.71317116552594495</v>
      </c>
      <c r="I6">
        <f t="shared" si="3"/>
        <v>6.2204464659860043E-3</v>
      </c>
      <c r="J6" t="s">
        <v>39</v>
      </c>
      <c r="K6" s="74">
        <f>L6/50</f>
        <v>0.06</v>
      </c>
      <c r="L6">
        <v>3</v>
      </c>
    </row>
    <row r="7" spans="2:12">
      <c r="B7">
        <v>-2</v>
      </c>
      <c r="C7">
        <f t="shared" si="0"/>
        <v>-3.4906585039886591E-2</v>
      </c>
      <c r="D7">
        <v>0.54200000000000004</v>
      </c>
      <c r="E7">
        <v>-0.55200000000000005</v>
      </c>
      <c r="F7">
        <v>-7.5999999999999998E-2</v>
      </c>
      <c r="G7">
        <f t="shared" si="1"/>
        <v>0.31581257020860298</v>
      </c>
      <c r="H7">
        <f t="shared" si="2"/>
        <v>-0.55327713869918405</v>
      </c>
      <c r="I7">
        <f t="shared" si="3"/>
        <v>2.693727142686822E-2</v>
      </c>
      <c r="J7" t="s">
        <v>40</v>
      </c>
      <c r="K7" s="74">
        <f>L7/50</f>
        <v>0.70343999999999995</v>
      </c>
      <c r="L7">
        <v>35.171999999999997</v>
      </c>
    </row>
    <row r="8" spans="2:12">
      <c r="B8">
        <v>-1</v>
      </c>
      <c r="C8">
        <f t="shared" si="0"/>
        <v>-1.7453292519943295E-2</v>
      </c>
      <c r="D8">
        <v>0.53200000000000003</v>
      </c>
      <c r="E8">
        <v>-0.501</v>
      </c>
      <c r="F8">
        <v>-6.0999999999999999E-2</v>
      </c>
      <c r="G8">
        <f t="shared" si="1"/>
        <v>0.42940835527477356</v>
      </c>
      <c r="H8">
        <f t="shared" si="2"/>
        <v>-0.5017156331976641</v>
      </c>
      <c r="I8">
        <f t="shared" si="3"/>
        <v>3.6626437672703308E-2</v>
      </c>
    </row>
    <row r="9" spans="2:12">
      <c r="B9">
        <v>0</v>
      </c>
      <c r="C9">
        <f t="shared" si="0"/>
        <v>0</v>
      </c>
      <c r="D9">
        <v>0.48599999999999999</v>
      </c>
      <c r="E9">
        <v>-0.40899999999999997</v>
      </c>
      <c r="F9">
        <v>-0.03</v>
      </c>
      <c r="G9">
        <f t="shared" si="1"/>
        <v>0.48599999999999999</v>
      </c>
      <c r="H9">
        <f t="shared" si="2"/>
        <v>-0.40899999999999997</v>
      </c>
      <c r="I9">
        <f t="shared" si="3"/>
        <v>4.1453428863868991E-2</v>
      </c>
    </row>
    <row r="10" spans="2:12">
      <c r="B10">
        <v>1</v>
      </c>
      <c r="C10">
        <f t="shared" si="0"/>
        <v>1.7453292519943295E-2</v>
      </c>
      <c r="D10">
        <v>0.47299999999999998</v>
      </c>
      <c r="E10">
        <v>-0.31900000000000001</v>
      </c>
      <c r="F10">
        <v>-5.0000000000000001E-3</v>
      </c>
      <c r="G10">
        <f t="shared" si="1"/>
        <v>0.53819919197853017</v>
      </c>
      <c r="H10">
        <f t="shared" si="2"/>
        <v>-0.31824730453270911</v>
      </c>
      <c r="I10">
        <f t="shared" si="3"/>
        <v>4.5905765265995414E-2</v>
      </c>
    </row>
    <row r="11" spans="2:12">
      <c r="B11">
        <v>2</v>
      </c>
      <c r="C11">
        <f t="shared" si="0"/>
        <v>3.4906585039886591E-2</v>
      </c>
      <c r="D11">
        <v>0.44</v>
      </c>
      <c r="E11">
        <v>-0.23599999999999999</v>
      </c>
      <c r="F11">
        <v>1.4999999999999999E-2</v>
      </c>
      <c r="G11">
        <f t="shared" si="1"/>
        <v>0.5362941249326707</v>
      </c>
      <c r="H11">
        <f t="shared" si="2"/>
        <v>-0.23454646218528341</v>
      </c>
      <c r="I11">
        <f t="shared" si="3"/>
        <v>4.5743272341578885E-2</v>
      </c>
    </row>
    <row r="12" spans="2:12">
      <c r="B12">
        <v>4</v>
      </c>
      <c r="C12">
        <f t="shared" si="0"/>
        <v>6.9813170079773182E-2</v>
      </c>
      <c r="D12">
        <v>0.47699999999999998</v>
      </c>
      <c r="E12">
        <v>-6.6000000000000003E-2</v>
      </c>
      <c r="F12">
        <v>6.4000000000000001E-2</v>
      </c>
      <c r="G12">
        <f t="shared" si="1"/>
        <v>0.52981449525356039</v>
      </c>
      <c r="H12">
        <f t="shared" si="2"/>
        <v>-6.3001131276893566E-2</v>
      </c>
      <c r="I12">
        <f t="shared" si="3"/>
        <v>4.5190591543292427E-2</v>
      </c>
    </row>
    <row r="13" spans="2:12">
      <c r="B13">
        <v>6</v>
      </c>
      <c r="C13">
        <f t="shared" si="0"/>
        <v>0.10471975511965978</v>
      </c>
      <c r="D13">
        <v>0.58099999999999996</v>
      </c>
      <c r="E13">
        <v>0.115</v>
      </c>
      <c r="F13">
        <v>0.11700000000000001</v>
      </c>
      <c r="G13">
        <f t="shared" si="1"/>
        <v>0.43688567532372025</v>
      </c>
      <c r="H13">
        <f t="shared" si="2"/>
        <v>0.11955007913747312</v>
      </c>
      <c r="I13">
        <f t="shared" si="3"/>
        <v>3.7264216591924283E-2</v>
      </c>
    </row>
    <row r="14" spans="2:12">
      <c r="B14">
        <v>8</v>
      </c>
      <c r="C14">
        <f t="shared" si="0"/>
        <v>0.13962634015954636</v>
      </c>
      <c r="D14">
        <v>0.76900000000000002</v>
      </c>
      <c r="E14">
        <v>0.30099999999999999</v>
      </c>
      <c r="F14">
        <v>0.16600000000000001</v>
      </c>
      <c r="G14">
        <f t="shared" si="1"/>
        <v>0.27038484872986968</v>
      </c>
      <c r="H14">
        <f t="shared" si="2"/>
        <v>0.30719932351194706</v>
      </c>
      <c r="I14">
        <f t="shared" si="3"/>
        <v>2.30625084211762E-2</v>
      </c>
    </row>
    <row r="15" spans="2:12">
      <c r="B15">
        <v>10</v>
      </c>
      <c r="C15">
        <f t="shared" si="0"/>
        <v>0.17453292519943295</v>
      </c>
      <c r="D15">
        <v>1.0580000000000001</v>
      </c>
      <c r="E15">
        <v>0.48099999999999998</v>
      </c>
      <c r="F15">
        <v>0.20799999999999999</v>
      </c>
      <c r="G15">
        <f t="shared" si="1"/>
        <v>6.2682158667745402E-2</v>
      </c>
      <c r="H15">
        <f t="shared" si="2"/>
        <v>0.489362929401159</v>
      </c>
      <c r="I15">
        <f t="shared" si="3"/>
        <v>5.3464823155702362E-3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E5A3-025F-4D18-820F-5CD83791449C}">
  <dimension ref="A1:G16"/>
  <sheetViews>
    <sheetView workbookViewId="0">
      <selection activeCell="F2" sqref="F2"/>
    </sheetView>
  </sheetViews>
  <sheetFormatPr defaultColWidth="8.88671875" defaultRowHeight="14.4"/>
  <cols>
    <col min="1" max="1" width="10.21875" style="72" bestFit="1" customWidth="1"/>
    <col min="2" max="2" width="9.88671875" style="72" bestFit="1" customWidth="1"/>
    <col min="3" max="16384" width="8.88671875" style="72"/>
  </cols>
  <sheetData>
    <row r="1" spans="1:7">
      <c r="A1" s="72" t="s">
        <v>55</v>
      </c>
      <c r="B1" s="72" t="s">
        <v>56</v>
      </c>
      <c r="C1" s="72" t="s">
        <v>3</v>
      </c>
      <c r="D1" s="72" t="s">
        <v>4</v>
      </c>
      <c r="E1" s="72" t="s">
        <v>2</v>
      </c>
      <c r="F1" s="72" t="s">
        <v>0</v>
      </c>
      <c r="G1" s="72" t="s">
        <v>1</v>
      </c>
    </row>
    <row r="2" spans="1:7">
      <c r="A2" s="72">
        <v>-10</v>
      </c>
      <c r="B2" s="72">
        <f>RADIANS(A2)</f>
        <v>-0.17453292519943295</v>
      </c>
      <c r="C2" s="72">
        <v>0.65</v>
      </c>
      <c r="D2" s="72">
        <v>-0.89</v>
      </c>
      <c r="E2" s="72">
        <v>-0.19</v>
      </c>
      <c r="F2" s="75">
        <f>Langenuen!I3*Langenuen!$Z$48/Langenuen!$Z$49</f>
        <v>-5.5699481865284971E-2</v>
      </c>
      <c r="G2" s="72">
        <v>-0.89</v>
      </c>
    </row>
    <row r="3" spans="1:7">
      <c r="A3" s="72">
        <v>-8</v>
      </c>
      <c r="B3" s="72">
        <f t="shared" ref="B3:B16" si="0">RADIANS(A3)</f>
        <v>-0.13962634015954636</v>
      </c>
      <c r="C3" s="72">
        <v>0.49</v>
      </c>
      <c r="D3" s="72">
        <v>-0.76</v>
      </c>
      <c r="E3" s="72">
        <v>-0.16</v>
      </c>
      <c r="F3" s="75">
        <f>Langenuen!I4*Langenuen!$Z$48/Langenuen!$Z$49</f>
        <v>-3.3419689119170981E-2</v>
      </c>
      <c r="G3" s="72">
        <v>-0.76</v>
      </c>
    </row>
    <row r="4" spans="1:7">
      <c r="A4" s="72">
        <v>-6</v>
      </c>
      <c r="B4" s="72">
        <f t="shared" si="0"/>
        <v>-0.10471975511965978</v>
      </c>
      <c r="C4" s="72">
        <v>0.53</v>
      </c>
      <c r="D4" s="72">
        <v>-0.57999999999999996</v>
      </c>
      <c r="E4" s="72">
        <v>-0.12</v>
      </c>
      <c r="F4" s="75">
        <f>Langenuen!I5*Langenuen!$Z$48/Langenuen!$Z$49</f>
        <v>7.7979274611398967E-3</v>
      </c>
      <c r="G4" s="72">
        <v>-0.59</v>
      </c>
    </row>
    <row r="5" spans="1:7">
      <c r="A5" s="72">
        <v>-4</v>
      </c>
      <c r="B5" s="72">
        <f t="shared" si="0"/>
        <v>-6.9813170079773182E-2</v>
      </c>
      <c r="C5" s="72">
        <v>0.57999999999999996</v>
      </c>
      <c r="D5" s="72">
        <v>-0.42</v>
      </c>
      <c r="E5" s="72">
        <v>-7.0000000000000007E-2</v>
      </c>
      <c r="F5" s="75">
        <f>Langenuen!I6*Langenuen!$Z$48/Langenuen!$Z$49</f>
        <v>4.1217616580310874E-2</v>
      </c>
      <c r="G5" s="72">
        <v>-0.42</v>
      </c>
    </row>
    <row r="6" spans="1:7">
      <c r="A6" s="72">
        <v>-3</v>
      </c>
      <c r="B6" s="72">
        <f t="shared" si="0"/>
        <v>-5.235987755982989E-2</v>
      </c>
      <c r="C6" s="72">
        <v>0.61</v>
      </c>
      <c r="D6" s="72">
        <v>-0.36</v>
      </c>
      <c r="E6" s="72">
        <v>-0.05</v>
      </c>
      <c r="F6" s="75">
        <f>Langenuen!I7*Langenuen!$Z$48/Langenuen!$Z$49</f>
        <v>5.2357512953367873E-2</v>
      </c>
      <c r="G6" s="72">
        <v>-0.37</v>
      </c>
    </row>
    <row r="7" spans="1:7">
      <c r="A7" s="72">
        <v>-2</v>
      </c>
      <c r="B7" s="72">
        <f t="shared" si="0"/>
        <v>-3.4906585039886591E-2</v>
      </c>
      <c r="C7" s="72">
        <v>0.63</v>
      </c>
      <c r="D7" s="72">
        <v>-0.32</v>
      </c>
      <c r="E7" s="72">
        <v>-0.03</v>
      </c>
      <c r="F7" s="75">
        <f>Langenuen!I8*Langenuen!$Z$48/Langenuen!$Z$49</f>
        <v>6.126943005181347E-2</v>
      </c>
      <c r="G7" s="72">
        <v>-0.32</v>
      </c>
    </row>
    <row r="8" spans="1:7">
      <c r="A8" s="72">
        <v>-1</v>
      </c>
      <c r="B8" s="72">
        <f t="shared" si="0"/>
        <v>-1.7453292519943295E-2</v>
      </c>
      <c r="C8" s="72">
        <v>0.66</v>
      </c>
      <c r="D8" s="72">
        <v>-0.28000000000000003</v>
      </c>
      <c r="E8" s="72">
        <v>-0.01</v>
      </c>
      <c r="F8" s="75">
        <f>Langenuen!I9*Langenuen!$Z$48/Langenuen!$Z$49</f>
        <v>6.9067357512953356E-2</v>
      </c>
      <c r="G8" s="72">
        <v>-0.28000000000000003</v>
      </c>
    </row>
    <row r="9" spans="1:7">
      <c r="A9" s="72">
        <v>0</v>
      </c>
      <c r="B9" s="72">
        <f t="shared" si="0"/>
        <v>0</v>
      </c>
      <c r="C9" s="72">
        <v>0.68</v>
      </c>
      <c r="D9" s="72">
        <v>-0.25</v>
      </c>
      <c r="E9" s="72">
        <v>0</v>
      </c>
      <c r="F9" s="75">
        <f>Langenuen!I10*Langenuen!$Z$48/Langenuen!$Z$49</f>
        <v>7.5751295336787552E-2</v>
      </c>
      <c r="G9" s="72">
        <v>-0.25</v>
      </c>
    </row>
    <row r="10" spans="1:7">
      <c r="A10" s="72">
        <v>1</v>
      </c>
      <c r="B10" s="72">
        <f t="shared" si="0"/>
        <v>1.7453292519943295E-2</v>
      </c>
      <c r="C10" s="72">
        <v>0.71</v>
      </c>
      <c r="D10" s="72">
        <v>-0.21</v>
      </c>
      <c r="E10" s="72">
        <v>0.02</v>
      </c>
      <c r="F10" s="75">
        <f>Langenuen!I11*Langenuen!$Z$48/Langenuen!$Z$49</f>
        <v>8.2435233160621749E-2</v>
      </c>
      <c r="G10" s="72">
        <v>-0.21</v>
      </c>
    </row>
    <row r="11" spans="1:7">
      <c r="A11" s="72">
        <v>2</v>
      </c>
      <c r="B11" s="72">
        <f t="shared" si="0"/>
        <v>3.4906585039886591E-2</v>
      </c>
      <c r="C11" s="72">
        <v>0.75</v>
      </c>
      <c r="D11" s="72">
        <v>-0.17</v>
      </c>
      <c r="E11" s="72">
        <v>0.03</v>
      </c>
      <c r="F11" s="75">
        <f>Langenuen!I12*Langenuen!$Z$48/Langenuen!$Z$49</f>
        <v>8.9119170984455959E-2</v>
      </c>
      <c r="G11" s="72">
        <v>-0.16</v>
      </c>
    </row>
    <row r="12" spans="1:7">
      <c r="A12" s="72">
        <v>3</v>
      </c>
      <c r="B12" s="72">
        <f t="shared" si="0"/>
        <v>5.235987755982989E-2</v>
      </c>
      <c r="C12" s="72">
        <v>0.79</v>
      </c>
      <c r="D12" s="72">
        <v>-0.12</v>
      </c>
      <c r="E12" s="72">
        <v>0.05</v>
      </c>
      <c r="F12" s="75">
        <f>Langenuen!I13*Langenuen!$Z$48/Langenuen!$Z$49</f>
        <v>9.3575129533678733E-2</v>
      </c>
      <c r="G12" s="72">
        <v>-0.12</v>
      </c>
    </row>
    <row r="13" spans="1:7">
      <c r="A13" s="72">
        <v>4</v>
      </c>
      <c r="B13" s="72">
        <f t="shared" si="0"/>
        <v>6.9813170079773182E-2</v>
      </c>
      <c r="C13" s="72">
        <v>0.85</v>
      </c>
      <c r="D13" s="72">
        <v>-0.08</v>
      </c>
      <c r="E13" s="72">
        <v>7.0000000000000007E-2</v>
      </c>
      <c r="F13" s="75">
        <f>Langenuen!I14*Langenuen!$Z$48/Langenuen!$Z$49</f>
        <v>9.8031088082901549E-2</v>
      </c>
      <c r="G13" s="72">
        <v>-7.0000000000000007E-2</v>
      </c>
    </row>
    <row r="14" spans="1:7">
      <c r="A14" s="72">
        <v>6</v>
      </c>
      <c r="B14" s="72">
        <f t="shared" si="0"/>
        <v>0.10471975511965978</v>
      </c>
      <c r="C14" s="72">
        <v>0.94</v>
      </c>
      <c r="D14" s="72">
        <v>0.02</v>
      </c>
      <c r="E14" s="72">
        <v>0.1</v>
      </c>
      <c r="F14" s="75">
        <f>Langenuen!I15*Langenuen!$Z$48/Langenuen!$Z$49</f>
        <v>0.10248704663212435</v>
      </c>
      <c r="G14" s="72">
        <v>0.03</v>
      </c>
    </row>
    <row r="15" spans="1:7">
      <c r="A15" s="72">
        <v>8</v>
      </c>
      <c r="B15" s="72">
        <f t="shared" si="0"/>
        <v>0.13962634015954636</v>
      </c>
      <c r="C15" s="72">
        <v>1.08</v>
      </c>
      <c r="D15" s="72">
        <v>0.12</v>
      </c>
      <c r="E15" s="72">
        <v>0.12</v>
      </c>
      <c r="F15" s="75">
        <f>Langenuen!I16*Langenuen!$Z$48/Langenuen!$Z$49</f>
        <v>0.10471502590673575</v>
      </c>
      <c r="G15" s="72">
        <v>0.14000000000000001</v>
      </c>
    </row>
    <row r="16" spans="1:7">
      <c r="A16" s="72">
        <v>10</v>
      </c>
      <c r="B16" s="72">
        <f t="shared" si="0"/>
        <v>0.17453292519943295</v>
      </c>
      <c r="C16" s="72">
        <v>1.23</v>
      </c>
      <c r="D16" s="72">
        <v>0.21</v>
      </c>
      <c r="E16" s="72">
        <v>0.14000000000000001</v>
      </c>
      <c r="F16" s="75">
        <f>Langenuen!I17*Langenuen!$Z$48/Langenuen!$Z$49</f>
        <v>0.10471502590673575</v>
      </c>
      <c r="G16" s="72">
        <v>0.24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6612-5746-479D-AC33-075617A94C49}">
  <dimension ref="A1:H22"/>
  <sheetViews>
    <sheetView tabSelected="1" workbookViewId="0">
      <selection activeCell="N12" sqref="N12"/>
    </sheetView>
  </sheetViews>
  <sheetFormatPr defaultColWidth="8.88671875" defaultRowHeight="14.4"/>
  <cols>
    <col min="1" max="1" width="10.21875" style="82" bestFit="1" customWidth="1"/>
    <col min="2" max="2" width="12.6640625" style="82" bestFit="1" customWidth="1"/>
    <col min="3" max="16384" width="8.88671875" style="82"/>
  </cols>
  <sheetData>
    <row r="1" spans="1:8">
      <c r="A1" s="83" t="s">
        <v>55</v>
      </c>
      <c r="B1" s="83" t="s">
        <v>56</v>
      </c>
      <c r="C1" s="83" t="s">
        <v>3</v>
      </c>
      <c r="D1" s="83" t="s">
        <v>4</v>
      </c>
      <c r="E1" s="83" t="s">
        <v>2</v>
      </c>
      <c r="F1" s="83" t="s">
        <v>0</v>
      </c>
      <c r="G1" s="83" t="s">
        <v>1</v>
      </c>
      <c r="H1" s="82" t="s">
        <v>84</v>
      </c>
    </row>
    <row r="2" spans="1:8">
      <c r="A2">
        <v>-10</v>
      </c>
      <c r="B2" s="83">
        <f>RADIANS(A2)</f>
        <v>-0.17453292519943295</v>
      </c>
      <c r="C2" s="83">
        <v>0.20180808349193599</v>
      </c>
      <c r="D2" s="83">
        <v>-0.98691272087672555</v>
      </c>
      <c r="E2" s="83">
        <v>-0.21466071192199646</v>
      </c>
      <c r="F2">
        <v>2.7366600000000001E-2</v>
      </c>
      <c r="G2">
        <v>-1.0069600000000001</v>
      </c>
      <c r="H2" s="82">
        <v>0.21466099999999999</v>
      </c>
    </row>
    <row r="3" spans="1:8">
      <c r="A3">
        <v>-9</v>
      </c>
      <c r="B3" s="83">
        <f>RADIANS(A3)</f>
        <v>-0.15707963267948966</v>
      </c>
      <c r="C3" s="83">
        <v>0.18316612738653731</v>
      </c>
      <c r="D3" s="83">
        <v>-0.96385638027721376</v>
      </c>
      <c r="E3" s="83">
        <v>-0.20393446651170649</v>
      </c>
      <c r="F3">
        <v>3.01307E-2</v>
      </c>
      <c r="G3">
        <v>-0.98064300000000004</v>
      </c>
      <c r="H3" s="82">
        <v>0.203934</v>
      </c>
    </row>
    <row r="4" spans="1:8">
      <c r="A4">
        <v>-8</v>
      </c>
      <c r="B4" s="83">
        <f t="shared" ref="B4:B22" si="0">RADIANS(A4)</f>
        <v>-0.13962634015954636</v>
      </c>
      <c r="C4" s="83">
        <v>0.16605085298161526</v>
      </c>
      <c r="D4" s="83">
        <v>-0.92208395619881256</v>
      </c>
      <c r="E4" s="83">
        <v>-0.18761645865642554</v>
      </c>
      <c r="F4">
        <v>3.6105600000000002E-2</v>
      </c>
      <c r="G4">
        <v>-0.93622000000000005</v>
      </c>
      <c r="H4" s="82">
        <v>0.187616</v>
      </c>
    </row>
    <row r="5" spans="1:8">
      <c r="A5">
        <v>-7</v>
      </c>
      <c r="B5" s="83">
        <f t="shared" si="0"/>
        <v>-0.12217304763960307</v>
      </c>
      <c r="C5" s="83">
        <v>0.15169381702207713</v>
      </c>
      <c r="D5" s="83">
        <v>-0.87218777262507752</v>
      </c>
      <c r="E5" s="83">
        <v>-0.16849642103795909</v>
      </c>
      <c r="F5">
        <v>4.4270200000000003E-2</v>
      </c>
      <c r="G5">
        <v>-0.88417299999999999</v>
      </c>
      <c r="H5" s="82">
        <v>0.16849600000000001</v>
      </c>
    </row>
    <row r="6" spans="1:8">
      <c r="A6">
        <v>-6</v>
      </c>
      <c r="B6" s="83">
        <f t="shared" si="0"/>
        <v>-0.10471975511965978</v>
      </c>
      <c r="C6" s="83">
        <v>0.13865624498727794</v>
      </c>
      <c r="D6" s="83">
        <v>-0.80944832809431333</v>
      </c>
      <c r="E6" s="83">
        <v>-0.14728293776582657</v>
      </c>
      <c r="F6">
        <v>5.3286300000000002E-2</v>
      </c>
      <c r="G6">
        <v>-0.81950800000000001</v>
      </c>
      <c r="H6" s="82">
        <v>0.147283</v>
      </c>
    </row>
    <row r="7" spans="1:8">
      <c r="A7">
        <v>-5</v>
      </c>
      <c r="B7" s="83">
        <f t="shared" si="0"/>
        <v>-8.7266462599716474E-2</v>
      </c>
      <c r="C7" s="83">
        <v>0.12759831669998073</v>
      </c>
      <c r="D7" s="83">
        <v>-0.74661352912066814</v>
      </c>
      <c r="E7" s="83">
        <v>-0.12554912793126768</v>
      </c>
      <c r="F7">
        <v>6.2041100000000002E-2</v>
      </c>
      <c r="G7">
        <v>-0.75489300000000004</v>
      </c>
      <c r="H7" s="82">
        <v>0.12554899999999999</v>
      </c>
    </row>
    <row r="8" spans="1:8">
      <c r="A8">
        <v>-4</v>
      </c>
      <c r="B8" s="83">
        <f t="shared" si="0"/>
        <v>-6.9813170079773182E-2</v>
      </c>
      <c r="C8" s="83">
        <v>0.11809020824472646</v>
      </c>
      <c r="D8" s="83">
        <v>-0.67361180105641749</v>
      </c>
      <c r="E8" s="83">
        <v>-0.10268480160611509</v>
      </c>
      <c r="F8">
        <v>7.0813799999999996E-2</v>
      </c>
      <c r="G8">
        <v>-0.68020800000000003</v>
      </c>
      <c r="H8" s="82">
        <v>0.102685</v>
      </c>
    </row>
    <row r="9" spans="1:8">
      <c r="A9">
        <v>-3</v>
      </c>
      <c r="B9" s="83">
        <f t="shared" si="0"/>
        <v>-5.235987755982989E-2</v>
      </c>
      <c r="C9" s="83">
        <v>0.10972179129451443</v>
      </c>
      <c r="D9" s="83">
        <v>-0.60100717674542858</v>
      </c>
      <c r="E9" s="83">
        <v>-7.9943275833790794E-2</v>
      </c>
      <c r="F9">
        <v>7.8117099999999995E-2</v>
      </c>
      <c r="G9">
        <v>-0.60592599999999996</v>
      </c>
      <c r="H9" s="82">
        <v>7.9943299999999995E-2</v>
      </c>
    </row>
    <row r="10" spans="1:8">
      <c r="A10">
        <v>-2</v>
      </c>
      <c r="B10" s="83">
        <f t="shared" si="0"/>
        <v>-3.4906585039886591E-2</v>
      </c>
      <c r="C10" s="83">
        <v>0.10278262031534655</v>
      </c>
      <c r="D10" s="83">
        <v>-0.52980710502418105</v>
      </c>
      <c r="E10" s="83">
        <v>-5.8012403241131383E-2</v>
      </c>
      <c r="F10">
        <v>8.4229999999999999E-2</v>
      </c>
      <c r="G10">
        <v>-0.53307099999999996</v>
      </c>
      <c r="H10" s="82">
        <v>5.8012399999999999E-2</v>
      </c>
    </row>
    <row r="11" spans="1:8">
      <c r="A11">
        <v>-1</v>
      </c>
      <c r="B11" s="83">
        <f t="shared" si="0"/>
        <v>-1.7453292519943295E-2</v>
      </c>
      <c r="C11" s="83">
        <v>9.7618335479140395E-2</v>
      </c>
      <c r="D11" s="83">
        <v>-0.45916897209070501</v>
      </c>
      <c r="E11" s="83">
        <v>-3.6757702618028548E-2</v>
      </c>
      <c r="F11">
        <v>8.95899E-2</v>
      </c>
      <c r="G11">
        <v>-0.46080300000000002</v>
      </c>
      <c r="H11" s="82">
        <v>3.6757699999999997E-2</v>
      </c>
    </row>
    <row r="12" spans="1:8">
      <c r="A12">
        <v>0</v>
      </c>
      <c r="B12" s="83">
        <f t="shared" si="0"/>
        <v>0</v>
      </c>
      <c r="C12" s="83">
        <v>9.4066253415874129E-2</v>
      </c>
      <c r="D12" s="83">
        <v>-0.38955315098971788</v>
      </c>
      <c r="E12" s="83">
        <v>-1.5820805831988017E-2</v>
      </c>
      <c r="F12">
        <v>9.4066300000000005E-2</v>
      </c>
      <c r="G12">
        <v>-0.38955299999999998</v>
      </c>
      <c r="H12" s="82">
        <v>1.5820799999999999E-2</v>
      </c>
    </row>
    <row r="13" spans="1:8">
      <c r="A13">
        <v>1</v>
      </c>
      <c r="B13" s="83">
        <f t="shared" si="0"/>
        <v>1.7453292519943295E-2</v>
      </c>
      <c r="C13" s="83">
        <v>9.2133292721069487E-2</v>
      </c>
      <c r="D13" s="83">
        <v>-0.31913662647508972</v>
      </c>
      <c r="E13" s="83">
        <v>4.1254271864087921E-3</v>
      </c>
      <c r="F13">
        <v>9.7688999999999998E-2</v>
      </c>
      <c r="G13">
        <v>-0.31747999999999998</v>
      </c>
      <c r="H13" s="82">
        <v>-4.1254300000000002E-3</v>
      </c>
    </row>
    <row r="14" spans="1:8">
      <c r="A14">
        <v>2</v>
      </c>
      <c r="B14" s="83">
        <f t="shared" si="0"/>
        <v>3.4906585039886591E-2</v>
      </c>
      <c r="C14" s="83">
        <v>9.2104974606785503E-2</v>
      </c>
      <c r="D14" s="83">
        <v>-0.24986511386205432</v>
      </c>
      <c r="E14" s="83">
        <v>2.3611782452911761E-2</v>
      </c>
      <c r="F14">
        <v>0.100769</v>
      </c>
      <c r="G14">
        <v>-0.24649799999999999</v>
      </c>
      <c r="H14" s="82">
        <v>-2.3611799999999999E-2</v>
      </c>
    </row>
    <row r="15" spans="1:8">
      <c r="A15">
        <v>3</v>
      </c>
      <c r="B15" s="83">
        <f t="shared" si="0"/>
        <v>5.235987755982989E-2</v>
      </c>
      <c r="C15" s="83">
        <v>9.3492539604859301E-2</v>
      </c>
      <c r="D15" s="83">
        <v>-0.1773002988778215</v>
      </c>
      <c r="E15" s="83">
        <v>4.2181384627205221E-2</v>
      </c>
      <c r="F15">
        <v>0.102644</v>
      </c>
      <c r="G15">
        <v>-0.17216400000000001</v>
      </c>
      <c r="H15" s="82">
        <v>-4.2181400000000001E-2</v>
      </c>
    </row>
    <row r="16" spans="1:8">
      <c r="A16">
        <v>4</v>
      </c>
      <c r="B16" s="83">
        <f t="shared" si="0"/>
        <v>6.9813170079773182E-2</v>
      </c>
      <c r="C16" s="83">
        <v>9.6880638657934129E-2</v>
      </c>
      <c r="D16" s="83">
        <v>-0.1020739021553581</v>
      </c>
      <c r="E16" s="83">
        <v>5.9707838992977942E-2</v>
      </c>
      <c r="F16">
        <v>0.103765</v>
      </c>
      <c r="G16">
        <v>-9.5067200000000004E-2</v>
      </c>
      <c r="H16" s="82">
        <v>-5.9707799999999998E-2</v>
      </c>
    </row>
    <row r="17" spans="1:8">
      <c r="A17">
        <v>5</v>
      </c>
      <c r="B17" s="83">
        <f t="shared" si="0"/>
        <v>8.7266462599716474E-2</v>
      </c>
      <c r="C17" s="83">
        <v>0.10185131499636167</v>
      </c>
      <c r="D17" s="83">
        <v>-2.6624192500773337E-2</v>
      </c>
      <c r="E17" s="83">
        <v>7.5715515588600679E-2</v>
      </c>
      <c r="F17">
        <v>0.103784</v>
      </c>
      <c r="G17">
        <v>-1.7645999999999998E-2</v>
      </c>
      <c r="H17" s="82">
        <v>-7.5715500000000005E-2</v>
      </c>
    </row>
    <row r="18" spans="1:8">
      <c r="A18">
        <v>6</v>
      </c>
      <c r="B18" s="83">
        <f t="shared" si="0"/>
        <v>0.10471975511965978</v>
      </c>
      <c r="C18" s="83">
        <v>0.1094360668116621</v>
      </c>
      <c r="D18" s="83">
        <v>4.9842282959123275E-2</v>
      </c>
      <c r="E18" s="83">
        <v>8.9843864405227097E-2</v>
      </c>
      <c r="F18">
        <v>0.103627</v>
      </c>
      <c r="G18">
        <v>6.1008399999999997E-2</v>
      </c>
      <c r="H18" s="82">
        <v>-8.9843900000000004E-2</v>
      </c>
    </row>
    <row r="19" spans="1:8">
      <c r="A19">
        <v>7</v>
      </c>
      <c r="B19" s="83">
        <f t="shared" si="0"/>
        <v>0.12217304763960307</v>
      </c>
      <c r="C19" s="82">
        <v>0.11914524126902706</v>
      </c>
      <c r="D19" s="82">
        <v>0.1193765915308586</v>
      </c>
      <c r="E19" s="82">
        <v>0.10061174249398139</v>
      </c>
      <c r="F19">
        <v>0.103709</v>
      </c>
      <c r="G19">
        <v>0.13300699999999999</v>
      </c>
      <c r="H19" s="82">
        <v>-0.10061199999999999</v>
      </c>
    </row>
    <row r="20" spans="1:8">
      <c r="A20">
        <v>8</v>
      </c>
      <c r="B20" s="83">
        <f t="shared" si="0"/>
        <v>0.13962634015954636</v>
      </c>
      <c r="C20" s="82">
        <v>0.13013102503598842</v>
      </c>
      <c r="D20" s="82">
        <v>0.17627886952068728</v>
      </c>
      <c r="E20" s="82">
        <v>0.10787954234162608</v>
      </c>
      <c r="F20">
        <v>0.10433099999999999</v>
      </c>
      <c r="G20">
        <v>0.19267400000000001</v>
      </c>
      <c r="H20" s="82">
        <v>-0.10788</v>
      </c>
    </row>
    <row r="21" spans="1:8">
      <c r="A21">
        <v>9</v>
      </c>
      <c r="B21" s="83">
        <f t="shared" si="0"/>
        <v>0.15707963267948966</v>
      </c>
      <c r="C21" s="82">
        <v>0.14206995058702582</v>
      </c>
      <c r="D21" s="82">
        <v>0.22004143994472503</v>
      </c>
      <c r="E21" s="82">
        <v>0.11244708562389831</v>
      </c>
      <c r="F21">
        <v>0.10589899999999999</v>
      </c>
      <c r="G21">
        <v>0.23955699999999999</v>
      </c>
      <c r="H21" s="82">
        <v>-0.11244700000000001</v>
      </c>
    </row>
    <row r="22" spans="1:8">
      <c r="A22">
        <v>10</v>
      </c>
      <c r="B22" s="83">
        <f t="shared" si="0"/>
        <v>0.17453292519943295</v>
      </c>
      <c r="C22" s="82">
        <v>0.15304075291584054</v>
      </c>
      <c r="D22" s="82">
        <v>0.25245560566622094</v>
      </c>
      <c r="E22" s="82">
        <v>0.11566022887179128</v>
      </c>
      <c r="F22">
        <v>0.106877</v>
      </c>
      <c r="G22">
        <v>0.27519500000000002</v>
      </c>
      <c r="H22" s="82">
        <v>-0.11566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E5CD-BA12-49C5-8851-2329A1C8342C}">
  <dimension ref="A1:G18"/>
  <sheetViews>
    <sheetView workbookViewId="0">
      <selection activeCell="F2" sqref="F2"/>
    </sheetView>
  </sheetViews>
  <sheetFormatPr defaultColWidth="8.88671875" defaultRowHeight="14.4"/>
  <cols>
    <col min="1" max="1" width="10.21875" style="54" bestFit="1" customWidth="1"/>
    <col min="2" max="2" width="12.6640625" style="54" bestFit="1" customWidth="1"/>
    <col min="3" max="16384" width="8.88671875" style="54"/>
  </cols>
  <sheetData>
    <row r="1" spans="1:7">
      <c r="A1" s="72" t="s">
        <v>55</v>
      </c>
      <c r="B1" s="72" t="s">
        <v>56</v>
      </c>
      <c r="C1" s="72" t="s">
        <v>3</v>
      </c>
      <c r="D1" s="72" t="s">
        <v>4</v>
      </c>
      <c r="E1" s="72" t="s">
        <v>2</v>
      </c>
      <c r="F1" s="72" t="s">
        <v>0</v>
      </c>
      <c r="G1" s="72" t="s">
        <v>1</v>
      </c>
    </row>
    <row r="2" spans="1:7">
      <c r="A2" s="72">
        <v>-9.6999999999999993</v>
      </c>
      <c r="B2" s="72">
        <v>-0.16929693744344995</v>
      </c>
      <c r="C2" s="72">
        <v>1.526</v>
      </c>
      <c r="D2" s="72">
        <v>-0.95</v>
      </c>
      <c r="E2" s="72">
        <v>-0.188</v>
      </c>
      <c r="F2" s="75">
        <f>Julsundet!G3*Julsundet!$L$4/Julsundet!$L$5</f>
        <v>2.7958026141946396E-2</v>
      </c>
      <c r="G2" s="72">
        <v>-0.96855764478643502</v>
      </c>
    </row>
    <row r="3" spans="1:7">
      <c r="A3" s="72">
        <v>-7.9</v>
      </c>
      <c r="B3" s="72">
        <v>-0.13788101090755203</v>
      </c>
      <c r="C3" s="72">
        <v>1.296</v>
      </c>
      <c r="D3" s="72">
        <v>-0.80200000000000005</v>
      </c>
      <c r="E3" s="72">
        <v>-0.157</v>
      </c>
      <c r="F3" s="75">
        <f>Julsundet!G4*Julsundet!$L$4/Julsundet!$L$5</f>
        <v>5.0232007122814427E-2</v>
      </c>
      <c r="G3" s="72">
        <v>-0.81665460597514139</v>
      </c>
    </row>
    <row r="4" spans="1:7">
      <c r="A4" s="72">
        <v>-6</v>
      </c>
      <c r="B4" s="72">
        <v>-0.10471975511965978</v>
      </c>
      <c r="C4" s="72">
        <v>1.133</v>
      </c>
      <c r="D4" s="72">
        <v>-0.65900000000000003</v>
      </c>
      <c r="E4" s="72">
        <v>-0.123</v>
      </c>
      <c r="F4" s="75">
        <f>Julsundet!G5*Julsundet!$L$4/Julsundet!$L$5</f>
        <v>7.1964906138148058E-2</v>
      </c>
      <c r="G4" s="72">
        <v>-0.67019377265797353</v>
      </c>
    </row>
    <row r="5" spans="1:7">
      <c r="A5" s="72">
        <v>-3.9</v>
      </c>
      <c r="B5" s="72">
        <v>-6.806784082777885E-2</v>
      </c>
      <c r="C5" s="72">
        <v>1.0429999999999999</v>
      </c>
      <c r="D5" s="72">
        <v>-0.53500000000000003</v>
      </c>
      <c r="E5" s="72">
        <v>-8.7999999999999995E-2</v>
      </c>
      <c r="F5" s="75">
        <f>Julsundet!G6*Julsundet!$L$4/Julsundet!$L$5</f>
        <v>9.3684907347284241E-2</v>
      </c>
      <c r="G5" s="72">
        <v>-0.54262858269753067</v>
      </c>
    </row>
    <row r="6" spans="1:7">
      <c r="A6" s="72">
        <v>-3</v>
      </c>
      <c r="B6" s="72">
        <v>-5.235987755982989E-2</v>
      </c>
      <c r="C6" s="72">
        <v>0.97</v>
      </c>
      <c r="D6" s="72">
        <v>-0.434</v>
      </c>
      <c r="E6" s="72">
        <v>-6.0999999999999999E-2</v>
      </c>
      <c r="F6" s="75">
        <f>Julsundet!G7*Julsundet!$L$4/Julsundet!$L$5</f>
        <v>9.837002607955446E-2</v>
      </c>
      <c r="G6" s="72">
        <v>-0.43975095277794196</v>
      </c>
    </row>
    <row r="7" spans="1:7">
      <c r="A7" s="72">
        <v>-2</v>
      </c>
      <c r="B7" s="72">
        <v>-3.4906585039886591E-2</v>
      </c>
      <c r="C7" s="72">
        <v>0.998</v>
      </c>
      <c r="D7" s="72">
        <v>-0.438</v>
      </c>
      <c r="E7" s="72">
        <v>-5.7000000000000002E-2</v>
      </c>
      <c r="F7" s="75">
        <f>Julsundet!G8*Julsundet!$L$4/Julsundet!$L$5</f>
        <v>0.10938802611493677</v>
      </c>
      <c r="G7" s="72">
        <v>-0.44208689444800098</v>
      </c>
    </row>
    <row r="8" spans="1:7">
      <c r="A8" s="72">
        <v>-1.6</v>
      </c>
      <c r="B8" s="72">
        <v>-2.7925268031909273E-2</v>
      </c>
      <c r="C8" s="72">
        <v>0.95399999999999996</v>
      </c>
      <c r="D8" s="72">
        <v>-0.36699999999999999</v>
      </c>
      <c r="E8" s="72">
        <v>-3.7999999999999999E-2</v>
      </c>
      <c r="F8" s="75">
        <f>Julsundet!G9*Julsundet!$L$4/Julsundet!$L$5</f>
        <v>0.10895626480701248</v>
      </c>
      <c r="G8" s="72">
        <v>-0.37018656763759561</v>
      </c>
    </row>
    <row r="9" spans="1:7">
      <c r="A9" s="72">
        <v>-0.9</v>
      </c>
      <c r="B9" s="72">
        <v>-1.5707963267948967E-2</v>
      </c>
      <c r="C9" s="72">
        <v>0.94</v>
      </c>
      <c r="D9" s="72">
        <v>-0.35299999999999998</v>
      </c>
      <c r="E9" s="72">
        <v>-3.3000000000000002E-2</v>
      </c>
      <c r="F9" s="75">
        <f>Julsundet!G10*Julsundet!$L$4/Julsundet!$L$5</f>
        <v>0.11194082130552242</v>
      </c>
      <c r="G9" s="72">
        <v>-0.3548020610501651</v>
      </c>
    </row>
    <row r="10" spans="1:7">
      <c r="A10" s="72">
        <v>0.1</v>
      </c>
      <c r="B10" s="72">
        <v>1.7453292519943296E-3</v>
      </c>
      <c r="C10" s="72">
        <v>0.96699999999999997</v>
      </c>
      <c r="D10" s="72">
        <v>-0.309</v>
      </c>
      <c r="E10" s="72">
        <v>-1.7000000000000001E-2</v>
      </c>
      <c r="F10" s="75">
        <f>Julsundet!G11*Julsundet!$L$4/Julsundet!$L$5</f>
        <v>0.1214141223619562</v>
      </c>
      <c r="G10" s="72">
        <v>-0.30878856279997796</v>
      </c>
    </row>
    <row r="11" spans="1:7">
      <c r="A11" s="72">
        <v>1</v>
      </c>
      <c r="B11" s="72">
        <v>1.7453292519943295E-2</v>
      </c>
      <c r="C11" s="72">
        <v>0.95699999999999996</v>
      </c>
      <c r="D11" s="72">
        <v>-0.26500000000000001</v>
      </c>
      <c r="E11" s="72">
        <v>-3.0000000000000001E-3</v>
      </c>
      <c r="F11" s="75">
        <f>Julsundet!G12*Julsundet!$L$4/Julsundet!$L$5</f>
        <v>0.12423166823896342</v>
      </c>
      <c r="G11" s="72">
        <v>-0.2628718950963837</v>
      </c>
    </row>
    <row r="12" spans="1:7">
      <c r="A12" s="72">
        <v>1.4</v>
      </c>
      <c r="B12" s="72">
        <v>2.4434609527920613E-2</v>
      </c>
      <c r="C12" s="72">
        <v>0.96499999999999997</v>
      </c>
      <c r="D12" s="72">
        <v>-0.221</v>
      </c>
      <c r="E12" s="72">
        <v>1.0999999999999999E-2</v>
      </c>
      <c r="F12" s="75">
        <f>Julsundet!G13*Julsundet!$L$4/Julsundet!$L$5</f>
        <v>0.12598850357659155</v>
      </c>
      <c r="G12" s="72">
        <v>-0.21798689775197769</v>
      </c>
    </row>
    <row r="13" spans="1:7">
      <c r="A13" s="72">
        <v>2</v>
      </c>
      <c r="B13" s="72">
        <v>3.4906585039886591E-2</v>
      </c>
      <c r="C13" s="72">
        <v>0.95699999999999996</v>
      </c>
      <c r="D13" s="72">
        <v>-0.22</v>
      </c>
      <c r="E13" s="72">
        <v>1.2E-2</v>
      </c>
      <c r="F13" s="75">
        <f>Julsundet!G14*Julsundet!$L$4/Julsundet!$L$5</f>
        <v>0.12723001695670955</v>
      </c>
      <c r="G13" s="72">
        <v>-0.21569112965116438</v>
      </c>
    </row>
    <row r="14" spans="1:7">
      <c r="A14" s="72">
        <v>3.1</v>
      </c>
      <c r="B14" s="72">
        <v>5.4105206811824215E-2</v>
      </c>
      <c r="C14" s="72">
        <v>0.98</v>
      </c>
      <c r="D14" s="72">
        <v>-0.13500000000000001</v>
      </c>
      <c r="E14" s="72">
        <v>0.04</v>
      </c>
      <c r="F14" s="75">
        <f>Julsundet!G15*Julsundet!$L$4/Julsundet!$L$5</f>
        <v>0.12962138186790562</v>
      </c>
      <c r="G14" s="72">
        <v>-0.12817779590340364</v>
      </c>
    </row>
    <row r="15" spans="1:7">
      <c r="A15" s="72">
        <v>4.0999999999999996</v>
      </c>
      <c r="B15" s="72">
        <v>7.15584993317675E-2</v>
      </c>
      <c r="C15" s="72">
        <v>1.0009999999999999</v>
      </c>
      <c r="D15" s="72">
        <v>-0.11</v>
      </c>
      <c r="E15" s="72">
        <v>5.0999999999999997E-2</v>
      </c>
      <c r="F15" s="75">
        <f>Julsundet!G16*Julsundet!$L$4/Julsundet!$L$5</f>
        <v>0.13266949684082979</v>
      </c>
      <c r="G15" s="72">
        <v>-0.10077236840027652</v>
      </c>
    </row>
    <row r="16" spans="1:7">
      <c r="A16" s="72">
        <v>6.1</v>
      </c>
      <c r="B16" s="72">
        <v>0.1064650843716541</v>
      </c>
      <c r="C16" s="72">
        <v>1.0620000000000001</v>
      </c>
      <c r="D16" s="72">
        <v>-2.8000000000000001E-2</v>
      </c>
      <c r="E16" s="72">
        <v>8.2000000000000003E-2</v>
      </c>
      <c r="F16" s="75">
        <f>Julsundet!G17*Julsundet!$L$4/Julsundet!$L$5</f>
        <v>0.13497375608109746</v>
      </c>
      <c r="G16" s="72">
        <v>-1.3734906965844774E-2</v>
      </c>
    </row>
    <row r="17" spans="1:7">
      <c r="A17" s="72">
        <v>8.1</v>
      </c>
      <c r="B17" s="72">
        <v>0.1413716694115407</v>
      </c>
      <c r="C17" s="72">
        <v>1.127</v>
      </c>
      <c r="D17" s="72">
        <v>3.6999999999999998E-2</v>
      </c>
      <c r="E17" s="72">
        <v>0.106</v>
      </c>
      <c r="F17" s="75">
        <f>Julsundet!G18*Julsundet!$L$4/Julsundet!$L$5</f>
        <v>0.13425623719912949</v>
      </c>
      <c r="G17" s="72">
        <v>5.6480336384719582E-2</v>
      </c>
    </row>
    <row r="18" spans="1:7">
      <c r="A18" s="72">
        <v>10.1</v>
      </c>
      <c r="B18" s="72">
        <v>0.17627825445142728</v>
      </c>
      <c r="C18" s="72">
        <v>1.218</v>
      </c>
      <c r="D18" s="72">
        <v>0.11600000000000001</v>
      </c>
      <c r="E18" s="72">
        <v>0.13100000000000001</v>
      </c>
      <c r="F18" s="75">
        <f>Julsundet!G19*Julsundet!$L$4/Julsundet!$L$5</f>
        <v>0.12954806892443746</v>
      </c>
      <c r="G18" s="72">
        <v>0.14090195292453969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Langenuen</vt:lpstr>
      <vt:lpstr>Langenuen new values</vt:lpstr>
      <vt:lpstr>Julsundet</vt:lpstr>
      <vt:lpstr>Flat Plate</vt:lpstr>
      <vt:lpstr>Flat Plate (2)</vt:lpstr>
      <vt:lpstr>Sotrabru</vt:lpstr>
      <vt:lpstr>Langenuen_table_only</vt:lpstr>
      <vt:lpstr>Julsundet_table_only</vt:lpstr>
      <vt:lpstr>Julsundet_OLD_table_only</vt:lpstr>
      <vt:lpstr>Sotrabru_table_only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Morais Da Costa</dc:creator>
  <cp:lastModifiedBy>Bernardo Costa</cp:lastModifiedBy>
  <dcterms:created xsi:type="dcterms:W3CDTF">2015-06-05T18:17:20Z</dcterms:created>
  <dcterms:modified xsi:type="dcterms:W3CDTF">2023-05-23T12:52:41Z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ce37f87-bb34-4c36-b4d0-c38c85b01b16_Enabled">
    <vt:lpwstr>true</vt:lpwstr>
  </property>
  <property fmtid="{D5CDD505-2E9C-101B-9397-08002B2CF9AE}" pid="3" name="MSIP_Label_6ce37f87-bb34-4c36-b4d0-c38c85b01b16_SetDate">
    <vt:lpwstr>2021-09-06T08:21:26Z</vt:lpwstr>
  </property>
  <property fmtid="{D5CDD505-2E9C-101B-9397-08002B2CF9AE}" pid="4" name="MSIP_Label_6ce37f87-bb34-4c36-b4d0-c38c85b01b16_Method">
    <vt:lpwstr>Privileged</vt:lpwstr>
  </property>
  <property fmtid="{D5CDD505-2E9C-101B-9397-08002B2CF9AE}" pid="5" name="MSIP_Label_6ce37f87-bb34-4c36-b4d0-c38c85b01b16_Name">
    <vt:lpwstr>General</vt:lpwstr>
  </property>
  <property fmtid="{D5CDD505-2E9C-101B-9397-08002B2CF9AE}" pid="6" name="MSIP_Label_6ce37f87-bb34-4c36-b4d0-c38c85b01b16_SiteId">
    <vt:lpwstr>38856954-ed55-49f7-8bdd-738ffbbfd390</vt:lpwstr>
  </property>
  <property fmtid="{D5CDD505-2E9C-101B-9397-08002B2CF9AE}" pid="7" name="MSIP_Label_6ce37f87-bb34-4c36-b4d0-c38c85b01b16_ActionId">
    <vt:lpwstr>5e7abdf1-a590-4632-8b80-1fa66e9b83d4</vt:lpwstr>
  </property>
  <property fmtid="{D5CDD505-2E9C-101B-9397-08002B2CF9AE}" pid="8" name="MSIP_Label_6ce37f87-bb34-4c36-b4d0-c38c85b01b16_ContentBits">
    <vt:lpwstr>0</vt:lpwstr>
  </property>
</Properties>
</file>