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G:\Meu Drive\Documents\Docência\IBMEC-SP\2023 1 Macroeconomia Aberta - Eco\Aulas\Aula 2 - A determinação da taxa de câmbio; um experimento\"/>
    </mc:Choice>
  </mc:AlternateContent>
  <xr:revisionPtr revIDLastSave="0" documentId="13_ncr:1_{956D8E7C-DEB5-4EAC-9A75-2CB384C116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ntos" sheetId="1" r:id="rId1"/>
    <sheet name="Taxa de câmbio" sheetId="2" r:id="rId2"/>
    <sheet name="Desempat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 l="1"/>
  <c r="AQ4" i="1"/>
  <c r="Z6" i="1"/>
  <c r="Y6" i="1"/>
  <c r="AO4" i="1"/>
  <c r="AP4" i="1"/>
  <c r="X6" i="1"/>
  <c r="W6" i="1"/>
  <c r="AD4" i="1"/>
  <c r="AC4" i="1"/>
  <c r="AB4" i="1"/>
  <c r="V7" i="1"/>
  <c r="T6" i="1"/>
  <c r="S6" i="1"/>
  <c r="P5" i="1"/>
  <c r="Q5" i="1"/>
  <c r="N5" i="1"/>
  <c r="M5" i="1"/>
  <c r="L4" i="1"/>
  <c r="I5" i="1"/>
  <c r="G20" i="2"/>
  <c r="G16" i="2"/>
  <c r="G10" i="2"/>
  <c r="G5" i="2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4" i="1"/>
  <c r="F4" i="1" s="1"/>
  <c r="G23" i="2"/>
  <c r="G22" i="2"/>
  <c r="G21" i="2"/>
  <c r="G19" i="2"/>
  <c r="G18" i="2"/>
  <c r="G17" i="2"/>
  <c r="G15" i="2"/>
  <c r="G14" i="2"/>
  <c r="G13" i="2"/>
  <c r="G12" i="2"/>
  <c r="G11" i="2"/>
  <c r="G9" i="2"/>
  <c r="G8" i="2"/>
  <c r="G7" i="2"/>
  <c r="G6" i="2"/>
  <c r="G4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7" i="2" s="1"/>
  <c r="H18" i="2" s="1"/>
  <c r="H19" i="2" s="1"/>
  <c r="H5" i="2"/>
  <c r="I6" i="2"/>
  <c r="I7" i="2" s="1"/>
  <c r="I5" i="2"/>
  <c r="J5" i="2"/>
  <c r="J4" i="2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" i="3"/>
  <c r="D3" i="3" s="1"/>
  <c r="H20" i="2" l="1"/>
  <c r="H21" i="2" s="1"/>
  <c r="H22" i="2" s="1"/>
  <c r="H23" i="2" s="1"/>
  <c r="AT7" i="1"/>
  <c r="AT4" i="1"/>
  <c r="AT6" i="1"/>
  <c r="AT5" i="1"/>
  <c r="I8" i="2"/>
  <c r="J7" i="2"/>
  <c r="J6" i="2"/>
  <c r="D33" i="3"/>
  <c r="E30" i="3" s="1"/>
  <c r="I9" i="2" l="1"/>
  <c r="J8" i="2"/>
  <c r="E28" i="3"/>
  <c r="E15" i="3"/>
  <c r="E13" i="3"/>
  <c r="E23" i="3"/>
  <c r="E29" i="3"/>
  <c r="E12" i="3"/>
  <c r="E18" i="3"/>
  <c r="E6" i="3"/>
  <c r="E27" i="3"/>
  <c r="E16" i="3"/>
  <c r="E32" i="3"/>
  <c r="E17" i="3"/>
  <c r="E11" i="3"/>
  <c r="E22" i="3"/>
  <c r="E7" i="3"/>
  <c r="E4" i="3"/>
  <c r="E20" i="3"/>
  <c r="E5" i="3"/>
  <c r="E21" i="3"/>
  <c r="E10" i="3"/>
  <c r="E26" i="3"/>
  <c r="E31" i="3"/>
  <c r="E19" i="3"/>
  <c r="E8" i="3"/>
  <c r="E24" i="3"/>
  <c r="E9" i="3"/>
  <c r="E25" i="3"/>
  <c r="E14" i="3"/>
  <c r="E3" i="3"/>
  <c r="J9" i="2" l="1"/>
  <c r="I11" i="2" l="1"/>
  <c r="J10" i="2"/>
  <c r="I12" i="2" l="1"/>
  <c r="I13" i="2" s="1"/>
  <c r="J11" i="2"/>
  <c r="J12" i="2" l="1"/>
  <c r="I14" i="2" l="1"/>
  <c r="J13" i="2"/>
  <c r="I15" i="2" l="1"/>
  <c r="J14" i="2"/>
  <c r="I16" i="2" l="1"/>
  <c r="J15" i="2"/>
  <c r="I17" i="2" l="1"/>
  <c r="J16" i="2"/>
  <c r="I18" i="2" l="1"/>
  <c r="J17" i="2"/>
  <c r="I19" i="2" l="1"/>
  <c r="J18" i="2"/>
  <c r="I20" i="2" l="1"/>
  <c r="J19" i="2"/>
  <c r="I21" i="2" l="1"/>
  <c r="J20" i="2"/>
  <c r="I22" i="2" l="1"/>
  <c r="J21" i="2"/>
  <c r="I23" i="2" l="1"/>
  <c r="J22" i="2"/>
  <c r="J23" i="2" l="1"/>
  <c r="AU19" i="1"/>
  <c r="AV19" i="1" s="1"/>
  <c r="AU28" i="1"/>
  <c r="AV28" i="1" s="1"/>
  <c r="AU26" i="1"/>
  <c r="AV26" i="1" s="1"/>
  <c r="AU10" i="1"/>
  <c r="AV10" i="1" s="1"/>
  <c r="AU33" i="1"/>
  <c r="AV33" i="1" s="1"/>
  <c r="AU17" i="1"/>
  <c r="AV17" i="1" s="1"/>
  <c r="AU32" i="1"/>
  <c r="AV32" i="1" s="1"/>
  <c r="AU30" i="1"/>
  <c r="AV30" i="1" s="1"/>
  <c r="AU5" i="1"/>
  <c r="AV5" i="1" s="1"/>
  <c r="AU31" i="1"/>
  <c r="AV31" i="1" s="1"/>
  <c r="AU15" i="1"/>
  <c r="AV15" i="1" s="1"/>
  <c r="AU20" i="1"/>
  <c r="AV20" i="1" s="1"/>
  <c r="AU22" i="1"/>
  <c r="AV22" i="1" s="1"/>
  <c r="AU6" i="1"/>
  <c r="AV6" i="1" s="1"/>
  <c r="AU29" i="1"/>
  <c r="AV29" i="1" s="1"/>
  <c r="AU13" i="1"/>
  <c r="AV13" i="1" s="1"/>
  <c r="AU16" i="1"/>
  <c r="AV16" i="1" s="1"/>
  <c r="AU7" i="1"/>
  <c r="AV7" i="1" s="1"/>
  <c r="AU4" i="1"/>
  <c r="AV4" i="1" s="1"/>
  <c r="AU27" i="1"/>
  <c r="AV27" i="1" s="1"/>
  <c r="AU11" i="1"/>
  <c r="AV11" i="1" s="1"/>
  <c r="AU12" i="1"/>
  <c r="AV12" i="1" s="1"/>
  <c r="AU18" i="1"/>
  <c r="AV18" i="1" s="1"/>
  <c r="AU24" i="1"/>
  <c r="AV24" i="1" s="1"/>
  <c r="AU25" i="1"/>
  <c r="AV25" i="1" s="1"/>
  <c r="AU9" i="1"/>
  <c r="AV9" i="1" s="1"/>
  <c r="AU8" i="1"/>
  <c r="AV8" i="1" s="1"/>
  <c r="AU23" i="1"/>
  <c r="AV23" i="1" s="1"/>
  <c r="AU14" i="1"/>
  <c r="AV14" i="1" s="1"/>
  <c r="AU21" i="1"/>
  <c r="AV21" i="1" s="1"/>
  <c r="AW8" i="1" l="1"/>
  <c r="AW18" i="1"/>
  <c r="AW15" i="1"/>
  <c r="AW26" i="1"/>
  <c r="AW21" i="1"/>
  <c r="AW9" i="1"/>
  <c r="AW12" i="1"/>
  <c r="AW7" i="1"/>
  <c r="AW6" i="1"/>
  <c r="AW31" i="1"/>
  <c r="AW17" i="1"/>
  <c r="AW28" i="1"/>
  <c r="AW29" i="1"/>
  <c r="AW14" i="1"/>
  <c r="AW11" i="1"/>
  <c r="AW16" i="1"/>
  <c r="AW22" i="1"/>
  <c r="AW5" i="1"/>
  <c r="AW33" i="1"/>
  <c r="AW19" i="1"/>
  <c r="AW4" i="1"/>
  <c r="AW32" i="1"/>
  <c r="AW25" i="1"/>
  <c r="AW23" i="1"/>
  <c r="AW24" i="1"/>
  <c r="AW27" i="1"/>
  <c r="AW13" i="1"/>
  <c r="AW20" i="1"/>
  <c r="AW30" i="1"/>
  <c r="AW10" i="1"/>
</calcChain>
</file>

<file path=xl/sharedStrings.xml><?xml version="1.0" encoding="utf-8"?>
<sst xmlns="http://schemas.openxmlformats.org/spreadsheetml/2006/main" count="106" uniqueCount="44">
  <si>
    <t>Dólares pretos</t>
  </si>
  <si>
    <t>Dólares vermelhos</t>
  </si>
  <si>
    <t>Preço da cesta</t>
  </si>
  <si>
    <t>Ilha Preta</t>
  </si>
  <si>
    <t>Ilha Vermelha</t>
  </si>
  <si>
    <t>Taxa de câmbio: dólares pretos / dólares vermelhos</t>
  </si>
  <si>
    <t>Grupo</t>
  </si>
  <si>
    <t>Número de grupos com empate:</t>
  </si>
  <si>
    <t>Rodada</t>
  </si>
  <si>
    <t>Moeda ofertada</t>
  </si>
  <si>
    <t>Ofertas</t>
  </si>
  <si>
    <t>PPP</t>
  </si>
  <si>
    <t>Unidades ofertadas em cada bloco:</t>
  </si>
  <si>
    <t>País</t>
  </si>
  <si>
    <t>Nomes</t>
  </si>
  <si>
    <t>Rodada 1</t>
  </si>
  <si>
    <t>Rodada 2</t>
  </si>
  <si>
    <t>Rodada 3</t>
  </si>
  <si>
    <t>Rodada 4</t>
  </si>
  <si>
    <t>Rodada 5</t>
  </si>
  <si>
    <t>Rodada 6</t>
  </si>
  <si>
    <t>Rodada 7</t>
  </si>
  <si>
    <t>Rodada 8</t>
  </si>
  <si>
    <t>Rodada 9</t>
  </si>
  <si>
    <t>Rodada 10</t>
  </si>
  <si>
    <t>Rodada 11</t>
  </si>
  <si>
    <t>Rodada 12</t>
  </si>
  <si>
    <t>Rodada 13</t>
  </si>
  <si>
    <t>Rodada 14</t>
  </si>
  <si>
    <t>Rodada 15</t>
  </si>
  <si>
    <t>Rodada 16</t>
  </si>
  <si>
    <t>Rodada 17</t>
  </si>
  <si>
    <t>Rodada 18</t>
  </si>
  <si>
    <t>Rodada 19</t>
  </si>
  <si>
    <t>Rodada 20</t>
  </si>
  <si>
    <t>Variação</t>
  </si>
  <si>
    <t>Quantidade de cestas rodada 20</t>
  </si>
  <si>
    <t>Quantidade de cestas rodada 1</t>
  </si>
  <si>
    <t>Ranking</t>
  </si>
  <si>
    <t>IlhaVermelha</t>
  </si>
  <si>
    <t>Ana Luíza e wilson</t>
  </si>
  <si>
    <t>Pedro Paulo Naves 
Olívia Macedo
Gabriel Abou</t>
  </si>
  <si>
    <t>Gustavo Vianna, Matheus Carvalho, João Aragão</t>
  </si>
  <si>
    <t>Murilo perilo e Matheus Fragoso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</si>
</sst>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'Taxa de câmbio'!$G$3</c:f>
              <c:strCache>
                <c:ptCount val="1"/>
                <c:pt idx="0">
                  <c:v>Taxa de câmbio: dólares pretos / dólares vermelhos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'Taxa de câmbio'!$G$4:$G$23</c:f>
              <c:numCache>
                <c:formatCode>0.00</c:formatCode>
                <c:ptCount val="20"/>
                <c:pt idx="0">
                  <c:v>1.0625</c:v>
                </c:pt>
                <c:pt idx="1">
                  <c:v>1.4414414414414416</c:v>
                </c:pt>
                <c:pt idx="2">
                  <c:v>1.3341666666666665</c:v>
                </c:pt>
                <c:pt idx="3">
                  <c:v>1.3333333333333333</c:v>
                </c:pt>
                <c:pt idx="4">
                  <c:v>1.4525000000000001</c:v>
                </c:pt>
                <c:pt idx="5">
                  <c:v>1.2698412698412698</c:v>
                </c:pt>
                <c:pt idx="6">
                  <c:v>0.82374999999999998</c:v>
                </c:pt>
                <c:pt idx="7">
                  <c:v>0.82079343365253077</c:v>
                </c:pt>
                <c:pt idx="8">
                  <c:v>1.0091666666666665</c:v>
                </c:pt>
                <c:pt idx="9">
                  <c:v>1.5951083344410475</c:v>
                </c:pt>
                <c:pt idx="10">
                  <c:v>0.79083333333333339</c:v>
                </c:pt>
                <c:pt idx="11">
                  <c:v>1.112140871177016</c:v>
                </c:pt>
                <c:pt idx="12">
                  <c:v>1.1291666666666667</c:v>
                </c:pt>
                <c:pt idx="13">
                  <c:v>2.0942408376963351</c:v>
                </c:pt>
                <c:pt idx="14">
                  <c:v>1.0425833333333332</c:v>
                </c:pt>
                <c:pt idx="15">
                  <c:v>1.7021276595744681</c:v>
                </c:pt>
                <c:pt idx="16">
                  <c:v>1.085</c:v>
                </c:pt>
                <c:pt idx="17">
                  <c:v>1.9966722129783694</c:v>
                </c:pt>
                <c:pt idx="18">
                  <c:v>0.375</c:v>
                </c:pt>
                <c:pt idx="19">
                  <c:v>2.4464831804281344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0-4770-9904-7DC70A976DB7}"/>
            </c:ext>
          </c:extLst>
        </c:ser>
        <c:ser>
          <c:idx val="1"/>
          <c:order val="1"/>
          <c:tx>
            <c:strRef>
              <c:f>'Taxa de câmbio'!$J$3</c:f>
              <c:strCache>
                <c:ptCount val="1"/>
                <c:pt idx="0">
                  <c:v>PPP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'Taxa de câmbio'!$J$4:$J$23</c:f>
              <c:numCache>
                <c:formatCode>0.00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0-4770-9904-7DC70A97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252304"/>
        <c:axId val="2066252720"/>
      </c:lineChart>
      <c:catAx>
        <c:axId val="2066252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6252720"/>
        <c:crosses val="autoZero"/>
        <c:auto val="1"/>
        <c:lblAlgn val="ctr"/>
        <c:lblOffset val="100"/>
        <c:noMultiLvlLbl val="0"/>
      </c:catAx>
      <c:valAx>
        <c:axId val="2066252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62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281939</xdr:colOff>
      <xdr:row>3</xdr:row>
      <xdr:rowOff>161925</xdr:rowOff>
    </xdr:from>
    <xdr:to>
      <xdr:col>21</xdr:col>
      <xdr:colOff>428624</xdr:colOff>
      <xdr:row>22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6A4F5F-EB20-2CBA-E33A-893BCAD72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W34"/>
  <sheetViews>
    <sheetView showGridLines="0" tabSelected="1" workbookViewId="0">
      <pane xSplit="4" ySplit="3" topLeftCell="AN4" activePane="bottomRight" state="frozen"/>
      <selection pane="topRight" activeCell="E1" sqref="E1"/>
      <selection pane="bottomLeft" activeCell="A4" sqref="A4"/>
      <selection pane="bottomRight" activeCell="C6" sqref="C6"/>
    </sheetView>
  </sheetViews>
  <sheetFormatPr defaultRowHeight="14.4" x14ac:dyDescent="0.3"/>
  <cols>
    <col min="1" max="1" width="1.109375" style="1" customWidth="1"/>
    <col min="2" max="2" width="8.88671875" style="1"/>
    <col min="3" max="3" width="15.88671875" style="1" bestFit="1" customWidth="1"/>
    <col min="4" max="4" width="11.77734375" style="1" customWidth="1"/>
    <col min="5" max="5" width="16.44140625" style="1" customWidth="1"/>
    <col min="6" max="6" width="17.33203125" style="1" bestFit="1" customWidth="1"/>
    <col min="7" max="7" width="16.44140625" style="1" customWidth="1"/>
    <col min="8" max="8" width="17.33203125" style="1" bestFit="1" customWidth="1"/>
    <col min="9" max="9" width="16.44140625" style="1" customWidth="1"/>
    <col min="10" max="10" width="17.33203125" style="1" bestFit="1" customWidth="1"/>
    <col min="11" max="11" width="16.44140625" style="1" customWidth="1"/>
    <col min="12" max="12" width="17.33203125" style="1" bestFit="1" customWidth="1"/>
    <col min="13" max="13" width="16.44140625" style="1" customWidth="1"/>
    <col min="14" max="14" width="17.33203125" style="1" bestFit="1" customWidth="1"/>
    <col min="15" max="15" width="16.44140625" style="1" customWidth="1"/>
    <col min="16" max="16" width="17.33203125" style="1" bestFit="1" customWidth="1"/>
    <col min="17" max="17" width="16.44140625" style="1" customWidth="1"/>
    <col min="18" max="18" width="17.33203125" style="1" bestFit="1" customWidth="1"/>
    <col min="19" max="19" width="16.44140625" style="1" customWidth="1"/>
    <col min="20" max="20" width="17.33203125" style="1" bestFit="1" customWidth="1"/>
    <col min="21" max="21" width="16.44140625" style="1" customWidth="1"/>
    <col min="22" max="22" width="17.33203125" style="1" bestFit="1" customWidth="1"/>
    <col min="23" max="23" width="16.44140625" style="1" customWidth="1"/>
    <col min="24" max="24" width="17.33203125" style="1" bestFit="1" customWidth="1"/>
    <col min="25" max="25" width="16.44140625" style="1" customWidth="1"/>
    <col min="26" max="26" width="17.33203125" style="1" bestFit="1" customWidth="1"/>
    <col min="27" max="27" width="16.44140625" style="1" customWidth="1"/>
    <col min="28" max="28" width="17.33203125" style="1" bestFit="1" customWidth="1"/>
    <col min="29" max="29" width="16.44140625" style="1" customWidth="1"/>
    <col min="30" max="30" width="17.33203125" style="1" bestFit="1" customWidth="1"/>
    <col min="31" max="31" width="16.44140625" style="1" customWidth="1"/>
    <col min="32" max="32" width="17.33203125" style="1" bestFit="1" customWidth="1"/>
    <col min="33" max="33" width="16.44140625" style="1" customWidth="1"/>
    <col min="34" max="34" width="17.33203125" style="1" bestFit="1" customWidth="1"/>
    <col min="35" max="35" width="16.44140625" style="1" customWidth="1"/>
    <col min="36" max="36" width="17.33203125" style="1" bestFit="1" customWidth="1"/>
    <col min="37" max="37" width="16.44140625" style="1" customWidth="1"/>
    <col min="38" max="38" width="17.33203125" style="1" bestFit="1" customWidth="1"/>
    <col min="39" max="39" width="16.44140625" style="1" customWidth="1"/>
    <col min="40" max="40" width="17.33203125" style="1" bestFit="1" customWidth="1"/>
    <col min="41" max="41" width="16.44140625" style="1" customWidth="1"/>
    <col min="42" max="42" width="17.33203125" style="1" bestFit="1" customWidth="1"/>
    <col min="43" max="43" width="16.44140625" style="1" customWidth="1"/>
    <col min="44" max="44" width="17.33203125" style="1" bestFit="1" customWidth="1"/>
    <col min="45" max="45" width="1.33203125" style="1" customWidth="1"/>
    <col min="46" max="47" width="16.77734375" style="1" customWidth="1"/>
    <col min="48" max="48" width="13.109375" style="1" customWidth="1"/>
    <col min="49" max="16384" width="8.88671875" style="1"/>
  </cols>
  <sheetData>
    <row r="1" spans="2:49" ht="6" customHeight="1" thickBot="1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2:49" ht="12.6" customHeight="1" thickTop="1" x14ac:dyDescent="0.3">
      <c r="E2" s="16" t="s">
        <v>15</v>
      </c>
      <c r="F2" s="16"/>
      <c r="G2" s="16" t="s">
        <v>16</v>
      </c>
      <c r="H2" s="16"/>
      <c r="I2" s="16" t="s">
        <v>17</v>
      </c>
      <c r="J2" s="16"/>
      <c r="K2" s="16" t="s">
        <v>18</v>
      </c>
      <c r="L2" s="16"/>
      <c r="M2" s="16" t="s">
        <v>19</v>
      </c>
      <c r="N2" s="16"/>
      <c r="O2" s="16" t="s">
        <v>20</v>
      </c>
      <c r="P2" s="16"/>
      <c r="Q2" s="16" t="s">
        <v>21</v>
      </c>
      <c r="R2" s="16"/>
      <c r="S2" s="16" t="s">
        <v>22</v>
      </c>
      <c r="T2" s="16"/>
      <c r="U2" s="16" t="s">
        <v>23</v>
      </c>
      <c r="V2" s="16"/>
      <c r="W2" s="16" t="s">
        <v>24</v>
      </c>
      <c r="X2" s="16"/>
      <c r="Y2" s="16" t="s">
        <v>25</v>
      </c>
      <c r="Z2" s="16"/>
      <c r="AA2" s="16" t="s">
        <v>26</v>
      </c>
      <c r="AB2" s="16"/>
      <c r="AC2" s="16" t="s">
        <v>27</v>
      </c>
      <c r="AD2" s="16"/>
      <c r="AE2" s="16" t="s">
        <v>28</v>
      </c>
      <c r="AF2" s="16"/>
      <c r="AG2" s="16" t="s">
        <v>29</v>
      </c>
      <c r="AH2" s="16"/>
      <c r="AI2" s="16" t="s">
        <v>30</v>
      </c>
      <c r="AJ2" s="16"/>
      <c r="AK2" s="16" t="s">
        <v>31</v>
      </c>
      <c r="AL2" s="16"/>
      <c r="AM2" s="16" t="s">
        <v>32</v>
      </c>
      <c r="AN2" s="16"/>
      <c r="AO2" s="16" t="s">
        <v>33</v>
      </c>
      <c r="AP2" s="16"/>
      <c r="AQ2" s="16" t="s">
        <v>34</v>
      </c>
      <c r="AR2" s="16"/>
      <c r="AS2" s="12"/>
      <c r="AT2" s="19" t="s">
        <v>37</v>
      </c>
      <c r="AU2" s="19" t="s">
        <v>36</v>
      </c>
      <c r="AV2" s="19" t="s">
        <v>35</v>
      </c>
      <c r="AW2" s="17" t="s">
        <v>38</v>
      </c>
    </row>
    <row r="3" spans="2:49" ht="15" thickBot="1" x14ac:dyDescent="0.35">
      <c r="B3" s="3" t="s">
        <v>6</v>
      </c>
      <c r="C3" s="3" t="s">
        <v>14</v>
      </c>
      <c r="D3" s="3" t="s">
        <v>13</v>
      </c>
      <c r="E3" s="3" t="s">
        <v>0</v>
      </c>
      <c r="F3" s="3" t="s">
        <v>1</v>
      </c>
      <c r="G3" s="3" t="s">
        <v>0</v>
      </c>
      <c r="H3" s="3" t="s">
        <v>1</v>
      </c>
      <c r="I3" s="3" t="s">
        <v>0</v>
      </c>
      <c r="J3" s="3" t="s">
        <v>1</v>
      </c>
      <c r="K3" s="3" t="s">
        <v>0</v>
      </c>
      <c r="L3" s="3" t="s">
        <v>1</v>
      </c>
      <c r="M3" s="3" t="s">
        <v>0</v>
      </c>
      <c r="N3" s="3" t="s">
        <v>1</v>
      </c>
      <c r="O3" s="3" t="s">
        <v>0</v>
      </c>
      <c r="P3" s="3" t="s">
        <v>1</v>
      </c>
      <c r="Q3" s="3" t="s">
        <v>1</v>
      </c>
      <c r="R3" s="3" t="s">
        <v>0</v>
      </c>
      <c r="S3" s="3" t="s">
        <v>1</v>
      </c>
      <c r="T3" s="3" t="s">
        <v>0</v>
      </c>
      <c r="U3" s="3" t="s">
        <v>1</v>
      </c>
      <c r="V3" s="3" t="s">
        <v>0</v>
      </c>
      <c r="W3" s="3" t="s">
        <v>1</v>
      </c>
      <c r="X3" s="3" t="s">
        <v>0</v>
      </c>
      <c r="Y3" s="3" t="s">
        <v>0</v>
      </c>
      <c r="Z3" s="3" t="s">
        <v>1</v>
      </c>
      <c r="AA3" s="3" t="s">
        <v>0</v>
      </c>
      <c r="AB3" s="3" t="s">
        <v>1</v>
      </c>
      <c r="AC3" s="3" t="s">
        <v>0</v>
      </c>
      <c r="AD3" s="3" t="s">
        <v>1</v>
      </c>
      <c r="AE3" s="3" t="s">
        <v>1</v>
      </c>
      <c r="AF3" s="3" t="s">
        <v>0</v>
      </c>
      <c r="AG3" s="3" t="s">
        <v>1</v>
      </c>
      <c r="AH3" s="3" t="s">
        <v>0</v>
      </c>
      <c r="AI3" s="3" t="s">
        <v>1</v>
      </c>
      <c r="AJ3" s="3" t="s">
        <v>0</v>
      </c>
      <c r="AK3" s="3" t="s">
        <v>0</v>
      </c>
      <c r="AL3" s="3" t="s">
        <v>1</v>
      </c>
      <c r="AM3" s="3" t="s">
        <v>0</v>
      </c>
      <c r="AN3" s="3" t="s">
        <v>1</v>
      </c>
      <c r="AO3" s="3" t="s">
        <v>0</v>
      </c>
      <c r="AP3" s="3" t="s">
        <v>1</v>
      </c>
      <c r="AQ3" s="3" t="s">
        <v>0</v>
      </c>
      <c r="AR3" s="3" t="s">
        <v>1</v>
      </c>
      <c r="AS3" s="12"/>
      <c r="AT3" s="20"/>
      <c r="AU3" s="20"/>
      <c r="AV3" s="20"/>
      <c r="AW3" s="18"/>
    </row>
    <row r="4" spans="2:49" ht="21" customHeight="1" x14ac:dyDescent="0.3">
      <c r="B4" s="1">
        <v>1</v>
      </c>
      <c r="C4" s="1" t="s">
        <v>40</v>
      </c>
      <c r="D4" s="1" t="s">
        <v>39</v>
      </c>
      <c r="E4" s="1">
        <f>IF(D4="Ilha Preta",40,0)</f>
        <v>0</v>
      </c>
      <c r="F4" s="1">
        <f>40-E4</f>
        <v>40</v>
      </c>
      <c r="K4" s="1">
        <v>4</v>
      </c>
      <c r="L4" s="1">
        <f>F4-3.5</f>
        <v>36.5</v>
      </c>
      <c r="AA4" s="1">
        <v>8</v>
      </c>
      <c r="AB4" s="1">
        <f>L4-6</f>
        <v>30.5</v>
      </c>
      <c r="AC4" s="1">
        <f>AA4+4</f>
        <v>12</v>
      </c>
      <c r="AD4" s="1">
        <f>AB4-3</f>
        <v>27.5</v>
      </c>
      <c r="AO4" s="1">
        <f>AC4-2</f>
        <v>10</v>
      </c>
      <c r="AP4" s="1">
        <f>AD4+4</f>
        <v>31.5</v>
      </c>
      <c r="AQ4" s="1">
        <f>AO4</f>
        <v>10</v>
      </c>
      <c r="AR4" s="1">
        <f>AP4</f>
        <v>31.5</v>
      </c>
      <c r="AS4" s="12"/>
      <c r="AT4" s="1">
        <f>ROUNDDOWN(E4/'Taxa de câmbio'!$H$4+F4/'Taxa de câmbio'!$I$4,0)</f>
        <v>40</v>
      </c>
      <c r="AU4" s="1">
        <f>ROUNDDOWN(AQ4/'Taxa de câmbio'!$H$23+AR4/'Taxa de câmbio'!$I$23,0)</f>
        <v>12</v>
      </c>
      <c r="AV4" s="1">
        <f>AU4-AT4</f>
        <v>-28</v>
      </c>
      <c r="AW4" s="14">
        <f>_xlfn.RANK.EQ(AV4,$AV$4:$AV$33)</f>
        <v>3</v>
      </c>
    </row>
    <row r="5" spans="2:49" ht="21" customHeight="1" x14ac:dyDescent="0.3">
      <c r="B5" s="1">
        <v>2</v>
      </c>
      <c r="C5" s="22" t="s">
        <v>41</v>
      </c>
      <c r="D5" s="1" t="s">
        <v>3</v>
      </c>
      <c r="E5" s="1">
        <f t="shared" ref="E5:E32" si="0">IF(D5="Ilha Preta",40,0)</f>
        <v>40</v>
      </c>
      <c r="F5" s="1">
        <f t="shared" ref="F5:F32" si="1">40-E5</f>
        <v>0</v>
      </c>
      <c r="G5" s="1">
        <v>34</v>
      </c>
      <c r="H5" s="1">
        <v>4</v>
      </c>
      <c r="I5" s="1">
        <f>G5-6.01</f>
        <v>27.990000000000002</v>
      </c>
      <c r="J5" s="1">
        <v>8</v>
      </c>
      <c r="M5" s="1">
        <f>I5-7.51</f>
        <v>20.480000000000004</v>
      </c>
      <c r="N5" s="1">
        <f>J5+4</f>
        <v>12</v>
      </c>
      <c r="P5" s="1">
        <f>M5-4.48</f>
        <v>16.000000000000004</v>
      </c>
      <c r="Q5" s="1">
        <f>N5+4</f>
        <v>16</v>
      </c>
      <c r="AQ5" s="1">
        <v>16</v>
      </c>
      <c r="AR5" s="1">
        <v>16</v>
      </c>
      <c r="AS5" s="12"/>
      <c r="AT5" s="1">
        <f>ROUNDDOWN(E5/'Taxa de câmbio'!$H$4+F5/'Taxa de câmbio'!$I$4,0)</f>
        <v>20</v>
      </c>
      <c r="AU5" s="1">
        <f>ROUNDDOWN(AQ5/'Taxa de câmbio'!$H$23+AR5/'Taxa de câmbio'!$I$23,0)</f>
        <v>8</v>
      </c>
      <c r="AV5" s="1">
        <f t="shared" ref="AV5:AV32" si="2">AU5-AT5</f>
        <v>-12</v>
      </c>
      <c r="AW5" s="14">
        <f>_xlfn.RANK.EQ(AV5,$AV$4:$AV$33)</f>
        <v>2</v>
      </c>
    </row>
    <row r="6" spans="2:49" ht="21" customHeight="1" x14ac:dyDescent="0.3">
      <c r="B6" s="1">
        <v>3</v>
      </c>
      <c r="C6" s="1" t="s">
        <v>42</v>
      </c>
      <c r="D6" s="1" t="s">
        <v>39</v>
      </c>
      <c r="E6" s="1">
        <f t="shared" si="0"/>
        <v>0</v>
      </c>
      <c r="F6" s="1">
        <f t="shared" si="1"/>
        <v>40</v>
      </c>
      <c r="G6" s="1">
        <v>4</v>
      </c>
      <c r="H6" s="1">
        <v>37</v>
      </c>
      <c r="O6" s="1">
        <v>8</v>
      </c>
      <c r="P6" s="1">
        <v>33.25</v>
      </c>
      <c r="S6" s="1">
        <f>O6+4</f>
        <v>12</v>
      </c>
      <c r="T6" s="1">
        <f>P6-7.01</f>
        <v>26.240000000000002</v>
      </c>
      <c r="U6" s="1">
        <v>20.227</v>
      </c>
      <c r="V6" s="1">
        <v>16</v>
      </c>
      <c r="W6" s="1">
        <f>U6+4</f>
        <v>24.227</v>
      </c>
      <c r="X6" s="1">
        <f>V6-6.511</f>
        <v>9.4890000000000008</v>
      </c>
      <c r="Y6" s="1">
        <f>X6+4</f>
        <v>13.489000000000001</v>
      </c>
      <c r="Z6" s="1">
        <f>W6-2.27</f>
        <v>21.957000000000001</v>
      </c>
      <c r="AQ6" s="1">
        <v>10.978999999999999</v>
      </c>
      <c r="AR6" s="1">
        <v>22.457000000000001</v>
      </c>
      <c r="AS6" s="12"/>
      <c r="AT6" s="1">
        <f>ROUNDDOWN(E6/'Taxa de câmbio'!$H$4+F6/'Taxa de câmbio'!$I$4,0)</f>
        <v>40</v>
      </c>
      <c r="AU6" s="1">
        <f>ROUNDDOWN(AQ6/'Taxa de câmbio'!$H$23+AR6/'Taxa de câmbio'!$I$23,0)</f>
        <v>9</v>
      </c>
      <c r="AV6" s="1">
        <f t="shared" si="2"/>
        <v>-31</v>
      </c>
      <c r="AW6" s="14">
        <f t="shared" ref="AW6:AW33" si="3">_xlfn.RANK.EQ(AV6,$AV$4:$AV$33)</f>
        <v>4</v>
      </c>
    </row>
    <row r="7" spans="2:49" ht="21" customHeight="1" x14ac:dyDescent="0.3">
      <c r="B7" s="1">
        <v>4</v>
      </c>
      <c r="C7" s="1" t="s">
        <v>43</v>
      </c>
      <c r="D7" s="1" t="s">
        <v>3</v>
      </c>
      <c r="E7" s="1">
        <f t="shared" si="0"/>
        <v>40</v>
      </c>
      <c r="F7" s="1">
        <f t="shared" si="1"/>
        <v>0</v>
      </c>
      <c r="U7" s="1">
        <v>4</v>
      </c>
      <c r="V7" s="1">
        <f>40-6.11</f>
        <v>33.89</v>
      </c>
      <c r="AQ7" s="1">
        <v>12</v>
      </c>
      <c r="AR7" s="1">
        <v>24</v>
      </c>
      <c r="AS7" s="12"/>
      <c r="AT7" s="1">
        <f>ROUNDDOWN(E7/'Taxa de câmbio'!$H$4+F7/'Taxa de câmbio'!$I$4,0)</f>
        <v>20</v>
      </c>
      <c r="AU7" s="1">
        <f>ROUNDDOWN(AQ7/'Taxa de câmbio'!$H$23+AR7/'Taxa de câmbio'!$I$23,0)</f>
        <v>10</v>
      </c>
      <c r="AV7" s="1">
        <f t="shared" si="2"/>
        <v>-10</v>
      </c>
      <c r="AW7" s="14">
        <f t="shared" si="3"/>
        <v>1</v>
      </c>
    </row>
    <row r="8" spans="2:49" ht="21" customHeight="1" x14ac:dyDescent="0.3">
      <c r="B8" s="1">
        <v>5</v>
      </c>
      <c r="E8" s="1">
        <f t="shared" si="0"/>
        <v>0</v>
      </c>
      <c r="F8" s="1">
        <f t="shared" si="1"/>
        <v>40</v>
      </c>
      <c r="AS8" s="12"/>
      <c r="AT8" s="1">
        <f>ROUNDDOWN(E8/'Taxa de câmbio'!$H$4+F8/'Taxa de câmbio'!$I$4,0)</f>
        <v>40</v>
      </c>
      <c r="AU8" s="1">
        <f>ROUNDDOWN(AQ8/'Taxa de câmbio'!$H$23+AR8/'Taxa de câmbio'!$I$23,0)</f>
        <v>0</v>
      </c>
      <c r="AV8" s="1">
        <f t="shared" si="2"/>
        <v>-40</v>
      </c>
      <c r="AW8" s="14">
        <f t="shared" si="3"/>
        <v>5</v>
      </c>
    </row>
    <row r="9" spans="2:49" ht="21" customHeight="1" x14ac:dyDescent="0.3">
      <c r="B9" s="1">
        <v>6</v>
      </c>
      <c r="E9" s="1">
        <f t="shared" si="0"/>
        <v>0</v>
      </c>
      <c r="F9" s="1">
        <f t="shared" si="1"/>
        <v>40</v>
      </c>
      <c r="AS9" s="12"/>
      <c r="AT9" s="1">
        <f>ROUNDDOWN(E9/'Taxa de câmbio'!$H$4+F9/'Taxa de câmbio'!$I$4,0)</f>
        <v>40</v>
      </c>
      <c r="AU9" s="1">
        <f>ROUNDDOWN(AQ9/'Taxa de câmbio'!$H$23+AR9/'Taxa de câmbio'!$I$23,0)</f>
        <v>0</v>
      </c>
      <c r="AV9" s="1">
        <f t="shared" si="2"/>
        <v>-40</v>
      </c>
      <c r="AW9" s="14">
        <f t="shared" si="3"/>
        <v>5</v>
      </c>
    </row>
    <row r="10" spans="2:49" ht="21" customHeight="1" x14ac:dyDescent="0.3">
      <c r="B10" s="1">
        <v>7</v>
      </c>
      <c r="E10" s="1">
        <f t="shared" si="0"/>
        <v>0</v>
      </c>
      <c r="F10" s="1">
        <f t="shared" si="1"/>
        <v>40</v>
      </c>
      <c r="AS10" s="12"/>
      <c r="AT10" s="1">
        <f>ROUNDDOWN(E10/'Taxa de câmbio'!$H$4+F10/'Taxa de câmbio'!$I$4,0)</f>
        <v>40</v>
      </c>
      <c r="AU10" s="1">
        <f>ROUNDDOWN(AQ10/'Taxa de câmbio'!$H$23+AR10/'Taxa de câmbio'!$I$23,0)</f>
        <v>0</v>
      </c>
      <c r="AV10" s="1">
        <f t="shared" si="2"/>
        <v>-40</v>
      </c>
      <c r="AW10" s="14">
        <f t="shared" si="3"/>
        <v>5</v>
      </c>
    </row>
    <row r="11" spans="2:49" ht="21" customHeight="1" x14ac:dyDescent="0.3">
      <c r="B11" s="1">
        <v>8</v>
      </c>
      <c r="E11" s="1">
        <f t="shared" si="0"/>
        <v>0</v>
      </c>
      <c r="F11" s="1">
        <f t="shared" si="1"/>
        <v>40</v>
      </c>
      <c r="AS11" s="12"/>
      <c r="AT11" s="1">
        <f>ROUNDDOWN(E11/'Taxa de câmbio'!$H$4+F11/'Taxa de câmbio'!$I$4,0)</f>
        <v>40</v>
      </c>
      <c r="AU11" s="1">
        <f>ROUNDDOWN(AQ11/'Taxa de câmbio'!$H$23+AR11/'Taxa de câmbio'!$I$23,0)</f>
        <v>0</v>
      </c>
      <c r="AV11" s="1">
        <f t="shared" si="2"/>
        <v>-40</v>
      </c>
      <c r="AW11" s="14">
        <f t="shared" si="3"/>
        <v>5</v>
      </c>
    </row>
    <row r="12" spans="2:49" ht="21" customHeight="1" x14ac:dyDescent="0.3">
      <c r="B12" s="1">
        <v>9</v>
      </c>
      <c r="E12" s="1">
        <f t="shared" si="0"/>
        <v>0</v>
      </c>
      <c r="F12" s="1">
        <f t="shared" si="1"/>
        <v>40</v>
      </c>
      <c r="AS12" s="12"/>
      <c r="AT12" s="1">
        <f>ROUNDDOWN(E12/'Taxa de câmbio'!$H$4+F12/'Taxa de câmbio'!$I$4,0)</f>
        <v>40</v>
      </c>
      <c r="AU12" s="1">
        <f>ROUNDDOWN(AQ12/'Taxa de câmbio'!$H$23+AR12/'Taxa de câmbio'!$I$23,0)</f>
        <v>0</v>
      </c>
      <c r="AV12" s="1">
        <f t="shared" si="2"/>
        <v>-40</v>
      </c>
      <c r="AW12" s="14">
        <f t="shared" si="3"/>
        <v>5</v>
      </c>
    </row>
    <row r="13" spans="2:49" ht="21" customHeight="1" x14ac:dyDescent="0.3">
      <c r="B13" s="1">
        <v>10</v>
      </c>
      <c r="E13" s="1">
        <f t="shared" si="0"/>
        <v>0</v>
      </c>
      <c r="F13" s="1">
        <f t="shared" si="1"/>
        <v>40</v>
      </c>
      <c r="AS13" s="12"/>
      <c r="AT13" s="1">
        <f>ROUNDDOWN(E13/'Taxa de câmbio'!$H$4+F13/'Taxa de câmbio'!$I$4,0)</f>
        <v>40</v>
      </c>
      <c r="AU13" s="1">
        <f>ROUNDDOWN(AQ13/'Taxa de câmbio'!$H$23+AR13/'Taxa de câmbio'!$I$23,0)</f>
        <v>0</v>
      </c>
      <c r="AV13" s="1">
        <f t="shared" si="2"/>
        <v>-40</v>
      </c>
      <c r="AW13" s="14">
        <f t="shared" si="3"/>
        <v>5</v>
      </c>
    </row>
    <row r="14" spans="2:49" ht="21" customHeight="1" x14ac:dyDescent="0.3">
      <c r="B14" s="1">
        <v>11</v>
      </c>
      <c r="E14" s="1">
        <f t="shared" si="0"/>
        <v>0</v>
      </c>
      <c r="F14" s="1">
        <f t="shared" si="1"/>
        <v>40</v>
      </c>
      <c r="AS14" s="12"/>
      <c r="AT14" s="1">
        <f>ROUNDDOWN(E14/'Taxa de câmbio'!$H$4+F14/'Taxa de câmbio'!$I$4,0)</f>
        <v>40</v>
      </c>
      <c r="AU14" s="1">
        <f>ROUNDDOWN(AQ14/'Taxa de câmbio'!$H$23+AR14/'Taxa de câmbio'!$I$23,0)</f>
        <v>0</v>
      </c>
      <c r="AV14" s="1">
        <f t="shared" si="2"/>
        <v>-40</v>
      </c>
      <c r="AW14" s="14">
        <f t="shared" si="3"/>
        <v>5</v>
      </c>
    </row>
    <row r="15" spans="2:49" ht="21" customHeight="1" x14ac:dyDescent="0.3">
      <c r="B15" s="1">
        <v>12</v>
      </c>
      <c r="E15" s="1">
        <f t="shared" si="0"/>
        <v>0</v>
      </c>
      <c r="F15" s="1">
        <f t="shared" si="1"/>
        <v>40</v>
      </c>
      <c r="AS15" s="12"/>
      <c r="AT15" s="1">
        <f>ROUNDDOWN(E15/'Taxa de câmbio'!$H$4+F15/'Taxa de câmbio'!$I$4,0)</f>
        <v>40</v>
      </c>
      <c r="AU15" s="1">
        <f>ROUNDDOWN(AQ15/'Taxa de câmbio'!$H$23+AR15/'Taxa de câmbio'!$I$23,0)</f>
        <v>0</v>
      </c>
      <c r="AV15" s="1">
        <f t="shared" si="2"/>
        <v>-40</v>
      </c>
      <c r="AW15" s="14">
        <f t="shared" si="3"/>
        <v>5</v>
      </c>
    </row>
    <row r="16" spans="2:49" ht="21" customHeight="1" x14ac:dyDescent="0.3">
      <c r="B16" s="1">
        <v>13</v>
      </c>
      <c r="E16" s="1">
        <f t="shared" si="0"/>
        <v>0</v>
      </c>
      <c r="F16" s="1">
        <f t="shared" si="1"/>
        <v>40</v>
      </c>
      <c r="AS16" s="12"/>
      <c r="AT16" s="1">
        <f>ROUNDDOWN(E16/'Taxa de câmbio'!$H$4+F16/'Taxa de câmbio'!$I$4,0)</f>
        <v>40</v>
      </c>
      <c r="AU16" s="1">
        <f>ROUNDDOWN(AQ16/'Taxa de câmbio'!$H$23+AR16/'Taxa de câmbio'!$I$23,0)</f>
        <v>0</v>
      </c>
      <c r="AV16" s="1">
        <f t="shared" si="2"/>
        <v>-40</v>
      </c>
      <c r="AW16" s="14">
        <f t="shared" si="3"/>
        <v>5</v>
      </c>
    </row>
    <row r="17" spans="2:49" ht="21" customHeight="1" x14ac:dyDescent="0.3">
      <c r="B17" s="1">
        <v>14</v>
      </c>
      <c r="E17" s="1">
        <f t="shared" si="0"/>
        <v>0</v>
      </c>
      <c r="F17" s="1">
        <f t="shared" si="1"/>
        <v>40</v>
      </c>
      <c r="AS17" s="12"/>
      <c r="AT17" s="1">
        <f>ROUNDDOWN(E17/'Taxa de câmbio'!$H$4+F17/'Taxa de câmbio'!$I$4,0)</f>
        <v>40</v>
      </c>
      <c r="AU17" s="1">
        <f>ROUNDDOWN(AQ17/'Taxa de câmbio'!$H$23+AR17/'Taxa de câmbio'!$I$23,0)</f>
        <v>0</v>
      </c>
      <c r="AV17" s="1">
        <f t="shared" si="2"/>
        <v>-40</v>
      </c>
      <c r="AW17" s="14">
        <f t="shared" si="3"/>
        <v>5</v>
      </c>
    </row>
    <row r="18" spans="2:49" ht="21" customHeight="1" x14ac:dyDescent="0.3">
      <c r="B18" s="1">
        <v>15</v>
      </c>
      <c r="E18" s="1">
        <f t="shared" si="0"/>
        <v>0</v>
      </c>
      <c r="F18" s="1">
        <f t="shared" si="1"/>
        <v>40</v>
      </c>
      <c r="AS18" s="12"/>
      <c r="AT18" s="1">
        <f>ROUNDDOWN(E18/'Taxa de câmbio'!$H$4+F18/'Taxa de câmbio'!$I$4,0)</f>
        <v>40</v>
      </c>
      <c r="AU18" s="1">
        <f>ROUNDDOWN(AQ18/'Taxa de câmbio'!$H$23+AR18/'Taxa de câmbio'!$I$23,0)</f>
        <v>0</v>
      </c>
      <c r="AV18" s="1">
        <f t="shared" si="2"/>
        <v>-40</v>
      </c>
      <c r="AW18" s="14">
        <f t="shared" si="3"/>
        <v>5</v>
      </c>
    </row>
    <row r="19" spans="2:49" ht="21" customHeight="1" x14ac:dyDescent="0.3">
      <c r="B19" s="1">
        <v>16</v>
      </c>
      <c r="E19" s="1">
        <f t="shared" si="0"/>
        <v>0</v>
      </c>
      <c r="F19" s="1">
        <f t="shared" si="1"/>
        <v>40</v>
      </c>
      <c r="AS19" s="12"/>
      <c r="AT19" s="1">
        <f>ROUNDDOWN(E19/'Taxa de câmbio'!$H$4+F19/'Taxa de câmbio'!$I$4,0)</f>
        <v>40</v>
      </c>
      <c r="AU19" s="1">
        <f>ROUNDDOWN(AQ19/'Taxa de câmbio'!$H$23+AR19/'Taxa de câmbio'!$I$23,0)</f>
        <v>0</v>
      </c>
      <c r="AV19" s="1">
        <f t="shared" si="2"/>
        <v>-40</v>
      </c>
      <c r="AW19" s="14">
        <f t="shared" si="3"/>
        <v>5</v>
      </c>
    </row>
    <row r="20" spans="2:49" ht="21" customHeight="1" x14ac:dyDescent="0.3">
      <c r="B20" s="1">
        <v>17</v>
      </c>
      <c r="E20" s="1">
        <f t="shared" si="0"/>
        <v>0</v>
      </c>
      <c r="F20" s="1">
        <f t="shared" si="1"/>
        <v>40</v>
      </c>
      <c r="AS20" s="12"/>
      <c r="AT20" s="1">
        <f>ROUNDDOWN(E20/'Taxa de câmbio'!$H$4+F20/'Taxa de câmbio'!$I$4,0)</f>
        <v>40</v>
      </c>
      <c r="AU20" s="1">
        <f>ROUNDDOWN(AQ20/'Taxa de câmbio'!$H$23+AR20/'Taxa de câmbio'!$I$23,0)</f>
        <v>0</v>
      </c>
      <c r="AV20" s="1">
        <f t="shared" si="2"/>
        <v>-40</v>
      </c>
      <c r="AW20" s="14">
        <f t="shared" si="3"/>
        <v>5</v>
      </c>
    </row>
    <row r="21" spans="2:49" ht="21" customHeight="1" x14ac:dyDescent="0.3">
      <c r="B21" s="1">
        <v>18</v>
      </c>
      <c r="E21" s="1">
        <f t="shared" si="0"/>
        <v>0</v>
      </c>
      <c r="F21" s="1">
        <f t="shared" si="1"/>
        <v>40</v>
      </c>
      <c r="AS21" s="12"/>
      <c r="AT21" s="1">
        <f>ROUNDDOWN(E21/'Taxa de câmbio'!$H$4+F21/'Taxa de câmbio'!$I$4,0)</f>
        <v>40</v>
      </c>
      <c r="AU21" s="1">
        <f>ROUNDDOWN(AQ21/'Taxa de câmbio'!$H$23+AR21/'Taxa de câmbio'!$I$23,0)</f>
        <v>0</v>
      </c>
      <c r="AV21" s="1">
        <f t="shared" si="2"/>
        <v>-40</v>
      </c>
      <c r="AW21" s="14">
        <f t="shared" si="3"/>
        <v>5</v>
      </c>
    </row>
    <row r="22" spans="2:49" ht="21" customHeight="1" x14ac:dyDescent="0.3">
      <c r="B22" s="1">
        <v>19</v>
      </c>
      <c r="E22" s="1">
        <f t="shared" si="0"/>
        <v>0</v>
      </c>
      <c r="F22" s="1">
        <f t="shared" si="1"/>
        <v>40</v>
      </c>
      <c r="AS22" s="12"/>
      <c r="AT22" s="1">
        <f>ROUNDDOWN(E22/'Taxa de câmbio'!$H$4+F22/'Taxa de câmbio'!$I$4,0)</f>
        <v>40</v>
      </c>
      <c r="AU22" s="1">
        <f>ROUNDDOWN(AQ22/'Taxa de câmbio'!$H$23+AR22/'Taxa de câmbio'!$I$23,0)</f>
        <v>0</v>
      </c>
      <c r="AV22" s="1">
        <f t="shared" si="2"/>
        <v>-40</v>
      </c>
      <c r="AW22" s="14">
        <f t="shared" si="3"/>
        <v>5</v>
      </c>
    </row>
    <row r="23" spans="2:49" ht="21" customHeight="1" x14ac:dyDescent="0.3">
      <c r="B23" s="1">
        <v>20</v>
      </c>
      <c r="E23" s="1">
        <f t="shared" si="0"/>
        <v>0</v>
      </c>
      <c r="F23" s="1">
        <f t="shared" si="1"/>
        <v>40</v>
      </c>
      <c r="AS23" s="12"/>
      <c r="AT23" s="1">
        <f>ROUNDDOWN(E23/'Taxa de câmbio'!$H$4+F23/'Taxa de câmbio'!$I$4,0)</f>
        <v>40</v>
      </c>
      <c r="AU23" s="1">
        <f>ROUNDDOWN(AQ23/'Taxa de câmbio'!$H$23+AR23/'Taxa de câmbio'!$I$23,0)</f>
        <v>0</v>
      </c>
      <c r="AV23" s="1">
        <f t="shared" si="2"/>
        <v>-40</v>
      </c>
      <c r="AW23" s="14">
        <f t="shared" si="3"/>
        <v>5</v>
      </c>
    </row>
    <row r="24" spans="2:49" ht="21" customHeight="1" x14ac:dyDescent="0.3">
      <c r="B24" s="1">
        <v>21</v>
      </c>
      <c r="E24" s="1">
        <f t="shared" si="0"/>
        <v>0</v>
      </c>
      <c r="F24" s="1">
        <f t="shared" si="1"/>
        <v>40</v>
      </c>
      <c r="AS24" s="12"/>
      <c r="AT24" s="1">
        <f>ROUNDDOWN(E24/'Taxa de câmbio'!$H$4+F24/'Taxa de câmbio'!$I$4,0)</f>
        <v>40</v>
      </c>
      <c r="AU24" s="1">
        <f>ROUNDDOWN(AQ24/'Taxa de câmbio'!$H$23+AR24/'Taxa de câmbio'!$I$23,0)</f>
        <v>0</v>
      </c>
      <c r="AV24" s="1">
        <f t="shared" si="2"/>
        <v>-40</v>
      </c>
      <c r="AW24" s="14">
        <f t="shared" si="3"/>
        <v>5</v>
      </c>
    </row>
    <row r="25" spans="2:49" ht="21" customHeight="1" x14ac:dyDescent="0.3">
      <c r="B25" s="1">
        <v>22</v>
      </c>
      <c r="E25" s="1">
        <f t="shared" si="0"/>
        <v>0</v>
      </c>
      <c r="F25" s="1">
        <f t="shared" si="1"/>
        <v>40</v>
      </c>
      <c r="AS25" s="12"/>
      <c r="AT25" s="1">
        <f>ROUNDDOWN(E25/'Taxa de câmbio'!$H$4+F25/'Taxa de câmbio'!$I$4,0)</f>
        <v>40</v>
      </c>
      <c r="AU25" s="1">
        <f>ROUNDDOWN(AQ25/'Taxa de câmbio'!$H$23+AR25/'Taxa de câmbio'!$I$23,0)</f>
        <v>0</v>
      </c>
      <c r="AV25" s="1">
        <f t="shared" si="2"/>
        <v>-40</v>
      </c>
      <c r="AW25" s="14">
        <f t="shared" si="3"/>
        <v>5</v>
      </c>
    </row>
    <row r="26" spans="2:49" ht="21" customHeight="1" x14ac:dyDescent="0.3">
      <c r="B26" s="1">
        <v>23</v>
      </c>
      <c r="E26" s="1">
        <f t="shared" si="0"/>
        <v>0</v>
      </c>
      <c r="F26" s="1">
        <f t="shared" si="1"/>
        <v>40</v>
      </c>
      <c r="AS26" s="12"/>
      <c r="AT26" s="1">
        <f>ROUNDDOWN(E26/'Taxa de câmbio'!$H$4+F26/'Taxa de câmbio'!$I$4,0)</f>
        <v>40</v>
      </c>
      <c r="AU26" s="1">
        <f>ROUNDDOWN(AQ26/'Taxa de câmbio'!$H$23+AR26/'Taxa de câmbio'!$I$23,0)</f>
        <v>0</v>
      </c>
      <c r="AV26" s="1">
        <f t="shared" si="2"/>
        <v>-40</v>
      </c>
      <c r="AW26" s="14">
        <f t="shared" si="3"/>
        <v>5</v>
      </c>
    </row>
    <row r="27" spans="2:49" ht="21" customHeight="1" x14ac:dyDescent="0.3">
      <c r="B27" s="1">
        <v>24</v>
      </c>
      <c r="E27" s="1">
        <f t="shared" si="0"/>
        <v>0</v>
      </c>
      <c r="F27" s="1">
        <f t="shared" si="1"/>
        <v>40</v>
      </c>
      <c r="AS27" s="12"/>
      <c r="AT27" s="1">
        <f>ROUNDDOWN(E27/'Taxa de câmbio'!$H$4+F27/'Taxa de câmbio'!$I$4,0)</f>
        <v>40</v>
      </c>
      <c r="AU27" s="1">
        <f>ROUNDDOWN(AQ27/'Taxa de câmbio'!$H$23+AR27/'Taxa de câmbio'!$I$23,0)</f>
        <v>0</v>
      </c>
      <c r="AV27" s="1">
        <f t="shared" si="2"/>
        <v>-40</v>
      </c>
      <c r="AW27" s="14">
        <f t="shared" si="3"/>
        <v>5</v>
      </c>
    </row>
    <row r="28" spans="2:49" ht="21" customHeight="1" x14ac:dyDescent="0.3">
      <c r="B28" s="1">
        <v>25</v>
      </c>
      <c r="E28" s="1">
        <f t="shared" si="0"/>
        <v>0</v>
      </c>
      <c r="F28" s="1">
        <f t="shared" si="1"/>
        <v>40</v>
      </c>
      <c r="AS28" s="12"/>
      <c r="AT28" s="1">
        <f>ROUNDDOWN(E28/'Taxa de câmbio'!$H$4+F28/'Taxa de câmbio'!$I$4,0)</f>
        <v>40</v>
      </c>
      <c r="AU28" s="1">
        <f>ROUNDDOWN(AQ28/'Taxa de câmbio'!$H$23+AR28/'Taxa de câmbio'!$I$23,0)</f>
        <v>0</v>
      </c>
      <c r="AV28" s="1">
        <f t="shared" si="2"/>
        <v>-40</v>
      </c>
      <c r="AW28" s="14">
        <f t="shared" si="3"/>
        <v>5</v>
      </c>
    </row>
    <row r="29" spans="2:49" ht="21" customHeight="1" x14ac:dyDescent="0.3">
      <c r="B29" s="1">
        <v>26</v>
      </c>
      <c r="E29" s="1">
        <f t="shared" si="0"/>
        <v>0</v>
      </c>
      <c r="F29" s="1">
        <f t="shared" si="1"/>
        <v>40</v>
      </c>
      <c r="AS29" s="12"/>
      <c r="AT29" s="1">
        <f>ROUNDDOWN(E29/'Taxa de câmbio'!$H$4+F29/'Taxa de câmbio'!$I$4,0)</f>
        <v>40</v>
      </c>
      <c r="AU29" s="1">
        <f>ROUNDDOWN(AQ29/'Taxa de câmbio'!$H$23+AR29/'Taxa de câmbio'!$I$23,0)</f>
        <v>0</v>
      </c>
      <c r="AV29" s="1">
        <f t="shared" si="2"/>
        <v>-40</v>
      </c>
      <c r="AW29" s="14">
        <f t="shared" si="3"/>
        <v>5</v>
      </c>
    </row>
    <row r="30" spans="2:49" ht="21" customHeight="1" x14ac:dyDescent="0.3">
      <c r="B30" s="1">
        <v>27</v>
      </c>
      <c r="E30" s="1">
        <f t="shared" si="0"/>
        <v>0</v>
      </c>
      <c r="F30" s="1">
        <f t="shared" si="1"/>
        <v>40</v>
      </c>
      <c r="AS30" s="12"/>
      <c r="AT30" s="1">
        <f>ROUNDDOWN(E30/'Taxa de câmbio'!$H$4+F30/'Taxa de câmbio'!$I$4,0)</f>
        <v>40</v>
      </c>
      <c r="AU30" s="1">
        <f>ROUNDDOWN(AQ30/'Taxa de câmbio'!$H$23+AR30/'Taxa de câmbio'!$I$23,0)</f>
        <v>0</v>
      </c>
      <c r="AV30" s="1">
        <f t="shared" si="2"/>
        <v>-40</v>
      </c>
      <c r="AW30" s="14">
        <f t="shared" si="3"/>
        <v>5</v>
      </c>
    </row>
    <row r="31" spans="2:49" ht="21" customHeight="1" x14ac:dyDescent="0.3">
      <c r="B31" s="1">
        <v>28</v>
      </c>
      <c r="E31" s="1">
        <f t="shared" si="0"/>
        <v>0</v>
      </c>
      <c r="F31" s="1">
        <f t="shared" si="1"/>
        <v>40</v>
      </c>
      <c r="AS31" s="12"/>
      <c r="AT31" s="1">
        <f>ROUNDDOWN(E31/'Taxa de câmbio'!$H$4+F31/'Taxa de câmbio'!$I$4,0)</f>
        <v>40</v>
      </c>
      <c r="AU31" s="1">
        <f>ROUNDDOWN(AQ31/'Taxa de câmbio'!$H$23+AR31/'Taxa de câmbio'!$I$23,0)</f>
        <v>0</v>
      </c>
      <c r="AV31" s="1">
        <f t="shared" si="2"/>
        <v>-40</v>
      </c>
      <c r="AW31" s="14">
        <f t="shared" si="3"/>
        <v>5</v>
      </c>
    </row>
    <row r="32" spans="2:49" ht="21" customHeight="1" x14ac:dyDescent="0.3">
      <c r="B32" s="1">
        <v>29</v>
      </c>
      <c r="E32" s="1">
        <f t="shared" si="0"/>
        <v>0</v>
      </c>
      <c r="F32" s="1">
        <f t="shared" si="1"/>
        <v>40</v>
      </c>
      <c r="AS32" s="12"/>
      <c r="AT32" s="1">
        <f>ROUNDDOWN(E32/'Taxa de câmbio'!$H$4+F32/'Taxa de câmbio'!$I$4,0)</f>
        <v>40</v>
      </c>
      <c r="AU32" s="1">
        <f>ROUNDDOWN(AQ32/'Taxa de câmbio'!$H$23+AR32/'Taxa de câmbio'!$I$23,0)</f>
        <v>0</v>
      </c>
      <c r="AV32" s="1">
        <f t="shared" si="2"/>
        <v>-40</v>
      </c>
      <c r="AW32" s="14">
        <f t="shared" si="3"/>
        <v>5</v>
      </c>
    </row>
    <row r="33" spans="2:49" ht="21" customHeight="1" thickBot="1" x14ac:dyDescent="0.35">
      <c r="B33" s="2">
        <v>30</v>
      </c>
      <c r="C33" s="2"/>
      <c r="D33" s="2"/>
      <c r="E33" s="2">
        <f t="shared" ref="E33" si="4">IF(D33="Ilha Preta",40,0)</f>
        <v>0</v>
      </c>
      <c r="F33" s="2">
        <f t="shared" ref="F33" si="5">40-E33</f>
        <v>40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3"/>
      <c r="AT33" s="2">
        <f>ROUNDDOWN(E33/'Taxa de câmbio'!$H$4+F33/'Taxa de câmbio'!$I$4,0)</f>
        <v>40</v>
      </c>
      <c r="AU33" s="2">
        <f>ROUNDDOWN(AQ33/'Taxa de câmbio'!$H$23+AR33/'Taxa de câmbio'!$I$23,0)</f>
        <v>0</v>
      </c>
      <c r="AV33" s="2">
        <f t="shared" ref="AV33" si="6">AU33-AT33</f>
        <v>-40</v>
      </c>
      <c r="AW33" s="15">
        <f t="shared" si="3"/>
        <v>5</v>
      </c>
    </row>
    <row r="34" spans="2:49" ht="15" thickTop="1" x14ac:dyDescent="0.3"/>
  </sheetData>
  <mergeCells count="24">
    <mergeCell ref="AW2:AW3"/>
    <mergeCell ref="AU2:AU3"/>
    <mergeCell ref="AV2:AV3"/>
    <mergeCell ref="AT2:AT3"/>
    <mergeCell ref="AI2:AJ2"/>
    <mergeCell ref="AK2:AL2"/>
    <mergeCell ref="AM2:AN2"/>
    <mergeCell ref="AO2:AP2"/>
    <mergeCell ref="AQ2:AR2"/>
    <mergeCell ref="Y2:Z2"/>
    <mergeCell ref="AA2:AB2"/>
    <mergeCell ref="AC2:AD2"/>
    <mergeCell ref="AE2:AF2"/>
    <mergeCell ref="AG2:AH2"/>
    <mergeCell ref="O2:P2"/>
    <mergeCell ref="Q2:R2"/>
    <mergeCell ref="S2:T2"/>
    <mergeCell ref="U2:V2"/>
    <mergeCell ref="W2:X2"/>
    <mergeCell ref="E2:F2"/>
    <mergeCell ref="G2:H2"/>
    <mergeCell ref="I2:J2"/>
    <mergeCell ref="K2:L2"/>
    <mergeCell ref="M2:N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A1C8-1C53-461C-B0F8-9D97EC921869}">
  <dimension ref="B1:O73"/>
  <sheetViews>
    <sheetView showGridLines="0" zoomScale="70" zoomScaleNormal="70" workbookViewId="0">
      <selection activeCell="G22" sqref="G22"/>
    </sheetView>
  </sheetViews>
  <sheetFormatPr defaultRowHeight="14.4" x14ac:dyDescent="0.3"/>
  <cols>
    <col min="1" max="1" width="1.109375" style="1" customWidth="1"/>
    <col min="2" max="2" width="8.88671875" style="1"/>
    <col min="3" max="4" width="17.33203125" style="1" bestFit="1" customWidth="1"/>
    <col min="5" max="6" width="13.5546875" style="1" customWidth="1"/>
    <col min="7" max="7" width="19.6640625" style="1" bestFit="1" customWidth="1"/>
    <col min="8" max="9" width="20.88671875" style="1" customWidth="1"/>
    <col min="10" max="10" width="19.6640625" style="1" bestFit="1" customWidth="1"/>
    <col min="11" max="16384" width="8.88671875" style="1"/>
  </cols>
  <sheetData>
    <row r="1" spans="2:15" ht="6" customHeight="1" thickBot="1" x14ac:dyDescent="0.35">
      <c r="B1" s="2"/>
      <c r="C1" s="2"/>
      <c r="D1" s="2"/>
      <c r="E1" s="2"/>
      <c r="F1" s="2"/>
      <c r="G1" s="2"/>
      <c r="H1" s="2"/>
      <c r="I1" s="2"/>
      <c r="J1" s="2"/>
    </row>
    <row r="2" spans="2:15" ht="12.6" customHeight="1" thickTop="1" x14ac:dyDescent="0.3">
      <c r="D2" s="16" t="s">
        <v>10</v>
      </c>
      <c r="E2" s="16"/>
      <c r="F2" s="16"/>
      <c r="H2" s="16" t="s">
        <v>2</v>
      </c>
      <c r="I2" s="16"/>
    </row>
    <row r="3" spans="2:15" ht="43.8" thickBot="1" x14ac:dyDescent="0.35">
      <c r="B3" s="3" t="s">
        <v>8</v>
      </c>
      <c r="C3" s="4" t="s">
        <v>9</v>
      </c>
      <c r="D3" s="3">
        <v>1</v>
      </c>
      <c r="E3" s="3">
        <v>2</v>
      </c>
      <c r="F3" s="3">
        <v>3</v>
      </c>
      <c r="G3" s="4" t="s">
        <v>5</v>
      </c>
      <c r="H3" s="3" t="s">
        <v>3</v>
      </c>
      <c r="I3" s="3" t="s">
        <v>4</v>
      </c>
      <c r="J3" s="4" t="s">
        <v>11</v>
      </c>
      <c r="M3" s="21" t="s">
        <v>12</v>
      </c>
      <c r="N3" s="21"/>
      <c r="O3" s="11">
        <v>4</v>
      </c>
    </row>
    <row r="4" spans="2:15" ht="21" customHeight="1" x14ac:dyDescent="0.3">
      <c r="B4" s="1">
        <v>1</v>
      </c>
      <c r="C4" s="1" t="s">
        <v>1</v>
      </c>
      <c r="D4" s="1">
        <v>2.5</v>
      </c>
      <c r="E4" s="1">
        <v>6</v>
      </c>
      <c r="G4" s="8">
        <f>IF(ISERROR(IF(C4="Dólares pretos",$O$3/AVERAGE(D4:F4),AVERAGE(D4:F4)/$O$3)),"",IF(C4="Dólares pretos",$O$3/AVERAGE(D4:F4),AVERAGE(D4:F4)/$O$3))</f>
        <v>1.0625</v>
      </c>
      <c r="H4" s="1">
        <v>2</v>
      </c>
      <c r="I4" s="1">
        <v>1</v>
      </c>
      <c r="J4" s="8">
        <f>H4/I4</f>
        <v>2</v>
      </c>
    </row>
    <row r="5" spans="2:15" ht="21" customHeight="1" x14ac:dyDescent="0.3">
      <c r="B5" s="1">
        <v>2</v>
      </c>
      <c r="C5" s="1" t="s">
        <v>0</v>
      </c>
      <c r="D5" s="1">
        <v>2.5499999999999998</v>
      </c>
      <c r="E5" s="1">
        <v>3</v>
      </c>
      <c r="G5" s="8">
        <f t="shared" ref="G5:G23" si="0">IF(ISERROR(IF(C5="Dólares pretos",$O$3/AVERAGE(D5:F5),AVERAGE(D5:F5)/$O$3)),"",IF(C5="Dólares pretos",$O$3/AVERAGE(D5:F5),AVERAGE(D5:F5)/$O$3))</f>
        <v>1.4414414414414416</v>
      </c>
      <c r="H5" s="1">
        <f>H4</f>
        <v>2</v>
      </c>
      <c r="I5" s="1">
        <f>I4</f>
        <v>1</v>
      </c>
      <c r="J5" s="8">
        <f t="shared" ref="J5:J23" si="1">H5/I5</f>
        <v>2</v>
      </c>
    </row>
    <row r="6" spans="2:15" ht="21" customHeight="1" x14ac:dyDescent="0.3">
      <c r="B6" s="1">
        <v>3</v>
      </c>
      <c r="C6" s="1" t="s">
        <v>1</v>
      </c>
      <c r="D6" s="1">
        <v>6.01</v>
      </c>
      <c r="E6" s="1">
        <v>6</v>
      </c>
      <c r="F6" s="1">
        <v>4</v>
      </c>
      <c r="G6" s="8">
        <f t="shared" si="0"/>
        <v>1.3341666666666665</v>
      </c>
      <c r="H6" s="1">
        <f t="shared" ref="H6:H23" si="2">H5</f>
        <v>2</v>
      </c>
      <c r="I6" s="1">
        <f t="shared" ref="I6:I23" si="3">I5</f>
        <v>1</v>
      </c>
      <c r="J6" s="8">
        <f t="shared" si="1"/>
        <v>2</v>
      </c>
    </row>
    <row r="7" spans="2:15" ht="21" customHeight="1" x14ac:dyDescent="0.3">
      <c r="B7" s="1">
        <v>4</v>
      </c>
      <c r="C7" s="1" t="s">
        <v>0</v>
      </c>
      <c r="D7" s="1">
        <v>2.5</v>
      </c>
      <c r="E7" s="1">
        <v>3.5</v>
      </c>
      <c r="G7" s="8">
        <f t="shared" si="0"/>
        <v>1.3333333333333333</v>
      </c>
      <c r="H7" s="1">
        <f t="shared" si="2"/>
        <v>2</v>
      </c>
      <c r="I7" s="1">
        <f t="shared" si="3"/>
        <v>1</v>
      </c>
      <c r="J7" s="8">
        <f t="shared" si="1"/>
        <v>2</v>
      </c>
    </row>
    <row r="8" spans="2:15" ht="21" customHeight="1" x14ac:dyDescent="0.3">
      <c r="B8" s="1">
        <v>5</v>
      </c>
      <c r="C8" s="1" t="s">
        <v>1</v>
      </c>
      <c r="D8" s="1">
        <v>7.51</v>
      </c>
      <c r="E8" s="1">
        <v>4.1100000000000003</v>
      </c>
      <c r="G8" s="8">
        <f t="shared" si="0"/>
        <v>1.4525000000000001</v>
      </c>
      <c r="H8" s="1">
        <f t="shared" si="2"/>
        <v>2</v>
      </c>
      <c r="I8" s="1">
        <f t="shared" si="3"/>
        <v>1</v>
      </c>
      <c r="J8" s="8">
        <f t="shared" si="1"/>
        <v>2</v>
      </c>
    </row>
    <row r="9" spans="2:15" ht="21" customHeight="1" x14ac:dyDescent="0.3">
      <c r="B9" s="1">
        <v>6</v>
      </c>
      <c r="C9" s="1" t="s">
        <v>0</v>
      </c>
      <c r="D9" s="1">
        <v>2.5499999999999998</v>
      </c>
      <c r="E9" s="1">
        <v>3.75</v>
      </c>
      <c r="G9" s="8">
        <f t="shared" si="0"/>
        <v>1.2698412698412698</v>
      </c>
      <c r="H9" s="1">
        <f t="shared" si="2"/>
        <v>2</v>
      </c>
      <c r="I9" s="1">
        <f t="shared" si="3"/>
        <v>1</v>
      </c>
      <c r="J9" s="8">
        <f t="shared" si="1"/>
        <v>2</v>
      </c>
    </row>
    <row r="10" spans="2:15" ht="21" customHeight="1" x14ac:dyDescent="0.3">
      <c r="B10" s="1">
        <v>7</v>
      </c>
      <c r="C10" s="1" t="s">
        <v>1</v>
      </c>
      <c r="D10" s="1">
        <v>4.4800000000000004</v>
      </c>
      <c r="E10" s="1">
        <v>2.11</v>
      </c>
      <c r="G10" s="8">
        <f t="shared" si="0"/>
        <v>0.82374999999999998</v>
      </c>
      <c r="H10" s="10">
        <f t="shared" si="2"/>
        <v>2</v>
      </c>
      <c r="I10" s="10">
        <v>3</v>
      </c>
      <c r="J10" s="8">
        <f t="shared" si="1"/>
        <v>0.66666666666666663</v>
      </c>
    </row>
    <row r="11" spans="2:15" ht="21" customHeight="1" x14ac:dyDescent="0.3">
      <c r="B11" s="1">
        <v>8</v>
      </c>
      <c r="C11" s="1" t="s">
        <v>0</v>
      </c>
      <c r="D11" s="1">
        <v>7.01</v>
      </c>
      <c r="E11" s="1">
        <v>2.11</v>
      </c>
      <c r="F11" s="1">
        <v>5.5</v>
      </c>
      <c r="G11" s="8">
        <f t="shared" si="0"/>
        <v>0.82079343365253077</v>
      </c>
      <c r="H11" s="1">
        <f t="shared" si="2"/>
        <v>2</v>
      </c>
      <c r="I11" s="1">
        <f t="shared" si="3"/>
        <v>3</v>
      </c>
      <c r="J11" s="8">
        <f t="shared" si="1"/>
        <v>0.66666666666666663</v>
      </c>
    </row>
    <row r="12" spans="2:15" ht="21" customHeight="1" x14ac:dyDescent="0.3">
      <c r="B12" s="1">
        <v>9</v>
      </c>
      <c r="C12" s="1" t="s">
        <v>1</v>
      </c>
      <c r="D12" s="1">
        <v>2</v>
      </c>
      <c r="E12" s="1">
        <v>4</v>
      </c>
      <c r="F12" s="1">
        <v>6.11</v>
      </c>
      <c r="G12" s="8">
        <f t="shared" si="0"/>
        <v>1.0091666666666665</v>
      </c>
      <c r="H12" s="1">
        <f t="shared" si="2"/>
        <v>2</v>
      </c>
      <c r="I12" s="1">
        <f t="shared" si="3"/>
        <v>3</v>
      </c>
      <c r="J12" s="8">
        <f t="shared" si="1"/>
        <v>0.66666666666666663</v>
      </c>
    </row>
    <row r="13" spans="2:15" ht="21" customHeight="1" x14ac:dyDescent="0.3">
      <c r="B13" s="1">
        <v>10</v>
      </c>
      <c r="C13" s="1" t="s">
        <v>0</v>
      </c>
      <c r="D13" s="1">
        <v>6.0129999999999999</v>
      </c>
      <c r="E13" s="1">
        <v>1</v>
      </c>
      <c r="F13" s="1">
        <v>0.51</v>
      </c>
      <c r="G13" s="8">
        <f t="shared" si="0"/>
        <v>1.5951083344410475</v>
      </c>
      <c r="H13" s="1">
        <f t="shared" si="2"/>
        <v>2</v>
      </c>
      <c r="I13" s="1">
        <f t="shared" si="3"/>
        <v>3</v>
      </c>
      <c r="J13" s="8">
        <f t="shared" si="1"/>
        <v>0.66666666666666663</v>
      </c>
    </row>
    <row r="14" spans="2:15" ht="21" customHeight="1" x14ac:dyDescent="0.3">
      <c r="B14" s="1">
        <v>11</v>
      </c>
      <c r="C14" s="1" t="s">
        <v>1</v>
      </c>
      <c r="D14" s="1">
        <v>3</v>
      </c>
      <c r="E14" s="1">
        <v>3.89</v>
      </c>
      <c r="F14" s="1">
        <v>2.6</v>
      </c>
      <c r="G14" s="8">
        <f t="shared" si="0"/>
        <v>0.79083333333333339</v>
      </c>
      <c r="H14" s="1">
        <f t="shared" si="2"/>
        <v>2</v>
      </c>
      <c r="I14" s="1">
        <f t="shared" si="3"/>
        <v>3</v>
      </c>
      <c r="J14" s="8">
        <f t="shared" si="1"/>
        <v>0.66666666666666663</v>
      </c>
    </row>
    <row r="15" spans="2:15" ht="21" customHeight="1" x14ac:dyDescent="0.3">
      <c r="B15" s="1">
        <v>12</v>
      </c>
      <c r="C15" s="1" t="s">
        <v>0</v>
      </c>
      <c r="D15" s="1">
        <v>4.0999999999999996</v>
      </c>
      <c r="E15" s="1">
        <v>6</v>
      </c>
      <c r="F15" s="1">
        <v>0.69</v>
      </c>
      <c r="G15" s="8">
        <f t="shared" si="0"/>
        <v>1.112140871177016</v>
      </c>
      <c r="H15" s="1">
        <f t="shared" si="2"/>
        <v>2</v>
      </c>
      <c r="I15" s="1">
        <f t="shared" si="3"/>
        <v>3</v>
      </c>
      <c r="J15" s="8">
        <f t="shared" si="1"/>
        <v>0.66666666666666663</v>
      </c>
    </row>
    <row r="16" spans="2:15" ht="21" customHeight="1" x14ac:dyDescent="0.3">
      <c r="B16" s="1">
        <v>13</v>
      </c>
      <c r="C16" s="1" t="s">
        <v>1</v>
      </c>
      <c r="D16" s="1">
        <v>5</v>
      </c>
      <c r="E16" s="1">
        <v>6</v>
      </c>
      <c r="F16" s="1">
        <v>2.5499999999999998</v>
      </c>
      <c r="G16" s="8">
        <f t="shared" si="0"/>
        <v>1.1291666666666667</v>
      </c>
      <c r="H16" s="10">
        <v>6</v>
      </c>
      <c r="I16" s="10">
        <f t="shared" si="3"/>
        <v>3</v>
      </c>
      <c r="J16" s="8">
        <f t="shared" si="1"/>
        <v>2</v>
      </c>
    </row>
    <row r="17" spans="2:10" ht="21" customHeight="1" x14ac:dyDescent="0.3">
      <c r="B17" s="1">
        <v>14</v>
      </c>
      <c r="C17" s="1" t="s">
        <v>0</v>
      </c>
      <c r="D17" s="1">
        <v>2.23</v>
      </c>
      <c r="E17" s="1">
        <v>3</v>
      </c>
      <c r="F17" s="1">
        <v>0.5</v>
      </c>
      <c r="G17" s="8">
        <f t="shared" si="0"/>
        <v>2.0942408376963351</v>
      </c>
      <c r="H17" s="1">
        <f t="shared" si="2"/>
        <v>6</v>
      </c>
      <c r="I17" s="1">
        <f t="shared" si="3"/>
        <v>3</v>
      </c>
      <c r="J17" s="8">
        <f t="shared" si="1"/>
        <v>2</v>
      </c>
    </row>
    <row r="18" spans="2:10" ht="21" customHeight="1" x14ac:dyDescent="0.3">
      <c r="B18" s="1">
        <v>15</v>
      </c>
      <c r="C18" s="1" t="s">
        <v>1</v>
      </c>
      <c r="D18" s="1">
        <v>6.5110000000000001</v>
      </c>
      <c r="E18" s="1">
        <v>2</v>
      </c>
      <c r="F18" s="1">
        <v>4</v>
      </c>
      <c r="G18" s="8">
        <f t="shared" si="0"/>
        <v>1.0425833333333332</v>
      </c>
      <c r="H18" s="1">
        <f t="shared" si="2"/>
        <v>6</v>
      </c>
      <c r="I18" s="1">
        <f t="shared" si="3"/>
        <v>3</v>
      </c>
      <c r="J18" s="8">
        <f t="shared" si="1"/>
        <v>2</v>
      </c>
    </row>
    <row r="19" spans="2:10" ht="21" customHeight="1" x14ac:dyDescent="0.3">
      <c r="B19" s="1">
        <v>16</v>
      </c>
      <c r="C19" s="1" t="s">
        <v>0</v>
      </c>
      <c r="D19" s="1">
        <v>3.5</v>
      </c>
      <c r="E19" s="1">
        <v>2.5499999999999998</v>
      </c>
      <c r="F19" s="1">
        <v>1</v>
      </c>
      <c r="G19" s="8">
        <f t="shared" si="0"/>
        <v>1.7021276595744681</v>
      </c>
      <c r="H19" s="1">
        <f t="shared" si="2"/>
        <v>6</v>
      </c>
      <c r="I19" s="1">
        <f t="shared" si="3"/>
        <v>3</v>
      </c>
      <c r="J19" s="8">
        <f t="shared" si="1"/>
        <v>2</v>
      </c>
    </row>
    <row r="20" spans="2:10" ht="21" customHeight="1" x14ac:dyDescent="0.3">
      <c r="B20" s="1">
        <v>17</v>
      </c>
      <c r="C20" s="1" t="s">
        <v>1</v>
      </c>
      <c r="D20" s="1">
        <v>6.51</v>
      </c>
      <c r="E20" s="1">
        <v>3</v>
      </c>
      <c r="F20" s="1">
        <v>3.51</v>
      </c>
      <c r="G20" s="8">
        <f t="shared" si="0"/>
        <v>1.085</v>
      </c>
      <c r="H20" s="1">
        <f t="shared" si="2"/>
        <v>6</v>
      </c>
      <c r="I20" s="1">
        <f t="shared" si="3"/>
        <v>3</v>
      </c>
      <c r="J20" s="8">
        <f t="shared" si="1"/>
        <v>2</v>
      </c>
    </row>
    <row r="21" spans="2:10" ht="21" customHeight="1" x14ac:dyDescent="0.3">
      <c r="B21" s="1">
        <v>18</v>
      </c>
      <c r="C21" s="1" t="s">
        <v>0</v>
      </c>
      <c r="D21" s="1">
        <v>1</v>
      </c>
      <c r="E21" s="1">
        <v>3</v>
      </c>
      <c r="F21" s="1">
        <v>2.0099999999999998</v>
      </c>
      <c r="G21" s="8">
        <f t="shared" si="0"/>
        <v>1.9966722129783694</v>
      </c>
      <c r="H21" s="1">
        <f t="shared" si="2"/>
        <v>6</v>
      </c>
      <c r="I21" s="1">
        <f t="shared" si="3"/>
        <v>3</v>
      </c>
      <c r="J21" s="8">
        <f t="shared" si="1"/>
        <v>2</v>
      </c>
    </row>
    <row r="22" spans="2:10" ht="21" customHeight="1" x14ac:dyDescent="0.3">
      <c r="B22" s="1">
        <v>19</v>
      </c>
      <c r="C22" s="1" t="s">
        <v>1</v>
      </c>
      <c r="D22" s="1">
        <v>2</v>
      </c>
      <c r="E22" s="1">
        <v>1</v>
      </c>
      <c r="G22" s="8">
        <f t="shared" si="0"/>
        <v>0.375</v>
      </c>
      <c r="H22" s="1">
        <f t="shared" si="2"/>
        <v>6</v>
      </c>
      <c r="I22" s="1">
        <f t="shared" si="3"/>
        <v>3</v>
      </c>
      <c r="J22" s="8">
        <f t="shared" si="1"/>
        <v>2</v>
      </c>
    </row>
    <row r="23" spans="2:10" ht="21" customHeight="1" thickBot="1" x14ac:dyDescent="0.35">
      <c r="B23" s="2">
        <v>20</v>
      </c>
      <c r="C23" s="2" t="s">
        <v>0</v>
      </c>
      <c r="D23" s="2">
        <v>2.27</v>
      </c>
      <c r="E23" s="2">
        <v>1</v>
      </c>
      <c r="F23" s="2"/>
      <c r="G23" s="9">
        <f t="shared" si="0"/>
        <v>2.4464831804281344</v>
      </c>
      <c r="H23" s="2">
        <f t="shared" si="2"/>
        <v>6</v>
      </c>
      <c r="I23" s="2">
        <f t="shared" si="3"/>
        <v>3</v>
      </c>
      <c r="J23" s="9">
        <f t="shared" si="1"/>
        <v>2</v>
      </c>
    </row>
    <row r="24" spans="2:10" ht="21" customHeight="1" thickTop="1" x14ac:dyDescent="0.3"/>
    <row r="25" spans="2:10" ht="21" customHeight="1" x14ac:dyDescent="0.3"/>
    <row r="26" spans="2:10" ht="21" customHeight="1" x14ac:dyDescent="0.3"/>
    <row r="27" spans="2:10" ht="21" customHeight="1" x14ac:dyDescent="0.3"/>
    <row r="28" spans="2:10" ht="21" customHeight="1" x14ac:dyDescent="0.3"/>
    <row r="29" spans="2:10" ht="21" customHeight="1" x14ac:dyDescent="0.3"/>
    <row r="30" spans="2:10" ht="21" customHeight="1" x14ac:dyDescent="0.3"/>
    <row r="31" spans="2:10" ht="21" customHeight="1" x14ac:dyDescent="0.3"/>
    <row r="32" spans="2:10" ht="21" customHeight="1" x14ac:dyDescent="0.3"/>
    <row r="33" ht="21" customHeight="1" x14ac:dyDescent="0.3"/>
    <row r="34" ht="21" customHeight="1" x14ac:dyDescent="0.3"/>
    <row r="35" ht="21" customHeight="1" x14ac:dyDescent="0.3"/>
    <row r="36" ht="21" customHeight="1" x14ac:dyDescent="0.3"/>
    <row r="37" ht="21" customHeight="1" x14ac:dyDescent="0.3"/>
    <row r="38" ht="21" customHeight="1" x14ac:dyDescent="0.3"/>
    <row r="39" ht="21" customHeight="1" x14ac:dyDescent="0.3"/>
    <row r="40" ht="21" customHeight="1" x14ac:dyDescent="0.3"/>
    <row r="41" ht="21" customHeight="1" x14ac:dyDescent="0.3"/>
    <row r="42" ht="21" customHeight="1" x14ac:dyDescent="0.3"/>
    <row r="43" ht="21" customHeight="1" x14ac:dyDescent="0.3"/>
    <row r="44" ht="21" customHeight="1" x14ac:dyDescent="0.3"/>
    <row r="45" ht="21" customHeight="1" x14ac:dyDescent="0.3"/>
    <row r="46" ht="21" customHeight="1" x14ac:dyDescent="0.3"/>
    <row r="47" ht="21" customHeight="1" x14ac:dyDescent="0.3"/>
    <row r="48" ht="21" customHeight="1" x14ac:dyDescent="0.3"/>
    <row r="49" ht="21" customHeight="1" x14ac:dyDescent="0.3"/>
    <row r="50" ht="21" customHeight="1" x14ac:dyDescent="0.3"/>
    <row r="51" ht="21" customHeight="1" x14ac:dyDescent="0.3"/>
    <row r="52" ht="21" customHeight="1" x14ac:dyDescent="0.3"/>
    <row r="53" ht="21" customHeight="1" x14ac:dyDescent="0.3"/>
    <row r="54" ht="21" customHeight="1" x14ac:dyDescent="0.3"/>
    <row r="55" ht="21" customHeight="1" x14ac:dyDescent="0.3"/>
    <row r="56" ht="21" customHeight="1" x14ac:dyDescent="0.3"/>
    <row r="57" ht="21" customHeight="1" x14ac:dyDescent="0.3"/>
    <row r="58" ht="21" customHeight="1" x14ac:dyDescent="0.3"/>
    <row r="59" ht="21" customHeight="1" x14ac:dyDescent="0.3"/>
    <row r="60" ht="21" customHeight="1" x14ac:dyDescent="0.3"/>
    <row r="61" ht="21" customHeight="1" x14ac:dyDescent="0.3"/>
    <row r="62" ht="21" customHeight="1" x14ac:dyDescent="0.3"/>
    <row r="63" ht="21" customHeight="1" x14ac:dyDescent="0.3"/>
    <row r="64" ht="21" customHeight="1" x14ac:dyDescent="0.3"/>
    <row r="65" ht="21" customHeight="1" x14ac:dyDescent="0.3"/>
    <row r="66" ht="21" customHeight="1" x14ac:dyDescent="0.3"/>
    <row r="67" ht="21" customHeight="1" x14ac:dyDescent="0.3"/>
    <row r="68" ht="21" customHeight="1" x14ac:dyDescent="0.3"/>
    <row r="69" ht="21" customHeight="1" x14ac:dyDescent="0.3"/>
    <row r="70" ht="21" customHeight="1" x14ac:dyDescent="0.3"/>
    <row r="71" ht="21" customHeight="1" x14ac:dyDescent="0.3"/>
    <row r="72" ht="21" customHeight="1" x14ac:dyDescent="0.3"/>
    <row r="73" ht="21" customHeight="1" x14ac:dyDescent="0.3"/>
  </sheetData>
  <mergeCells count="3">
    <mergeCell ref="D2:F2"/>
    <mergeCell ref="H2:I2"/>
    <mergeCell ref="M3:N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933D-029E-4B45-9989-FE81C94B4033}">
  <dimension ref="B2:H33"/>
  <sheetViews>
    <sheetView workbookViewId="0">
      <selection activeCell="F13" sqref="F13"/>
    </sheetView>
  </sheetViews>
  <sheetFormatPr defaultRowHeight="14.4" x14ac:dyDescent="0.3"/>
  <cols>
    <col min="1" max="1" width="2.21875" customWidth="1"/>
    <col min="7" max="7" width="29.33203125" bestFit="1" customWidth="1"/>
  </cols>
  <sheetData>
    <row r="2" spans="2:8" x14ac:dyDescent="0.3">
      <c r="B2" t="s">
        <v>6</v>
      </c>
      <c r="G2" t="s">
        <v>7</v>
      </c>
      <c r="H2">
        <v>10</v>
      </c>
    </row>
    <row r="3" spans="2:8" x14ac:dyDescent="0.3">
      <c r="B3" s="5">
        <v>1</v>
      </c>
      <c r="C3" s="6">
        <f ca="1">IF(B3&gt;$H$2,0,RANDBETWEEN(1,10000))</f>
        <v>7379</v>
      </c>
      <c r="D3" s="6">
        <f ca="1">C3+1</f>
        <v>7380</v>
      </c>
      <c r="E3" s="6">
        <f ca="1">_xlfn.RANK.EQ(D3,$D$3:$D$33)-1</f>
        <v>3</v>
      </c>
    </row>
    <row r="4" spans="2:8" x14ac:dyDescent="0.3">
      <c r="B4" s="5">
        <v>2</v>
      </c>
      <c r="C4" s="6">
        <f t="shared" ref="C4:C32" ca="1" si="0">IF(B4&gt;$H$2,0,RANDBETWEEN(1,10000))</f>
        <v>5430</v>
      </c>
      <c r="D4" s="6">
        <f t="shared" ref="D4:D32" ca="1" si="1">C4+1</f>
        <v>5431</v>
      </c>
      <c r="E4" s="6">
        <f t="shared" ref="E4:E32" ca="1" si="2">_xlfn.RANK.EQ(D4,$D$3:$D$33)-1</f>
        <v>6</v>
      </c>
      <c r="H4" s="6"/>
    </row>
    <row r="5" spans="2:8" x14ac:dyDescent="0.3">
      <c r="B5" s="5">
        <v>3</v>
      </c>
      <c r="C5" s="6">
        <f t="shared" ca="1" si="0"/>
        <v>4564</v>
      </c>
      <c r="D5" s="6">
        <f t="shared" ca="1" si="1"/>
        <v>4565</v>
      </c>
      <c r="E5" s="6">
        <f t="shared" ca="1" si="2"/>
        <v>7</v>
      </c>
    </row>
    <row r="6" spans="2:8" x14ac:dyDescent="0.3">
      <c r="B6" s="5">
        <v>4</v>
      </c>
      <c r="C6" s="6">
        <f t="shared" ca="1" si="0"/>
        <v>7772</v>
      </c>
      <c r="D6" s="6">
        <f t="shared" ca="1" si="1"/>
        <v>7773</v>
      </c>
      <c r="E6" s="6">
        <f t="shared" ca="1" si="2"/>
        <v>2</v>
      </c>
    </row>
    <row r="7" spans="2:8" x14ac:dyDescent="0.3">
      <c r="B7" s="5">
        <v>5</v>
      </c>
      <c r="C7" s="6">
        <f t="shared" ca="1" si="0"/>
        <v>6387</v>
      </c>
      <c r="D7" s="6">
        <f t="shared" ca="1" si="1"/>
        <v>6388</v>
      </c>
      <c r="E7" s="6">
        <f t="shared" ca="1" si="2"/>
        <v>5</v>
      </c>
    </row>
    <row r="8" spans="2:8" x14ac:dyDescent="0.3">
      <c r="B8" s="5">
        <v>6</v>
      </c>
      <c r="C8" s="6">
        <f t="shared" ca="1" si="0"/>
        <v>7187</v>
      </c>
      <c r="D8" s="6">
        <f t="shared" ca="1" si="1"/>
        <v>7188</v>
      </c>
      <c r="E8" s="6">
        <f t="shared" ca="1" si="2"/>
        <v>4</v>
      </c>
    </row>
    <row r="9" spans="2:8" x14ac:dyDescent="0.3">
      <c r="B9" s="5">
        <v>7</v>
      </c>
      <c r="C9" s="6">
        <f t="shared" ca="1" si="0"/>
        <v>1756</v>
      </c>
      <c r="D9" s="6">
        <f t="shared" ca="1" si="1"/>
        <v>1757</v>
      </c>
      <c r="E9" s="6">
        <f t="shared" ca="1" si="2"/>
        <v>8</v>
      </c>
    </row>
    <row r="10" spans="2:8" x14ac:dyDescent="0.3">
      <c r="B10" s="5">
        <v>8</v>
      </c>
      <c r="C10" s="6">
        <f t="shared" ca="1" si="0"/>
        <v>260</v>
      </c>
      <c r="D10" s="6">
        <f t="shared" ca="1" si="1"/>
        <v>261</v>
      </c>
      <c r="E10" s="6">
        <f t="shared" ca="1" si="2"/>
        <v>10</v>
      </c>
    </row>
    <row r="11" spans="2:8" x14ac:dyDescent="0.3">
      <c r="B11" s="5">
        <v>9</v>
      </c>
      <c r="C11" s="6">
        <f t="shared" ca="1" si="0"/>
        <v>991</v>
      </c>
      <c r="D11" s="6">
        <f t="shared" ca="1" si="1"/>
        <v>992</v>
      </c>
      <c r="E11" s="6">
        <f t="shared" ca="1" si="2"/>
        <v>9</v>
      </c>
    </row>
    <row r="12" spans="2:8" x14ac:dyDescent="0.3">
      <c r="B12" s="5">
        <v>10</v>
      </c>
      <c r="C12" s="6">
        <f t="shared" ca="1" si="0"/>
        <v>8130</v>
      </c>
      <c r="D12" s="6">
        <f t="shared" ca="1" si="1"/>
        <v>8131</v>
      </c>
      <c r="E12" s="6">
        <f t="shared" ca="1" si="2"/>
        <v>1</v>
      </c>
    </row>
    <row r="13" spans="2:8" x14ac:dyDescent="0.3">
      <c r="B13" s="5">
        <v>11</v>
      </c>
      <c r="C13" s="6">
        <f t="shared" ca="1" si="0"/>
        <v>0</v>
      </c>
      <c r="D13" s="6">
        <f t="shared" ca="1" si="1"/>
        <v>1</v>
      </c>
      <c r="E13" s="6">
        <f t="shared" ca="1" si="2"/>
        <v>11</v>
      </c>
    </row>
    <row r="14" spans="2:8" x14ac:dyDescent="0.3">
      <c r="B14" s="5">
        <v>12</v>
      </c>
      <c r="C14" s="6">
        <f t="shared" ca="1" si="0"/>
        <v>0</v>
      </c>
      <c r="D14" s="6">
        <f t="shared" ca="1" si="1"/>
        <v>1</v>
      </c>
      <c r="E14" s="6">
        <f t="shared" ca="1" si="2"/>
        <v>11</v>
      </c>
    </row>
    <row r="15" spans="2:8" x14ac:dyDescent="0.3">
      <c r="B15" s="5">
        <v>13</v>
      </c>
      <c r="C15" s="6">
        <f t="shared" ca="1" si="0"/>
        <v>0</v>
      </c>
      <c r="D15" s="6">
        <f t="shared" ca="1" si="1"/>
        <v>1</v>
      </c>
      <c r="E15" s="6">
        <f t="shared" ca="1" si="2"/>
        <v>11</v>
      </c>
    </row>
    <row r="16" spans="2:8" x14ac:dyDescent="0.3">
      <c r="B16" s="5">
        <v>14</v>
      </c>
      <c r="C16" s="6">
        <f t="shared" ca="1" si="0"/>
        <v>0</v>
      </c>
      <c r="D16" s="6">
        <f t="shared" ca="1" si="1"/>
        <v>1</v>
      </c>
      <c r="E16" s="6">
        <f t="shared" ca="1" si="2"/>
        <v>11</v>
      </c>
    </row>
    <row r="17" spans="2:5" x14ac:dyDescent="0.3">
      <c r="B17" s="5">
        <v>15</v>
      </c>
      <c r="C17" s="6">
        <f t="shared" ca="1" si="0"/>
        <v>0</v>
      </c>
      <c r="D17" s="6">
        <f t="shared" ca="1" si="1"/>
        <v>1</v>
      </c>
      <c r="E17" s="6">
        <f t="shared" ca="1" si="2"/>
        <v>11</v>
      </c>
    </row>
    <row r="18" spans="2:5" x14ac:dyDescent="0.3">
      <c r="B18" s="5">
        <v>16</v>
      </c>
      <c r="C18" s="6">
        <f t="shared" ca="1" si="0"/>
        <v>0</v>
      </c>
      <c r="D18" s="6">
        <f t="shared" ca="1" si="1"/>
        <v>1</v>
      </c>
      <c r="E18" s="6">
        <f t="shared" ca="1" si="2"/>
        <v>11</v>
      </c>
    </row>
    <row r="19" spans="2:5" x14ac:dyDescent="0.3">
      <c r="B19" s="5">
        <v>17</v>
      </c>
      <c r="C19" s="6">
        <f t="shared" ca="1" si="0"/>
        <v>0</v>
      </c>
      <c r="D19" s="6">
        <f t="shared" ca="1" si="1"/>
        <v>1</v>
      </c>
      <c r="E19" s="6">
        <f t="shared" ca="1" si="2"/>
        <v>11</v>
      </c>
    </row>
    <row r="20" spans="2:5" x14ac:dyDescent="0.3">
      <c r="B20" s="5">
        <v>18</v>
      </c>
      <c r="C20" s="6">
        <f t="shared" ca="1" si="0"/>
        <v>0</v>
      </c>
      <c r="D20" s="6">
        <f t="shared" ca="1" si="1"/>
        <v>1</v>
      </c>
      <c r="E20" s="6">
        <f t="shared" ca="1" si="2"/>
        <v>11</v>
      </c>
    </row>
    <row r="21" spans="2:5" x14ac:dyDescent="0.3">
      <c r="B21" s="5">
        <v>19</v>
      </c>
      <c r="C21" s="6">
        <f t="shared" ca="1" si="0"/>
        <v>0</v>
      </c>
      <c r="D21" s="6">
        <f t="shared" ca="1" si="1"/>
        <v>1</v>
      </c>
      <c r="E21" s="6">
        <f t="shared" ca="1" si="2"/>
        <v>11</v>
      </c>
    </row>
    <row r="22" spans="2:5" x14ac:dyDescent="0.3">
      <c r="B22" s="5">
        <v>20</v>
      </c>
      <c r="C22" s="6">
        <f t="shared" ca="1" si="0"/>
        <v>0</v>
      </c>
      <c r="D22" s="6">
        <f t="shared" ca="1" si="1"/>
        <v>1</v>
      </c>
      <c r="E22" s="6">
        <f t="shared" ca="1" si="2"/>
        <v>11</v>
      </c>
    </row>
    <row r="23" spans="2:5" x14ac:dyDescent="0.3">
      <c r="B23" s="5">
        <v>21</v>
      </c>
      <c r="C23" s="6">
        <f t="shared" ca="1" si="0"/>
        <v>0</v>
      </c>
      <c r="D23" s="6">
        <f t="shared" ca="1" si="1"/>
        <v>1</v>
      </c>
      <c r="E23" s="6">
        <f t="shared" ca="1" si="2"/>
        <v>11</v>
      </c>
    </row>
    <row r="24" spans="2:5" x14ac:dyDescent="0.3">
      <c r="B24" s="5">
        <v>22</v>
      </c>
      <c r="C24" s="6">
        <f t="shared" ca="1" si="0"/>
        <v>0</v>
      </c>
      <c r="D24" s="6">
        <f t="shared" ca="1" si="1"/>
        <v>1</v>
      </c>
      <c r="E24" s="6">
        <f t="shared" ca="1" si="2"/>
        <v>11</v>
      </c>
    </row>
    <row r="25" spans="2:5" x14ac:dyDescent="0.3">
      <c r="B25" s="5">
        <v>23</v>
      </c>
      <c r="C25" s="6">
        <f t="shared" ca="1" si="0"/>
        <v>0</v>
      </c>
      <c r="D25" s="6">
        <f t="shared" ca="1" si="1"/>
        <v>1</v>
      </c>
      <c r="E25" s="6">
        <f t="shared" ca="1" si="2"/>
        <v>11</v>
      </c>
    </row>
    <row r="26" spans="2:5" x14ac:dyDescent="0.3">
      <c r="B26" s="5">
        <v>24</v>
      </c>
      <c r="C26" s="6">
        <f t="shared" ca="1" si="0"/>
        <v>0</v>
      </c>
      <c r="D26" s="6">
        <f t="shared" ca="1" si="1"/>
        <v>1</v>
      </c>
      <c r="E26" s="6">
        <f t="shared" ca="1" si="2"/>
        <v>11</v>
      </c>
    </row>
    <row r="27" spans="2:5" x14ac:dyDescent="0.3">
      <c r="B27" s="5">
        <v>25</v>
      </c>
      <c r="C27" s="6">
        <f t="shared" ca="1" si="0"/>
        <v>0</v>
      </c>
      <c r="D27" s="6">
        <f t="shared" ca="1" si="1"/>
        <v>1</v>
      </c>
      <c r="E27" s="6">
        <f t="shared" ca="1" si="2"/>
        <v>11</v>
      </c>
    </row>
    <row r="28" spans="2:5" x14ac:dyDescent="0.3">
      <c r="B28" s="5">
        <v>26</v>
      </c>
      <c r="C28" s="6">
        <f t="shared" ca="1" si="0"/>
        <v>0</v>
      </c>
      <c r="D28" s="6">
        <f t="shared" ca="1" si="1"/>
        <v>1</v>
      </c>
      <c r="E28" s="6">
        <f t="shared" ca="1" si="2"/>
        <v>11</v>
      </c>
    </row>
    <row r="29" spans="2:5" x14ac:dyDescent="0.3">
      <c r="B29" s="5">
        <v>27</v>
      </c>
      <c r="C29" s="6">
        <f t="shared" ca="1" si="0"/>
        <v>0</v>
      </c>
      <c r="D29" s="6">
        <f t="shared" ca="1" si="1"/>
        <v>1</v>
      </c>
      <c r="E29" s="6">
        <f t="shared" ca="1" si="2"/>
        <v>11</v>
      </c>
    </row>
    <row r="30" spans="2:5" x14ac:dyDescent="0.3">
      <c r="B30" s="5">
        <v>28</v>
      </c>
      <c r="C30" s="6">
        <f t="shared" ca="1" si="0"/>
        <v>0</v>
      </c>
      <c r="D30" s="6">
        <f t="shared" ca="1" si="1"/>
        <v>1</v>
      </c>
      <c r="E30" s="6">
        <f t="shared" ca="1" si="2"/>
        <v>11</v>
      </c>
    </row>
    <row r="31" spans="2:5" x14ac:dyDescent="0.3">
      <c r="B31" s="5">
        <v>29</v>
      </c>
      <c r="C31" s="6">
        <f t="shared" ca="1" si="0"/>
        <v>0</v>
      </c>
      <c r="D31" s="6">
        <f t="shared" ca="1" si="1"/>
        <v>1</v>
      </c>
      <c r="E31" s="6">
        <f t="shared" ca="1" si="2"/>
        <v>11</v>
      </c>
    </row>
    <row r="32" spans="2:5" x14ac:dyDescent="0.3">
      <c r="B32" s="5">
        <v>30</v>
      </c>
      <c r="C32" s="6">
        <f t="shared" ca="1" si="0"/>
        <v>0</v>
      </c>
      <c r="D32" s="6">
        <f t="shared" ca="1" si="1"/>
        <v>1</v>
      </c>
      <c r="E32" s="6">
        <f t="shared" ca="1" si="2"/>
        <v>11</v>
      </c>
    </row>
    <row r="33" spans="4:5" x14ac:dyDescent="0.3">
      <c r="D33" s="7">
        <f ca="1">SUM(D3:D32)</f>
        <v>49886</v>
      </c>
      <c r="E33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Pontos</vt:lpstr>
      <vt:lpstr>Taxa de câmbio</vt:lpstr>
      <vt:lpstr>Desempate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Costa Filho</dc:creator>
  <cp:lastModifiedBy>João Ricardo Costa Filho</cp:lastModifiedBy>
  <dcterms:created xsi:type="dcterms:W3CDTF">2015-06-05T18:19:34Z</dcterms:created>
  <dcterms:modified xsi:type="dcterms:W3CDTF">2023-02-15T20:38:58Z</dcterms:modified>
</cp:coreProperties>
</file>